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7" r:id="rId29"/>
    <sheet name="Instruction" sheetId="98"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1" i="97" l="1"/>
  <c r="B2" i="97"/>
  <c r="B2" i="84" l="1"/>
  <c r="B2" i="85" s="1"/>
  <c r="B2" i="86" s="1"/>
  <c r="B2" i="87" s="1"/>
  <c r="B2" i="88" s="1"/>
  <c r="B2" i="89" s="1"/>
  <c r="I22" i="82"/>
  <c r="G37" i="80"/>
  <c r="G9" i="80"/>
  <c r="G8" i="80" s="1"/>
  <c r="G21" i="80" s="1"/>
  <c r="F8" i="80"/>
  <c r="F18" i="80"/>
  <c r="E18" i="80"/>
  <c r="D18" i="80"/>
  <c r="B1" i="37" l="1"/>
  <c r="B2" i="37"/>
  <c r="C7" i="37"/>
  <c r="F7" i="37"/>
  <c r="F21" i="37" s="1"/>
  <c r="G7" i="37"/>
  <c r="H7" i="37"/>
  <c r="H21" i="37" s="1"/>
  <c r="I7" i="37"/>
  <c r="I21" i="37" s="1"/>
  <c r="J7" i="37"/>
  <c r="K7" i="37"/>
  <c r="L7" i="37"/>
  <c r="M7" i="37"/>
  <c r="E8" i="37"/>
  <c r="N8" i="37"/>
  <c r="E9" i="37"/>
  <c r="N9" i="37"/>
  <c r="E10" i="37"/>
  <c r="N10" i="37"/>
  <c r="E11" i="37"/>
  <c r="N11" i="37"/>
  <c r="E12" i="37"/>
  <c r="N12" i="37"/>
  <c r="N13" i="37"/>
  <c r="C14" i="37"/>
  <c r="C21" i="37" s="1"/>
  <c r="F14" i="37"/>
  <c r="G14" i="37"/>
  <c r="H14" i="37"/>
  <c r="I14" i="37"/>
  <c r="J14" i="37"/>
  <c r="K14" i="37"/>
  <c r="L14" i="37"/>
  <c r="M14" i="37"/>
  <c r="E15" i="37"/>
  <c r="N15" i="37"/>
  <c r="E16" i="37"/>
  <c r="N16" i="37"/>
  <c r="E17" i="37"/>
  <c r="N17" i="37"/>
  <c r="E18" i="37"/>
  <c r="N18" i="37"/>
  <c r="E19" i="37"/>
  <c r="N19" i="37"/>
  <c r="N20" i="37"/>
  <c r="G21" i="37"/>
  <c r="M21" i="37" l="1"/>
  <c r="J21" i="37"/>
  <c r="E14" i="37"/>
  <c r="E7" i="37"/>
  <c r="L21" i="37"/>
  <c r="K21" i="37"/>
  <c r="N14" i="37"/>
  <c r="N21" i="37" s="1"/>
  <c r="N7" i="37"/>
  <c r="E21" i="37" l="1"/>
  <c r="F10" i="80" l="1"/>
  <c r="E21" i="82"/>
  <c r="E34" i="83"/>
  <c r="E24" i="82" s="1"/>
  <c r="C10" i="85" l="1"/>
  <c r="C19" i="85" s="1"/>
  <c r="G21" i="82" l="1"/>
  <c r="F21" i="82" l="1"/>
  <c r="B2" i="80" l="1"/>
  <c r="B2" i="81" s="1"/>
  <c r="B2" i="82" s="1"/>
  <c r="B2" i="83" s="1"/>
  <c r="B2" i="79"/>
  <c r="B2" i="36"/>
  <c r="B2" i="64"/>
  <c r="B2" i="74"/>
  <c r="B2" i="35"/>
  <c r="B2" i="69"/>
  <c r="B2" i="28"/>
  <c r="B2" i="77"/>
  <c r="B2" i="73"/>
  <c r="B2" i="72"/>
  <c r="B2" i="52"/>
  <c r="B2" i="71"/>
  <c r="E20" i="75" l="1"/>
  <c r="E21" i="75" l="1"/>
  <c r="I19" i="82" l="1"/>
  <c r="I18" i="82"/>
  <c r="H21" i="82" l="1"/>
  <c r="I13" i="82"/>
  <c r="I15" i="82"/>
  <c r="I14" i="82"/>
  <c r="I16" i="82"/>
  <c r="I17" i="82"/>
  <c r="H17" i="81" l="1"/>
  <c r="C22" i="74" l="1"/>
  <c r="C22" i="35"/>
  <c r="C30" i="79"/>
  <c r="C26" i="79"/>
  <c r="C18" i="79"/>
  <c r="C8" i="79"/>
  <c r="G20" i="74"/>
  <c r="G19" i="74"/>
  <c r="G13" i="74"/>
  <c r="G12" i="74"/>
  <c r="G10" i="74"/>
  <c r="G9" i="74"/>
  <c r="S21" i="35"/>
  <c r="F21" i="74" s="1"/>
  <c r="S20" i="35"/>
  <c r="S19" i="35"/>
  <c r="S18" i="35"/>
  <c r="F18" i="74" s="1"/>
  <c r="S17" i="35"/>
  <c r="F17" i="74" s="1"/>
  <c r="S16" i="35"/>
  <c r="F16" i="74" s="1"/>
  <c r="S15" i="35"/>
  <c r="F15" i="74" s="1"/>
  <c r="S14" i="35"/>
  <c r="F14" i="74" s="1"/>
  <c r="S13" i="35"/>
  <c r="S12" i="35"/>
  <c r="S11" i="35"/>
  <c r="F11" i="74" s="1"/>
  <c r="S10" i="35"/>
  <c r="S9" i="35"/>
  <c r="S8" i="35"/>
  <c r="F8" i="74" s="1"/>
  <c r="C39" i="69"/>
  <c r="C26" i="69"/>
  <c r="C24" i="69"/>
  <c r="C22" i="69"/>
  <c r="B1" i="69"/>
  <c r="C47" i="28"/>
  <c r="C43" i="28"/>
  <c r="C52" i="28" s="1"/>
  <c r="C35" i="28"/>
  <c r="C31" i="28"/>
  <c r="C30" i="28" s="1"/>
  <c r="C12" i="28"/>
  <c r="D15" i="72"/>
  <c r="D61" i="53"/>
  <c r="C61" i="53"/>
  <c r="D53" i="53"/>
  <c r="C53" i="53"/>
  <c r="D34" i="53"/>
  <c r="D45" i="53" s="1"/>
  <c r="C34" i="53"/>
  <c r="C45" i="53" s="1"/>
  <c r="D30" i="53"/>
  <c r="C30" i="53"/>
  <c r="D9" i="53"/>
  <c r="C9" i="53"/>
  <c r="C40" i="62"/>
  <c r="D31" i="62"/>
  <c r="C31" i="62"/>
  <c r="D14" i="62"/>
  <c r="C14" i="62"/>
  <c r="C36" i="79" l="1"/>
  <c r="C38" i="79" s="1"/>
  <c r="D41" i="62"/>
  <c r="C41" i="28"/>
  <c r="C54" i="53"/>
  <c r="D54" i="53"/>
  <c r="C22" i="53"/>
  <c r="C31" i="53" s="1"/>
  <c r="D22" i="53"/>
  <c r="D31" i="53" s="1"/>
  <c r="C20" i="62"/>
  <c r="C41" i="62"/>
  <c r="D20" i="62"/>
  <c r="D56" i="53" l="1"/>
  <c r="D63" i="53" s="1"/>
  <c r="D65" i="53" s="1"/>
  <c r="D67" i="53" s="1"/>
  <c r="C56" i="53"/>
  <c r="C63" i="53" s="1"/>
  <c r="C65" i="53" s="1"/>
  <c r="C67" i="53" s="1"/>
  <c r="E22" i="81"/>
  <c r="F22" i="81"/>
  <c r="G22" i="81"/>
  <c r="D19" i="84" l="1"/>
  <c r="C19" i="84"/>
  <c r="H34" i="83"/>
  <c r="H24" i="82" s="1"/>
  <c r="F34" i="83"/>
  <c r="F24" i="82" s="1"/>
  <c r="D34" i="83"/>
  <c r="C34" i="83"/>
  <c r="I33" i="83"/>
  <c r="I32" i="83"/>
  <c r="I31" i="83"/>
  <c r="I30" i="83"/>
  <c r="I29" i="83"/>
  <c r="I28" i="83"/>
  <c r="I27" i="83"/>
  <c r="I26" i="83"/>
  <c r="I25" i="83"/>
  <c r="I24" i="83"/>
  <c r="I23" i="83"/>
  <c r="I22" i="83"/>
  <c r="I21" i="83"/>
  <c r="I20" i="83"/>
  <c r="I19" i="83"/>
  <c r="I18" i="83"/>
  <c r="I16" i="83"/>
  <c r="I15" i="83"/>
  <c r="I14" i="83"/>
  <c r="I13" i="83"/>
  <c r="I12" i="83"/>
  <c r="I11" i="83"/>
  <c r="I10" i="83"/>
  <c r="I9" i="83"/>
  <c r="I8" i="83"/>
  <c r="I7" i="83"/>
  <c r="I23" i="82"/>
  <c r="I11" i="82"/>
  <c r="I9" i="82"/>
  <c r="I8" i="82"/>
  <c r="H20" i="81"/>
  <c r="H19" i="81"/>
  <c r="H18" i="81"/>
  <c r="H16" i="81"/>
  <c r="H15" i="81"/>
  <c r="H14" i="81"/>
  <c r="H13" i="81"/>
  <c r="H12" i="81"/>
  <c r="H11" i="81"/>
  <c r="H10" i="81"/>
  <c r="H9" i="81"/>
  <c r="H8" i="81"/>
  <c r="I34" i="83" l="1"/>
  <c r="B1" i="80"/>
  <c r="B1" i="81" s="1"/>
  <c r="B1" i="82" s="1"/>
  <c r="B1" i="83" s="1"/>
  <c r="I20" i="82" l="1"/>
  <c r="C21" i="82"/>
  <c r="L14" i="81"/>
  <c r="I7" i="82"/>
  <c r="D21" i="82" l="1"/>
  <c r="I21" i="82" s="1"/>
  <c r="G5" i="6"/>
  <c r="F5" i="6"/>
  <c r="E5" i="6"/>
  <c r="D5" i="6"/>
  <c r="G5" i="71"/>
  <c r="F5" i="71"/>
  <c r="E5" i="71"/>
  <c r="D5" i="71"/>
  <c r="C5" i="71"/>
  <c r="C6" i="71" l="1"/>
  <c r="C13" i="71" s="1"/>
  <c r="D11" i="77" l="1"/>
  <c r="D12" i="77"/>
  <c r="D13" i="77"/>
  <c r="B1" i="79"/>
  <c r="B1" i="74"/>
  <c r="B1" i="64"/>
  <c r="B1" i="35"/>
  <c r="B1" i="77"/>
  <c r="B1" i="28"/>
  <c r="B1" i="73"/>
  <c r="B1" i="72"/>
  <c r="B1" i="71"/>
  <c r="B1" i="75"/>
  <c r="B1" i="53"/>
  <c r="B1" i="62"/>
  <c r="B1" i="36" s="1"/>
  <c r="B1" i="6"/>
  <c r="B1" i="84" s="1"/>
  <c r="B1" i="85" s="1"/>
  <c r="B1" i="86" s="1"/>
  <c r="B1" i="87" s="1"/>
  <c r="B1" i="88" s="1"/>
  <c r="B1" i="89" s="1"/>
  <c r="C21" i="77" l="1"/>
  <c r="D16" i="77"/>
  <c r="D17" i="77"/>
  <c r="D15" i="77"/>
  <c r="D8" i="77"/>
  <c r="D9" i="77"/>
  <c r="D7" i="77"/>
  <c r="C20" i="77"/>
  <c r="C19" i="77"/>
  <c r="D21" i="77" l="1"/>
  <c r="D19" i="77"/>
  <c r="D20" i="77"/>
  <c r="S22" i="35" l="1"/>
  <c r="D21" i="72" l="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19" i="75"/>
  <c r="E18" i="75"/>
  <c r="E17" i="75"/>
  <c r="E16" i="75"/>
  <c r="E15" i="75"/>
  <c r="E14" i="75"/>
  <c r="E13" i="75"/>
  <c r="E12" i="75"/>
  <c r="E11" i="75"/>
  <c r="E10" i="75"/>
  <c r="E9" i="75"/>
  <c r="E8" i="75"/>
  <c r="E7" i="75"/>
  <c r="E22" i="53" l="1"/>
  <c r="E41" i="62" l="1"/>
  <c r="E31" i="62"/>
  <c r="D22" i="74"/>
  <c r="E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E24" i="62"/>
  <c r="C30" i="69" s="1"/>
  <c r="E25" i="62"/>
  <c r="C31" i="69" s="1"/>
  <c r="E26" i="62"/>
  <c r="C32" i="69" s="1"/>
  <c r="E27" i="62"/>
  <c r="C33" i="69" s="1"/>
  <c r="E28" i="62"/>
  <c r="C34" i="69" s="1"/>
  <c r="E29" i="62"/>
  <c r="C35" i="69" s="1"/>
  <c r="E30" i="62"/>
  <c r="C37" i="69" s="1"/>
  <c r="E22" i="62"/>
  <c r="C28" i="69" s="1"/>
  <c r="E8" i="62"/>
  <c r="E9" i="62"/>
  <c r="E10" i="62"/>
  <c r="E11" i="62"/>
  <c r="J23" i="82" s="1"/>
  <c r="E12" i="62"/>
  <c r="E13" i="62"/>
  <c r="C13" i="69" s="1"/>
  <c r="E14" i="62"/>
  <c r="E15" i="62"/>
  <c r="E16" i="62"/>
  <c r="E17" i="62"/>
  <c r="E18" i="62"/>
  <c r="E19" i="62"/>
  <c r="E20" i="62"/>
  <c r="E7" i="62"/>
  <c r="I36" i="83" l="1"/>
  <c r="J21" i="82"/>
  <c r="C15" i="72"/>
  <c r="J22" i="82"/>
  <c r="C13" i="72"/>
  <c r="C6" i="69"/>
  <c r="C8" i="72"/>
  <c r="C9" i="69"/>
  <c r="C11" i="72"/>
  <c r="C19" i="69"/>
  <c r="C18" i="72"/>
  <c r="C14" i="72"/>
  <c r="C18" i="69"/>
  <c r="C17" i="72"/>
  <c r="C7" i="69"/>
  <c r="C9" i="72"/>
  <c r="C23" i="69"/>
  <c r="C19" i="72"/>
  <c r="C8" i="69"/>
  <c r="C10" i="72"/>
  <c r="C17" i="69"/>
  <c r="C16" i="72"/>
  <c r="C29" i="69"/>
  <c r="C40" i="69" s="1"/>
  <c r="C12" i="69"/>
  <c r="C25" i="69"/>
  <c r="C20" i="72"/>
  <c r="C10" i="69"/>
  <c r="C12" i="72"/>
  <c r="C44" i="69"/>
  <c r="C8" i="28"/>
  <c r="C41" i="69"/>
  <c r="C7" i="28"/>
  <c r="D22" i="81" l="1"/>
  <c r="C16" i="69"/>
  <c r="C27" i="69" s="1"/>
  <c r="C6" i="28"/>
  <c r="C22" i="81"/>
  <c r="C48" i="69"/>
  <c r="H21" i="81" l="1"/>
  <c r="H22" i="81" s="1"/>
  <c r="C28" i="28"/>
  <c r="H17" i="74" l="1"/>
  <c r="H15" i="74"/>
  <c r="G11" i="74"/>
  <c r="H11" i="74" s="1"/>
  <c r="H14" i="74"/>
  <c r="H16" i="74"/>
  <c r="H18" i="74"/>
  <c r="G21" i="74"/>
  <c r="H21" i="74" s="1"/>
  <c r="G8" i="74" l="1"/>
  <c r="F22" i="74"/>
  <c r="G22" i="74" l="1"/>
  <c r="H8" i="74"/>
  <c r="H22" i="74" l="1"/>
  <c r="E9" i="72" l="1"/>
  <c r="E10" i="72"/>
  <c r="E11" i="72"/>
  <c r="E15" i="72"/>
  <c r="E16" i="72"/>
  <c r="E17" i="72"/>
  <c r="E18" i="72"/>
  <c r="E19" i="72"/>
  <c r="E20" i="72"/>
  <c r="E14" i="72" l="1"/>
  <c r="E13" i="72"/>
  <c r="E12" i="72"/>
  <c r="E8" i="72" l="1"/>
  <c r="E21" i="72" s="1"/>
  <c r="F21" i="72" s="1"/>
  <c r="C21" i="72"/>
  <c r="C23" i="72" l="1"/>
  <c r="C5" i="73"/>
  <c r="C8" i="73" s="1"/>
  <c r="C13" i="73" l="1"/>
  <c r="I12" i="82"/>
  <c r="I10" i="82" l="1"/>
  <c r="G39" i="80" l="1"/>
</calcChain>
</file>

<file path=xl/sharedStrings.xml><?xml version="1.0" encoding="utf-8"?>
<sst xmlns="http://schemas.openxmlformats.org/spreadsheetml/2006/main" count="1585" uniqueCount="1050">
  <si>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</si>
  <si>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</si>
  <si>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</si>
  <si>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</si>
  <si>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</si>
  <si>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</si>
  <si>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</si>
  <si>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</si>
  <si>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</si>
  <si>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</si>
  <si>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</si>
  <si>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</si>
  <si>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</si>
  <si>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</si>
  <si>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</si>
  <si>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</si>
  <si>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</si>
  <si>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</si>
  <si>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</si>
  <si>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</si>
  <si>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</si>
  <si>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</si>
  <si>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</si>
  <si>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</si>
  <si>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</si>
  <si>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</si>
  <si>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</si>
  <si>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</si>
  <si>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</si>
  <si>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</si>
  <si>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</si>
  <si>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</si>
  <si>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</si>
  <si>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</si>
  <si>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</si>
  <si>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</si>
  <si>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</si>
  <si>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</si>
  <si>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</si>
  <si>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</si>
  <si>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</si>
  <si>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</si>
  <si>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</si>
  <si>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</si>
  <si>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</si>
  <si>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</si>
  <si>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</si>
  <si>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</si>
  <si>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</si>
  <si>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</si>
  <si>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</si>
  <si>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</si>
  <si>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</si>
  <si>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</si>
  <si>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</si>
  <si>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</si>
  <si>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</si>
  <si>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</si>
  <si>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</si>
  <si>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</si>
  <si>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</si>
  <si>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</si>
  <si>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</si>
  <si>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</si>
  <si>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</si>
  <si>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</si>
  <si>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</si>
  <si>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</si>
  <si>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</si>
  <si>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</si>
  <si>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</si>
  <si>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</si>
  <si>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</si>
  <si>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</si>
  <si>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</si>
  <si>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</si>
  <si>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</si>
  <si>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</si>
  <si>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</si>
  <si>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</si>
  <si>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</si>
  <si>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</si>
  <si>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</si>
  <si>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</si>
  <si>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</si>
  <si>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</si>
  <si>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</si>
  <si>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</si>
  <si>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</si>
  <si>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</si>
  <si>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</si>
  <si>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</si>
  <si>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</si>
  <si>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</si>
  <si>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</si>
  <si>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</si>
  <si>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</si>
  <si>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</si>
  <si>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</si>
  <si>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</si>
  <si>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</si>
  <si>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</si>
  <si>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</si>
  <si>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</si>
  <si>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</si>
  <si>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</si>
  <si>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</si>
  <si>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</si>
  <si>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</si>
  <si>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</si>
  <si>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</si>
  <si>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</si>
  <si>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</si>
  <si>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</si>
  <si>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</si>
  <si>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</si>
  <si>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</si>
  <si>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</si>
  <si>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</si>
  <si>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</si>
  <si>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</si>
  <si>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</si>
  <si>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</si>
  <si>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</si>
  <si>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</si>
  <si>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</si>
  <si>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</si>
  <si>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</si>
  <si>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</si>
  <si>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</si>
  <si>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</si>
  <si>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</si>
  <si>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</si>
  <si>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</si>
  <si>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</si>
  <si>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</si>
  <si>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</si>
  <si>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</si>
  <si>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</si>
  <si>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</si>
  <si>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</si>
  <si>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</si>
  <si>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</si>
  <si>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</si>
  <si>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</si>
  <si>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</si>
  <si>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</si>
  <si>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</si>
  <si>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</si>
  <si>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</si>
  <si>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</si>
  <si>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</si>
  <si>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</si>
  <si>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</si>
  <si>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</si>
  <si>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</si>
  <si>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</si>
  <si>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</si>
  <si>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</si>
  <si>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</si>
  <si>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</si>
  <si>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</si>
  <si>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</si>
  <si>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</si>
  <si>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</si>
  <si>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</si>
  <si>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</si>
  <si>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</si>
  <si>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</si>
  <si>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</si>
  <si>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</si>
  <si>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</si>
  <si>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</si>
  <si>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</si>
  <si>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</si>
  <si>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</si>
  <si>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</si>
  <si>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</si>
  <si>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</si>
  <si>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</si>
  <si>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</si>
  <si>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</si>
  <si>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</si>
  <si>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</si>
  <si>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</si>
  <si>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</si>
  <si>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</si>
  <si>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</si>
  <si>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</si>
  <si>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</si>
  <si>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</si>
  <si>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</si>
  <si>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</si>
  <si>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</si>
  <si>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</si>
  <si>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</si>
  <si>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</si>
  <si>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</si>
  <si>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</si>
  <si>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</si>
  <si>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</si>
  <si>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</si>
  <si>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</si>
  <si>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</si>
  <si>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</si>
  <si>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</si>
  <si>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</si>
  <si>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</si>
  <si>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</si>
  <si>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</si>
  <si>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</si>
  <si>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</si>
  <si>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</si>
  <si>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</si>
  <si>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</si>
  <si>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</si>
  <si>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</si>
  <si>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</si>
  <si>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</si>
  <si>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</si>
  <si>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</si>
  <si>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</si>
  <si>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</si>
  <si>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</si>
  <si>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</si>
  <si>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</si>
  <si>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</si>
  <si>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</si>
  <si>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</si>
  <si>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</si>
  <si>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</si>
  <si>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</si>
  <si>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</si>
  <si>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</si>
  <si>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</si>
  <si>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</si>
  <si>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</si>
  <si>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</si>
  <si>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</si>
  <si>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</si>
  <si>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</si>
  <si>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</si>
  <si>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</si>
  <si>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</si>
  <si>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</si>
  <si>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</si>
  <si>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</si>
  <si>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</si>
  <si>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</si>
  <si>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</si>
  <si>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</si>
  <si>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</si>
  <si>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</si>
  <si>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</si>
  <si>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</si>
  <si>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</si>
  <si>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</si>
  <si>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</si>
  <si>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</si>
  <si>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</si>
  <si>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</si>
  <si>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</si>
  <si>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</si>
  <si>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</si>
  <si>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</si>
  <si>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</si>
  <si>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</si>
  <si>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</si>
  <si>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</si>
  <si>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</si>
  <si>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</si>
  <si>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</si>
  <si>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</si>
  <si>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</si>
  <si>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</si>
  <si>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</si>
  <si>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</si>
  <si>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</si>
  <si>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</si>
  <si>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</si>
  <si>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</si>
  <si>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</si>
  <si>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</si>
  <si>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</si>
  <si>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</si>
  <si>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</si>
  <si>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</si>
  <si>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</si>
  <si>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</si>
  <si>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</si>
  <si>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</si>
  <si>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</si>
  <si>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</si>
  <si>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</si>
  <si>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</si>
  <si>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</si>
  <si>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</si>
  <si>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</si>
  <si>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</si>
  <si>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</si>
  <si>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</si>
  <si>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</si>
  <si>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</si>
  <si>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</si>
  <si>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</si>
  <si>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</si>
  <si>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</si>
  <si>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</si>
  <si>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</si>
  <si>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</si>
  <si>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</si>
  <si>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</si>
  <si>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</si>
  <si>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</si>
  <si>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</si>
  <si>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</si>
  <si>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</si>
  <si>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</si>
  <si>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</si>
  <si>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</si>
  <si>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</si>
  <si>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</si>
  <si>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</si>
  <si>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</si>
  <si>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</si>
  <si>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</si>
  <si>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</si>
  <si>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</si>
  <si>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</si>
  <si>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</si>
  <si>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</si>
  <si>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</si>
  <si>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</si>
  <si>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</si>
  <si>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</si>
  <si>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</si>
  <si>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</si>
  <si>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</si>
  <si>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</si>
  <si>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</si>
  <si>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</si>
  <si>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</si>
  <si>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</si>
  <si>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</si>
  <si>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</si>
  <si>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</si>
  <si>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</si>
  <si>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</si>
  <si>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</si>
  <si>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</si>
  <si>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</si>
  <si>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</si>
  <si>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</si>
  <si>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</si>
  <si>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</si>
  <si>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</si>
  <si>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</si>
  <si>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</si>
  <si>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</si>
  <si>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</si>
  <si>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</si>
  <si>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</si>
  <si>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</si>
  <si>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</si>
  <si>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</si>
  <si>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</si>
  <si>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</si>
  <si>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</si>
  <si>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</si>
  <si>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</si>
  <si>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</si>
  <si>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</si>
  <si>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</si>
  <si>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</si>
  <si>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</si>
  <si>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</si>
  <si>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</si>
  <si>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</si>
  <si>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</si>
  <si>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</si>
  <si>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</si>
  <si>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</si>
  <si>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</si>
  <si>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</si>
  <si>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</si>
  <si>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</si>
  <si>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</si>
  <si>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</si>
  <si>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</si>
  <si>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</si>
  <si>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</si>
  <si>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</si>
  <si>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</si>
  <si>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</si>
  <si>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</si>
  <si>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</si>
  <si>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</si>
  <si>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</si>
  <si>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</si>
  <si>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</si>
  <si>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</si>
  <si>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</si>
  <si>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</si>
  <si>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</si>
  <si>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</si>
  <si>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</si>
  <si>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</si>
  <si>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</si>
  <si>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</si>
  <si>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</si>
  <si>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</si>
  <si>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</si>
  <si>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</si>
  <si>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</si>
  <si>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</si>
  <si>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</si>
  <si>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</si>
  <si>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</si>
  <si>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</si>
  <si>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</si>
  <si>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</si>
  <si>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</si>
  <si>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</si>
  <si>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</si>
  <si>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</si>
  <si>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</si>
  <si>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</si>
  <si>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</si>
  <si>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</si>
  <si>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</si>
  <si>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</si>
  <si>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</si>
  <si>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</si>
  <si>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</si>
  <si>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</si>
  <si>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</si>
  <si>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</si>
  <si>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</si>
  <si>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</si>
  <si>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</si>
  <si>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</si>
  <si>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</si>
  <si>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</si>
  <si>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</si>
  <si>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</si>
  <si>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</si>
  <si>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</si>
  <si>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</si>
  <si>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</si>
  <si>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</si>
  <si>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</si>
  <si>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</si>
  <si>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</si>
  <si>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</si>
  <si>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</si>
  <si>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</si>
  <si>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</si>
  <si>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</si>
  <si>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</si>
  <si>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</si>
  <si>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</si>
  <si>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</si>
  <si>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</si>
  <si>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</si>
  <si>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</si>
  <si>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</si>
  <si>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</si>
  <si>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</si>
  <si>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</si>
  <si>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</si>
  <si>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</si>
  <si>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</si>
  <si>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</si>
  <si>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</si>
  <si>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</si>
  <si>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</si>
  <si>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</si>
  <si>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</si>
  <si>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</si>
  <si>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</si>
  <si>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</si>
  <si>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</si>
  <si>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</si>
  <si>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</si>
  <si>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</si>
  <si>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</si>
  <si>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</si>
  <si>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</si>
  <si>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</si>
  <si>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</si>
  <si>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</si>
  <si>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</si>
  <si>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</si>
  <si>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</si>
  <si>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</si>
  <si>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</si>
  <si>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</si>
  <si>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</si>
  <si>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</si>
  <si>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</si>
  <si>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</si>
  <si>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</si>
  <si>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</si>
  <si>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</si>
  <si>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</si>
  <si>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</si>
  <si>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</si>
  <si>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</si>
  <si>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</si>
  <si>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</si>
  <si>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</si>
  <si>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</si>
  <si>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</si>
  <si>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</si>
  <si>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</si>
  <si>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</si>
  <si>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</si>
  <si>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</si>
  <si>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</si>
  <si>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</si>
  <si>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</si>
  <si>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</si>
  <si>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</si>
  <si>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</si>
  <si>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</si>
  <si>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</si>
  <si>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</si>
  <si>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</si>
  <si>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</si>
  <si>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</si>
  <si>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</si>
  <si>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</si>
  <si>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</si>
  <si>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</si>
  <si>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</si>
  <si>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</si>
  <si>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</si>
  <si>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</si>
  <si>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</si>
  <si>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</si>
  <si>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</si>
  <si>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</si>
  <si>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</si>
  <si>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</si>
  <si>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</si>
  <si>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</si>
  <si>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</si>
  <si>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</si>
  <si>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</si>
  <si>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</si>
  <si>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</si>
  <si>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</si>
  <si>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</si>
  <si>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</si>
  <si>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</si>
  <si>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</si>
  <si>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</si>
  <si>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</si>
  <si>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</si>
  <si>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</si>
  <si>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</si>
  <si>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</si>
  <si>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</si>
  <si>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</si>
  <si>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</si>
  <si>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</si>
  <si>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</si>
  <si>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</si>
  <si>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</si>
  <si>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</si>
  <si>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</si>
  <si>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</si>
  <si>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</si>
  <si>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</si>
  <si>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</si>
  <si>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</si>
  <si>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</si>
  <si>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</si>
  <si>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</si>
  <si>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</si>
  <si>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</si>
  <si>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</si>
  <si>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</si>
  <si>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</si>
  <si>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</si>
  <si>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</si>
  <si>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</si>
  <si>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</si>
  <si>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</si>
  <si>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</si>
  <si>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</si>
  <si>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</si>
  <si>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</si>
  <si>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</si>
  <si>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</si>
  <si>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</si>
  <si>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</si>
  <si>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</si>
  <si>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</si>
  <si>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</si>
  <si>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</si>
  <si>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</si>
  <si>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</si>
  <si>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</si>
  <si>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</si>
  <si>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</si>
  <si>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</si>
  <si>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</si>
  <si>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</si>
  <si>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</si>
  <si>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</si>
  <si>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</si>
  <si>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</si>
  <si>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</si>
  <si>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</si>
  <si>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</si>
  <si>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</si>
  <si>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</si>
  <si>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</si>
  <si>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</si>
  <si>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</si>
  <si>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</si>
  <si>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</si>
  <si>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</si>
  <si>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</si>
  <si>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</si>
  <si>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</si>
  <si>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</si>
  <si>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</si>
  <si>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</si>
  <si>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</si>
  <si>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</si>
  <si>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</si>
  <si>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</si>
  <si>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</si>
  <si>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</si>
  <si>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</si>
  <si>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</si>
  <si>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</si>
  <si>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</si>
  <si>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</si>
  <si>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</si>
  <si>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</si>
  <si>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</si>
  <si>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</si>
  <si>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</si>
  <si>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</si>
  <si>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</si>
  <si>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</si>
  <si>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</si>
  <si>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</si>
  <si>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</si>
  <si>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</si>
  <si>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</si>
  <si>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</si>
  <si>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</si>
  <si>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</si>
  <si>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</si>
  <si>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</si>
  <si>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</si>
  <si>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</si>
  <si>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</si>
  <si>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</si>
  <si>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</si>
  <si>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</si>
  <si>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</si>
  <si>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</si>
  <si>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</si>
  <si>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</si>
  <si>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</si>
  <si>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</si>
  <si>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</si>
  <si>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</si>
  <si>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</si>
  <si>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</si>
  <si>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</si>
  <si>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</si>
  <si>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</si>
  <si>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</si>
  <si>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</si>
  <si>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</si>
  <si>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</si>
  <si>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</si>
  <si>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</si>
  <si>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</si>
  <si>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</si>
  <si>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</si>
  <si>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</si>
  <si>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</si>
  <si>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</si>
  <si>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</si>
  <si>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</si>
  <si>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</si>
  <si>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</si>
  <si>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</si>
  <si>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</si>
  <si>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</si>
  <si>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</si>
  <si>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</si>
  <si>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</si>
  <si>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</si>
  <si>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</si>
  <si>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</si>
  <si>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</si>
  <si>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</si>
  <si>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</si>
  <si>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</si>
  <si>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</si>
  <si>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</si>
  <si>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</si>
  <si>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</si>
  <si>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</si>
  <si>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</si>
  <si>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</si>
  <si>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</si>
  <si>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</si>
  <si>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</si>
  <si>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</si>
  <si>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</si>
  <si>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</si>
  <si>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</si>
  <si>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</si>
  <si>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</si>
  <si>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</si>
  <si>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</si>
  <si>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</si>
  <si>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</si>
  <si>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</si>
  <si>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</si>
  <si>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</si>
  <si>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</si>
  <si>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</si>
  <si>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</si>
  <si>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</si>
  <si>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</si>
  <si>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</si>
  <si>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</si>
  <si>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</si>
  <si>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</si>
  <si>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</si>
  <si>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</si>
  <si>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</si>
  <si>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</si>
  <si>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</si>
  <si>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</si>
  <si>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</si>
  <si>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</si>
  <si>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</si>
  <si>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</si>
  <si>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</si>
  <si>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</si>
  <si>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</si>
  <si>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</si>
  <si>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</si>
  <si>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</si>
  <si>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</si>
  <si>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</si>
  <si>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</si>
  <si>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</si>
  <si>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</si>
  <si>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</si>
  <si>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</si>
  <si>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</si>
  <si>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</si>
  <si>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</si>
  <si>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</si>
  <si>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</si>
  <si>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</si>
  <si>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</si>
  <si>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</si>
  <si>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</si>
  <si>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</si>
  <si>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</si>
  <si>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</si>
  <si>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</si>
  <si>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</si>
  <si>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</si>
  <si>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</si>
  <si>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</si>
  <si>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</si>
  <si>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</si>
  <si>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</si>
  <si>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</si>
  <si>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</si>
  <si>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</si>
  <si>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</si>
  <si>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</si>
  <si>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</si>
  <si>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</si>
  <si>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</si>
  <si>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</si>
  <si>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</si>
  <si>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</si>
  <si>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</si>
  <si>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</si>
  <si>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</si>
  <si>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</si>
  <si>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</si>
  <si>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</si>
  <si>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</si>
  <si>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</si>
  <si>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</si>
  <si>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</si>
  <si>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</si>
  <si>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</si>
  <si>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</si>
  <si>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</si>
  <si>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</si>
  <si>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</si>
  <si>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</si>
  <si>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</si>
  <si>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</si>
  <si>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</si>
  <si>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</si>
  <si>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</si>
  <si>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</si>
  <si>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</si>
  <si>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</si>
  <si>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</si>
  <si>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</si>
  <si>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</si>
  <si>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</si>
  <si>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</si>
  <si>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</si>
  <si>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</si>
  <si>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</si>
  <si>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</si>
  <si>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</si>
  <si>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</si>
  <si>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</si>
  <si>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</si>
  <si>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</si>
  <si>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</si>
  <si>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</si>
  <si>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</si>
  <si>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</si>
  <si>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</si>
  <si>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</si>
  <si>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</si>
  <si>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</si>
  <si>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</si>
  <si>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</si>
  <si>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</si>
  <si>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</si>
  <si>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</si>
  <si>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</si>
  <si>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</si>
  <si>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</si>
  <si>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</si>
  <si>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</si>
  <si>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</si>
  <si>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</si>
  <si>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</si>
  <si>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</si>
  <si>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</si>
  <si>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</si>
  <si>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</si>
  <si>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</si>
  <si>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</si>
  <si>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</si>
  <si>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</si>
  <si>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</si>
  <si>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</si>
  <si>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</si>
  <si>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</si>
  <si>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</si>
  <si>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</si>
  <si>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</si>
  <si>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</si>
  <si>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</si>
  <si>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</si>
  <si>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</si>
  <si>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</si>
  <si>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</si>
  <si>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</si>
  <si>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</si>
  <si>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</si>
  <si>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</si>
  <si>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</si>
  <si>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</si>
  <si>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</si>
  <si>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</si>
  <si>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</si>
  <si>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</si>
  <si>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</si>
  <si>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</si>
  <si>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</si>
  <si>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</si>
  <si>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</si>
  <si>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</si>
  <si>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</si>
  <si>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</si>
  <si>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</si>
  <si>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</si>
  <si>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</si>
  <si>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</si>
  <si>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</si>
  <si>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</si>
  <si>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</si>
  <si>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</si>
  <si>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</si>
  <si>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</si>
  <si>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</si>
  <si>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</si>
  <si>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</si>
  <si>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</si>
  <si>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</si>
  <si>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</si>
  <si>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</si>
  <si>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</si>
  <si>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</si>
  <si>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</si>
  <si>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</si>
  <si>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</si>
  <si>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</si>
  <si>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</si>
  <si>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</si>
  <si>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</si>
  <si>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</si>
  <si>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</si>
  <si>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</si>
  <si>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</si>
  <si>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</si>
  <si>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</si>
  <si>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</si>
  <si>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</si>
  <si>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</si>
  <si>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</si>
  <si>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</si>
  <si>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</si>
  <si>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</si>
  <si>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</si>
  <si>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</si>
  <si>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</si>
  <si>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</si>
  <si>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</si>
  <si>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</si>
  <si>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</si>
  <si>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</si>
  <si>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</si>
  <si>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</si>
  <si>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</si>
  <si>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</si>
  <si>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</si>
  <si>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</si>
  <si>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</si>
  <si>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</si>
  <si>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</si>
  <si>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</si>
  <si>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</si>
  <si>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</si>
  <si>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</si>
  <si>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</si>
  <si>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</si>
  <si>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ცხრილი 9 (Capital), N39</t>
  </si>
  <si>
    <t>ცხრილი 9 (Capital), N17</t>
  </si>
  <si>
    <t>ცხრილი 9 (Capital), N13</t>
  </si>
  <si>
    <t>ცხრილი 9 (Capital), N18</t>
  </si>
  <si>
    <t>ცხრილი 9 (Capital), N15</t>
  </si>
  <si>
    <t>\</t>
  </si>
  <si>
    <t>ნილ ჯანინი</t>
  </si>
  <si>
    <t>თავმჯდომარე</t>
  </si>
  <si>
    <t>თამაზ გიორგაძე</t>
  </si>
  <si>
    <t>დამოუკიდებელი წევრი</t>
  </si>
  <si>
    <t>ალასდაირ ბრიჩი</t>
  </si>
  <si>
    <t>არადამოუკიდებელი წევრი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</si>
  <si>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</si>
  <si>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</si>
  <si>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</si>
  <si>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</si>
  <si>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</si>
  <si>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გენერალური დირექტორი</t>
  </si>
  <si>
    <t>ლევან ყულიჯანიშვილი</t>
  </si>
  <si>
    <t>გენერალური დირექტორის მოადგილე/საოპერაციო მიმართულება</t>
  </si>
  <si>
    <t>მიხეილ გომართელი</t>
  </si>
  <si>
    <t>გენერალური დირექტორის მოადგილე/საცალო საბანკო ბიზნესი</t>
  </si>
  <si>
    <t>გიორგი ჭილაძე</t>
  </si>
  <si>
    <t>გენერალური დირექტორის მოადგილე/საკრედიტო რისკები</t>
  </si>
  <si>
    <t>ვახტანგ ბობოხიძე</t>
  </si>
  <si>
    <t>გენერალური დირექტორის მოადგილე/ინფორმაციული ტექნოლოგიები</t>
  </si>
  <si>
    <t>სულხან გვალია</t>
  </si>
  <si>
    <t>გენერალური დირექტორის მოადგილე/ფინანსები</t>
  </si>
  <si>
    <t>ეთერ ირემაძე</t>
  </si>
  <si>
    <t>გენერალური დირექტორის მოადგილე/საოპერაციო მიმართულება/SOLO ბიზნეს მიმართულება</t>
  </si>
  <si>
    <t>ზურაბ ქოქოსაძე</t>
  </si>
  <si>
    <t>გენერალური დირექტორის მოადგილე/კორპორაციული საბანკო მომსახურების მიმართულება</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</si>
  <si>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</si>
  <si>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</si>
  <si>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</si>
  <si>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</si>
  <si>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</si>
  <si>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სს ”საქართველოს ბანკი”</t>
  </si>
  <si>
    <t>არჩილ  გაჩეჩილაძე</t>
  </si>
  <si>
    <t>www.bog.ge</t>
  </si>
  <si>
    <t>მარიამ მეღვინეთუხუცესი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</si>
  <si>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</si>
  <si>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</si>
  <si>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</si>
  <si>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</si>
  <si>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</si>
  <si>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</si>
  <si>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</si>
  <si>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</si>
  <si>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</si>
  <si>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</si>
  <si>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</si>
  <si>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</si>
  <si>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</si>
  <si>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</si>
  <si>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</si>
  <si>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</si>
  <si>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</si>
  <si>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</si>
  <si>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</si>
  <si>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</si>
  <si>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</si>
  <si>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</si>
  <si>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4Q-2021</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</si>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</sst>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
    <numFmt numFmtId="196" formatCode="#,##0.0000"/>
  </numFmts>
  <fonts count="13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name val="Times New Roman"/>
      <family val="1"/>
    </font>
    <font>
      <sz val="12"/>
      <color theme="1"/>
      <name val="Sylfaen"/>
      <family val="1"/>
    </font>
    <font>
      <sz val="10"/>
      <color rgb="FF000000"/>
      <name val="Calibri"/>
      <family val="2"/>
      <scheme val="minor"/>
    </font>
    <font>
      <b/>
      <sz val="9"/>
      <color theme="1"/>
      <name val="Calibri"/>
      <family val="1"/>
      <scheme val="minor"/>
    </font>
    <font>
      <sz val="9"/>
      <color rgb="FF000000"/>
      <name val="Sylfaen"/>
      <family val="1"/>
    </font>
    <font>
      <b/>
      <sz val="9"/>
      <color rgb="FF000000"/>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lightGray">
        <fgColor rgb="FFC0C0C0"/>
      </patternFill>
    </fill>
    <fill>
      <patternFill patternType="solid">
        <fgColor rgb="FFEEECE1"/>
        <bgColor rgb="FF000000"/>
      </patternFill>
    </fill>
  </fills>
  <borders count="16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402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9"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88" fontId="2" fillId="70" borderId="102" applyFont="0">
      <alignment horizontal="right" vertical="center"/>
    </xf>
    <xf numFmtId="3" fontId="2" fillId="70" borderId="102" applyFont="0">
      <alignment horizontal="right" vertical="center"/>
    </xf>
    <xf numFmtId="0" fontId="83"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9"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3" fontId="2" fillId="75" borderId="102"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3" fontId="2" fillId="72" borderId="102" applyFont="0">
      <alignment horizontal="right" vertical="center"/>
      <protection locked="0"/>
    </xf>
    <xf numFmtId="0" fontId="66"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9"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62" fillId="70" borderId="103" applyFont="0" applyBorder="0">
      <alignment horizontal="center" wrapText="1"/>
    </xf>
    <xf numFmtId="168" fontId="54" fillId="0" borderId="100">
      <alignment horizontal="left" vertical="center"/>
    </xf>
    <xf numFmtId="0" fontId="54" fillId="0" borderId="100">
      <alignment horizontal="left" vertical="center"/>
    </xf>
    <xf numFmtId="0" fontId="54" fillId="0" borderId="100">
      <alignment horizontal="left" vertical="center"/>
    </xf>
    <xf numFmtId="0" fontId="2" fillId="69" borderId="102" applyNumberFormat="0" applyFont="0" applyBorder="0" applyProtection="0">
      <alignment horizontal="center" vertical="center"/>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8"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9"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168" fontId="40"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168" fontId="40"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169" fontId="40"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0" fontId="38" fillId="64" borderId="136" applyNumberFormat="0" applyAlignment="0" applyProtection="0"/>
    <xf numFmtId="168" fontId="40" fillId="64" borderId="136" applyNumberFormat="0" applyAlignment="0" applyProtection="0"/>
    <xf numFmtId="169" fontId="40" fillId="64" borderId="136" applyNumberFormat="0" applyAlignment="0" applyProtection="0"/>
    <xf numFmtId="168" fontId="40" fillId="64" borderId="136" applyNumberFormat="0" applyAlignment="0" applyProtection="0"/>
    <xf numFmtId="168" fontId="40" fillId="64" borderId="136" applyNumberFormat="0" applyAlignment="0" applyProtection="0"/>
    <xf numFmtId="169" fontId="40" fillId="64" borderId="136" applyNumberFormat="0" applyAlignment="0" applyProtection="0"/>
    <xf numFmtId="168" fontId="40" fillId="64" borderId="136" applyNumberFormat="0" applyAlignment="0" applyProtection="0"/>
    <xf numFmtId="168" fontId="40" fillId="64" borderId="136" applyNumberFormat="0" applyAlignment="0" applyProtection="0"/>
    <xf numFmtId="169" fontId="40" fillId="64" borderId="136" applyNumberFormat="0" applyAlignment="0" applyProtection="0"/>
    <xf numFmtId="168" fontId="40" fillId="64" borderId="136" applyNumberFormat="0" applyAlignment="0" applyProtection="0"/>
    <xf numFmtId="168" fontId="40" fillId="64" borderId="136" applyNumberFormat="0" applyAlignment="0" applyProtection="0"/>
    <xf numFmtId="169" fontId="40" fillId="64" borderId="136" applyNumberFormat="0" applyAlignment="0" applyProtection="0"/>
    <xf numFmtId="168" fontId="40" fillId="64" borderId="136" applyNumberFormat="0" applyAlignment="0" applyProtection="0"/>
    <xf numFmtId="0" fontId="38" fillId="64"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168" fontId="68"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168" fontId="68"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169" fontId="68"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0" fontId="66" fillId="43" borderId="136" applyNumberFormat="0" applyAlignment="0" applyProtection="0"/>
    <xf numFmtId="168" fontId="68" fillId="43" borderId="136" applyNumberFormat="0" applyAlignment="0" applyProtection="0"/>
    <xf numFmtId="169" fontId="68" fillId="43" borderId="136" applyNumberFormat="0" applyAlignment="0" applyProtection="0"/>
    <xf numFmtId="168" fontId="68" fillId="43" borderId="136" applyNumberFormat="0" applyAlignment="0" applyProtection="0"/>
    <xf numFmtId="168" fontId="68" fillId="43" borderId="136" applyNumberFormat="0" applyAlignment="0" applyProtection="0"/>
    <xf numFmtId="169" fontId="68" fillId="43" borderId="136" applyNumberFormat="0" applyAlignment="0" applyProtection="0"/>
    <xf numFmtId="168" fontId="68" fillId="43" borderId="136" applyNumberFormat="0" applyAlignment="0" applyProtection="0"/>
    <xf numFmtId="168" fontId="68" fillId="43" borderId="136" applyNumberFormat="0" applyAlignment="0" applyProtection="0"/>
    <xf numFmtId="169" fontId="68" fillId="43" borderId="136" applyNumberFormat="0" applyAlignment="0" applyProtection="0"/>
    <xf numFmtId="168" fontId="68" fillId="43" borderId="136" applyNumberFormat="0" applyAlignment="0" applyProtection="0"/>
    <xf numFmtId="168" fontId="68" fillId="43" borderId="136" applyNumberFormat="0" applyAlignment="0" applyProtection="0"/>
    <xf numFmtId="169" fontId="68" fillId="43" borderId="136" applyNumberFormat="0" applyAlignment="0" applyProtection="0"/>
    <xf numFmtId="168" fontId="68" fillId="43" borderId="136" applyNumberFormat="0" applyAlignment="0" applyProtection="0"/>
    <xf numFmtId="0" fontId="66" fillId="43" borderId="136" applyNumberForma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7" fillId="74" borderId="137" applyNumberFormat="0" applyFont="0" applyAlignment="0" applyProtection="0"/>
    <xf numFmtId="0" fontId="2"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7"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168" fontId="85"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168" fontId="85"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169" fontId="85"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0" fontId="83" fillId="64" borderId="138" applyNumberFormat="0" applyAlignment="0" applyProtection="0"/>
    <xf numFmtId="168" fontId="85" fillId="64" borderId="138" applyNumberFormat="0" applyAlignment="0" applyProtection="0"/>
    <xf numFmtId="169" fontId="85" fillId="64" borderId="138" applyNumberFormat="0" applyAlignment="0" applyProtection="0"/>
    <xf numFmtId="168" fontId="85" fillId="64" borderId="138" applyNumberFormat="0" applyAlignment="0" applyProtection="0"/>
    <xf numFmtId="168" fontId="85" fillId="64" borderId="138" applyNumberFormat="0" applyAlignment="0" applyProtection="0"/>
    <xf numFmtId="169" fontId="85" fillId="64" borderId="138" applyNumberFormat="0" applyAlignment="0" applyProtection="0"/>
    <xf numFmtId="168" fontId="85" fillId="64" borderId="138" applyNumberFormat="0" applyAlignment="0" applyProtection="0"/>
    <xf numFmtId="168" fontId="85" fillId="64" borderId="138" applyNumberFormat="0" applyAlignment="0" applyProtection="0"/>
    <xf numFmtId="169" fontId="85" fillId="64" borderId="138" applyNumberFormat="0" applyAlignment="0" applyProtection="0"/>
    <xf numFmtId="168" fontId="85" fillId="64" borderId="138" applyNumberFormat="0" applyAlignment="0" applyProtection="0"/>
    <xf numFmtId="168" fontId="85" fillId="64" borderId="138" applyNumberFormat="0" applyAlignment="0" applyProtection="0"/>
    <xf numFmtId="169" fontId="85" fillId="64" borderId="138" applyNumberFormat="0" applyAlignment="0" applyProtection="0"/>
    <xf numFmtId="168" fontId="85" fillId="64" borderId="138" applyNumberFormat="0" applyAlignment="0" applyProtection="0"/>
    <xf numFmtId="0" fontId="83" fillId="64" borderId="138" applyNumberFormat="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168" fontId="94"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168" fontId="94"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169" fontId="94"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0" fontId="47" fillId="0" borderId="139" applyNumberFormat="0" applyFill="0" applyAlignment="0" applyProtection="0"/>
    <xf numFmtId="168" fontId="94" fillId="0" borderId="139" applyNumberFormat="0" applyFill="0" applyAlignment="0" applyProtection="0"/>
    <xf numFmtId="169" fontId="94" fillId="0" borderId="139" applyNumberFormat="0" applyFill="0" applyAlignment="0" applyProtection="0"/>
    <xf numFmtId="168" fontId="94" fillId="0" borderId="139" applyNumberFormat="0" applyFill="0" applyAlignment="0" applyProtection="0"/>
    <xf numFmtId="168" fontId="94" fillId="0" borderId="139" applyNumberFormat="0" applyFill="0" applyAlignment="0" applyProtection="0"/>
    <xf numFmtId="169" fontId="94" fillId="0" borderId="139" applyNumberFormat="0" applyFill="0" applyAlignment="0" applyProtection="0"/>
    <xf numFmtId="168" fontId="94" fillId="0" borderId="139" applyNumberFormat="0" applyFill="0" applyAlignment="0" applyProtection="0"/>
    <xf numFmtId="168" fontId="94" fillId="0" borderId="139" applyNumberFormat="0" applyFill="0" applyAlignment="0" applyProtection="0"/>
    <xf numFmtId="169" fontId="94" fillId="0" borderId="139" applyNumberFormat="0" applyFill="0" applyAlignment="0" applyProtection="0"/>
    <xf numFmtId="168" fontId="94" fillId="0" borderId="139" applyNumberFormat="0" applyFill="0" applyAlignment="0" applyProtection="0"/>
    <xf numFmtId="168" fontId="94" fillId="0" borderId="139" applyNumberFormat="0" applyFill="0" applyAlignment="0" applyProtection="0"/>
    <xf numFmtId="169" fontId="94" fillId="0" borderId="139" applyNumberFormat="0" applyFill="0" applyAlignment="0" applyProtection="0"/>
    <xf numFmtId="168" fontId="94" fillId="0" borderId="139" applyNumberFormat="0" applyFill="0" applyAlignment="0" applyProtection="0"/>
    <xf numFmtId="0" fontId="47" fillId="0" borderId="139" applyNumberFormat="0" applyFill="0" applyAlignment="0" applyProtection="0"/>
    <xf numFmtId="0" fontId="47"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168" fontId="94" fillId="0" borderId="144" applyNumberFormat="0" applyFill="0" applyAlignment="0" applyProtection="0"/>
    <xf numFmtId="169" fontId="94" fillId="0" borderId="144" applyNumberFormat="0" applyFill="0" applyAlignment="0" applyProtection="0"/>
    <xf numFmtId="168"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9"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8"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168" fontId="94"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47" fillId="0" borderId="144" applyNumberFormat="0" applyFill="0" applyAlignment="0" applyProtection="0"/>
    <xf numFmtId="0" fontId="83"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168" fontId="85" fillId="64" borderId="143" applyNumberFormat="0" applyAlignment="0" applyProtection="0"/>
    <xf numFmtId="169" fontId="85" fillId="64" borderId="143" applyNumberFormat="0" applyAlignment="0" applyProtection="0"/>
    <xf numFmtId="168"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9"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8"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168" fontId="85"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83"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27" fillId="74" borderId="142" applyNumberFormat="0" applyFont="0" applyAlignment="0" applyProtection="0"/>
    <xf numFmtId="0" fontId="66"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168" fontId="68" fillId="43" borderId="141" applyNumberFormat="0" applyAlignment="0" applyProtection="0"/>
    <xf numFmtId="169" fontId="68" fillId="43" borderId="141" applyNumberFormat="0" applyAlignment="0" applyProtection="0"/>
    <xf numFmtId="168"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9"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8"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8" fontId="68"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0" fontId="66" fillId="43" borderId="141" applyNumberFormat="0" applyAlignment="0" applyProtection="0"/>
    <xf numFmtId="168" fontId="54" fillId="0" borderId="140">
      <alignment horizontal="left" vertical="center"/>
    </xf>
    <xf numFmtId="0" fontId="54" fillId="0" borderId="140">
      <alignment horizontal="left" vertical="center"/>
    </xf>
    <xf numFmtId="0" fontId="54" fillId="0" borderId="140">
      <alignment horizontal="left" vertical="center"/>
    </xf>
    <xf numFmtId="0" fontId="38"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168" fontId="40" fillId="64" borderId="141" applyNumberFormat="0" applyAlignment="0" applyProtection="0"/>
    <xf numFmtId="169" fontId="40" fillId="64" borderId="141" applyNumberFormat="0" applyAlignment="0" applyProtection="0"/>
    <xf numFmtId="168"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9"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8"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168" fontId="40"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41"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9"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36" fillId="0" borderId="149" applyNumberFormat="0" applyAlignment="0">
      <alignment horizontal="right"/>
      <protection locked="0"/>
    </xf>
    <xf numFmtId="0" fontId="2" fillId="69" borderId="149" applyNumberFormat="0" applyFont="0" applyBorder="0" applyProtection="0">
      <alignment horizontal="center" vertical="center"/>
    </xf>
    <xf numFmtId="0" fontId="54" fillId="0" borderId="152">
      <alignment horizontal="left" vertical="center"/>
    </xf>
    <xf numFmtId="0" fontId="54" fillId="0" borderId="152">
      <alignment horizontal="left" vertical="center"/>
    </xf>
    <xf numFmtId="168" fontId="54" fillId="0" borderId="152">
      <alignment horizontal="left" vertical="center"/>
    </xf>
    <xf numFmtId="0" fontId="62" fillId="70" borderId="154" applyFont="0" applyBorder="0">
      <alignment horizontal="center" wrapText="1"/>
    </xf>
    <xf numFmtId="3" fontId="2" fillId="71" borderId="149" applyFont="0" applyProtection="0">
      <alignment horizontal="right" vertical="center"/>
    </xf>
    <xf numFmtId="9" fontId="2" fillId="71" borderId="149" applyFont="0" applyProtection="0">
      <alignment horizontal="right" vertical="center"/>
    </xf>
    <xf numFmtId="0" fontId="2" fillId="71" borderId="154" applyNumberFormat="0" applyFont="0" applyBorder="0" applyProtection="0">
      <alignment horizontal="left" vertical="center"/>
    </xf>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9"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0" fontId="66" fillId="43" borderId="162" applyNumberFormat="0" applyAlignment="0" applyProtection="0"/>
    <xf numFmtId="3" fontId="2" fillId="72" borderId="149" applyFont="0">
      <alignment horizontal="right" vertical="center"/>
      <protection locked="0"/>
    </xf>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3" fontId="2" fillId="75" borderId="149" applyFont="0">
      <alignment horizontal="right" vertical="center"/>
      <protection locked="0"/>
    </xf>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9"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0" fontId="83" fillId="64" borderId="164" applyNumberFormat="0" applyAlignment="0" applyProtection="0"/>
    <xf numFmtId="3" fontId="2" fillId="70" borderId="149" applyFont="0">
      <alignment horizontal="right" vertical="center"/>
    </xf>
    <xf numFmtId="188" fontId="2" fillId="70" borderId="149" applyFont="0">
      <alignment horizontal="right" vertical="center"/>
    </xf>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9"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9"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88" fontId="2" fillId="70" borderId="166" applyFont="0">
      <alignment horizontal="right" vertical="center"/>
    </xf>
    <xf numFmtId="3" fontId="2" fillId="70" borderId="166" applyFont="0">
      <alignment horizontal="right" vertical="center"/>
    </xf>
    <xf numFmtId="0" fontId="83"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9"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3" fontId="2" fillId="75" borderId="166" applyFont="0">
      <alignment horizontal="right" vertical="center"/>
      <protection locked="0"/>
    </xf>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3" fontId="2" fillId="72" borderId="166" applyFont="0">
      <alignment horizontal="right" vertical="center"/>
      <protection locked="0"/>
    </xf>
    <xf numFmtId="0" fontId="66"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9"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2" fillId="71" borderId="167" applyNumberFormat="0" applyFont="0" applyBorder="0" applyProtection="0">
      <alignment horizontal="left" vertical="center"/>
    </xf>
    <xf numFmtId="9" fontId="2" fillId="71" borderId="166" applyFont="0" applyProtection="0">
      <alignment horizontal="right" vertical="center"/>
    </xf>
    <xf numFmtId="3" fontId="2" fillId="71" borderId="166" applyFont="0" applyProtection="0">
      <alignment horizontal="right" vertical="center"/>
    </xf>
    <xf numFmtId="0" fontId="62" fillId="70" borderId="167" applyFont="0" applyBorder="0">
      <alignment horizontal="center" wrapText="1"/>
    </xf>
    <xf numFmtId="168" fontId="54" fillId="0" borderId="152">
      <alignment horizontal="left" vertical="center"/>
    </xf>
    <xf numFmtId="0" fontId="54" fillId="0" borderId="152">
      <alignment horizontal="left" vertical="center"/>
    </xf>
    <xf numFmtId="0" fontId="54" fillId="0" borderId="152">
      <alignment horizontal="left" vertical="center"/>
    </xf>
    <xf numFmtId="0" fontId="2" fillId="69" borderId="166" applyNumberFormat="0" applyFont="0" applyBorder="0" applyProtection="0">
      <alignment horizontal="center" vertical="center"/>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6" fillId="0" borderId="166" applyNumberFormat="0" applyAlignment="0">
      <alignment horizontal="right"/>
      <protection locked="0"/>
    </xf>
    <xf numFmtId="0" fontId="38"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9"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9"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9"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9"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9"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168" fontId="94" fillId="0" borderId="165" applyNumberFormat="0" applyFill="0" applyAlignment="0" applyProtection="0"/>
    <xf numFmtId="169" fontId="94"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9"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168" fontId="94"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47" fillId="0" borderId="165" applyNumberFormat="0" applyFill="0" applyAlignment="0" applyProtection="0"/>
    <xf numFmtId="0" fontId="83"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168" fontId="85" fillId="64" borderId="164" applyNumberFormat="0" applyAlignment="0" applyProtection="0"/>
    <xf numFmtId="169" fontId="85"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9"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168" fontId="85"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83" fillId="64" borderId="164" applyNumberForma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27" fillId="74" borderId="163" applyNumberFormat="0" applyFont="0" applyAlignment="0" applyProtection="0"/>
    <xf numFmtId="0" fontId="66"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168" fontId="68" fillId="43" borderId="162" applyNumberFormat="0" applyAlignment="0" applyProtection="0"/>
    <xf numFmtId="169" fontId="68"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9"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68"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0" fontId="66" fillId="43" borderId="162" applyNumberFormat="0" applyAlignment="0" applyProtection="0"/>
    <xf numFmtId="168" fontId="54" fillId="0" borderId="152">
      <alignment horizontal="left" vertical="center"/>
    </xf>
    <xf numFmtId="0" fontId="54" fillId="0" borderId="152">
      <alignment horizontal="left" vertical="center"/>
    </xf>
    <xf numFmtId="0" fontId="54" fillId="0" borderId="152">
      <alignment horizontal="left" vertical="center"/>
    </xf>
    <xf numFmtId="0" fontId="38"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168" fontId="40" fillId="64" borderId="162" applyNumberFormat="0" applyAlignment="0" applyProtection="0"/>
    <xf numFmtId="169" fontId="40"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9"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168" fontId="40"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xf numFmtId="0" fontId="38" fillId="64" borderId="162" applyNumberFormat="0" applyAlignment="0" applyProtection="0"/>
  </cellStyleXfs>
  <cellXfs count="930">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0" fontId="4" fillId="0" borderId="3"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4" fillId="0" borderId="25"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80"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8"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7"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19" fillId="0" borderId="3" xfId="0" applyNumberFormat="1" applyFont="1" applyFill="1" applyBorder="1" applyAlignment="1">
      <alignment horizontal="center"/>
    </xf>
    <xf numFmtId="193" fontId="8" fillId="36" borderId="3" xfId="7" applyNumberFormat="1" applyFont="1" applyFill="1" applyBorder="1" applyAlignment="1" applyProtection="1"/>
    <xf numFmtId="193" fontId="18" fillId="36" borderId="26" xfId="0" applyNumberFormat="1" applyFont="1" applyFill="1" applyBorder="1" applyAlignment="1">
      <alignment horizontal="right"/>
    </xf>
    <xf numFmtId="3" fontId="21"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0" xfId="0" applyNumberFormat="1" applyFont="1" applyFill="1" applyBorder="1" applyAlignment="1">
      <alignment vertical="center"/>
    </xf>
    <xf numFmtId="193" fontId="23" fillId="36" borderId="14"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6" fillId="37" borderId="0" xfId="20" applyBorder="1"/>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9" xfId="0" applyFont="1" applyFill="1" applyBorder="1" applyAlignment="1">
      <alignment horizontal="center" vertical="center"/>
    </xf>
    <xf numFmtId="0" fontId="4" fillId="0" borderId="109" xfId="0" applyFont="1" applyFill="1" applyBorder="1" applyAlignment="1">
      <alignment horizontal="center" vertical="center"/>
    </xf>
    <xf numFmtId="169" fontId="26" fillId="37" borderId="111"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13" fillId="3" borderId="112" xfId="0" applyFont="1" applyFill="1" applyBorder="1" applyAlignment="1">
      <alignment horizontal="left"/>
    </xf>
    <xf numFmtId="0" fontId="4" fillId="0" borderId="0" xfId="0" applyFont="1"/>
    <xf numFmtId="0" fontId="4" fillId="0" borderId="0" xfId="0" applyFont="1" applyFill="1"/>
    <xf numFmtId="0" fontId="106" fillId="0" borderId="90" xfId="0" applyFont="1" applyFill="1" applyBorder="1" applyAlignment="1">
      <alignment horizontal="right" vertical="center"/>
    </xf>
    <xf numFmtId="0" fontId="4" fillId="0" borderId="115" xfId="0" applyFont="1" applyFill="1" applyBorder="1" applyAlignment="1">
      <alignment horizontal="center" vertical="center"/>
    </xf>
    <xf numFmtId="0" fontId="5"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15" xfId="0" applyBorder="1"/>
    <xf numFmtId="0" fontId="0" fillId="0" borderId="115" xfId="0" applyBorder="1" applyAlignment="1">
      <alignment horizontal="center"/>
    </xf>
    <xf numFmtId="0" fontId="4" fillId="0" borderId="101" xfId="0" applyFont="1" applyBorder="1" applyAlignment="1">
      <alignment vertical="center" wrapText="1"/>
    </xf>
    <xf numFmtId="0" fontId="13" fillId="0" borderId="101" xfId="0" applyFont="1" applyBorder="1" applyAlignment="1">
      <alignment vertical="center" wrapText="1"/>
    </xf>
    <xf numFmtId="0" fontId="0" fillId="0" borderId="25" xfId="0" applyBorder="1"/>
    <xf numFmtId="0" fontId="5" fillId="36" borderId="116"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115" xfId="0" applyFont="1" applyFill="1" applyBorder="1" applyAlignment="1">
      <alignment horizontal="left" vertical="center" wrapText="1"/>
    </xf>
    <xf numFmtId="0" fontId="5" fillId="36" borderId="102" xfId="0" applyFont="1" applyFill="1" applyBorder="1" applyAlignment="1">
      <alignment horizontal="left" vertical="center" wrapText="1"/>
    </xf>
    <xf numFmtId="0" fontId="4" fillId="0" borderId="115" xfId="0" applyFont="1" applyFill="1" applyBorder="1" applyAlignment="1">
      <alignment horizontal="right" vertical="center" wrapText="1"/>
    </xf>
    <xf numFmtId="0" fontId="4" fillId="0" borderId="102" xfId="0" applyFont="1" applyFill="1" applyBorder="1" applyAlignment="1">
      <alignment horizontal="left" vertical="center" wrapText="1"/>
    </xf>
    <xf numFmtId="0" fontId="109" fillId="0" borderId="115" xfId="0" applyFont="1" applyFill="1" applyBorder="1" applyAlignment="1">
      <alignment horizontal="right" vertical="center" wrapText="1"/>
    </xf>
    <xf numFmtId="0" fontId="109" fillId="0" borderId="102" xfId="0" applyFont="1" applyFill="1" applyBorder="1" applyAlignment="1">
      <alignment horizontal="left" vertical="center" wrapText="1"/>
    </xf>
    <xf numFmtId="0" fontId="5" fillId="0" borderId="11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15" xfId="0" applyFont="1" applyBorder="1" applyAlignment="1">
      <alignment horizontal="center" vertical="center" wrapText="1"/>
    </xf>
    <xf numFmtId="3" fontId="21" fillId="36" borderId="102" xfId="0" applyNumberFormat="1" applyFont="1" applyFill="1" applyBorder="1" applyAlignment="1">
      <alignment vertical="center" wrapText="1"/>
    </xf>
    <xf numFmtId="14" fontId="6" fillId="3" borderId="102" xfId="8" quotePrefix="1" applyNumberFormat="1" applyFont="1" applyFill="1" applyBorder="1" applyAlignment="1" applyProtection="1">
      <alignment horizontal="left" vertical="center" wrapText="1" indent="2"/>
      <protection locked="0"/>
    </xf>
    <xf numFmtId="3" fontId="21" fillId="0" borderId="102" xfId="0" applyNumberFormat="1" applyFont="1" applyBorder="1" applyAlignment="1">
      <alignment vertical="center" wrapText="1"/>
    </xf>
    <xf numFmtId="14" fontId="6" fillId="3" borderId="102" xfId="8" quotePrefix="1" applyNumberFormat="1" applyFont="1" applyFill="1" applyBorder="1" applyAlignment="1" applyProtection="1">
      <alignment horizontal="left" vertical="center" wrapText="1" indent="3"/>
      <protection locked="0"/>
    </xf>
    <xf numFmtId="3" fontId="21" fillId="0" borderId="102" xfId="0" applyNumberFormat="1" applyFont="1" applyFill="1" applyBorder="1" applyAlignment="1">
      <alignment vertical="center" wrapText="1"/>
    </xf>
    <xf numFmtId="0" fontId="10" fillId="0" borderId="102" xfId="17" applyFill="1" applyBorder="1" applyAlignment="1" applyProtection="1"/>
    <xf numFmtId="49" fontId="109" fillId="0" borderId="115" xfId="0" applyNumberFormat="1" applyFont="1" applyFill="1" applyBorder="1" applyAlignment="1">
      <alignment horizontal="right" vertical="center" wrapText="1"/>
    </xf>
    <xf numFmtId="0" fontId="6" fillId="3" borderId="102" xfId="20960" applyFont="1" applyFill="1" applyBorder="1" applyAlignment="1" applyProtection="1"/>
    <xf numFmtId="0" fontId="103" fillId="0" borderId="102" xfId="20960" applyFont="1" applyFill="1" applyBorder="1" applyAlignment="1" applyProtection="1">
      <alignment horizontal="center" vertical="center"/>
    </xf>
    <xf numFmtId="0" fontId="4" fillId="0" borderId="102" xfId="0" applyFont="1" applyBorder="1"/>
    <xf numFmtId="0" fontId="10" fillId="0" borderId="102" xfId="17" applyFill="1" applyBorder="1" applyAlignment="1" applyProtection="1">
      <alignment horizontal="left" vertical="center" wrapText="1"/>
    </xf>
    <xf numFmtId="49" fontId="109" fillId="0" borderId="102" xfId="0" applyNumberFormat="1" applyFont="1" applyFill="1" applyBorder="1" applyAlignment="1">
      <alignment horizontal="right" vertical="center" wrapText="1"/>
    </xf>
    <xf numFmtId="0" fontId="10" fillId="0" borderId="102" xfId="17" applyFill="1" applyBorder="1" applyAlignment="1" applyProtection="1">
      <alignment horizontal="left" vertical="center"/>
    </xf>
    <xf numFmtId="0" fontId="10" fillId="0" borderId="102" xfId="17" applyBorder="1" applyAlignment="1" applyProtection="1"/>
    <xf numFmtId="0" fontId="4" fillId="0" borderId="102" xfId="0" applyFont="1" applyFill="1" applyBorder="1"/>
    <xf numFmtId="0" fontId="20" fillId="0" borderId="115" xfId="0" applyFont="1" applyFill="1" applyBorder="1" applyAlignment="1">
      <alignment horizontal="center" vertical="center" wrapText="1"/>
    </xf>
    <xf numFmtId="0" fontId="112" fillId="79" borderId="103" xfId="21412" applyFont="1" applyFill="1" applyBorder="1" applyAlignment="1" applyProtection="1">
      <alignment vertical="center" wrapText="1"/>
      <protection locked="0"/>
    </xf>
    <xf numFmtId="0" fontId="113" fillId="70" borderId="97" xfId="21412" applyFont="1" applyFill="1" applyBorder="1" applyAlignment="1" applyProtection="1">
      <alignment horizontal="center" vertical="center"/>
      <protection locked="0"/>
    </xf>
    <xf numFmtId="0" fontId="112"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vertical="center"/>
      <protection locked="0"/>
    </xf>
    <xf numFmtId="0" fontId="114" fillId="70" borderId="97" xfId="21412" applyFont="1" applyFill="1" applyBorder="1" applyAlignment="1" applyProtection="1">
      <alignment horizontal="center" vertical="center"/>
      <protection locked="0"/>
    </xf>
    <xf numFmtId="0" fontId="114" fillId="3" borderId="97" xfId="21412" applyFont="1" applyFill="1" applyBorder="1" applyAlignment="1" applyProtection="1">
      <alignment horizontal="center" vertical="center"/>
      <protection locked="0"/>
    </xf>
    <xf numFmtId="0" fontId="114" fillId="0" borderId="97" xfId="21412" applyFont="1" applyFill="1" applyBorder="1" applyAlignment="1" applyProtection="1">
      <alignment horizontal="center" vertical="center"/>
      <protection locked="0"/>
    </xf>
    <xf numFmtId="0" fontId="115"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horizontal="center" vertical="center"/>
      <protection locked="0"/>
    </xf>
    <xf numFmtId="0" fontId="62" fillId="79" borderId="103" xfId="21412" applyFont="1" applyFill="1" applyBorder="1" applyAlignment="1" applyProtection="1">
      <alignment vertical="center"/>
      <protection locked="0"/>
    </xf>
    <xf numFmtId="0" fontId="114" fillId="70" borderId="102" xfId="21412" applyFont="1" applyFill="1" applyBorder="1" applyAlignment="1" applyProtection="1">
      <alignment horizontal="center" vertical="center"/>
      <protection locked="0"/>
    </xf>
    <xf numFmtId="0" fontId="36" fillId="70" borderId="102" xfId="21412" applyFont="1" applyFill="1" applyBorder="1" applyAlignment="1" applyProtection="1">
      <alignment horizontal="center" vertical="center"/>
      <protection locked="0"/>
    </xf>
    <xf numFmtId="0" fontId="62" fillId="79" borderId="101" xfId="21412" applyFont="1" applyFill="1" applyBorder="1" applyAlignment="1" applyProtection="1">
      <alignment vertical="center"/>
      <protection locked="0"/>
    </xf>
    <xf numFmtId="0" fontId="113" fillId="0" borderId="101" xfId="21412" applyFont="1" applyFill="1" applyBorder="1" applyAlignment="1" applyProtection="1">
      <alignment horizontal="left" vertical="center" wrapText="1"/>
      <protection locked="0"/>
    </xf>
    <xf numFmtId="164" fontId="113" fillId="0" borderId="102" xfId="948" applyNumberFormat="1" applyFont="1" applyFill="1" applyBorder="1" applyAlignment="1" applyProtection="1">
      <alignment horizontal="right" vertical="center"/>
      <protection locked="0"/>
    </xf>
    <xf numFmtId="0" fontId="112" fillId="80" borderId="101" xfId="21412" applyFont="1" applyFill="1" applyBorder="1" applyAlignment="1" applyProtection="1">
      <alignment vertical="top" wrapText="1"/>
      <protection locked="0"/>
    </xf>
    <xf numFmtId="164" fontId="113" fillId="80" borderId="102" xfId="948" applyNumberFormat="1" applyFont="1" applyFill="1" applyBorder="1" applyAlignment="1" applyProtection="1">
      <alignment horizontal="right" vertical="center"/>
    </xf>
    <xf numFmtId="164" fontId="62" fillId="79" borderId="101" xfId="948" applyNumberFormat="1" applyFont="1" applyFill="1" applyBorder="1" applyAlignment="1" applyProtection="1">
      <alignment horizontal="right" vertical="center"/>
      <protection locked="0"/>
    </xf>
    <xf numFmtId="0" fontId="113" fillId="70" borderId="101" xfId="21412" applyFont="1" applyFill="1" applyBorder="1" applyAlignment="1" applyProtection="1">
      <alignment vertical="center" wrapText="1"/>
      <protection locked="0"/>
    </xf>
    <xf numFmtId="0" fontId="113" fillId="70" borderId="101" xfId="21412" applyFont="1" applyFill="1" applyBorder="1" applyAlignment="1" applyProtection="1">
      <alignment horizontal="left" vertical="center" wrapText="1"/>
      <protection locked="0"/>
    </xf>
    <xf numFmtId="0" fontId="113" fillId="0" borderId="101" xfId="21412" applyFont="1" applyFill="1" applyBorder="1" applyAlignment="1" applyProtection="1">
      <alignment vertical="center" wrapText="1"/>
      <protection locked="0"/>
    </xf>
    <xf numFmtId="0" fontId="113" fillId="3" borderId="101" xfId="21412" applyFont="1" applyFill="1" applyBorder="1" applyAlignment="1" applyProtection="1">
      <alignment horizontal="left" vertical="center" wrapText="1"/>
      <protection locked="0"/>
    </xf>
    <xf numFmtId="0" fontId="112" fillId="80" borderId="101" xfId="21412" applyFont="1" applyFill="1" applyBorder="1" applyAlignment="1" applyProtection="1">
      <alignment vertical="center" wrapText="1"/>
      <protection locked="0"/>
    </xf>
    <xf numFmtId="164" fontId="112" fillId="79" borderId="101" xfId="948" applyNumberFormat="1" applyFont="1" applyFill="1" applyBorder="1" applyAlignment="1" applyProtection="1">
      <alignment horizontal="right" vertical="center"/>
      <protection locked="0"/>
    </xf>
    <xf numFmtId="164" fontId="113" fillId="3" borderId="102" xfId="948" applyNumberFormat="1" applyFont="1" applyFill="1" applyBorder="1" applyAlignment="1" applyProtection="1">
      <alignment horizontal="right" vertical="center"/>
      <protection locked="0"/>
    </xf>
    <xf numFmtId="10" fontId="6" fillId="0" borderId="102" xfId="20961" applyNumberFormat="1" applyFont="1" applyFill="1" applyBorder="1" applyAlignment="1">
      <alignment horizontal="left" vertical="center" wrapText="1"/>
    </xf>
    <xf numFmtId="10" fontId="4" fillId="0"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left" vertical="center" wrapText="1"/>
    </xf>
    <xf numFmtId="10" fontId="109" fillId="0" borderId="102" xfId="20961" applyNumberFormat="1" applyFont="1" applyFill="1" applyBorder="1" applyAlignment="1">
      <alignment horizontal="left" vertical="center" wrapText="1"/>
    </xf>
    <xf numFmtId="10" fontId="5" fillId="36"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43" fontId="6" fillId="0" borderId="0" xfId="7" applyFont="1"/>
    <xf numFmtId="0" fontId="107" fillId="0" borderId="0" xfId="0" applyFont="1" applyAlignment="1">
      <alignment wrapText="1"/>
    </xf>
    <xf numFmtId="0" fontId="8" fillId="0" borderId="115" xfId="0" applyFont="1" applyBorder="1" applyAlignment="1">
      <alignment horizontal="right" vertical="center" wrapText="1"/>
    </xf>
    <xf numFmtId="0" fontId="8" fillId="0" borderId="115" xfId="0" applyFont="1" applyFill="1" applyBorder="1" applyAlignment="1">
      <alignment horizontal="right" vertical="center" wrapText="1"/>
    </xf>
    <xf numFmtId="0" fontId="4" fillId="0" borderId="102" xfId="0" applyFont="1" applyBorder="1" applyAlignment="1">
      <alignment vertical="center" wrapText="1"/>
    </xf>
    <xf numFmtId="0" fontId="4" fillId="0" borderId="102" xfId="0" applyFont="1" applyFill="1" applyBorder="1" applyAlignment="1">
      <alignment horizontal="left" vertical="center" wrapText="1" indent="2"/>
    </xf>
    <xf numFmtId="0" fontId="4" fillId="0" borderId="102" xfId="0" applyFont="1" applyFill="1" applyBorder="1" applyAlignment="1">
      <alignment vertical="center" wrapText="1"/>
    </xf>
    <xf numFmtId="0" fontId="5" fillId="0" borderId="26" xfId="0" applyFont="1" applyBorder="1" applyAlignment="1">
      <alignment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8" fillId="0" borderId="115" xfId="0" applyFont="1" applyFill="1" applyBorder="1" applyAlignment="1">
      <alignment horizontal="center" vertical="center" wrapText="1"/>
    </xf>
    <xf numFmtId="0" fontId="8" fillId="2" borderId="115" xfId="0" applyFont="1" applyFill="1" applyBorder="1" applyAlignment="1">
      <alignment horizontal="right" vertical="center"/>
    </xf>
    <xf numFmtId="0" fontId="14" fillId="0" borderId="115"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0" borderId="115" xfId="0" applyFont="1" applyBorder="1"/>
    <xf numFmtId="0" fontId="5" fillId="0" borderId="115" xfId="0" applyFont="1" applyBorder="1"/>
    <xf numFmtId="0" fontId="5" fillId="0" borderId="25" xfId="0" applyFont="1" applyBorder="1"/>
    <xf numFmtId="0" fontId="5" fillId="0" borderId="26" xfId="0" applyFont="1" applyBorder="1" applyAlignment="1">
      <alignment wrapText="1"/>
    </xf>
    <xf numFmtId="169" fontId="26" fillId="37" borderId="116" xfId="20" applyBorder="1"/>
    <xf numFmtId="10" fontId="5" fillId="0" borderId="27" xfId="20961" applyNumberFormat="1" applyFont="1" applyBorder="1"/>
    <xf numFmtId="0" fontId="106" fillId="0" borderId="90" xfId="0" applyFont="1" applyFill="1" applyBorder="1" applyAlignment="1">
      <alignment horizontal="left" vertical="center"/>
    </xf>
    <xf numFmtId="0" fontId="106" fillId="0" borderId="88" xfId="0" applyFont="1" applyFill="1" applyBorder="1" applyAlignment="1">
      <alignment vertical="center" wrapText="1"/>
    </xf>
    <xf numFmtId="0" fontId="106" fillId="0" borderId="88"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20"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protection locked="0"/>
    </xf>
    <xf numFmtId="0" fontId="121" fillId="3" borderId="102" xfId="13" applyFont="1" applyFill="1" applyBorder="1" applyAlignment="1" applyProtection="1">
      <alignment horizontal="left" vertical="center" wrapText="1"/>
      <protection locked="0"/>
    </xf>
    <xf numFmtId="0" fontId="120" fillId="0" borderId="102" xfId="0" applyFont="1" applyBorder="1"/>
    <xf numFmtId="0" fontId="121" fillId="0" borderId="102" xfId="13" applyFont="1" applyFill="1" applyBorder="1" applyAlignment="1" applyProtection="1">
      <alignment horizontal="left" vertical="center" wrapText="1"/>
      <protection locked="0"/>
    </xf>
    <xf numFmtId="49" fontId="121" fillId="0" borderId="102" xfId="5" applyNumberFormat="1" applyFont="1" applyFill="1" applyBorder="1" applyAlignment="1" applyProtection="1">
      <alignment horizontal="right" vertical="center"/>
      <protection locked="0"/>
    </xf>
    <xf numFmtId="49" fontId="122" fillId="0" borderId="102" xfId="5" applyNumberFormat="1" applyFont="1" applyFill="1" applyBorder="1" applyAlignment="1" applyProtection="1">
      <alignment horizontal="right" vertical="center"/>
      <protection locked="0"/>
    </xf>
    <xf numFmtId="0" fontId="117" fillId="0" borderId="0" xfId="0" applyFont="1" applyAlignment="1">
      <alignment wrapText="1"/>
    </xf>
    <xf numFmtId="0" fontId="117" fillId="0" borderId="102" xfId="0" applyFont="1" applyBorder="1" applyAlignment="1">
      <alignment horizontal="center" vertical="center"/>
    </xf>
    <xf numFmtId="0" fontId="117"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wrapText="1"/>
      <protection locked="0"/>
    </xf>
    <xf numFmtId="0" fontId="117" fillId="0" borderId="102" xfId="0" applyFont="1" applyBorder="1"/>
    <xf numFmtId="0" fontId="117" fillId="0" borderId="102" xfId="0" applyFont="1" applyFill="1" applyBorder="1"/>
    <xf numFmtId="166" fontId="116" fillId="36" borderId="102" xfId="21413" applyFont="1" applyFill="1" applyBorder="1"/>
    <xf numFmtId="49" fontId="121" fillId="0" borderId="102" xfId="5" applyNumberFormat="1" applyFont="1" applyFill="1" applyBorder="1" applyAlignment="1" applyProtection="1">
      <alignment horizontal="right" vertical="center" wrapText="1"/>
      <protection locked="0"/>
    </xf>
    <xf numFmtId="49" fontId="122" fillId="0" borderId="102" xfId="5" applyNumberFormat="1" applyFont="1" applyFill="1" applyBorder="1" applyAlignment="1" applyProtection="1">
      <alignment horizontal="right" vertical="center" wrapText="1"/>
      <protection locked="0"/>
    </xf>
    <xf numFmtId="0" fontId="120" fillId="0" borderId="0" xfId="0" applyFont="1"/>
    <xf numFmtId="0" fontId="117" fillId="0" borderId="102" xfId="0" applyFont="1" applyBorder="1" applyAlignment="1">
      <alignment wrapText="1"/>
    </xf>
    <xf numFmtId="0" fontId="117" fillId="0" borderId="102" xfId="0" applyFont="1" applyBorder="1" applyAlignment="1">
      <alignment horizontal="left" indent="8"/>
    </xf>
    <xf numFmtId="0" fontId="117" fillId="0" borderId="0" xfId="0" applyFont="1" applyFill="1"/>
    <xf numFmtId="0" fontId="116" fillId="0" borderId="102" xfId="0" applyNumberFormat="1" applyFont="1" applyFill="1" applyBorder="1" applyAlignment="1">
      <alignment horizontal="left" vertical="center" wrapText="1"/>
    </xf>
    <xf numFmtId="0" fontId="117" fillId="0" borderId="0" xfId="0" applyFont="1" applyBorder="1"/>
    <xf numFmtId="0" fontId="120" fillId="0" borderId="102" xfId="0" applyFont="1" applyFill="1" applyBorder="1"/>
    <xf numFmtId="0" fontId="117" fillId="0" borderId="0" xfId="0" applyFont="1" applyBorder="1" applyAlignment="1">
      <alignment horizontal="left"/>
    </xf>
    <xf numFmtId="0" fontId="120" fillId="0" borderId="0" xfId="0" applyFont="1" applyBorder="1"/>
    <xf numFmtId="0" fontId="117" fillId="0" borderId="0" xfId="0" applyFont="1" applyFill="1" applyBorder="1"/>
    <xf numFmtId="0" fontId="119" fillId="0" borderId="102" xfId="0" applyFont="1" applyFill="1" applyBorder="1" applyAlignment="1">
      <alignment horizontal="left" indent="1"/>
    </xf>
    <xf numFmtId="0" fontId="119" fillId="0" borderId="102" xfId="0" applyFont="1" applyFill="1" applyBorder="1" applyAlignment="1">
      <alignment horizontal="left" wrapText="1" indent="1"/>
    </xf>
    <xf numFmtId="0" fontId="116" fillId="0" borderId="102" xfId="0" applyFont="1" applyFill="1" applyBorder="1" applyAlignment="1">
      <alignment horizontal="left" indent="1"/>
    </xf>
    <xf numFmtId="0" fontId="116" fillId="0" borderId="102" xfId="0" applyNumberFormat="1" applyFont="1" applyFill="1" applyBorder="1" applyAlignment="1">
      <alignment horizontal="left" indent="1"/>
    </xf>
    <xf numFmtId="0" fontId="116" fillId="0" borderId="102" xfId="0" applyFont="1" applyFill="1" applyBorder="1" applyAlignment="1">
      <alignment horizontal="left" wrapText="1" indent="2"/>
    </xf>
    <xf numFmtId="0" fontId="119" fillId="0" borderId="102" xfId="0" applyFont="1" applyFill="1" applyBorder="1" applyAlignment="1">
      <alignment horizontal="left" vertical="center" indent="1"/>
    </xf>
    <xf numFmtId="0" fontId="117" fillId="81" borderId="102" xfId="0" applyFont="1" applyFill="1" applyBorder="1"/>
    <xf numFmtId="0" fontId="117" fillId="0" borderId="102" xfId="0" applyFont="1" applyFill="1" applyBorder="1" applyAlignment="1">
      <alignment horizontal="left" wrapText="1"/>
    </xf>
    <xf numFmtId="0" fontId="117" fillId="0" borderId="102" xfId="0" applyFont="1" applyFill="1" applyBorder="1" applyAlignment="1">
      <alignment horizontal="left" wrapText="1" indent="2"/>
    </xf>
    <xf numFmtId="0" fontId="120" fillId="0" borderId="7" xfId="0" applyFont="1" applyBorder="1"/>
    <xf numFmtId="0" fontId="120" fillId="81" borderId="102" xfId="0" applyFont="1" applyFill="1" applyBorder="1"/>
    <xf numFmtId="0" fontId="117" fillId="0" borderId="0" xfId="0" applyFont="1" applyBorder="1" applyAlignment="1">
      <alignment horizontal="center" vertical="center"/>
    </xf>
    <xf numFmtId="0" fontId="117" fillId="0" borderId="0" xfId="0" applyFont="1" applyBorder="1" applyAlignment="1">
      <alignment horizontal="center" vertical="center" wrapText="1"/>
    </xf>
    <xf numFmtId="0" fontId="117" fillId="0" borderId="102" xfId="0" applyFont="1" applyBorder="1" applyAlignment="1">
      <alignment horizontal="center"/>
    </xf>
    <xf numFmtId="0" fontId="117" fillId="0" borderId="102" xfId="0" applyFont="1" applyBorder="1" applyAlignment="1">
      <alignment horizontal="left" indent="1"/>
    </xf>
    <xf numFmtId="0" fontId="117" fillId="0" borderId="7" xfId="0" applyFont="1" applyBorder="1"/>
    <xf numFmtId="0" fontId="117" fillId="0" borderId="102" xfId="0" applyFont="1" applyBorder="1" applyAlignment="1">
      <alignment horizontal="left" indent="2"/>
    </xf>
    <xf numFmtId="49" fontId="117" fillId="0" borderId="102" xfId="0" applyNumberFormat="1" applyFont="1" applyBorder="1" applyAlignment="1">
      <alignment horizontal="left" indent="3"/>
    </xf>
    <xf numFmtId="49" fontId="117" fillId="0" borderId="102" xfId="0" applyNumberFormat="1" applyFont="1" applyFill="1" applyBorder="1" applyAlignment="1">
      <alignment horizontal="left" indent="3"/>
    </xf>
    <xf numFmtId="49" fontId="117" fillId="0" borderId="102" xfId="0" applyNumberFormat="1" applyFont="1" applyBorder="1" applyAlignment="1">
      <alignment horizontal="left" indent="1"/>
    </xf>
    <xf numFmtId="49" fontId="117" fillId="0" borderId="102" xfId="0" applyNumberFormat="1" applyFont="1" applyFill="1" applyBorder="1" applyAlignment="1">
      <alignment horizontal="left" indent="1"/>
    </xf>
    <xf numFmtId="0" fontId="117" fillId="0" borderId="102" xfId="0" applyNumberFormat="1" applyFont="1" applyBorder="1" applyAlignment="1">
      <alignment horizontal="left" indent="1"/>
    </xf>
    <xf numFmtId="0" fontId="117" fillId="82" borderId="102" xfId="0" applyFont="1" applyFill="1" applyBorder="1"/>
    <xf numFmtId="49" fontId="117" fillId="0" borderId="102" xfId="0" applyNumberFormat="1" applyFont="1" applyBorder="1" applyAlignment="1">
      <alignment horizontal="left" wrapText="1" indent="2"/>
    </xf>
    <xf numFmtId="49" fontId="117" fillId="0" borderId="102" xfId="0" applyNumberFormat="1" applyFont="1" applyFill="1" applyBorder="1" applyAlignment="1">
      <alignment horizontal="left" vertical="top" wrapText="1" indent="2"/>
    </xf>
    <xf numFmtId="49" fontId="117" fillId="0" borderId="102" xfId="0" applyNumberFormat="1" applyFont="1" applyFill="1" applyBorder="1" applyAlignment="1">
      <alignment horizontal="left" wrapText="1" indent="3"/>
    </xf>
    <xf numFmtId="49" fontId="117" fillId="0" borderId="102" xfId="0" applyNumberFormat="1" applyFont="1" applyFill="1" applyBorder="1" applyAlignment="1">
      <alignment horizontal="left" wrapText="1" indent="2"/>
    </xf>
    <xf numFmtId="0" fontId="117" fillId="0" borderId="102" xfId="0" applyNumberFormat="1" applyFont="1" applyFill="1" applyBorder="1" applyAlignment="1">
      <alignment horizontal="left" wrapText="1" indent="1"/>
    </xf>
    <xf numFmtId="0" fontId="119" fillId="0" borderId="127" xfId="0" applyNumberFormat="1" applyFont="1" applyFill="1" applyBorder="1" applyAlignment="1">
      <alignment horizontal="left" vertical="center" wrapText="1"/>
    </xf>
    <xf numFmtId="0" fontId="117" fillId="0" borderId="97"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9" fillId="0" borderId="102" xfId="0" applyNumberFormat="1" applyFont="1" applyFill="1" applyBorder="1" applyAlignment="1">
      <alignment horizontal="left" vertical="center" wrapText="1"/>
    </xf>
    <xf numFmtId="0" fontId="117" fillId="0" borderId="0" xfId="0" applyFont="1" applyAlignment="1">
      <alignment horizontal="center" vertical="center"/>
    </xf>
    <xf numFmtId="0" fontId="125" fillId="0" borderId="0" xfId="0" applyFont="1"/>
    <xf numFmtId="0" fontId="125" fillId="0" borderId="0" xfId="0" applyFont="1" applyAlignment="1">
      <alignment horizontal="center" vertical="center"/>
    </xf>
    <xf numFmtId="0" fontId="117" fillId="0" borderId="102" xfId="0" applyFont="1" applyFill="1" applyBorder="1" applyAlignment="1">
      <alignment horizontal="left" indent="1"/>
    </xf>
    <xf numFmtId="0" fontId="127" fillId="0" borderId="0" xfId="0" applyFont="1" applyFill="1" applyBorder="1" applyAlignment="1"/>
    <xf numFmtId="0" fontId="128" fillId="0" borderId="7" xfId="0" applyFont="1" applyBorder="1"/>
    <xf numFmtId="0" fontId="10" fillId="0" borderId="102" xfId="17" applyFill="1" applyBorder="1" applyAlignment="1" applyProtection="1">
      <alignment wrapText="1"/>
    </xf>
    <xf numFmtId="49" fontId="117" fillId="0" borderId="102" xfId="0" applyNumberFormat="1" applyFont="1" applyFill="1" applyBorder="1" applyAlignment="1">
      <alignment horizontal="left" wrapText="1" indent="1"/>
    </xf>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17" fillId="0" borderId="0" xfId="0" applyFont="1" applyFill="1" applyAlignment="1">
      <alignment horizontal="left" vertical="top" wrapText="1"/>
    </xf>
    <xf numFmtId="0" fontId="123" fillId="0" borderId="102" xfId="13" applyFont="1" applyFill="1" applyBorder="1" applyAlignment="1" applyProtection="1">
      <alignment horizontal="left" vertical="center" wrapText="1"/>
      <protection locked="0"/>
    </xf>
    <xf numFmtId="0" fontId="117" fillId="0" borderId="102" xfId="0"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7" xfId="0" applyFont="1" applyFill="1" applyBorder="1"/>
    <xf numFmtId="49" fontId="117" fillId="0" borderId="102" xfId="0" applyNumberFormat="1" applyFont="1" applyFill="1" applyBorder="1" applyAlignment="1">
      <alignment horizontal="center" vertical="center" wrapText="1"/>
    </xf>
    <xf numFmtId="10" fontId="8" fillId="83" borderId="26" xfId="0" applyNumberFormat="1" applyFont="1" applyFill="1" applyBorder="1" applyAlignment="1" applyProtection="1">
      <alignment vertical="center"/>
      <protection locked="0"/>
    </xf>
    <xf numFmtId="193" fontId="8" fillId="0" borderId="102" xfId="7" applyNumberFormat="1" applyFont="1" applyFill="1" applyBorder="1" applyAlignment="1" applyProtection="1">
      <alignment horizontal="right"/>
    </xf>
    <xf numFmtId="193" fontId="8" fillId="36" borderId="102" xfId="7" applyNumberFormat="1" applyFont="1" applyFill="1" applyBorder="1" applyAlignment="1" applyProtection="1">
      <alignment horizontal="right"/>
    </xf>
    <xf numFmtId="193" fontId="8" fillId="0" borderId="102" xfId="7" applyNumberFormat="1" applyFont="1" applyFill="1" applyBorder="1" applyAlignment="1" applyProtection="1">
      <alignment horizontal="right"/>
      <protection locked="0"/>
    </xf>
    <xf numFmtId="193" fontId="18" fillId="0" borderId="102" xfId="0" applyNumberFormat="1" applyFont="1" applyFill="1" applyBorder="1" applyAlignment="1" applyProtection="1">
      <alignment horizontal="right"/>
      <protection locked="0"/>
    </xf>
    <xf numFmtId="193" fontId="18" fillId="36" borderId="102" xfId="0" applyNumberFormat="1" applyFont="1" applyFill="1" applyBorder="1" applyAlignment="1">
      <alignment horizontal="right"/>
    </xf>
    <xf numFmtId="193" fontId="19" fillId="0" borderId="102" xfId="0" applyNumberFormat="1" applyFont="1" applyFill="1" applyBorder="1" applyAlignment="1">
      <alignment horizontal="center"/>
    </xf>
    <xf numFmtId="193" fontId="18" fillId="36" borderId="102" xfId="0" applyNumberFormat="1" applyFont="1" applyFill="1" applyBorder="1" applyAlignment="1" applyProtection="1">
      <alignment horizontal="right"/>
    </xf>
    <xf numFmtId="193" fontId="18" fillId="0" borderId="102" xfId="0" applyNumberFormat="1" applyFont="1" applyFill="1" applyBorder="1" applyAlignment="1" applyProtection="1">
      <alignment horizontal="right" vertical="center"/>
      <protection locked="0"/>
    </xf>
    <xf numFmtId="193" fontId="4" fillId="0" borderId="102" xfId="0" applyNumberFormat="1" applyFont="1" applyBorder="1" applyAlignment="1">
      <alignment horizontal="center" vertical="center"/>
    </xf>
    <xf numFmtId="193" fontId="4" fillId="0" borderId="113" xfId="0" applyNumberFormat="1" applyFont="1" applyBorder="1" applyAlignment="1">
      <alignment horizontal="center" vertical="center"/>
    </xf>
    <xf numFmtId="3" fontId="0" fillId="0" borderId="113" xfId="0" applyNumberFormat="1" applyBorder="1" applyAlignment="1"/>
    <xf numFmtId="3" fontId="0" fillId="0" borderId="113" xfId="0" applyNumberFormat="1" applyBorder="1" applyAlignment="1">
      <alignment wrapText="1"/>
    </xf>
    <xf numFmtId="193" fontId="0" fillId="36" borderId="113" xfId="0" applyNumberFormat="1" applyFill="1" applyBorder="1" applyAlignment="1">
      <alignment horizontal="center" vertical="center" wrapText="1"/>
    </xf>
    <xf numFmtId="193" fontId="6" fillId="36" borderId="113" xfId="2" applyNumberFormat="1" applyFont="1" applyFill="1" applyBorder="1" applyAlignment="1" applyProtection="1">
      <alignment vertical="top"/>
    </xf>
    <xf numFmtId="3" fontId="0" fillId="0" borderId="0" xfId="0" applyNumberFormat="1"/>
    <xf numFmtId="193" fontId="6" fillId="3" borderId="113" xfId="2" applyNumberFormat="1" applyFont="1" applyFill="1" applyBorder="1" applyAlignment="1" applyProtection="1">
      <alignment vertical="top"/>
      <protection locked="0"/>
    </xf>
    <xf numFmtId="193" fontId="6" fillId="36" borderId="113" xfId="2" applyNumberFormat="1" applyFont="1" applyFill="1" applyBorder="1" applyAlignment="1" applyProtection="1">
      <alignment vertical="top" wrapText="1"/>
    </xf>
    <xf numFmtId="194" fontId="0" fillId="0" borderId="0" xfId="0" applyNumberFormat="1" applyAlignment="1">
      <alignment wrapText="1"/>
    </xf>
    <xf numFmtId="193" fontId="6" fillId="3" borderId="113" xfId="2" applyNumberFormat="1" applyFont="1" applyFill="1" applyBorder="1" applyAlignment="1" applyProtection="1">
      <alignment vertical="top" wrapText="1"/>
      <protection locked="0"/>
    </xf>
    <xf numFmtId="193" fontId="0" fillId="0" borderId="0" xfId="0" applyNumberFormat="1" applyAlignment="1">
      <alignment wrapText="1"/>
    </xf>
    <xf numFmtId="193" fontId="6" fillId="36" borderId="113" xfId="2" applyNumberFormat="1" applyFont="1" applyFill="1" applyBorder="1" applyAlignment="1" applyProtection="1">
      <alignment vertical="top" wrapText="1"/>
      <protection locked="0"/>
    </xf>
    <xf numFmtId="0" fontId="8" fillId="0" borderId="0" xfId="0" applyFont="1" applyAlignment="1">
      <alignment horizontal="left"/>
    </xf>
    <xf numFmtId="14" fontId="4" fillId="0" borderId="0" xfId="0" applyNumberFormat="1"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115" xfId="0" applyFont="1" applyBorder="1" applyAlignment="1">
      <alignment horizontal="center"/>
    </xf>
    <xf numFmtId="0" fontId="23" fillId="0" borderId="131" xfId="0" applyFont="1" applyBorder="1" applyAlignment="1">
      <alignment horizontal="left" wrapText="1"/>
    </xf>
    <xf numFmtId="193" fontId="23" fillId="0" borderId="132" xfId="0" applyNumberFormat="1" applyFont="1" applyBorder="1" applyAlignment="1">
      <alignment vertical="center"/>
    </xf>
    <xf numFmtId="167" fontId="23" fillId="0" borderId="133"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34" xfId="0" applyFont="1" applyBorder="1" applyAlignment="1">
      <alignment horizontal="left" wrapText="1"/>
    </xf>
    <xf numFmtId="193" fontId="23" fillId="0" borderId="135"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0" fontId="17" fillId="0" borderId="134" xfId="0" applyFont="1" applyBorder="1" applyAlignment="1">
      <alignment horizontal="left" wrapText="1"/>
    </xf>
    <xf numFmtId="193" fontId="17" fillId="0" borderId="135" xfId="0" applyNumberFormat="1" applyFont="1" applyBorder="1" applyAlignment="1">
      <alignment vertical="center"/>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102" xfId="0" applyNumberFormat="1" applyFont="1" applyBorder="1" applyAlignment="1"/>
    <xf numFmtId="193" fontId="4" fillId="0" borderId="115" xfId="0" applyNumberFormat="1" applyFont="1" applyBorder="1" applyAlignment="1"/>
    <xf numFmtId="193" fontId="4" fillId="0" borderId="102" xfId="0" applyNumberFormat="1" applyFont="1" applyBorder="1"/>
    <xf numFmtId="193" fontId="4" fillId="0" borderId="102" xfId="0" applyNumberFormat="1" applyFont="1" applyFill="1" applyBorder="1"/>
    <xf numFmtId="193" fontId="4" fillId="0" borderId="103" xfId="0" applyNumberFormat="1" applyFont="1" applyBorder="1"/>
    <xf numFmtId="193" fontId="8" fillId="36" borderId="102" xfId="5" applyNumberFormat="1" applyFont="1" applyFill="1" applyBorder="1" applyProtection="1">
      <protection locked="0"/>
    </xf>
    <xf numFmtId="0" fontId="8" fillId="3" borderId="102" xfId="5" applyFont="1" applyFill="1" applyBorder="1" applyProtection="1">
      <protection locked="0"/>
    </xf>
    <xf numFmtId="193" fontId="8" fillId="36" borderId="102" xfId="1" applyNumberFormat="1" applyFont="1" applyFill="1" applyBorder="1" applyProtection="1">
      <protection locked="0"/>
    </xf>
    <xf numFmtId="3" fontId="8" fillId="36" borderId="113" xfId="5" applyNumberFormat="1" applyFont="1" applyFill="1" applyBorder="1" applyProtection="1">
      <protection locked="0"/>
    </xf>
    <xf numFmtId="193" fontId="8" fillId="3" borderId="102" xfId="5" applyNumberFormat="1" applyFont="1" applyFill="1" applyBorder="1" applyProtection="1">
      <protection locked="0"/>
    </xf>
    <xf numFmtId="165" fontId="8" fillId="3" borderId="102" xfId="8" applyNumberFormat="1" applyFont="1" applyFill="1" applyBorder="1" applyAlignment="1" applyProtection="1">
      <alignment horizontal="right" wrapText="1"/>
      <protection locked="0"/>
    </xf>
    <xf numFmtId="165" fontId="8" fillId="4" borderId="102" xfId="8" applyNumberFormat="1" applyFont="1" applyFill="1" applyBorder="1" applyAlignment="1" applyProtection="1">
      <alignment horizontal="right" wrapText="1"/>
      <protection locked="0"/>
    </xf>
    <xf numFmtId="193" fontId="8" fillId="0" borderId="102" xfId="1" applyNumberFormat="1" applyFont="1" applyFill="1" applyBorder="1" applyProtection="1">
      <protection locked="0"/>
    </xf>
    <xf numFmtId="10" fontId="113" fillId="80" borderId="102"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117" fillId="0" borderId="102" xfId="0" applyNumberFormat="1" applyFont="1" applyFill="1" applyBorder="1"/>
    <xf numFmtId="3" fontId="117" fillId="0" borderId="102" xfId="0" applyNumberFormat="1" applyFont="1" applyBorder="1"/>
    <xf numFmtId="3" fontId="23" fillId="0" borderId="102" xfId="0" applyNumberFormat="1" applyFont="1" applyBorder="1"/>
    <xf numFmtId="3" fontId="23" fillId="0" borderId="0" xfId="0" applyNumberFormat="1" applyFont="1"/>
    <xf numFmtId="195" fontId="22" fillId="0" borderId="102" xfId="0" applyNumberFormat="1" applyFont="1" applyBorder="1"/>
    <xf numFmtId="4" fontId="120" fillId="0" borderId="102" xfId="0" applyNumberFormat="1" applyFont="1" applyBorder="1"/>
    <xf numFmtId="4" fontId="22" fillId="0" borderId="102" xfId="0" applyNumberFormat="1" applyFont="1" applyBorder="1"/>
    <xf numFmtId="4" fontId="120" fillId="0" borderId="102" xfId="0" applyNumberFormat="1" applyFont="1" applyFill="1" applyBorder="1" applyAlignment="1">
      <alignment horizontal="center" vertical="center" wrapText="1"/>
    </xf>
    <xf numFmtId="4" fontId="120" fillId="0" borderId="102" xfId="0" applyNumberFormat="1" applyFont="1" applyBorder="1" applyAlignment="1">
      <alignment horizontal="center" vertical="center" wrapText="1"/>
    </xf>
    <xf numFmtId="4" fontId="117" fillId="0" borderId="0" xfId="0" applyNumberFormat="1" applyFont="1"/>
    <xf numFmtId="3" fontId="4" fillId="36" borderId="27" xfId="0" applyNumberFormat="1" applyFont="1" applyFill="1" applyBorder="1"/>
    <xf numFmtId="3" fontId="4" fillId="36" borderId="26" xfId="0" applyNumberFormat="1" applyFont="1" applyFill="1" applyBorder="1"/>
    <xf numFmtId="3" fontId="4" fillId="0" borderId="113" xfId="0" applyNumberFormat="1" applyFont="1" applyBorder="1" applyAlignment="1"/>
    <xf numFmtId="3" fontId="4" fillId="0" borderId="103" xfId="0" applyNumberFormat="1" applyFont="1" applyBorder="1" applyAlignment="1"/>
    <xf numFmtId="3" fontId="4" fillId="0" borderId="102" xfId="0" applyNumberFormat="1" applyFont="1" applyBorder="1" applyAlignment="1"/>
    <xf numFmtId="3" fontId="107"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113" xfId="0" applyNumberFormat="1" applyFont="1" applyFill="1" applyBorder="1" applyAlignment="1">
      <alignment horizontal="center" vertical="center" wrapText="1"/>
    </xf>
    <xf numFmtId="4" fontId="109" fillId="0" borderId="113" xfId="0" applyNumberFormat="1" applyFont="1" applyFill="1" applyBorder="1" applyAlignment="1">
      <alignment horizontal="right" vertical="center" wrapText="1"/>
    </xf>
    <xf numFmtId="4" fontId="5" fillId="36" borderId="113" xfId="0" applyNumberFormat="1" applyFont="1" applyFill="1" applyBorder="1" applyAlignment="1">
      <alignment horizontal="right" vertical="center" wrapText="1"/>
    </xf>
    <xf numFmtId="4" fontId="4" fillId="0" borderId="113" xfId="0" applyNumberFormat="1" applyFont="1" applyFill="1" applyBorder="1" applyAlignment="1">
      <alignment horizontal="right" vertical="center" wrapText="1"/>
    </xf>
    <xf numFmtId="4" fontId="5" fillId="36" borderId="113"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131" fillId="0" borderId="113" xfId="0" applyFont="1" applyFill="1" applyBorder="1" applyAlignment="1">
      <alignment horizontal="left" vertical="center" wrapText="1"/>
    </xf>
    <xf numFmtId="0" fontId="102" fillId="0" borderId="113" xfId="0" applyFont="1" applyFill="1" applyBorder="1" applyAlignment="1">
      <alignment horizontal="left" vertical="center" wrapText="1"/>
    </xf>
    <xf numFmtId="0" fontId="9" fillId="0" borderId="20" xfId="0" applyFont="1" applyBorder="1" applyAlignment="1">
      <alignment horizontal="center" wrapText="1"/>
    </xf>
    <xf numFmtId="0" fontId="9" fillId="0" borderId="102" xfId="0" applyFont="1" applyBorder="1" applyAlignment="1">
      <alignment horizontal="center" vertical="center" wrapText="1"/>
    </xf>
    <xf numFmtId="0" fontId="12" fillId="0" borderId="102" xfId="0" applyFont="1" applyFill="1" applyBorder="1" applyAlignment="1">
      <alignment wrapText="1"/>
    </xf>
    <xf numFmtId="193" fontId="0" fillId="0" borderId="0" xfId="0" applyNumberFormat="1" applyFill="1"/>
    <xf numFmtId="0" fontId="0" fillId="0" borderId="0" xfId="0"/>
    <xf numFmtId="167" fontId="0" fillId="0" borderId="0" xfId="0" applyNumberFormat="1"/>
    <xf numFmtId="0" fontId="8" fillId="0" borderId="19" xfId="0" applyFont="1" applyBorder="1"/>
    <xf numFmtId="0" fontId="8" fillId="0" borderId="115" xfId="0" applyFont="1" applyBorder="1" applyAlignment="1">
      <alignment vertical="center"/>
    </xf>
    <xf numFmtId="0" fontId="23" fillId="0" borderId="0" xfId="0" applyFont="1"/>
    <xf numFmtId="0" fontId="102" fillId="0" borderId="102"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102" xfId="20961" applyNumberFormat="1" applyFont="1" applyFill="1" applyBorder="1" applyAlignment="1">
      <alignment horizontal="left" vertical="center" wrapText="1"/>
    </xf>
    <xf numFmtId="0" fontId="4" fillId="0" borderId="113" xfId="0" applyFont="1" applyBorder="1" applyAlignment="1"/>
    <xf numFmtId="0" fontId="8" fillId="0" borderId="113" xfId="0" applyFont="1" applyBorder="1" applyAlignment="1"/>
    <xf numFmtId="0" fontId="8" fillId="0" borderId="113" xfId="0" applyFont="1" applyBorder="1" applyAlignment="1">
      <alignment wrapText="1"/>
    </xf>
    <xf numFmtId="0" fontId="9" fillId="0" borderId="21" xfId="0" applyFont="1" applyBorder="1" applyAlignment="1">
      <alignment horizontal="center"/>
    </xf>
    <xf numFmtId="0" fontId="9" fillId="0" borderId="113" xfId="0" applyFont="1" applyBorder="1" applyAlignment="1">
      <alignment horizontal="center" vertical="center" wrapText="1"/>
    </xf>
    <xf numFmtId="0" fontId="8" fillId="0" borderId="102" xfId="0" applyFont="1" applyFill="1" applyBorder="1" applyAlignment="1">
      <alignment wrapText="1"/>
    </xf>
    <xf numFmtId="0" fontId="8" fillId="0" borderId="102" xfId="0" applyFont="1" applyBorder="1" applyAlignment="1">
      <alignment wrapText="1"/>
    </xf>
    <xf numFmtId="3" fontId="4" fillId="0" borderId="0" xfId="0" applyNumberFormat="1" applyFont="1"/>
    <xf numFmtId="0" fontId="8" fillId="0" borderId="102" xfId="11" applyFont="1" applyFill="1" applyBorder="1" applyAlignment="1" applyProtection="1">
      <alignment horizontal="left"/>
      <protection locked="0"/>
    </xf>
    <xf numFmtId="10" fontId="130" fillId="0" borderId="113" xfId="0" applyNumberFormat="1" applyFont="1" applyBorder="1" applyAlignment="1">
      <alignment horizontal="right" vertical="center"/>
    </xf>
    <xf numFmtId="0" fontId="18" fillId="0" borderId="102" xfId="0" applyFont="1" applyFill="1" applyBorder="1" applyAlignment="1" applyProtection="1">
      <alignment horizontal="left"/>
      <protection locked="0"/>
    </xf>
    <xf numFmtId="0" fontId="8" fillId="0" borderId="102" xfId="0" applyFont="1" applyBorder="1" applyAlignment="1">
      <alignment horizontal="left" vertical="center" wrapText="1"/>
    </xf>
    <xf numFmtId="0" fontId="12" fillId="0" borderId="102" xfId="0" applyFont="1" applyBorder="1" applyAlignment="1">
      <alignment wrapText="1"/>
    </xf>
    <xf numFmtId="3" fontId="117" fillId="0" borderId="0" xfId="0" applyNumberFormat="1" applyFont="1"/>
    <xf numFmtId="3" fontId="117" fillId="0" borderId="102" xfId="0" applyNumberFormat="1" applyFont="1" applyBorder="1" applyAlignment="1">
      <alignment horizontal="center" vertical="center"/>
    </xf>
    <xf numFmtId="3" fontId="117" fillId="0" borderId="97" xfId="0" applyNumberFormat="1" applyFont="1" applyFill="1" applyBorder="1" applyAlignment="1">
      <alignment horizontal="center" vertical="center" wrapText="1"/>
    </xf>
    <xf numFmtId="3" fontId="117" fillId="0" borderId="0" xfId="0" applyNumberFormat="1" applyFont="1" applyFill="1"/>
    <xf numFmtId="3" fontId="120" fillId="0" borderId="102" xfId="0" applyNumberFormat="1" applyFont="1" applyBorder="1"/>
    <xf numFmtId="3" fontId="117" fillId="0" borderId="0" xfId="0" applyNumberFormat="1" applyFont="1" applyBorder="1"/>
    <xf numFmtId="3" fontId="116" fillId="0" borderId="102" xfId="0" applyNumberFormat="1" applyFont="1" applyFill="1" applyBorder="1" applyAlignment="1">
      <alignment horizontal="left" vertical="center" wrapText="1"/>
    </xf>
    <xf numFmtId="3" fontId="120" fillId="0" borderId="7" xfId="0" applyNumberFormat="1" applyFont="1" applyBorder="1"/>
    <xf numFmtId="3" fontId="23" fillId="82" borderId="102" xfId="0" applyNumberFormat="1" applyFont="1" applyFill="1" applyBorder="1"/>
    <xf numFmtId="3" fontId="23" fillId="0" borderId="102" xfId="0" applyNumberFormat="1" applyFont="1" applyFill="1" applyBorder="1"/>
    <xf numFmtId="3" fontId="120" fillId="0" borderId="102"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43" fontId="117" fillId="0" borderId="0" xfId="0" applyNumberFormat="1" applyFont="1"/>
    <xf numFmtId="3" fontId="117" fillId="0" borderId="0" xfId="0" applyNumberFormat="1" applyFont="1" applyAlignment="1">
      <alignment wrapText="1"/>
    </xf>
    <xf numFmtId="3" fontId="117" fillId="0" borderId="0" xfId="0" applyNumberFormat="1" applyFont="1" applyFill="1" applyBorder="1" applyAlignment="1">
      <alignment horizontal="center" vertical="center" wrapText="1"/>
    </xf>
    <xf numFmtId="3" fontId="117" fillId="0" borderId="7" xfId="0" applyNumberFormat="1" applyFont="1" applyBorder="1" applyAlignment="1">
      <alignment wrapText="1"/>
    </xf>
    <xf numFmtId="3" fontId="117" fillId="0" borderId="102" xfId="0" applyNumberFormat="1" applyFont="1" applyFill="1" applyBorder="1" applyAlignment="1">
      <alignment horizontal="center" vertical="center" wrapText="1"/>
    </xf>
    <xf numFmtId="193" fontId="8" fillId="0" borderId="145" xfId="0" applyNumberFormat="1" applyFont="1" applyBorder="1" applyAlignment="1">
      <alignment horizontal="right"/>
    </xf>
    <xf numFmtId="193" fontId="8" fillId="0" borderId="146" xfId="0" applyNumberFormat="1" applyFont="1" applyBorder="1" applyAlignment="1">
      <alignment horizontal="right"/>
    </xf>
    <xf numFmtId="193" fontId="8" fillId="85" borderId="145" xfId="0" applyNumberFormat="1" applyFont="1" applyFill="1" applyBorder="1" applyAlignment="1">
      <alignment horizontal="right"/>
    </xf>
    <xf numFmtId="193" fontId="8" fillId="0" borderId="7" xfId="0" applyNumberFormat="1" applyFont="1" applyBorder="1" applyAlignment="1">
      <alignment horizontal="right"/>
    </xf>
    <xf numFmtId="193" fontId="8" fillId="0" borderId="11" xfId="0" applyNumberFormat="1" applyFont="1" applyBorder="1" applyAlignment="1">
      <alignment horizontal="right"/>
    </xf>
    <xf numFmtId="193" fontId="8" fillId="85" borderId="7" xfId="0" applyNumberFormat="1" applyFont="1" applyFill="1" applyBorder="1" applyAlignment="1">
      <alignment horizontal="right"/>
    </xf>
    <xf numFmtId="193" fontId="8" fillId="85" borderId="11" xfId="0" applyNumberFormat="1" applyFont="1" applyFill="1" applyBorder="1" applyAlignment="1">
      <alignment horizontal="right"/>
    </xf>
    <xf numFmtId="193" fontId="8" fillId="0" borderId="7" xfId="0" applyNumberFormat="1" applyFont="1" applyBorder="1" applyAlignment="1" applyProtection="1">
      <alignment horizontal="right"/>
      <protection locked="0"/>
    </xf>
    <xf numFmtId="193" fontId="8" fillId="0" borderId="11" xfId="0" applyNumberFormat="1" applyFont="1" applyBorder="1" applyAlignment="1" applyProtection="1">
      <alignment horizontal="right"/>
      <protection locked="0"/>
    </xf>
    <xf numFmtId="193" fontId="8" fillId="85" borderId="26" xfId="0" applyNumberFormat="1" applyFont="1" applyFill="1" applyBorder="1" applyAlignment="1">
      <alignment horizontal="right"/>
    </xf>
    <xf numFmtId="193" fontId="8" fillId="85" borderId="116" xfId="0" applyNumberFormat="1" applyFont="1" applyFill="1" applyBorder="1" applyAlignment="1">
      <alignment horizontal="right"/>
    </xf>
    <xf numFmtId="193" fontId="8" fillId="85" borderId="147" xfId="0" applyNumberFormat="1" applyFont="1" applyFill="1" applyBorder="1" applyAlignment="1">
      <alignment horizontal="right"/>
    </xf>
    <xf numFmtId="193" fontId="18" fillId="0" borderId="145" xfId="0" applyNumberFormat="1" applyFont="1" applyBorder="1" applyAlignment="1" applyProtection="1">
      <alignment horizontal="right"/>
      <protection locked="0"/>
    </xf>
    <xf numFmtId="193" fontId="18" fillId="0" borderId="146" xfId="0" applyNumberFormat="1" applyFont="1" applyBorder="1" applyAlignment="1" applyProtection="1">
      <alignment horizontal="right"/>
      <protection locked="0"/>
    </xf>
    <xf numFmtId="193" fontId="18" fillId="85" borderId="7" xfId="0" applyNumberFormat="1" applyFont="1" applyFill="1" applyBorder="1" applyAlignment="1">
      <alignment horizontal="right"/>
    </xf>
    <xf numFmtId="193" fontId="18" fillId="85" borderId="11" xfId="0" applyNumberFormat="1" applyFont="1" applyFill="1" applyBorder="1" applyAlignment="1">
      <alignment horizontal="right"/>
    </xf>
    <xf numFmtId="193" fontId="18" fillId="0" borderId="7" xfId="0" applyNumberFormat="1" applyFont="1" applyBorder="1" applyAlignment="1" applyProtection="1">
      <alignment horizontal="right"/>
      <protection locked="0"/>
    </xf>
    <xf numFmtId="193" fontId="18" fillId="0" borderId="11" xfId="0" applyNumberFormat="1" applyFont="1" applyBorder="1" applyAlignment="1" applyProtection="1">
      <alignment horizontal="right"/>
      <protection locked="0"/>
    </xf>
    <xf numFmtId="193" fontId="19" fillId="0" borderId="7" xfId="0" applyNumberFormat="1" applyFont="1" applyBorder="1" applyAlignment="1">
      <alignment horizontal="center"/>
    </xf>
    <xf numFmtId="193" fontId="19" fillId="0" borderId="11" xfId="0" applyNumberFormat="1" applyFont="1" applyBorder="1" applyAlignment="1">
      <alignment horizontal="center"/>
    </xf>
    <xf numFmtId="193" fontId="8" fillId="85" borderId="7" xfId="0" applyNumberFormat="1" applyFont="1" applyFill="1" applyBorder="1"/>
    <xf numFmtId="193" fontId="18" fillId="0" borderId="7" xfId="0" applyNumberFormat="1" applyFont="1" applyBorder="1" applyAlignment="1" applyProtection="1">
      <alignment horizontal="right" vertical="center"/>
      <protection locked="0"/>
    </xf>
    <xf numFmtId="193" fontId="18" fillId="0" borderId="11" xfId="0" applyNumberFormat="1" applyFont="1" applyBorder="1" applyAlignment="1" applyProtection="1">
      <alignment horizontal="right" vertical="center"/>
      <protection locked="0"/>
    </xf>
    <xf numFmtId="193" fontId="18" fillId="85" borderId="26" xfId="0" applyNumberFormat="1" applyFont="1" applyFill="1" applyBorder="1" applyAlignment="1">
      <alignment horizontal="right"/>
    </xf>
    <xf numFmtId="193" fontId="18" fillId="85" borderId="116" xfId="0" applyNumberFormat="1" applyFont="1" applyFill="1" applyBorder="1" applyAlignment="1">
      <alignment horizontal="right"/>
    </xf>
    <xf numFmtId="0" fontId="13" fillId="3" borderId="148" xfId="0" applyFont="1" applyFill="1" applyBorder="1" applyAlignment="1">
      <alignment horizontal="left"/>
    </xf>
    <xf numFmtId="0" fontId="4" fillId="0" borderId="149" xfId="0" applyFont="1" applyFill="1" applyBorder="1" applyAlignment="1">
      <alignment horizontal="center" vertical="center" wrapText="1"/>
    </xf>
    <xf numFmtId="0" fontId="4" fillId="0" borderId="150" xfId="0" applyFont="1" applyFill="1" applyBorder="1" applyAlignment="1">
      <alignment horizontal="center" vertical="center" wrapText="1"/>
    </xf>
    <xf numFmtId="0" fontId="5" fillId="3" borderId="151" xfId="0" applyFont="1" applyFill="1" applyBorder="1" applyAlignment="1">
      <alignment vertical="center"/>
    </xf>
    <xf numFmtId="0" fontId="4" fillId="3" borderId="152" xfId="0" applyFont="1" applyFill="1" applyBorder="1" applyAlignment="1">
      <alignment vertical="center"/>
    </xf>
    <xf numFmtId="0" fontId="4" fillId="3" borderId="153" xfId="0" applyFont="1" applyFill="1" applyBorder="1" applyAlignment="1">
      <alignment vertical="center"/>
    </xf>
    <xf numFmtId="0" fontId="4" fillId="0" borderId="149" xfId="0" applyFont="1" applyFill="1" applyBorder="1" applyAlignment="1">
      <alignment vertical="center"/>
    </xf>
    <xf numFmtId="164" fontId="4" fillId="0" borderId="149" xfId="7" applyNumberFormat="1" applyFont="1" applyFill="1" applyBorder="1" applyAlignment="1">
      <alignment vertical="center"/>
    </xf>
    <xf numFmtId="0" fontId="5" fillId="0" borderId="149" xfId="0" applyFont="1" applyFill="1" applyBorder="1" applyAlignment="1">
      <alignment vertical="center"/>
    </xf>
    <xf numFmtId="169" fontId="26" fillId="37" borderId="57" xfId="20" applyBorder="1"/>
    <xf numFmtId="0" fontId="4" fillId="0" borderId="155" xfId="0" applyFont="1" applyFill="1" applyBorder="1" applyAlignment="1">
      <alignment horizontal="center" vertical="center"/>
    </xf>
    <xf numFmtId="0" fontId="4" fillId="0" borderId="156" xfId="0" applyFont="1" applyFill="1" applyBorder="1" applyAlignment="1">
      <alignment vertical="center"/>
    </xf>
    <xf numFmtId="169" fontId="26" fillId="37" borderId="33" xfId="20" applyBorder="1"/>
    <xf numFmtId="0" fontId="0" fillId="0" borderId="7" xfId="0" applyBorder="1"/>
    <xf numFmtId="0" fontId="117" fillId="0" borderId="156" xfId="0" applyFont="1" applyFill="1" applyBorder="1" applyAlignment="1">
      <alignment horizontal="center" vertical="center" wrapText="1"/>
    </xf>
    <xf numFmtId="0" fontId="134" fillId="0" borderId="159" xfId="0" applyNumberFormat="1" applyFont="1" applyFill="1" applyBorder="1" applyAlignment="1">
      <alignment vertical="center" wrapText="1" readingOrder="1"/>
    </xf>
    <xf numFmtId="0" fontId="134" fillId="0" borderId="160" xfId="0" applyNumberFormat="1" applyFont="1" applyFill="1" applyBorder="1" applyAlignment="1">
      <alignment vertical="center" wrapText="1" readingOrder="1"/>
    </xf>
    <xf numFmtId="0" fontId="134" fillId="0" borderId="160" xfId="0" applyNumberFormat="1" applyFont="1" applyFill="1" applyBorder="1" applyAlignment="1">
      <alignment horizontal="left" vertical="center" wrapText="1" indent="1" readingOrder="1"/>
    </xf>
    <xf numFmtId="0" fontId="125" fillId="0" borderId="156" xfId="0" applyFont="1" applyBorder="1" applyAlignment="1">
      <alignment horizontal="left" indent="2"/>
    </xf>
    <xf numFmtId="0" fontId="134" fillId="0" borderId="161" xfId="0" applyNumberFormat="1" applyFont="1" applyFill="1" applyBorder="1" applyAlignment="1">
      <alignment vertical="center" wrapText="1" readingOrder="1"/>
    </xf>
    <xf numFmtId="0" fontId="125" fillId="0" borderId="156" xfId="0" applyFont="1" applyBorder="1"/>
    <xf numFmtId="9" fontId="125" fillId="0" borderId="156" xfId="20961" applyFont="1" applyBorder="1"/>
    <xf numFmtId="169" fontId="26" fillId="37" borderId="149" xfId="20" applyBorder="1"/>
    <xf numFmtId="193" fontId="6" fillId="0" borderId="149" xfId="0" applyNumberFormat="1" applyFont="1" applyBorder="1" applyAlignment="1" applyProtection="1">
      <alignment vertical="center" wrapText="1"/>
      <protection locked="0"/>
    </xf>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horizontal="center" vertical="center"/>
    </xf>
    <xf numFmtId="0" fontId="6" fillId="0" borderId="149" xfId="0" applyFont="1" applyFill="1" applyBorder="1" applyAlignment="1">
      <alignment vertical="center" wrapText="1"/>
    </xf>
    <xf numFmtId="0" fontId="14" fillId="0" borderId="149" xfId="0" applyFont="1" applyFill="1" applyBorder="1" applyAlignment="1">
      <alignment horizontal="center" vertical="center" wrapText="1"/>
    </xf>
    <xf numFmtId="0" fontId="15" fillId="0" borderId="149" xfId="0" applyFont="1" applyFill="1" applyBorder="1" applyAlignment="1">
      <alignment horizontal="left" vertical="center" wrapText="1"/>
    </xf>
    <xf numFmtId="169" fontId="26" fillId="84" borderId="149" xfId="0" applyNumberFormat="1" applyFont="1" applyFill="1" applyBorder="1"/>
    <xf numFmtId="193" fontId="6" fillId="0" borderId="149" xfId="0" applyNumberFormat="1" applyFont="1" applyBorder="1" applyAlignment="1" applyProtection="1">
      <alignment horizontal="right" vertical="center" wrapText="1"/>
      <protection locked="0"/>
    </xf>
    <xf numFmtId="0" fontId="6" fillId="0" borderId="149" xfId="0" applyFont="1" applyBorder="1" applyAlignment="1">
      <alignment vertical="center" wrapText="1"/>
    </xf>
    <xf numFmtId="10" fontId="132" fillId="0" borderId="149" xfId="0" applyNumberFormat="1" applyFont="1" applyBorder="1" applyAlignment="1" applyProtection="1">
      <alignment horizontal="right" vertical="center" wrapText="1"/>
      <protection locked="0"/>
    </xf>
    <xf numFmtId="165" fontId="132" fillId="0" borderId="149" xfId="0" applyNumberFormat="1" applyFont="1" applyBorder="1" applyAlignment="1" applyProtection="1">
      <alignment horizontal="right" vertical="center" wrapText="1"/>
      <protection locked="0"/>
    </xf>
    <xf numFmtId="0" fontId="8" fillId="2" borderId="149" xfId="0" applyFont="1" applyFill="1" applyBorder="1" applyAlignment="1">
      <alignment vertical="center"/>
    </xf>
    <xf numFmtId="10" fontId="8" fillId="83" borderId="149" xfId="0" applyNumberFormat="1" applyFont="1" applyFill="1" applyBorder="1" applyAlignment="1" applyProtection="1">
      <alignment vertical="center"/>
      <protection locked="0"/>
    </xf>
    <xf numFmtId="193" fontId="8" fillId="2" borderId="149" xfId="0" applyNumberFormat="1" applyFont="1" applyFill="1" applyBorder="1" applyAlignment="1" applyProtection="1">
      <alignment vertical="center"/>
      <protection locked="0"/>
    </xf>
    <xf numFmtId="0" fontId="8" fillId="0" borderId="149" xfId="0" applyFont="1" applyFill="1" applyBorder="1" applyAlignment="1">
      <alignment horizontal="left" vertical="center" wrapText="1"/>
    </xf>
    <xf numFmtId="3" fontId="8" fillId="83" borderId="149" xfId="0" applyNumberFormat="1" applyFont="1" applyFill="1" applyBorder="1" applyAlignment="1" applyProtection="1">
      <alignment vertical="center"/>
      <protection locked="0"/>
    </xf>
    <xf numFmtId="0" fontId="2" fillId="0" borderId="21" xfId="0" applyNumberFormat="1" applyFont="1" applyFill="1" applyBorder="1" applyAlignment="1">
      <alignment horizontal="left" vertical="center" wrapText="1" indent="1"/>
    </xf>
    <xf numFmtId="169" fontId="26" fillId="37" borderId="150" xfId="20" applyBorder="1"/>
    <xf numFmtId="193" fontId="6" fillId="0" borderId="150" xfId="0" applyNumberFormat="1" applyFont="1" applyBorder="1" applyAlignment="1" applyProtection="1">
      <alignment vertical="center" wrapText="1"/>
      <protection locked="0"/>
    </xf>
    <xf numFmtId="169" fontId="26" fillId="84" borderId="150" xfId="0" applyNumberFormat="1" applyFont="1" applyFill="1" applyBorder="1"/>
    <xf numFmtId="193" fontId="6" fillId="0" borderId="150" xfId="0" applyNumberFormat="1" applyFont="1" applyBorder="1" applyAlignment="1" applyProtection="1">
      <alignment horizontal="right" vertical="center" wrapText="1"/>
      <protection locked="0"/>
    </xf>
    <xf numFmtId="10" fontId="132" fillId="0" borderId="150" xfId="0" applyNumberFormat="1" applyFont="1" applyBorder="1" applyAlignment="1" applyProtection="1">
      <alignment horizontal="right" vertical="center" wrapText="1"/>
      <protection locked="0"/>
    </xf>
    <xf numFmtId="165" fontId="132" fillId="0" borderId="150" xfId="0" applyNumberFormat="1" applyFont="1" applyBorder="1" applyAlignment="1" applyProtection="1">
      <alignment horizontal="right" vertical="center" wrapText="1"/>
      <protection locked="0"/>
    </xf>
    <xf numFmtId="10" fontId="8" fillId="83" borderId="150" xfId="0" applyNumberFormat="1" applyFont="1" applyFill="1" applyBorder="1" applyAlignment="1" applyProtection="1">
      <alignment vertical="center"/>
      <protection locked="0"/>
    </xf>
    <xf numFmtId="3" fontId="8" fillId="83" borderId="150" xfId="0" applyNumberFormat="1" applyFont="1" applyFill="1" applyBorder="1" applyAlignment="1" applyProtection="1">
      <alignment vertical="center"/>
      <protection locked="0"/>
    </xf>
    <xf numFmtId="10" fontId="8" fillId="83" borderId="27" xfId="0" applyNumberFormat="1" applyFont="1" applyFill="1" applyBorder="1" applyAlignment="1" applyProtection="1">
      <alignment vertical="center"/>
      <protection locked="0"/>
    </xf>
    <xf numFmtId="166" fontId="117" fillId="0" borderId="0" xfId="0" applyNumberFormat="1" applyFont="1" applyBorder="1"/>
    <xf numFmtId="195" fontId="0" fillId="0" borderId="0" xfId="0" applyNumberFormat="1"/>
    <xf numFmtId="0" fontId="8" fillId="0" borderId="149" xfId="0" applyFont="1" applyFill="1" applyBorder="1" applyAlignment="1" applyProtection="1">
      <alignment horizontal="center" vertical="center" wrapText="1"/>
    </xf>
    <xf numFmtId="0" fontId="14" fillId="0" borderId="149" xfId="0" applyNumberFormat="1" applyFont="1" applyFill="1" applyBorder="1" applyAlignment="1">
      <alignment vertical="center" wrapText="1"/>
    </xf>
    <xf numFmtId="193" fontId="8" fillId="0" borderId="149" xfId="0" applyNumberFormat="1" applyFont="1" applyFill="1" applyBorder="1" applyAlignment="1" applyProtection="1">
      <alignment horizontal="right"/>
    </xf>
    <xf numFmtId="193" fontId="8" fillId="36" borderId="149" xfId="0" applyNumberFormat="1" applyFont="1" applyFill="1" applyBorder="1" applyAlignment="1" applyProtection="1">
      <alignment horizontal="right"/>
    </xf>
    <xf numFmtId="0" fontId="6" fillId="0" borderId="149" xfId="0" applyNumberFormat="1" applyFont="1" applyFill="1" applyBorder="1" applyAlignment="1">
      <alignment horizontal="left" vertical="center" wrapText="1"/>
    </xf>
    <xf numFmtId="0" fontId="16" fillId="0" borderId="149" xfId="0" applyFont="1" applyFill="1" applyBorder="1" applyAlignment="1" applyProtection="1">
      <alignment horizontal="left" vertical="center" indent="1"/>
      <protection locked="0"/>
    </xf>
    <xf numFmtId="0" fontId="16" fillId="0" borderId="149" xfId="0" applyFont="1" applyFill="1" applyBorder="1" applyAlignment="1" applyProtection="1">
      <alignment horizontal="left" vertical="center"/>
      <protection locked="0"/>
    </xf>
    <xf numFmtId="0" fontId="8" fillId="0" borderId="150" xfId="0" applyFont="1" applyFill="1" applyBorder="1" applyAlignment="1" applyProtection="1">
      <alignment horizontal="center" vertical="center" wrapText="1"/>
    </xf>
    <xf numFmtId="193" fontId="8" fillId="36" borderId="150" xfId="0" applyNumberFormat="1" applyFont="1" applyFill="1" applyBorder="1" applyAlignment="1" applyProtection="1">
      <alignment horizontal="right"/>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0" fontId="4" fillId="3" borderId="149" xfId="0" applyFont="1" applyFill="1" applyBorder="1"/>
    <xf numFmtId="0" fontId="4" fillId="3" borderId="149" xfId="0" applyFont="1" applyFill="1" applyBorder="1" applyAlignment="1">
      <alignment wrapText="1"/>
    </xf>
    <xf numFmtId="0" fontId="5" fillId="3" borderId="149" xfId="0" applyFont="1" applyFill="1" applyBorder="1" applyAlignment="1">
      <alignment horizontal="center" wrapText="1"/>
    </xf>
    <xf numFmtId="0" fontId="4" fillId="0" borderId="149" xfId="0" applyFont="1" applyFill="1" applyBorder="1" applyAlignment="1">
      <alignment horizontal="center"/>
    </xf>
    <xf numFmtId="0" fontId="4" fillId="0" borderId="149" xfId="0" applyFont="1" applyBorder="1" applyAlignment="1">
      <alignment horizontal="center"/>
    </xf>
    <xf numFmtId="0" fontId="4" fillId="3" borderId="149" xfId="0" applyFont="1" applyFill="1" applyBorder="1" applyAlignment="1">
      <alignment horizontal="center"/>
    </xf>
    <xf numFmtId="0" fontId="4" fillId="0" borderId="149" xfId="0" applyFont="1" applyBorder="1" applyAlignment="1">
      <alignment wrapText="1"/>
    </xf>
    <xf numFmtId="164" fontId="4" fillId="0" borderId="149" xfId="7" applyNumberFormat="1" applyFont="1" applyBorder="1"/>
    <xf numFmtId="0" fontId="13" fillId="0" borderId="149" xfId="0" applyFont="1" applyBorder="1" applyAlignment="1">
      <alignment horizontal="left" wrapText="1" indent="2"/>
    </xf>
    <xf numFmtId="164" fontId="4" fillId="0" borderId="149" xfId="7" applyNumberFormat="1" applyFont="1" applyBorder="1" applyAlignment="1">
      <alignment vertical="center"/>
    </xf>
    <xf numFmtId="0" fontId="5" fillId="0" borderId="149" xfId="0" applyFont="1" applyBorder="1" applyAlignment="1">
      <alignment wrapText="1"/>
    </xf>
    <xf numFmtId="0" fontId="5" fillId="3" borderId="149" xfId="0" applyFont="1" applyFill="1" applyBorder="1" applyAlignment="1">
      <alignment horizontal="center"/>
    </xf>
    <xf numFmtId="164" fontId="4" fillId="3" borderId="149" xfId="7" applyNumberFormat="1" applyFont="1" applyFill="1" applyBorder="1"/>
    <xf numFmtId="164" fontId="4" fillId="3" borderId="149" xfId="7" applyNumberFormat="1" applyFont="1" applyFill="1" applyBorder="1" applyAlignment="1">
      <alignment vertical="center"/>
    </xf>
    <xf numFmtId="164" fontId="4" fillId="0" borderId="149" xfId="7" applyNumberFormat="1" applyFont="1" applyFill="1" applyBorder="1"/>
    <xf numFmtId="0" fontId="13" fillId="0" borderId="149" xfId="0" applyFont="1" applyBorder="1" applyAlignment="1">
      <alignment horizontal="left" wrapText="1" indent="4"/>
    </xf>
    <xf numFmtId="0" fontId="4" fillId="3" borderId="19" xfId="0" applyFont="1" applyFill="1" applyBorder="1"/>
    <xf numFmtId="0" fontId="4" fillId="3" borderId="20" xfId="0" applyFont="1" applyFill="1" applyBorder="1" applyAlignment="1">
      <alignment wrapText="1"/>
    </xf>
    <xf numFmtId="0" fontId="4" fillId="3" borderId="115" xfId="0" applyFont="1" applyFill="1" applyBorder="1"/>
    <xf numFmtId="0" fontId="4" fillId="3" borderId="150" xfId="0" applyFont="1" applyFill="1" applyBorder="1" applyAlignment="1">
      <alignment horizontal="center" vertical="center" wrapText="1"/>
    </xf>
    <xf numFmtId="164" fontId="4" fillId="0" borderId="150" xfId="7" applyNumberFormat="1" applyFont="1" applyBorder="1"/>
    <xf numFmtId="0" fontId="3" fillId="3" borderId="115" xfId="0" applyFont="1" applyFill="1" applyBorder="1" applyAlignment="1">
      <alignment horizontal="left"/>
    </xf>
    <xf numFmtId="164" fontId="4" fillId="3" borderId="150" xfId="7" applyNumberFormat="1" applyFont="1" applyFill="1" applyBorder="1"/>
    <xf numFmtId="0" fontId="4" fillId="3" borderId="150" xfId="0" applyFont="1" applyFill="1" applyBorder="1"/>
    <xf numFmtId="169" fontId="26" fillId="37" borderId="26" xfId="20" applyBorder="1"/>
    <xf numFmtId="0" fontId="4" fillId="0" borderId="55" xfId="0" applyFont="1" applyFill="1" applyBorder="1" applyAlignment="1">
      <alignment vertical="center"/>
    </xf>
    <xf numFmtId="0" fontId="4" fillId="0" borderId="68" xfId="0" applyFont="1" applyFill="1" applyBorder="1" applyAlignment="1">
      <alignment vertical="center"/>
    </xf>
    <xf numFmtId="0" fontId="4" fillId="0" borderId="154" xfId="0" applyFont="1" applyFill="1" applyBorder="1" applyAlignment="1">
      <alignment vertical="center"/>
    </xf>
    <xf numFmtId="0" fontId="4" fillId="0" borderId="150"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0" fontId="4" fillId="0" borderId="29" xfId="0" applyFont="1" applyFill="1" applyBorder="1" applyAlignment="1">
      <alignment vertical="center"/>
    </xf>
    <xf numFmtId="0" fontId="4" fillId="0" borderId="21" xfId="0" applyFont="1" applyFill="1" applyBorder="1" applyAlignment="1">
      <alignment vertical="center"/>
    </xf>
    <xf numFmtId="0" fontId="4" fillId="0" borderId="157" xfId="0" applyFont="1" applyFill="1" applyBorder="1" applyAlignment="1">
      <alignment vertical="center"/>
    </xf>
    <xf numFmtId="0" fontId="4" fillId="0" borderId="158" xfId="0" applyFont="1" applyFill="1" applyBorder="1" applyAlignment="1">
      <alignment vertical="center"/>
    </xf>
    <xf numFmtId="0" fontId="4" fillId="0" borderId="110" xfId="0" applyFont="1" applyFill="1" applyBorder="1" applyAlignment="1">
      <alignment vertical="center"/>
    </xf>
    <xf numFmtId="10" fontId="4" fillId="0" borderId="96" xfId="20961" applyNumberFormat="1" applyFont="1" applyFill="1" applyBorder="1" applyAlignment="1">
      <alignment vertical="center"/>
    </xf>
    <xf numFmtId="3" fontId="23" fillId="0" borderId="149" xfId="0" applyNumberFormat="1" applyFont="1" applyBorder="1"/>
    <xf numFmtId="3" fontId="120" fillId="0" borderId="149" xfId="0" applyNumberFormat="1" applyFont="1" applyBorder="1"/>
    <xf numFmtId="196" fontId="117" fillId="0" borderId="102" xfId="0" applyNumberFormat="1" applyFont="1" applyFill="1" applyBorder="1"/>
    <xf numFmtId="164" fontId="5" fillId="0" borderId="113" xfId="7" applyNumberFormat="1" applyFont="1" applyBorder="1"/>
    <xf numFmtId="14" fontId="117" fillId="0" borderId="0" xfId="0" applyNumberFormat="1" applyFont="1" applyAlignment="1">
      <alignment horizontal="left"/>
    </xf>
    <xf numFmtId="179" fontId="117" fillId="0" borderId="0" xfId="0" applyNumberFormat="1" applyFont="1"/>
    <xf numFmtId="193" fontId="132" fillId="85" borderId="116" xfId="0" applyNumberFormat="1" applyFont="1" applyFill="1" applyBorder="1"/>
    <xf numFmtId="193" fontId="132" fillId="85" borderId="26" xfId="0" applyNumberFormat="1" applyFont="1" applyFill="1" applyBorder="1"/>
    <xf numFmtId="0" fontId="117" fillId="0" borderId="0" xfId="0" applyFont="1"/>
    <xf numFmtId="0" fontId="125" fillId="0" borderId="166" xfId="0" applyFont="1" applyBorder="1" applyAlignment="1">
      <alignment horizontal="left" indent="2"/>
    </xf>
    <xf numFmtId="0" fontId="125" fillId="0" borderId="166" xfId="0" applyFont="1" applyBorder="1"/>
    <xf numFmtId="9" fontId="125" fillId="0" borderId="166" xfId="20961" applyFont="1" applyBorder="1"/>
    <xf numFmtId="0" fontId="125" fillId="0" borderId="166" xfId="0" applyFont="1" applyBorder="1" applyAlignment="1">
      <alignment horizontal="left" indent="3"/>
    </xf>
    <xf numFmtId="0" fontId="125" fillId="0" borderId="166" xfId="0" applyFont="1" applyFill="1" applyBorder="1" applyAlignment="1">
      <alignment horizontal="left" indent="2"/>
    </xf>
    <xf numFmtId="0" fontId="135" fillId="0" borderId="166" xfId="0" applyNumberFormat="1" applyFont="1" applyFill="1" applyBorder="1" applyAlignment="1">
      <alignment vertical="center" wrapText="1" readingOrder="1"/>
    </xf>
    <xf numFmtId="49" fontId="106" fillId="0" borderId="166" xfId="0" applyNumberFormat="1" applyFont="1" applyFill="1" applyBorder="1" applyAlignment="1">
      <alignment horizontal="right" vertical="center"/>
    </xf>
    <xf numFmtId="0" fontId="106" fillId="3" borderId="166" xfId="5" applyNumberFormat="1" applyFont="1" applyFill="1" applyBorder="1" applyAlignment="1" applyProtection="1">
      <alignment horizontal="right" vertical="center"/>
      <protection locked="0"/>
    </xf>
    <xf numFmtId="0" fontId="106" fillId="0" borderId="166" xfId="0" applyNumberFormat="1" applyFont="1" applyFill="1" applyBorder="1" applyAlignment="1">
      <alignment vertical="center" wrapText="1"/>
    </xf>
    <xf numFmtId="0" fontId="106" fillId="0" borderId="166" xfId="0" applyFont="1" applyFill="1" applyBorder="1" applyAlignment="1">
      <alignment horizontal="left" vertical="center" wrapText="1"/>
    </xf>
    <xf numFmtId="0" fontId="106" fillId="0" borderId="166" xfId="0" applyNumberFormat="1" applyFont="1" applyFill="1" applyBorder="1" applyAlignment="1">
      <alignment horizontal="left" vertical="center" wrapText="1"/>
    </xf>
    <xf numFmtId="0" fontId="126" fillId="0" borderId="166" xfId="0" applyNumberFormat="1" applyFont="1" applyFill="1" applyBorder="1" applyAlignment="1">
      <alignment horizontal="left" vertical="center" wrapText="1"/>
    </xf>
    <xf numFmtId="0" fontId="106" fillId="0" borderId="166" xfId="0" applyNumberFormat="1" applyFont="1" applyFill="1" applyBorder="1" applyAlignment="1">
      <alignment vertical="center"/>
    </xf>
    <xf numFmtId="0" fontId="126" fillId="0" borderId="166" xfId="0" applyNumberFormat="1" applyFont="1" applyFill="1" applyBorder="1" applyAlignment="1">
      <alignment vertical="center" wrapText="1"/>
    </xf>
    <xf numFmtId="2" fontId="106" fillId="3" borderId="166" xfId="5" applyNumberFormat="1" applyFont="1" applyFill="1" applyBorder="1" applyAlignment="1" applyProtection="1">
      <alignment horizontal="right" vertical="center"/>
      <protection locked="0"/>
    </xf>
    <xf numFmtId="0" fontId="106" fillId="0" borderId="168" xfId="0" applyNumberFormat="1" applyFont="1" applyFill="1" applyBorder="1" applyAlignment="1">
      <alignment horizontal="left" vertical="center" wrapText="1"/>
    </xf>
    <xf numFmtId="0" fontId="106" fillId="0" borderId="166" xfId="0" applyNumberFormat="1" applyFont="1" applyFill="1" applyBorder="1" applyAlignment="1">
      <alignment horizontal="right" vertical="center"/>
    </xf>
    <xf numFmtId="0" fontId="106" fillId="0" borderId="166" xfId="12672" applyFont="1" applyFill="1" applyBorder="1" applyAlignment="1">
      <alignment horizontal="left" vertical="center" wrapText="1"/>
    </xf>
    <xf numFmtId="0" fontId="106" fillId="0" borderId="156" xfId="0" applyNumberFormat="1" applyFont="1" applyFill="1" applyBorder="1" applyAlignment="1">
      <alignment horizontal="left" vertical="top" wrapText="1"/>
    </xf>
    <xf numFmtId="0" fontId="128" fillId="0" borderId="166" xfId="0" applyFont="1" applyBorder="1"/>
    <xf numFmtId="0" fontId="126" fillId="0" borderId="166" xfId="0" applyFont="1" applyBorder="1" applyAlignment="1">
      <alignment horizontal="left" vertical="top" wrapText="1"/>
    </xf>
    <xf numFmtId="0" fontId="126" fillId="0" borderId="166" xfId="0" applyFont="1" applyBorder="1"/>
    <xf numFmtId="0" fontId="126" fillId="0" borderId="166" xfId="0" applyFont="1" applyBorder="1" applyAlignment="1">
      <alignment horizontal="left" wrapText="1" indent="2"/>
    </xf>
    <xf numFmtId="0" fontId="106" fillId="0" borderId="166" xfId="12672" applyFont="1" applyFill="1" applyBorder="1" applyAlignment="1">
      <alignment horizontal="left" vertical="center" wrapText="1" indent="2"/>
    </xf>
    <xf numFmtId="0" fontId="126" fillId="0" borderId="166" xfId="0" applyFont="1" applyBorder="1" applyAlignment="1">
      <alignment horizontal="left" vertical="center" wrapText="1" indent="2"/>
    </xf>
    <xf numFmtId="0" fontId="126" fillId="0" borderId="166" xfId="0" applyFont="1" applyBorder="1" applyAlignment="1">
      <alignment horizontal="left" vertical="top" wrapText="1" indent="2"/>
    </xf>
    <xf numFmtId="49" fontId="105" fillId="0" borderId="166" xfId="0" applyNumberFormat="1" applyFont="1" applyFill="1" applyBorder="1" applyAlignment="1">
      <alignment horizontal="right" vertical="center"/>
    </xf>
    <xf numFmtId="0" fontId="126" fillId="0" borderId="166" xfId="0" applyFont="1" applyFill="1" applyBorder="1" applyAlignment="1">
      <alignment horizontal="left" wrapText="1" indent="2"/>
    </xf>
    <xf numFmtId="0" fontId="126" fillId="0" borderId="166" xfId="0" applyFont="1" applyBorder="1" applyAlignment="1">
      <alignment horizontal="left" indent="1"/>
    </xf>
    <xf numFmtId="0" fontId="126" fillId="0" borderId="166" xfId="0" applyFont="1" applyBorder="1" applyAlignment="1">
      <alignment horizontal="left" indent="2"/>
    </xf>
    <xf numFmtId="49" fontId="126" fillId="0" borderId="166" xfId="0" applyNumberFormat="1" applyFont="1" applyFill="1" applyBorder="1" applyAlignment="1">
      <alignment horizontal="left" indent="3"/>
    </xf>
    <xf numFmtId="49" fontId="126" fillId="0" borderId="166" xfId="0" applyNumberFormat="1" applyFont="1" applyFill="1" applyBorder="1" applyAlignment="1">
      <alignment horizontal="left" vertical="center" indent="1"/>
    </xf>
    <xf numFmtId="0" fontId="106" fillId="0" borderId="166" xfId="0" applyFont="1" applyFill="1" applyBorder="1" applyAlignment="1">
      <alignment vertical="center" wrapText="1"/>
    </xf>
    <xf numFmtId="49" fontId="126" fillId="0" borderId="166" xfId="0" applyNumberFormat="1" applyFont="1" applyFill="1" applyBorder="1" applyAlignment="1">
      <alignment horizontal="left" vertical="top" wrapText="1" indent="2"/>
    </xf>
    <xf numFmtId="49" fontId="126" fillId="0" borderId="166" xfId="0" applyNumberFormat="1" applyFont="1" applyFill="1" applyBorder="1" applyAlignment="1">
      <alignment horizontal="left" vertical="top" wrapText="1"/>
    </xf>
    <xf numFmtId="49" fontId="126" fillId="0" borderId="166" xfId="0" applyNumberFormat="1" applyFont="1" applyFill="1" applyBorder="1" applyAlignment="1">
      <alignment horizontal="left" wrapText="1" indent="3"/>
    </xf>
    <xf numFmtId="49" fontId="126" fillId="0" borderId="166" xfId="0" applyNumberFormat="1" applyFont="1" applyFill="1" applyBorder="1" applyAlignment="1">
      <alignment horizontal="left" wrapText="1" indent="2"/>
    </xf>
    <xf numFmtId="49" fontId="126" fillId="0" borderId="166" xfId="0" applyNumberFormat="1" applyFont="1" applyFill="1" applyBorder="1" applyAlignment="1">
      <alignment horizontal="left" vertical="center" wrapText="1" indent="3"/>
    </xf>
    <xf numFmtId="49" fontId="126" fillId="0" borderId="166" xfId="0" applyNumberFormat="1" applyFont="1" applyFill="1" applyBorder="1" applyAlignment="1">
      <alignment vertical="top" wrapText="1"/>
    </xf>
    <xf numFmtId="0" fontId="116" fillId="0" borderId="166" xfId="0" applyNumberFormat="1" applyFont="1" applyFill="1" applyBorder="1" applyAlignment="1">
      <alignment vertical="center" wrapText="1"/>
    </xf>
    <xf numFmtId="0" fontId="116" fillId="0" borderId="166" xfId="0" applyFont="1" applyFill="1" applyBorder="1" applyAlignment="1">
      <alignment vertical="center" wrapText="1"/>
    </xf>
    <xf numFmtId="0" fontId="116" fillId="0" borderId="166" xfId="0" applyNumberFormat="1" applyFont="1" applyFill="1" applyBorder="1" applyAlignment="1">
      <alignment horizontal="left" vertical="center" wrapText="1" indent="1"/>
    </xf>
    <xf numFmtId="0" fontId="116" fillId="0" borderId="166" xfId="0" applyNumberFormat="1" applyFont="1" applyFill="1" applyBorder="1" applyAlignment="1">
      <alignment horizontal="left" vertical="center" indent="1"/>
    </xf>
    <xf numFmtId="0" fontId="134" fillId="0" borderId="160" xfId="0" applyNumberFormat="1" applyFont="1" applyFill="1" applyBorder="1" applyAlignment="1">
      <alignment horizontal="left" vertical="center" wrapText="1" readingOrder="1"/>
    </xf>
    <xf numFmtId="0" fontId="125" fillId="0" borderId="166" xfId="0" applyFont="1" applyBorder="1" applyAlignment="1">
      <alignment horizontal="left" vertical="center" wrapText="1"/>
    </xf>
    <xf numFmtId="0" fontId="116" fillId="0" borderId="166" xfId="0" applyFont="1" applyFill="1" applyBorder="1" applyAlignment="1">
      <alignment horizontal="left" vertical="center" wrapText="1"/>
    </xf>
    <xf numFmtId="3" fontId="0" fillId="0" borderId="113" xfId="0" applyNumberFormat="1" applyFill="1" applyBorder="1" applyAlignment="1">
      <alignment wrapText="1"/>
    </xf>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115" xfId="0" applyFont="1" applyBorder="1" applyAlignment="1">
      <alignment horizontal="center" vertical="center"/>
    </xf>
    <xf numFmtId="0" fontId="9" fillId="0" borderId="20" xfId="0" applyFont="1" applyFill="1" applyBorder="1" applyAlignment="1">
      <alignment horizontal="center" vertical="center"/>
    </xf>
    <xf numFmtId="0" fontId="9" fillId="0" borderId="149"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02" xfId="0" applyFont="1" applyBorder="1" applyAlignment="1">
      <alignment wrapText="1"/>
    </xf>
    <xf numFmtId="0" fontId="4" fillId="0" borderId="113" xfId="0" applyFont="1" applyBorder="1" applyAlignment="1"/>
    <xf numFmtId="0" fontId="9" fillId="0" borderId="10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02" xfId="0" applyFont="1" applyBorder="1" applyAlignment="1">
      <alignment horizontal="left" vertical="center" wrapText="1"/>
    </xf>
    <xf numFmtId="0" fontId="9" fillId="0" borderId="113" xfId="0" applyFont="1" applyBorder="1" applyAlignment="1">
      <alignment horizontal="left"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xf>
    <xf numFmtId="0" fontId="4" fillId="0" borderId="24" xfId="0" applyFont="1" applyFill="1" applyBorder="1" applyAlignment="1">
      <alignment horizontal="center"/>
    </xf>
    <xf numFmtId="0" fontId="5" fillId="36" borderId="117"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114" xfId="0" applyFont="1" applyFill="1" applyBorder="1" applyAlignment="1">
      <alignment horizontal="center" vertical="center" wrapText="1"/>
    </xf>
    <xf numFmtId="0" fontId="5" fillId="36" borderId="101"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94" xfId="1" applyNumberFormat="1" applyFont="1" applyFill="1" applyBorder="1" applyAlignment="1" applyProtection="1">
      <alignment horizontal="center" vertical="center" wrapText="1"/>
      <protection locked="0"/>
    </xf>
    <xf numFmtId="164" fontId="14"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4" fillId="0" borderId="57"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50" xfId="0" applyFont="1" applyBorder="1" applyAlignment="1">
      <alignment horizontal="center" vertical="center" wrapText="1"/>
    </xf>
    <xf numFmtId="0" fontId="119" fillId="0" borderId="118" xfId="0" applyNumberFormat="1" applyFont="1" applyFill="1" applyBorder="1" applyAlignment="1">
      <alignment horizontal="left" vertical="center" wrapText="1"/>
    </xf>
    <xf numFmtId="0" fontId="119" fillId="0" borderId="119"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0" fontId="119" fillId="0" borderId="125" xfId="0" applyNumberFormat="1" applyFont="1" applyFill="1" applyBorder="1" applyAlignment="1">
      <alignment horizontal="left" vertical="center" wrapText="1"/>
    </xf>
    <xf numFmtId="4" fontId="120" fillId="0" borderId="98" xfId="0" applyNumberFormat="1" applyFont="1" applyFill="1" applyBorder="1" applyAlignment="1">
      <alignment horizontal="center" vertical="center" wrapText="1"/>
    </xf>
    <xf numFmtId="4" fontId="120" fillId="0" borderId="112" xfId="0" applyNumberFormat="1" applyFont="1" applyFill="1" applyBorder="1" applyAlignment="1">
      <alignment horizontal="center" vertical="center" wrapText="1"/>
    </xf>
    <xf numFmtId="4" fontId="120" fillId="0" borderId="120" xfId="0" applyNumberFormat="1" applyFont="1" applyFill="1" applyBorder="1" applyAlignment="1">
      <alignment horizontal="center" vertical="center" wrapText="1"/>
    </xf>
    <xf numFmtId="4" fontId="120" fillId="0" borderId="55" xfId="0" applyNumberFormat="1" applyFont="1" applyFill="1" applyBorder="1" applyAlignment="1">
      <alignment horizontal="center" vertical="center" wrapText="1"/>
    </xf>
    <xf numFmtId="4" fontId="120" fillId="0" borderId="123" xfId="0" applyNumberFormat="1" applyFont="1" applyFill="1" applyBorder="1" applyAlignment="1">
      <alignment horizontal="center" vertical="center" wrapText="1"/>
    </xf>
    <xf numFmtId="4" fontId="120" fillId="0" borderId="11"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97"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0" fontId="124" fillId="0" borderId="102" xfId="0" applyFont="1" applyFill="1" applyBorder="1" applyAlignment="1">
      <alignment horizontal="center" vertical="center"/>
    </xf>
    <xf numFmtId="0" fontId="124" fillId="0" borderId="98" xfId="0" applyFont="1" applyFill="1" applyBorder="1" applyAlignment="1">
      <alignment horizontal="center" vertical="center"/>
    </xf>
    <xf numFmtId="0" fontId="124" fillId="0" borderId="120" xfId="0" applyFont="1" applyFill="1" applyBorder="1" applyAlignment="1">
      <alignment horizontal="center" vertical="center"/>
    </xf>
    <xf numFmtId="0" fontId="124" fillId="0" borderId="55" xfId="0" applyFont="1" applyFill="1" applyBorder="1" applyAlignment="1">
      <alignment horizontal="center" vertical="center"/>
    </xf>
    <xf numFmtId="0" fontId="124" fillId="0" borderId="11" xfId="0" applyFont="1" applyFill="1" applyBorder="1" applyAlignment="1">
      <alignment horizontal="center" vertical="center"/>
    </xf>
    <xf numFmtId="0" fontId="120" fillId="0" borderId="98" xfId="0" applyFont="1" applyFill="1" applyBorder="1" applyAlignment="1">
      <alignment horizontal="center" vertical="center" wrapText="1"/>
    </xf>
    <xf numFmtId="0" fontId="120" fillId="0" borderId="55" xfId="0" applyFont="1" applyFill="1" applyBorder="1" applyAlignment="1">
      <alignment horizontal="center" vertical="center" wrapText="1"/>
    </xf>
    <xf numFmtId="0" fontId="120" fillId="0" borderId="102" xfId="0" applyFont="1" applyFill="1" applyBorder="1" applyAlignment="1">
      <alignment horizontal="center" vertical="center" wrapText="1"/>
    </xf>
    <xf numFmtId="0" fontId="120" fillId="0" borderId="120"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0" borderId="127" xfId="0" applyFont="1" applyFill="1" applyBorder="1" applyAlignment="1">
      <alignment horizontal="center" vertical="center" wrapText="1"/>
    </xf>
    <xf numFmtId="0" fontId="120" fillId="0" borderId="11" xfId="0" applyFont="1" applyFill="1" applyBorder="1" applyAlignment="1">
      <alignment horizontal="center" vertical="center" wrapText="1"/>
    </xf>
    <xf numFmtId="3" fontId="117" fillId="0" borderId="103" xfId="0" applyNumberFormat="1" applyFont="1" applyFill="1" applyBorder="1" applyAlignment="1">
      <alignment horizontal="center" vertical="center" wrapText="1"/>
    </xf>
    <xf numFmtId="3" fontId="117" fillId="0" borderId="100" xfId="0" applyNumberFormat="1" applyFont="1" applyFill="1" applyBorder="1" applyAlignment="1">
      <alignment horizontal="center" vertical="center" wrapText="1"/>
    </xf>
    <xf numFmtId="3" fontId="117" fillId="0" borderId="101" xfId="0" applyNumberFormat="1" applyFont="1" applyFill="1" applyBorder="1" applyAlignment="1">
      <alignment horizontal="center" vertical="center" wrapText="1"/>
    </xf>
    <xf numFmtId="3" fontId="120" fillId="0" borderId="128" xfId="0" applyNumberFormat="1" applyFont="1" applyFill="1" applyBorder="1" applyAlignment="1">
      <alignment horizontal="center" vertical="center" wrapText="1"/>
    </xf>
    <xf numFmtId="3" fontId="120" fillId="0" borderId="7" xfId="0" applyNumberFormat="1" applyFont="1" applyFill="1" applyBorder="1" applyAlignment="1">
      <alignment horizontal="center" vertical="center" wrapText="1"/>
    </xf>
    <xf numFmtId="3" fontId="117" fillId="0" borderId="128"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7" fillId="0" borderId="126"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3" fontId="117" fillId="0" borderId="127" xfId="0" applyNumberFormat="1" applyFont="1" applyFill="1" applyBorder="1" applyAlignment="1">
      <alignment horizontal="center" vertical="center" wrapText="1"/>
    </xf>
    <xf numFmtId="3" fontId="117" fillId="0" borderId="11" xfId="0" applyNumberFormat="1" applyFont="1" applyBorder="1" applyAlignment="1">
      <alignment horizontal="center" vertical="center" wrapText="1"/>
    </xf>
    <xf numFmtId="0" fontId="119" fillId="0" borderId="98" xfId="0" applyNumberFormat="1" applyFont="1" applyFill="1" applyBorder="1" applyAlignment="1">
      <alignment horizontal="left" vertical="top" wrapText="1"/>
    </xf>
    <xf numFmtId="0" fontId="119" fillId="0" borderId="120" xfId="0" applyNumberFormat="1" applyFont="1" applyFill="1" applyBorder="1" applyAlignment="1">
      <alignment horizontal="left" vertical="top" wrapText="1"/>
    </xf>
    <xf numFmtId="0" fontId="119" fillId="0" borderId="126" xfId="0" applyNumberFormat="1" applyFont="1" applyFill="1" applyBorder="1" applyAlignment="1">
      <alignment horizontal="left" vertical="top" wrapText="1"/>
    </xf>
    <xf numFmtId="0" fontId="119" fillId="0" borderId="127" xfId="0" applyNumberFormat="1" applyFont="1" applyFill="1" applyBorder="1" applyAlignment="1">
      <alignment horizontal="left" vertical="top" wrapText="1"/>
    </xf>
    <xf numFmtId="0" fontId="119" fillId="0" borderId="55" xfId="0" applyNumberFormat="1" applyFont="1" applyFill="1" applyBorder="1" applyAlignment="1">
      <alignment horizontal="left" vertical="top" wrapText="1"/>
    </xf>
    <xf numFmtId="0" fontId="119" fillId="0" borderId="11" xfId="0" applyNumberFormat="1" applyFont="1" applyFill="1" applyBorder="1" applyAlignment="1">
      <alignment horizontal="left" vertical="top" wrapText="1"/>
    </xf>
    <xf numFmtId="0" fontId="117" fillId="0" borderId="98" xfId="0" applyFont="1" applyFill="1" applyBorder="1" applyAlignment="1">
      <alignment horizontal="center" vertical="center"/>
    </xf>
    <xf numFmtId="0" fontId="117" fillId="0" borderId="112" xfId="0" applyFont="1" applyFill="1" applyBorder="1" applyAlignment="1">
      <alignment horizontal="center" vertical="center"/>
    </xf>
    <xf numFmtId="0" fontId="117" fillId="0" borderId="120" xfId="0" applyFont="1" applyFill="1" applyBorder="1" applyAlignment="1">
      <alignment horizontal="center" vertical="center"/>
    </xf>
    <xf numFmtId="0" fontId="117" fillId="0" borderId="98"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120" xfId="0" applyFont="1" applyFill="1" applyBorder="1" applyAlignment="1">
      <alignment horizontal="center" vertical="center" wrapText="1"/>
    </xf>
    <xf numFmtId="0" fontId="117" fillId="0" borderId="98" xfId="0" applyFont="1" applyBorder="1" applyAlignment="1">
      <alignment horizontal="center" vertical="top" wrapText="1"/>
    </xf>
    <xf numFmtId="0" fontId="117" fillId="0" borderId="112" xfId="0" applyFont="1" applyBorder="1" applyAlignment="1">
      <alignment horizontal="center" vertical="top" wrapText="1"/>
    </xf>
    <xf numFmtId="0" fontId="117" fillId="0" borderId="120" xfId="0" applyFont="1" applyBorder="1" applyAlignment="1">
      <alignment horizontal="center" vertical="top" wrapText="1"/>
    </xf>
    <xf numFmtId="0" fontId="117" fillId="0" borderId="98" xfId="0" applyFont="1" applyFill="1" applyBorder="1" applyAlignment="1">
      <alignment horizontal="center" vertical="top" wrapText="1"/>
    </xf>
    <xf numFmtId="0" fontId="117" fillId="0" borderId="100" xfId="0" applyFont="1" applyFill="1" applyBorder="1" applyAlignment="1">
      <alignment horizontal="center" vertical="top" wrapText="1"/>
    </xf>
    <xf numFmtId="0" fontId="117" fillId="0" borderId="101" xfId="0" applyFont="1" applyFill="1" applyBorder="1" applyAlignment="1">
      <alignment horizontal="center" vertical="top" wrapText="1"/>
    </xf>
    <xf numFmtId="0" fontId="117" fillId="0" borderId="97" xfId="0" applyFont="1" applyBorder="1" applyAlignment="1">
      <alignment horizontal="center" vertical="top" wrapText="1"/>
    </xf>
    <xf numFmtId="0" fontId="117" fillId="0" borderId="7" xfId="0" applyFont="1" applyBorder="1" applyAlignment="1">
      <alignment horizontal="center" vertical="top" wrapText="1"/>
    </xf>
    <xf numFmtId="0" fontId="119" fillId="0" borderId="129" xfId="0" applyNumberFormat="1" applyFont="1" applyFill="1" applyBorder="1" applyAlignment="1">
      <alignment horizontal="left" vertical="top" wrapText="1"/>
    </xf>
    <xf numFmtId="0" fontId="119" fillId="0" borderId="130" xfId="0" applyNumberFormat="1" applyFont="1" applyFill="1" applyBorder="1" applyAlignment="1">
      <alignment horizontal="left" vertical="top" wrapText="1"/>
    </xf>
    <xf numFmtId="0" fontId="125" fillId="0" borderId="166" xfId="0" applyFont="1" applyBorder="1" applyAlignment="1">
      <alignment horizontal="center" vertical="center" wrapText="1"/>
    </xf>
    <xf numFmtId="0" fontId="133" fillId="0" borderId="166" xfId="0" applyFont="1" applyBorder="1" applyAlignment="1">
      <alignment horizontal="center" vertical="center"/>
    </xf>
    <xf numFmtId="0" fontId="125" fillId="0" borderId="156" xfId="0" applyFont="1" applyBorder="1" applyAlignment="1">
      <alignment horizontal="center" vertical="center" wrapText="1"/>
    </xf>
    <xf numFmtId="0" fontId="106" fillId="0" borderId="167" xfId="0" applyFont="1" applyFill="1" applyBorder="1" applyAlignment="1">
      <alignment horizontal="left" vertical="center" wrapText="1"/>
    </xf>
    <xf numFmtId="0" fontId="106" fillId="0" borderId="168" xfId="0" applyFont="1" applyFill="1" applyBorder="1" applyAlignment="1">
      <alignment horizontal="left" vertical="center" wrapText="1"/>
    </xf>
    <xf numFmtId="0" fontId="106" fillId="0" borderId="167" xfId="0" applyFont="1" applyFill="1" applyBorder="1" applyAlignment="1">
      <alignment horizontal="left"/>
    </xf>
    <xf numFmtId="0" fontId="106" fillId="0" borderId="168" xfId="0" applyFont="1" applyFill="1" applyBorder="1" applyAlignment="1">
      <alignment horizontal="left"/>
    </xf>
    <xf numFmtId="0" fontId="106" fillId="3" borderId="167" xfId="0" applyFont="1" applyFill="1" applyBorder="1" applyAlignment="1">
      <alignment vertical="center" wrapText="1"/>
    </xf>
    <xf numFmtId="0" fontId="106" fillId="3" borderId="168" xfId="0" applyFont="1" applyFill="1" applyBorder="1" applyAlignment="1">
      <alignment vertical="center" wrapText="1"/>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0" fontId="106" fillId="0" borderId="166" xfId="0" applyFont="1" applyFill="1" applyBorder="1" applyAlignment="1">
      <alignment horizontal="left" vertical="center" wrapText="1"/>
    </xf>
    <xf numFmtId="0" fontId="105" fillId="76" borderId="77" xfId="0" applyFont="1" applyFill="1" applyBorder="1" applyAlignment="1">
      <alignment horizontal="center"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6" fillId="0" borderId="55"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67" xfId="0" applyFont="1" applyFill="1" applyBorder="1" applyAlignment="1">
      <alignment vertical="center" wrapText="1"/>
    </xf>
    <xf numFmtId="0" fontId="106" fillId="0" borderId="168" xfId="0" applyFont="1" applyFill="1" applyBorder="1" applyAlignment="1">
      <alignment vertical="center" wrapText="1"/>
    </xf>
    <xf numFmtId="0" fontId="106" fillId="3" borderId="81" xfId="0" applyFont="1" applyFill="1" applyBorder="1" applyAlignment="1">
      <alignment horizontal="left" vertical="center" wrapText="1"/>
    </xf>
    <xf numFmtId="0" fontId="106" fillId="3" borderId="82"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55" xfId="0" applyFont="1" applyFill="1" applyBorder="1" applyAlignment="1">
      <alignment vertical="center" wrapText="1"/>
    </xf>
    <xf numFmtId="0" fontId="106" fillId="0" borderId="11" xfId="0" applyFont="1" applyFill="1" applyBorder="1" applyAlignment="1">
      <alignment vertical="center" wrapText="1"/>
    </xf>
    <xf numFmtId="0" fontId="106" fillId="0" borderId="81"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6" fillId="0" borderId="81" xfId="0" applyFont="1" applyFill="1" applyBorder="1" applyAlignment="1">
      <alignment vertical="center" wrapText="1"/>
    </xf>
    <xf numFmtId="0" fontId="106" fillId="0" borderId="82" xfId="0" applyFont="1" applyFill="1" applyBorder="1" applyAlignment="1">
      <alignment vertical="center" wrapText="1"/>
    </xf>
    <xf numFmtId="0" fontId="106" fillId="3" borderId="167" xfId="0" applyFont="1" applyFill="1" applyBorder="1" applyAlignment="1">
      <alignment horizontal="left" vertical="center" wrapText="1"/>
    </xf>
    <xf numFmtId="0" fontId="106" fillId="3" borderId="168" xfId="0" applyFont="1" applyFill="1" applyBorder="1" applyAlignment="1">
      <alignment horizontal="left" vertical="center" wrapText="1"/>
    </xf>
    <xf numFmtId="0" fontId="105" fillId="76" borderId="86"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7" xfId="0" applyFont="1" applyFill="1" applyBorder="1" applyAlignment="1">
      <alignment horizontal="center" vertical="center" wrapText="1"/>
    </xf>
    <xf numFmtId="0" fontId="106" fillId="78" borderId="167" xfId="0" applyFont="1" applyFill="1" applyBorder="1" applyAlignment="1">
      <alignment vertical="center" wrapText="1"/>
    </xf>
    <xf numFmtId="0" fontId="106" fillId="78" borderId="168" xfId="0" applyFont="1" applyFill="1" applyBorder="1" applyAlignment="1">
      <alignment vertical="center" wrapText="1"/>
    </xf>
    <xf numFmtId="0" fontId="105" fillId="76" borderId="91" xfId="0" applyFont="1" applyFill="1" applyBorder="1" applyAlignment="1">
      <alignment horizontal="center" vertical="center"/>
    </xf>
    <xf numFmtId="0" fontId="105" fillId="76" borderId="92" xfId="0" applyFont="1" applyFill="1" applyBorder="1" applyAlignment="1">
      <alignment horizontal="center" vertical="center"/>
    </xf>
    <xf numFmtId="0" fontId="105" fillId="76" borderId="93" xfId="0" applyFont="1" applyFill="1" applyBorder="1" applyAlignment="1">
      <alignment horizontal="center" vertical="center"/>
    </xf>
    <xf numFmtId="0" fontId="105" fillId="76" borderId="166" xfId="0" applyFont="1" applyFill="1" applyBorder="1" applyAlignment="1">
      <alignment horizontal="center" vertical="center" wrapText="1"/>
    </xf>
    <xf numFmtId="0" fontId="105" fillId="0" borderId="166" xfId="0" applyFont="1" applyFill="1" applyBorder="1" applyAlignment="1">
      <alignment horizontal="center" vertical="center"/>
    </xf>
    <xf numFmtId="0" fontId="106" fillId="0" borderId="167" xfId="13" applyFont="1" applyFill="1" applyBorder="1" applyAlignment="1" applyProtection="1">
      <alignment horizontal="left" vertical="top" wrapText="1"/>
      <protection locked="0"/>
    </xf>
    <xf numFmtId="0" fontId="106" fillId="0" borderId="168" xfId="13" applyFont="1" applyFill="1" applyBorder="1" applyAlignment="1" applyProtection="1">
      <alignment horizontal="left" vertical="top" wrapText="1"/>
      <protection locked="0"/>
    </xf>
    <xf numFmtId="0" fontId="106" fillId="3" borderId="167" xfId="13" applyFont="1" applyFill="1" applyBorder="1" applyAlignment="1" applyProtection="1">
      <alignment horizontal="left" vertical="top" wrapText="1"/>
      <protection locked="0"/>
    </xf>
    <xf numFmtId="0" fontId="106" fillId="3" borderId="168" xfId="13" applyFont="1" applyFill="1" applyBorder="1" applyAlignment="1" applyProtection="1">
      <alignment horizontal="left" vertical="top" wrapText="1"/>
      <protection locked="0"/>
    </xf>
    <xf numFmtId="0" fontId="105" fillId="0" borderId="89" xfId="0" applyFont="1" applyFill="1" applyBorder="1" applyAlignment="1">
      <alignment horizontal="center" vertical="center"/>
    </xf>
    <xf numFmtId="0" fontId="106" fillId="0" borderId="167" xfId="0" applyNumberFormat="1" applyFont="1" applyFill="1" applyBorder="1" applyAlignment="1">
      <alignment horizontal="left" vertical="center" wrapText="1"/>
    </xf>
    <xf numFmtId="0" fontId="106" fillId="0" borderId="168" xfId="0" applyNumberFormat="1" applyFont="1" applyFill="1" applyBorder="1" applyAlignment="1">
      <alignment horizontal="left" vertical="center" wrapText="1"/>
    </xf>
    <xf numFmtId="0" fontId="105" fillId="76" borderId="167" xfId="0" applyFont="1" applyFill="1" applyBorder="1" applyAlignment="1">
      <alignment horizontal="center" vertical="center" wrapText="1"/>
    </xf>
    <xf numFmtId="0" fontId="105" fillId="76" borderId="168" xfId="0" applyFont="1" applyFill="1" applyBorder="1" applyAlignment="1">
      <alignment horizontal="center" vertical="center" wrapText="1"/>
    </xf>
    <xf numFmtId="0" fontId="106" fillId="0" borderId="167" xfId="0" applyNumberFormat="1" applyFont="1" applyFill="1" applyBorder="1" applyAlignment="1">
      <alignment horizontal="left" vertical="top" wrapText="1"/>
    </xf>
    <xf numFmtId="0" fontId="106" fillId="0" borderId="168" xfId="0" applyNumberFormat="1" applyFont="1" applyFill="1" applyBorder="1" applyAlignment="1">
      <alignment horizontal="left" vertical="top" wrapText="1"/>
    </xf>
    <xf numFmtId="0" fontId="106" fillId="0" borderId="156" xfId="12672" applyFont="1" applyFill="1" applyBorder="1" applyAlignment="1">
      <alignment horizontal="left" vertical="center" wrapText="1"/>
    </xf>
    <xf numFmtId="0" fontId="106" fillId="0" borderId="128" xfId="12672" applyFont="1" applyFill="1" applyBorder="1" applyAlignment="1">
      <alignment horizontal="left" vertical="center" wrapText="1"/>
    </xf>
    <xf numFmtId="0" fontId="106" fillId="0" borderId="7" xfId="12672" applyFont="1" applyFill="1" applyBorder="1" applyAlignment="1">
      <alignment horizontal="left" vertical="center" wrapText="1"/>
    </xf>
    <xf numFmtId="49" fontId="106" fillId="0" borderId="156" xfId="0" applyNumberFormat="1" applyFont="1" applyFill="1" applyBorder="1" applyAlignment="1">
      <alignment horizontal="center" vertical="center"/>
    </xf>
    <xf numFmtId="49" fontId="106" fillId="0" borderId="128" xfId="0" applyNumberFormat="1" applyFont="1" applyFill="1" applyBorder="1" applyAlignment="1">
      <alignment horizontal="center" vertical="center"/>
    </xf>
    <xf numFmtId="49" fontId="106" fillId="0" borderId="7" xfId="0" applyNumberFormat="1" applyFont="1" applyFill="1" applyBorder="1" applyAlignment="1">
      <alignment horizontal="center" vertical="center"/>
    </xf>
    <xf numFmtId="0" fontId="106" fillId="0" borderId="166" xfId="0" applyFont="1" applyFill="1" applyBorder="1" applyAlignment="1">
      <alignment horizontal="left" vertical="top" wrapText="1"/>
    </xf>
    <xf numFmtId="0" fontId="106" fillId="0" borderId="166" xfId="0" applyNumberFormat="1" applyFont="1" applyFill="1" applyBorder="1" applyAlignment="1">
      <alignment horizontal="left" vertical="top" wrapText="1"/>
    </xf>
    <xf numFmtId="0" fontId="106" fillId="0" borderId="167" xfId="0" applyFont="1" applyFill="1" applyBorder="1" applyAlignment="1">
      <alignment horizontal="left" vertical="top" wrapText="1"/>
    </xf>
  </cellXfs>
  <cellStyles count="24020">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2 2 2" xfId="24018"/>
    <cellStyle name="Calculation 2 10 2 2 3" xfId="23163"/>
    <cellStyle name="Calculation 2 10 2 3" xfId="21415"/>
    <cellStyle name="Calculation 2 10 2 3 2" xfId="23166"/>
    <cellStyle name="Calculation 2 10 2 4" xfId="22270"/>
    <cellStyle name="Calculation 2 10 3" xfId="724"/>
    <cellStyle name="Calculation 2 10 3 2" xfId="21407"/>
    <cellStyle name="Calculation 2 10 3 2 2" xfId="22266"/>
    <cellStyle name="Calculation 2 10 3 2 2 2" xfId="24017"/>
    <cellStyle name="Calculation 2 10 3 2 3" xfId="23162"/>
    <cellStyle name="Calculation 2 10 3 3" xfId="21416"/>
    <cellStyle name="Calculation 2 10 3 3 2" xfId="23167"/>
    <cellStyle name="Calculation 2 10 3 4" xfId="22271"/>
    <cellStyle name="Calculation 2 10 4" xfId="725"/>
    <cellStyle name="Calculation 2 10 4 2" xfId="21406"/>
    <cellStyle name="Calculation 2 10 4 2 2" xfId="22265"/>
    <cellStyle name="Calculation 2 10 4 2 2 2" xfId="24016"/>
    <cellStyle name="Calculation 2 10 4 2 3" xfId="23161"/>
    <cellStyle name="Calculation 2 10 4 3" xfId="21417"/>
    <cellStyle name="Calculation 2 10 4 3 2" xfId="23168"/>
    <cellStyle name="Calculation 2 10 4 4" xfId="22272"/>
    <cellStyle name="Calculation 2 10 5" xfId="726"/>
    <cellStyle name="Calculation 2 10 5 2" xfId="21405"/>
    <cellStyle name="Calculation 2 10 5 2 2" xfId="22264"/>
    <cellStyle name="Calculation 2 10 5 2 2 2" xfId="24015"/>
    <cellStyle name="Calculation 2 10 5 2 3" xfId="23160"/>
    <cellStyle name="Calculation 2 10 5 3" xfId="21418"/>
    <cellStyle name="Calculation 2 10 5 3 2" xfId="23169"/>
    <cellStyle name="Calculation 2 10 5 4" xfId="22273"/>
    <cellStyle name="Calculation 2 11" xfId="727"/>
    <cellStyle name="Calculation 2 11 2" xfId="728"/>
    <cellStyle name="Calculation 2 11 2 2" xfId="21403"/>
    <cellStyle name="Calculation 2 11 2 2 2" xfId="22262"/>
    <cellStyle name="Calculation 2 11 2 2 2 2" xfId="24013"/>
    <cellStyle name="Calculation 2 11 2 2 3" xfId="23158"/>
    <cellStyle name="Calculation 2 11 2 3" xfId="21420"/>
    <cellStyle name="Calculation 2 11 2 3 2" xfId="23171"/>
    <cellStyle name="Calculation 2 11 2 4" xfId="22275"/>
    <cellStyle name="Calculation 2 11 3" xfId="729"/>
    <cellStyle name="Calculation 2 11 3 2" xfId="21402"/>
    <cellStyle name="Calculation 2 11 3 2 2" xfId="22261"/>
    <cellStyle name="Calculation 2 11 3 2 2 2" xfId="24012"/>
    <cellStyle name="Calculation 2 11 3 2 3" xfId="23157"/>
    <cellStyle name="Calculation 2 11 3 3" xfId="21421"/>
    <cellStyle name="Calculation 2 11 3 3 2" xfId="23172"/>
    <cellStyle name="Calculation 2 11 3 4" xfId="22276"/>
    <cellStyle name="Calculation 2 11 4" xfId="730"/>
    <cellStyle name="Calculation 2 11 4 2" xfId="21401"/>
    <cellStyle name="Calculation 2 11 4 2 2" xfId="22260"/>
    <cellStyle name="Calculation 2 11 4 2 2 2" xfId="24011"/>
    <cellStyle name="Calculation 2 11 4 2 3" xfId="23156"/>
    <cellStyle name="Calculation 2 11 4 3" xfId="21422"/>
    <cellStyle name="Calculation 2 11 4 3 2" xfId="23173"/>
    <cellStyle name="Calculation 2 11 4 4" xfId="22277"/>
    <cellStyle name="Calculation 2 11 5" xfId="731"/>
    <cellStyle name="Calculation 2 11 5 2" xfId="21400"/>
    <cellStyle name="Calculation 2 11 5 2 2" xfId="22259"/>
    <cellStyle name="Calculation 2 11 5 2 2 2" xfId="24010"/>
    <cellStyle name="Calculation 2 11 5 2 3" xfId="23155"/>
    <cellStyle name="Calculation 2 11 5 3" xfId="21423"/>
    <cellStyle name="Calculation 2 11 5 3 2" xfId="23174"/>
    <cellStyle name="Calculation 2 11 5 4" xfId="22278"/>
    <cellStyle name="Calculation 2 11 6" xfId="21404"/>
    <cellStyle name="Calculation 2 11 6 2" xfId="22263"/>
    <cellStyle name="Calculation 2 11 6 2 2" xfId="24014"/>
    <cellStyle name="Calculation 2 11 6 3" xfId="23159"/>
    <cellStyle name="Calculation 2 11 7" xfId="21419"/>
    <cellStyle name="Calculation 2 11 7 2" xfId="23170"/>
    <cellStyle name="Calculation 2 11 8" xfId="22274"/>
    <cellStyle name="Calculation 2 12" xfId="732"/>
    <cellStyle name="Calculation 2 12 2" xfId="733"/>
    <cellStyle name="Calculation 2 12 2 2" xfId="21398"/>
    <cellStyle name="Calculation 2 12 2 2 2" xfId="22257"/>
    <cellStyle name="Calculation 2 12 2 2 2 2" xfId="24008"/>
    <cellStyle name="Calculation 2 12 2 2 3" xfId="23153"/>
    <cellStyle name="Calculation 2 12 2 3" xfId="21425"/>
    <cellStyle name="Calculation 2 12 2 3 2" xfId="23176"/>
    <cellStyle name="Calculation 2 12 2 4" xfId="22280"/>
    <cellStyle name="Calculation 2 12 3" xfId="734"/>
    <cellStyle name="Calculation 2 12 3 2" xfId="21397"/>
    <cellStyle name="Calculation 2 12 3 2 2" xfId="22256"/>
    <cellStyle name="Calculation 2 12 3 2 2 2" xfId="24007"/>
    <cellStyle name="Calculation 2 12 3 2 3" xfId="23152"/>
    <cellStyle name="Calculation 2 12 3 3" xfId="21426"/>
    <cellStyle name="Calculation 2 12 3 3 2" xfId="23177"/>
    <cellStyle name="Calculation 2 12 3 4" xfId="22281"/>
    <cellStyle name="Calculation 2 12 4" xfId="735"/>
    <cellStyle name="Calculation 2 12 4 2" xfId="21396"/>
    <cellStyle name="Calculation 2 12 4 2 2" xfId="22255"/>
    <cellStyle name="Calculation 2 12 4 2 2 2" xfId="24006"/>
    <cellStyle name="Calculation 2 12 4 2 3" xfId="23151"/>
    <cellStyle name="Calculation 2 12 4 3" xfId="21427"/>
    <cellStyle name="Calculation 2 12 4 3 2" xfId="23178"/>
    <cellStyle name="Calculation 2 12 4 4" xfId="22282"/>
    <cellStyle name="Calculation 2 12 5" xfId="736"/>
    <cellStyle name="Calculation 2 12 5 2" xfId="21395"/>
    <cellStyle name="Calculation 2 12 5 2 2" xfId="22254"/>
    <cellStyle name="Calculation 2 12 5 2 2 2" xfId="24005"/>
    <cellStyle name="Calculation 2 12 5 2 3" xfId="23150"/>
    <cellStyle name="Calculation 2 12 5 3" xfId="21428"/>
    <cellStyle name="Calculation 2 12 5 3 2" xfId="23179"/>
    <cellStyle name="Calculation 2 12 5 4" xfId="22283"/>
    <cellStyle name="Calculation 2 12 6" xfId="21399"/>
    <cellStyle name="Calculation 2 12 6 2" xfId="22258"/>
    <cellStyle name="Calculation 2 12 6 2 2" xfId="24009"/>
    <cellStyle name="Calculation 2 12 6 3" xfId="23154"/>
    <cellStyle name="Calculation 2 12 7" xfId="21424"/>
    <cellStyle name="Calculation 2 12 7 2" xfId="23175"/>
    <cellStyle name="Calculation 2 12 8" xfId="22279"/>
    <cellStyle name="Calculation 2 13" xfId="737"/>
    <cellStyle name="Calculation 2 13 2" xfId="738"/>
    <cellStyle name="Calculation 2 13 2 2" xfId="21393"/>
    <cellStyle name="Calculation 2 13 2 2 2" xfId="22252"/>
    <cellStyle name="Calculation 2 13 2 2 2 2" xfId="24003"/>
    <cellStyle name="Calculation 2 13 2 2 3" xfId="23148"/>
    <cellStyle name="Calculation 2 13 2 3" xfId="21430"/>
    <cellStyle name="Calculation 2 13 2 3 2" xfId="23181"/>
    <cellStyle name="Calculation 2 13 2 4" xfId="22285"/>
    <cellStyle name="Calculation 2 13 3" xfId="739"/>
    <cellStyle name="Calculation 2 13 3 2" xfId="21392"/>
    <cellStyle name="Calculation 2 13 3 2 2" xfId="22251"/>
    <cellStyle name="Calculation 2 13 3 2 2 2" xfId="24002"/>
    <cellStyle name="Calculation 2 13 3 2 3" xfId="23147"/>
    <cellStyle name="Calculation 2 13 3 3" xfId="21431"/>
    <cellStyle name="Calculation 2 13 3 3 2" xfId="23182"/>
    <cellStyle name="Calculation 2 13 3 4" xfId="22286"/>
    <cellStyle name="Calculation 2 13 4" xfId="740"/>
    <cellStyle name="Calculation 2 13 4 2" xfId="21391"/>
    <cellStyle name="Calculation 2 13 4 2 2" xfId="22250"/>
    <cellStyle name="Calculation 2 13 4 2 2 2" xfId="24001"/>
    <cellStyle name="Calculation 2 13 4 2 3" xfId="23146"/>
    <cellStyle name="Calculation 2 13 4 3" xfId="21432"/>
    <cellStyle name="Calculation 2 13 4 3 2" xfId="23183"/>
    <cellStyle name="Calculation 2 13 4 4" xfId="22287"/>
    <cellStyle name="Calculation 2 13 5" xfId="21394"/>
    <cellStyle name="Calculation 2 13 5 2" xfId="22253"/>
    <cellStyle name="Calculation 2 13 5 2 2" xfId="24004"/>
    <cellStyle name="Calculation 2 13 5 3" xfId="23149"/>
    <cellStyle name="Calculation 2 13 6" xfId="21429"/>
    <cellStyle name="Calculation 2 13 6 2" xfId="23180"/>
    <cellStyle name="Calculation 2 13 7" xfId="22284"/>
    <cellStyle name="Calculation 2 14" xfId="741"/>
    <cellStyle name="Calculation 2 14 2" xfId="21390"/>
    <cellStyle name="Calculation 2 14 2 2" xfId="22249"/>
    <cellStyle name="Calculation 2 14 2 2 2" xfId="24000"/>
    <cellStyle name="Calculation 2 14 2 3" xfId="23145"/>
    <cellStyle name="Calculation 2 14 3" xfId="21433"/>
    <cellStyle name="Calculation 2 14 3 2" xfId="23184"/>
    <cellStyle name="Calculation 2 14 4" xfId="22288"/>
    <cellStyle name="Calculation 2 15" xfId="742"/>
    <cellStyle name="Calculation 2 15 2" xfId="21389"/>
    <cellStyle name="Calculation 2 15 2 2" xfId="22248"/>
    <cellStyle name="Calculation 2 15 2 2 2" xfId="23999"/>
    <cellStyle name="Calculation 2 15 2 3" xfId="23144"/>
    <cellStyle name="Calculation 2 15 3" xfId="21434"/>
    <cellStyle name="Calculation 2 15 3 2" xfId="23185"/>
    <cellStyle name="Calculation 2 15 4" xfId="22289"/>
    <cellStyle name="Calculation 2 16" xfId="743"/>
    <cellStyle name="Calculation 2 16 2" xfId="21388"/>
    <cellStyle name="Calculation 2 16 2 2" xfId="22247"/>
    <cellStyle name="Calculation 2 16 2 2 2" xfId="23998"/>
    <cellStyle name="Calculation 2 16 2 3" xfId="23143"/>
    <cellStyle name="Calculation 2 16 3" xfId="21435"/>
    <cellStyle name="Calculation 2 16 3 2" xfId="23186"/>
    <cellStyle name="Calculation 2 16 4" xfId="22290"/>
    <cellStyle name="Calculation 2 17" xfId="21409"/>
    <cellStyle name="Calculation 2 17 2" xfId="22268"/>
    <cellStyle name="Calculation 2 17 2 2" xfId="24019"/>
    <cellStyle name="Calculation 2 17 3" xfId="23164"/>
    <cellStyle name="Calculation 2 18" xfId="21414"/>
    <cellStyle name="Calculation 2 18 2" xfId="23165"/>
    <cellStyle name="Calculation 2 19" xfId="22269"/>
    <cellStyle name="Calculation 2 2" xfId="744"/>
    <cellStyle name="Calculation 2 2 10" xfId="21387"/>
    <cellStyle name="Calculation 2 2 10 2" xfId="22246"/>
    <cellStyle name="Calculation 2 2 10 2 2" xfId="23997"/>
    <cellStyle name="Calculation 2 2 10 3" xfId="23142"/>
    <cellStyle name="Calculation 2 2 11" xfId="21436"/>
    <cellStyle name="Calculation 2 2 11 2" xfId="23187"/>
    <cellStyle name="Calculation 2 2 12" xfId="22291"/>
    <cellStyle name="Calculation 2 2 2" xfId="745"/>
    <cellStyle name="Calculation 2 2 2 2" xfId="746"/>
    <cellStyle name="Calculation 2 2 2 2 2" xfId="21385"/>
    <cellStyle name="Calculation 2 2 2 2 2 2" xfId="22244"/>
    <cellStyle name="Calculation 2 2 2 2 2 2 2" xfId="23995"/>
    <cellStyle name="Calculation 2 2 2 2 2 3" xfId="23140"/>
    <cellStyle name="Calculation 2 2 2 2 3" xfId="21438"/>
    <cellStyle name="Calculation 2 2 2 2 3 2" xfId="23189"/>
    <cellStyle name="Calculation 2 2 2 2 4" xfId="22293"/>
    <cellStyle name="Calculation 2 2 2 3" xfId="747"/>
    <cellStyle name="Calculation 2 2 2 3 2" xfId="21384"/>
    <cellStyle name="Calculation 2 2 2 3 2 2" xfId="22243"/>
    <cellStyle name="Calculation 2 2 2 3 2 2 2" xfId="23994"/>
    <cellStyle name="Calculation 2 2 2 3 2 3" xfId="23139"/>
    <cellStyle name="Calculation 2 2 2 3 3" xfId="21439"/>
    <cellStyle name="Calculation 2 2 2 3 3 2" xfId="23190"/>
    <cellStyle name="Calculation 2 2 2 3 4" xfId="22294"/>
    <cellStyle name="Calculation 2 2 2 4" xfId="748"/>
    <cellStyle name="Calculation 2 2 2 4 2" xfId="21383"/>
    <cellStyle name="Calculation 2 2 2 4 2 2" xfId="22242"/>
    <cellStyle name="Calculation 2 2 2 4 2 2 2" xfId="23993"/>
    <cellStyle name="Calculation 2 2 2 4 2 3" xfId="23138"/>
    <cellStyle name="Calculation 2 2 2 4 3" xfId="21440"/>
    <cellStyle name="Calculation 2 2 2 4 3 2" xfId="23191"/>
    <cellStyle name="Calculation 2 2 2 4 4" xfId="22295"/>
    <cellStyle name="Calculation 2 2 2 5" xfId="21386"/>
    <cellStyle name="Calculation 2 2 2 5 2" xfId="22245"/>
    <cellStyle name="Calculation 2 2 2 5 2 2" xfId="23996"/>
    <cellStyle name="Calculation 2 2 2 5 3" xfId="23141"/>
    <cellStyle name="Calculation 2 2 2 6" xfId="21437"/>
    <cellStyle name="Calculation 2 2 2 6 2" xfId="23188"/>
    <cellStyle name="Calculation 2 2 2 7" xfId="22292"/>
    <cellStyle name="Calculation 2 2 3" xfId="749"/>
    <cellStyle name="Calculation 2 2 3 2" xfId="750"/>
    <cellStyle name="Calculation 2 2 3 2 2" xfId="21381"/>
    <cellStyle name="Calculation 2 2 3 2 2 2" xfId="22240"/>
    <cellStyle name="Calculation 2 2 3 2 2 2 2" xfId="23991"/>
    <cellStyle name="Calculation 2 2 3 2 2 3" xfId="23136"/>
    <cellStyle name="Calculation 2 2 3 2 3" xfId="21442"/>
    <cellStyle name="Calculation 2 2 3 2 3 2" xfId="23193"/>
    <cellStyle name="Calculation 2 2 3 2 4" xfId="22297"/>
    <cellStyle name="Calculation 2 2 3 3" xfId="751"/>
    <cellStyle name="Calculation 2 2 3 3 2" xfId="21380"/>
    <cellStyle name="Calculation 2 2 3 3 2 2" xfId="22239"/>
    <cellStyle name="Calculation 2 2 3 3 2 2 2" xfId="23990"/>
    <cellStyle name="Calculation 2 2 3 3 2 3" xfId="23135"/>
    <cellStyle name="Calculation 2 2 3 3 3" xfId="21443"/>
    <cellStyle name="Calculation 2 2 3 3 3 2" xfId="23194"/>
    <cellStyle name="Calculation 2 2 3 3 4" xfId="22298"/>
    <cellStyle name="Calculation 2 2 3 4" xfId="752"/>
    <cellStyle name="Calculation 2 2 3 4 2" xfId="21379"/>
    <cellStyle name="Calculation 2 2 3 4 2 2" xfId="22238"/>
    <cellStyle name="Calculation 2 2 3 4 2 2 2" xfId="23989"/>
    <cellStyle name="Calculation 2 2 3 4 2 3" xfId="23134"/>
    <cellStyle name="Calculation 2 2 3 4 3" xfId="21444"/>
    <cellStyle name="Calculation 2 2 3 4 3 2" xfId="23195"/>
    <cellStyle name="Calculation 2 2 3 4 4" xfId="22299"/>
    <cellStyle name="Calculation 2 2 3 5" xfId="21382"/>
    <cellStyle name="Calculation 2 2 3 5 2" xfId="22241"/>
    <cellStyle name="Calculation 2 2 3 5 2 2" xfId="23992"/>
    <cellStyle name="Calculation 2 2 3 5 3" xfId="23137"/>
    <cellStyle name="Calculation 2 2 3 6" xfId="21441"/>
    <cellStyle name="Calculation 2 2 3 6 2" xfId="23192"/>
    <cellStyle name="Calculation 2 2 3 7" xfId="22296"/>
    <cellStyle name="Calculation 2 2 4" xfId="753"/>
    <cellStyle name="Calculation 2 2 4 2" xfId="754"/>
    <cellStyle name="Calculation 2 2 4 2 2" xfId="21377"/>
    <cellStyle name="Calculation 2 2 4 2 2 2" xfId="22236"/>
    <cellStyle name="Calculation 2 2 4 2 2 2 2" xfId="23987"/>
    <cellStyle name="Calculation 2 2 4 2 2 3" xfId="23132"/>
    <cellStyle name="Calculation 2 2 4 2 3" xfId="21446"/>
    <cellStyle name="Calculation 2 2 4 2 3 2" xfId="23197"/>
    <cellStyle name="Calculation 2 2 4 2 4" xfId="22301"/>
    <cellStyle name="Calculation 2 2 4 3" xfId="755"/>
    <cellStyle name="Calculation 2 2 4 3 2" xfId="21376"/>
    <cellStyle name="Calculation 2 2 4 3 2 2" xfId="22235"/>
    <cellStyle name="Calculation 2 2 4 3 2 2 2" xfId="23986"/>
    <cellStyle name="Calculation 2 2 4 3 2 3" xfId="23131"/>
    <cellStyle name="Calculation 2 2 4 3 3" xfId="21447"/>
    <cellStyle name="Calculation 2 2 4 3 3 2" xfId="23198"/>
    <cellStyle name="Calculation 2 2 4 3 4" xfId="22302"/>
    <cellStyle name="Calculation 2 2 4 4" xfId="756"/>
    <cellStyle name="Calculation 2 2 4 4 2" xfId="21375"/>
    <cellStyle name="Calculation 2 2 4 4 2 2" xfId="22234"/>
    <cellStyle name="Calculation 2 2 4 4 2 2 2" xfId="23985"/>
    <cellStyle name="Calculation 2 2 4 4 2 3" xfId="23130"/>
    <cellStyle name="Calculation 2 2 4 4 3" xfId="21448"/>
    <cellStyle name="Calculation 2 2 4 4 3 2" xfId="23199"/>
    <cellStyle name="Calculation 2 2 4 4 4" xfId="22303"/>
    <cellStyle name="Calculation 2 2 4 5" xfId="21378"/>
    <cellStyle name="Calculation 2 2 4 5 2" xfId="22237"/>
    <cellStyle name="Calculation 2 2 4 5 2 2" xfId="23988"/>
    <cellStyle name="Calculation 2 2 4 5 3" xfId="23133"/>
    <cellStyle name="Calculation 2 2 4 6" xfId="21445"/>
    <cellStyle name="Calculation 2 2 4 6 2" xfId="23196"/>
    <cellStyle name="Calculation 2 2 4 7" xfId="22300"/>
    <cellStyle name="Calculation 2 2 5" xfId="757"/>
    <cellStyle name="Calculation 2 2 5 2" xfId="758"/>
    <cellStyle name="Calculation 2 2 5 2 2" xfId="21373"/>
    <cellStyle name="Calculation 2 2 5 2 2 2" xfId="22232"/>
    <cellStyle name="Calculation 2 2 5 2 2 2 2" xfId="23983"/>
    <cellStyle name="Calculation 2 2 5 2 2 3" xfId="23128"/>
    <cellStyle name="Calculation 2 2 5 2 3" xfId="21450"/>
    <cellStyle name="Calculation 2 2 5 2 3 2" xfId="23201"/>
    <cellStyle name="Calculation 2 2 5 2 4" xfId="22305"/>
    <cellStyle name="Calculation 2 2 5 3" xfId="759"/>
    <cellStyle name="Calculation 2 2 5 3 2" xfId="21372"/>
    <cellStyle name="Calculation 2 2 5 3 2 2" xfId="22231"/>
    <cellStyle name="Calculation 2 2 5 3 2 2 2" xfId="23982"/>
    <cellStyle name="Calculation 2 2 5 3 2 3" xfId="23127"/>
    <cellStyle name="Calculation 2 2 5 3 3" xfId="21451"/>
    <cellStyle name="Calculation 2 2 5 3 3 2" xfId="23202"/>
    <cellStyle name="Calculation 2 2 5 3 4" xfId="22306"/>
    <cellStyle name="Calculation 2 2 5 4" xfId="760"/>
    <cellStyle name="Calculation 2 2 5 4 2" xfId="21371"/>
    <cellStyle name="Calculation 2 2 5 4 2 2" xfId="22230"/>
    <cellStyle name="Calculation 2 2 5 4 2 2 2" xfId="23981"/>
    <cellStyle name="Calculation 2 2 5 4 2 3" xfId="23126"/>
    <cellStyle name="Calculation 2 2 5 4 3" xfId="21452"/>
    <cellStyle name="Calculation 2 2 5 4 3 2" xfId="23203"/>
    <cellStyle name="Calculation 2 2 5 4 4" xfId="22307"/>
    <cellStyle name="Calculation 2 2 5 5" xfId="21374"/>
    <cellStyle name="Calculation 2 2 5 5 2" xfId="22233"/>
    <cellStyle name="Calculation 2 2 5 5 2 2" xfId="23984"/>
    <cellStyle name="Calculation 2 2 5 5 3" xfId="23129"/>
    <cellStyle name="Calculation 2 2 5 6" xfId="21449"/>
    <cellStyle name="Calculation 2 2 5 6 2" xfId="23200"/>
    <cellStyle name="Calculation 2 2 5 7" xfId="22304"/>
    <cellStyle name="Calculation 2 2 6" xfId="761"/>
    <cellStyle name="Calculation 2 2 6 2" xfId="21370"/>
    <cellStyle name="Calculation 2 2 6 2 2" xfId="22229"/>
    <cellStyle name="Calculation 2 2 6 2 2 2" xfId="23980"/>
    <cellStyle name="Calculation 2 2 6 2 3" xfId="23125"/>
    <cellStyle name="Calculation 2 2 6 3" xfId="21453"/>
    <cellStyle name="Calculation 2 2 6 3 2" xfId="23204"/>
    <cellStyle name="Calculation 2 2 6 4" xfId="22308"/>
    <cellStyle name="Calculation 2 2 7" xfId="762"/>
    <cellStyle name="Calculation 2 2 7 2" xfId="21369"/>
    <cellStyle name="Calculation 2 2 7 2 2" xfId="22228"/>
    <cellStyle name="Calculation 2 2 7 2 2 2" xfId="23979"/>
    <cellStyle name="Calculation 2 2 7 2 3" xfId="23124"/>
    <cellStyle name="Calculation 2 2 7 3" xfId="21454"/>
    <cellStyle name="Calculation 2 2 7 3 2" xfId="23205"/>
    <cellStyle name="Calculation 2 2 7 4" xfId="22309"/>
    <cellStyle name="Calculation 2 2 8" xfId="763"/>
    <cellStyle name="Calculation 2 2 8 2" xfId="21368"/>
    <cellStyle name="Calculation 2 2 8 2 2" xfId="22227"/>
    <cellStyle name="Calculation 2 2 8 2 2 2" xfId="23978"/>
    <cellStyle name="Calculation 2 2 8 2 3" xfId="23123"/>
    <cellStyle name="Calculation 2 2 8 3" xfId="21455"/>
    <cellStyle name="Calculation 2 2 8 3 2" xfId="23206"/>
    <cellStyle name="Calculation 2 2 8 4" xfId="22310"/>
    <cellStyle name="Calculation 2 2 9" xfId="764"/>
    <cellStyle name="Calculation 2 2 9 2" xfId="21367"/>
    <cellStyle name="Calculation 2 2 9 2 2" xfId="22226"/>
    <cellStyle name="Calculation 2 2 9 2 2 2" xfId="23977"/>
    <cellStyle name="Calculation 2 2 9 2 3" xfId="23122"/>
    <cellStyle name="Calculation 2 2 9 3" xfId="21456"/>
    <cellStyle name="Calculation 2 2 9 3 2" xfId="23207"/>
    <cellStyle name="Calculation 2 2 9 4" xfId="22311"/>
    <cellStyle name="Calculation 2 3" xfId="765"/>
    <cellStyle name="Calculation 2 3 2" xfId="766"/>
    <cellStyle name="Calculation 2 3 2 2" xfId="21366"/>
    <cellStyle name="Calculation 2 3 2 2 2" xfId="22225"/>
    <cellStyle name="Calculation 2 3 2 2 2 2" xfId="23976"/>
    <cellStyle name="Calculation 2 3 2 2 3" xfId="23121"/>
    <cellStyle name="Calculation 2 3 2 3" xfId="21457"/>
    <cellStyle name="Calculation 2 3 2 3 2" xfId="23208"/>
    <cellStyle name="Calculation 2 3 2 4" xfId="22312"/>
    <cellStyle name="Calculation 2 3 3" xfId="767"/>
    <cellStyle name="Calculation 2 3 3 2" xfId="21365"/>
    <cellStyle name="Calculation 2 3 3 2 2" xfId="22224"/>
    <cellStyle name="Calculation 2 3 3 2 2 2" xfId="23975"/>
    <cellStyle name="Calculation 2 3 3 2 3" xfId="23120"/>
    <cellStyle name="Calculation 2 3 3 3" xfId="21458"/>
    <cellStyle name="Calculation 2 3 3 3 2" xfId="23209"/>
    <cellStyle name="Calculation 2 3 3 4" xfId="22313"/>
    <cellStyle name="Calculation 2 3 4" xfId="768"/>
    <cellStyle name="Calculation 2 3 4 2" xfId="21364"/>
    <cellStyle name="Calculation 2 3 4 2 2" xfId="22223"/>
    <cellStyle name="Calculation 2 3 4 2 2 2" xfId="23974"/>
    <cellStyle name="Calculation 2 3 4 2 3" xfId="23119"/>
    <cellStyle name="Calculation 2 3 4 3" xfId="21459"/>
    <cellStyle name="Calculation 2 3 4 3 2" xfId="23210"/>
    <cellStyle name="Calculation 2 3 4 4" xfId="22314"/>
    <cellStyle name="Calculation 2 3 5" xfId="769"/>
    <cellStyle name="Calculation 2 3 5 2" xfId="21363"/>
    <cellStyle name="Calculation 2 3 5 2 2" xfId="22222"/>
    <cellStyle name="Calculation 2 3 5 2 2 2" xfId="23973"/>
    <cellStyle name="Calculation 2 3 5 2 3" xfId="23118"/>
    <cellStyle name="Calculation 2 3 5 3" xfId="21460"/>
    <cellStyle name="Calculation 2 3 5 3 2" xfId="23211"/>
    <cellStyle name="Calculation 2 3 5 4" xfId="22315"/>
    <cellStyle name="Calculation 2 4" xfId="770"/>
    <cellStyle name="Calculation 2 4 2" xfId="771"/>
    <cellStyle name="Calculation 2 4 2 2" xfId="21362"/>
    <cellStyle name="Calculation 2 4 2 2 2" xfId="22221"/>
    <cellStyle name="Calculation 2 4 2 2 2 2" xfId="23972"/>
    <cellStyle name="Calculation 2 4 2 2 3" xfId="23117"/>
    <cellStyle name="Calculation 2 4 2 3" xfId="21461"/>
    <cellStyle name="Calculation 2 4 2 3 2" xfId="23212"/>
    <cellStyle name="Calculation 2 4 2 4" xfId="22316"/>
    <cellStyle name="Calculation 2 4 3" xfId="772"/>
    <cellStyle name="Calculation 2 4 3 2" xfId="21361"/>
    <cellStyle name="Calculation 2 4 3 2 2" xfId="22220"/>
    <cellStyle name="Calculation 2 4 3 2 2 2" xfId="23971"/>
    <cellStyle name="Calculation 2 4 3 2 3" xfId="23116"/>
    <cellStyle name="Calculation 2 4 3 3" xfId="21462"/>
    <cellStyle name="Calculation 2 4 3 3 2" xfId="23213"/>
    <cellStyle name="Calculation 2 4 3 4" xfId="22317"/>
    <cellStyle name="Calculation 2 4 4" xfId="773"/>
    <cellStyle name="Calculation 2 4 4 2" xfId="21360"/>
    <cellStyle name="Calculation 2 4 4 2 2" xfId="22219"/>
    <cellStyle name="Calculation 2 4 4 2 2 2" xfId="23970"/>
    <cellStyle name="Calculation 2 4 4 2 3" xfId="23115"/>
    <cellStyle name="Calculation 2 4 4 3" xfId="21463"/>
    <cellStyle name="Calculation 2 4 4 3 2" xfId="23214"/>
    <cellStyle name="Calculation 2 4 4 4" xfId="22318"/>
    <cellStyle name="Calculation 2 4 5" xfId="774"/>
    <cellStyle name="Calculation 2 4 5 2" xfId="21359"/>
    <cellStyle name="Calculation 2 4 5 2 2" xfId="22218"/>
    <cellStyle name="Calculation 2 4 5 2 2 2" xfId="23969"/>
    <cellStyle name="Calculation 2 4 5 2 3" xfId="23114"/>
    <cellStyle name="Calculation 2 4 5 3" xfId="21464"/>
    <cellStyle name="Calculation 2 4 5 3 2" xfId="23215"/>
    <cellStyle name="Calculation 2 4 5 4" xfId="22319"/>
    <cellStyle name="Calculation 2 5" xfId="775"/>
    <cellStyle name="Calculation 2 5 2" xfId="776"/>
    <cellStyle name="Calculation 2 5 2 2" xfId="21358"/>
    <cellStyle name="Calculation 2 5 2 2 2" xfId="22217"/>
    <cellStyle name="Calculation 2 5 2 2 2 2" xfId="23968"/>
    <cellStyle name="Calculation 2 5 2 2 3" xfId="23113"/>
    <cellStyle name="Calculation 2 5 2 3" xfId="21465"/>
    <cellStyle name="Calculation 2 5 2 3 2" xfId="23216"/>
    <cellStyle name="Calculation 2 5 2 4" xfId="22320"/>
    <cellStyle name="Calculation 2 5 3" xfId="777"/>
    <cellStyle name="Calculation 2 5 3 2" xfId="21357"/>
    <cellStyle name="Calculation 2 5 3 2 2" xfId="22216"/>
    <cellStyle name="Calculation 2 5 3 2 2 2" xfId="23967"/>
    <cellStyle name="Calculation 2 5 3 2 3" xfId="23112"/>
    <cellStyle name="Calculation 2 5 3 3" xfId="21466"/>
    <cellStyle name="Calculation 2 5 3 3 2" xfId="23217"/>
    <cellStyle name="Calculation 2 5 3 4" xfId="22321"/>
    <cellStyle name="Calculation 2 5 4" xfId="778"/>
    <cellStyle name="Calculation 2 5 4 2" xfId="21356"/>
    <cellStyle name="Calculation 2 5 4 2 2" xfId="22215"/>
    <cellStyle name="Calculation 2 5 4 2 2 2" xfId="23966"/>
    <cellStyle name="Calculation 2 5 4 2 3" xfId="23111"/>
    <cellStyle name="Calculation 2 5 4 3" xfId="21467"/>
    <cellStyle name="Calculation 2 5 4 3 2" xfId="23218"/>
    <cellStyle name="Calculation 2 5 4 4" xfId="22322"/>
    <cellStyle name="Calculation 2 5 5" xfId="779"/>
    <cellStyle name="Calculation 2 5 5 2" xfId="21355"/>
    <cellStyle name="Calculation 2 5 5 2 2" xfId="22214"/>
    <cellStyle name="Calculation 2 5 5 2 2 2" xfId="23965"/>
    <cellStyle name="Calculation 2 5 5 2 3" xfId="23110"/>
    <cellStyle name="Calculation 2 5 5 3" xfId="21468"/>
    <cellStyle name="Calculation 2 5 5 3 2" xfId="23219"/>
    <cellStyle name="Calculation 2 5 5 4" xfId="22323"/>
    <cellStyle name="Calculation 2 6" xfId="780"/>
    <cellStyle name="Calculation 2 6 2" xfId="781"/>
    <cellStyle name="Calculation 2 6 2 2" xfId="21354"/>
    <cellStyle name="Calculation 2 6 2 2 2" xfId="22213"/>
    <cellStyle name="Calculation 2 6 2 2 2 2" xfId="23964"/>
    <cellStyle name="Calculation 2 6 2 2 3" xfId="23109"/>
    <cellStyle name="Calculation 2 6 2 3" xfId="21469"/>
    <cellStyle name="Calculation 2 6 2 3 2" xfId="23220"/>
    <cellStyle name="Calculation 2 6 2 4" xfId="22324"/>
    <cellStyle name="Calculation 2 6 3" xfId="782"/>
    <cellStyle name="Calculation 2 6 3 2" xfId="21353"/>
    <cellStyle name="Calculation 2 6 3 2 2" xfId="22212"/>
    <cellStyle name="Calculation 2 6 3 2 2 2" xfId="23963"/>
    <cellStyle name="Calculation 2 6 3 2 3" xfId="23108"/>
    <cellStyle name="Calculation 2 6 3 3" xfId="21470"/>
    <cellStyle name="Calculation 2 6 3 3 2" xfId="23221"/>
    <cellStyle name="Calculation 2 6 3 4" xfId="22325"/>
    <cellStyle name="Calculation 2 6 4" xfId="783"/>
    <cellStyle name="Calculation 2 6 4 2" xfId="21352"/>
    <cellStyle name="Calculation 2 6 4 2 2" xfId="22211"/>
    <cellStyle name="Calculation 2 6 4 2 2 2" xfId="23962"/>
    <cellStyle name="Calculation 2 6 4 2 3" xfId="23107"/>
    <cellStyle name="Calculation 2 6 4 3" xfId="21471"/>
    <cellStyle name="Calculation 2 6 4 3 2" xfId="23222"/>
    <cellStyle name="Calculation 2 6 4 4" xfId="22326"/>
    <cellStyle name="Calculation 2 6 5" xfId="784"/>
    <cellStyle name="Calculation 2 6 5 2" xfId="21351"/>
    <cellStyle name="Calculation 2 6 5 2 2" xfId="22210"/>
    <cellStyle name="Calculation 2 6 5 2 2 2" xfId="23961"/>
    <cellStyle name="Calculation 2 6 5 2 3" xfId="23106"/>
    <cellStyle name="Calculation 2 6 5 3" xfId="21472"/>
    <cellStyle name="Calculation 2 6 5 3 2" xfId="23223"/>
    <cellStyle name="Calculation 2 6 5 4" xfId="22327"/>
    <cellStyle name="Calculation 2 7" xfId="785"/>
    <cellStyle name="Calculation 2 7 2" xfId="786"/>
    <cellStyle name="Calculation 2 7 2 2" xfId="21350"/>
    <cellStyle name="Calculation 2 7 2 2 2" xfId="22209"/>
    <cellStyle name="Calculation 2 7 2 2 2 2" xfId="23960"/>
    <cellStyle name="Calculation 2 7 2 2 3" xfId="23105"/>
    <cellStyle name="Calculation 2 7 2 3" xfId="21473"/>
    <cellStyle name="Calculation 2 7 2 3 2" xfId="23224"/>
    <cellStyle name="Calculation 2 7 2 4" xfId="22328"/>
    <cellStyle name="Calculation 2 7 3" xfId="787"/>
    <cellStyle name="Calculation 2 7 3 2" xfId="21349"/>
    <cellStyle name="Calculation 2 7 3 2 2" xfId="22208"/>
    <cellStyle name="Calculation 2 7 3 2 2 2" xfId="23959"/>
    <cellStyle name="Calculation 2 7 3 2 3" xfId="23104"/>
    <cellStyle name="Calculation 2 7 3 3" xfId="21474"/>
    <cellStyle name="Calculation 2 7 3 3 2" xfId="23225"/>
    <cellStyle name="Calculation 2 7 3 4" xfId="22329"/>
    <cellStyle name="Calculation 2 7 4" xfId="788"/>
    <cellStyle name="Calculation 2 7 4 2" xfId="21348"/>
    <cellStyle name="Calculation 2 7 4 2 2" xfId="22207"/>
    <cellStyle name="Calculation 2 7 4 2 2 2" xfId="23958"/>
    <cellStyle name="Calculation 2 7 4 2 3" xfId="23103"/>
    <cellStyle name="Calculation 2 7 4 3" xfId="21475"/>
    <cellStyle name="Calculation 2 7 4 3 2" xfId="23226"/>
    <cellStyle name="Calculation 2 7 4 4" xfId="22330"/>
    <cellStyle name="Calculation 2 7 5" xfId="789"/>
    <cellStyle name="Calculation 2 7 5 2" xfId="21347"/>
    <cellStyle name="Calculation 2 7 5 2 2" xfId="22206"/>
    <cellStyle name="Calculation 2 7 5 2 2 2" xfId="23957"/>
    <cellStyle name="Calculation 2 7 5 2 3" xfId="23102"/>
    <cellStyle name="Calculation 2 7 5 3" xfId="21476"/>
    <cellStyle name="Calculation 2 7 5 3 2" xfId="23227"/>
    <cellStyle name="Calculation 2 7 5 4" xfId="22331"/>
    <cellStyle name="Calculation 2 8" xfId="790"/>
    <cellStyle name="Calculation 2 8 2" xfId="791"/>
    <cellStyle name="Calculation 2 8 2 2" xfId="21346"/>
    <cellStyle name="Calculation 2 8 2 2 2" xfId="22205"/>
    <cellStyle name="Calculation 2 8 2 2 2 2" xfId="23956"/>
    <cellStyle name="Calculation 2 8 2 2 3" xfId="23101"/>
    <cellStyle name="Calculation 2 8 2 3" xfId="21477"/>
    <cellStyle name="Calculation 2 8 2 3 2" xfId="23228"/>
    <cellStyle name="Calculation 2 8 2 4" xfId="22332"/>
    <cellStyle name="Calculation 2 8 3" xfId="792"/>
    <cellStyle name="Calculation 2 8 3 2" xfId="21345"/>
    <cellStyle name="Calculation 2 8 3 2 2" xfId="22204"/>
    <cellStyle name="Calculation 2 8 3 2 2 2" xfId="23955"/>
    <cellStyle name="Calculation 2 8 3 2 3" xfId="23100"/>
    <cellStyle name="Calculation 2 8 3 3" xfId="21478"/>
    <cellStyle name="Calculation 2 8 3 3 2" xfId="23229"/>
    <cellStyle name="Calculation 2 8 3 4" xfId="22333"/>
    <cellStyle name="Calculation 2 8 4" xfId="793"/>
    <cellStyle name="Calculation 2 8 4 2" xfId="21344"/>
    <cellStyle name="Calculation 2 8 4 2 2" xfId="22203"/>
    <cellStyle name="Calculation 2 8 4 2 2 2" xfId="23954"/>
    <cellStyle name="Calculation 2 8 4 2 3" xfId="23099"/>
    <cellStyle name="Calculation 2 8 4 3" xfId="21479"/>
    <cellStyle name="Calculation 2 8 4 3 2" xfId="23230"/>
    <cellStyle name="Calculation 2 8 4 4" xfId="22334"/>
    <cellStyle name="Calculation 2 8 5" xfId="794"/>
    <cellStyle name="Calculation 2 8 5 2" xfId="21343"/>
    <cellStyle name="Calculation 2 8 5 2 2" xfId="22202"/>
    <cellStyle name="Calculation 2 8 5 2 2 2" xfId="23953"/>
    <cellStyle name="Calculation 2 8 5 2 3" xfId="23098"/>
    <cellStyle name="Calculation 2 8 5 3" xfId="21480"/>
    <cellStyle name="Calculation 2 8 5 3 2" xfId="23231"/>
    <cellStyle name="Calculation 2 8 5 4" xfId="22335"/>
    <cellStyle name="Calculation 2 9" xfId="795"/>
    <cellStyle name="Calculation 2 9 2" xfId="796"/>
    <cellStyle name="Calculation 2 9 2 2" xfId="21342"/>
    <cellStyle name="Calculation 2 9 2 2 2" xfId="22201"/>
    <cellStyle name="Calculation 2 9 2 2 2 2" xfId="23952"/>
    <cellStyle name="Calculation 2 9 2 2 3" xfId="23097"/>
    <cellStyle name="Calculation 2 9 2 3" xfId="21481"/>
    <cellStyle name="Calculation 2 9 2 3 2" xfId="23232"/>
    <cellStyle name="Calculation 2 9 2 4" xfId="22336"/>
    <cellStyle name="Calculation 2 9 3" xfId="797"/>
    <cellStyle name="Calculation 2 9 3 2" xfId="21341"/>
    <cellStyle name="Calculation 2 9 3 2 2" xfId="22200"/>
    <cellStyle name="Calculation 2 9 3 2 2 2" xfId="23951"/>
    <cellStyle name="Calculation 2 9 3 2 3" xfId="23096"/>
    <cellStyle name="Calculation 2 9 3 3" xfId="21482"/>
    <cellStyle name="Calculation 2 9 3 3 2" xfId="23233"/>
    <cellStyle name="Calculation 2 9 3 4" xfId="22337"/>
    <cellStyle name="Calculation 2 9 4" xfId="798"/>
    <cellStyle name="Calculation 2 9 4 2" xfId="21340"/>
    <cellStyle name="Calculation 2 9 4 2 2" xfId="22199"/>
    <cellStyle name="Calculation 2 9 4 2 2 2" xfId="23950"/>
    <cellStyle name="Calculation 2 9 4 2 3" xfId="23095"/>
    <cellStyle name="Calculation 2 9 4 3" xfId="21483"/>
    <cellStyle name="Calculation 2 9 4 3 2" xfId="23234"/>
    <cellStyle name="Calculation 2 9 4 4" xfId="22338"/>
    <cellStyle name="Calculation 2 9 5" xfId="799"/>
    <cellStyle name="Calculation 2 9 5 2" xfId="21339"/>
    <cellStyle name="Calculation 2 9 5 2 2" xfId="22198"/>
    <cellStyle name="Calculation 2 9 5 2 2 2" xfId="23949"/>
    <cellStyle name="Calculation 2 9 5 2 3" xfId="23094"/>
    <cellStyle name="Calculation 2 9 5 3" xfId="21484"/>
    <cellStyle name="Calculation 2 9 5 3 2" xfId="23235"/>
    <cellStyle name="Calculation 2 9 5 4" xfId="22339"/>
    <cellStyle name="Calculation 3" xfId="800"/>
    <cellStyle name="Calculation 3 2" xfId="801"/>
    <cellStyle name="Calculation 3 2 2" xfId="21337"/>
    <cellStyle name="Calculation 3 2 2 2" xfId="22196"/>
    <cellStyle name="Calculation 3 2 2 2 2" xfId="23947"/>
    <cellStyle name="Calculation 3 2 2 3" xfId="23092"/>
    <cellStyle name="Calculation 3 2 3" xfId="21486"/>
    <cellStyle name="Calculation 3 2 3 2" xfId="23237"/>
    <cellStyle name="Calculation 3 2 4" xfId="22341"/>
    <cellStyle name="Calculation 3 3" xfId="802"/>
    <cellStyle name="Calculation 3 3 2" xfId="21336"/>
    <cellStyle name="Calculation 3 3 2 2" xfId="22195"/>
    <cellStyle name="Calculation 3 3 2 2 2" xfId="23946"/>
    <cellStyle name="Calculation 3 3 2 3" xfId="23091"/>
    <cellStyle name="Calculation 3 3 3" xfId="21487"/>
    <cellStyle name="Calculation 3 3 3 2" xfId="23238"/>
    <cellStyle name="Calculation 3 3 4" xfId="22342"/>
    <cellStyle name="Calculation 3 4" xfId="21338"/>
    <cellStyle name="Calculation 3 4 2" xfId="22197"/>
    <cellStyle name="Calculation 3 4 2 2" xfId="23948"/>
    <cellStyle name="Calculation 3 4 3" xfId="23093"/>
    <cellStyle name="Calculation 3 5" xfId="21485"/>
    <cellStyle name="Calculation 3 5 2" xfId="23236"/>
    <cellStyle name="Calculation 3 6" xfId="22340"/>
    <cellStyle name="Calculation 4" xfId="803"/>
    <cellStyle name="Calculation 4 2" xfId="804"/>
    <cellStyle name="Calculation 4 2 2" xfId="21334"/>
    <cellStyle name="Calculation 4 2 2 2" xfId="22193"/>
    <cellStyle name="Calculation 4 2 2 2 2" xfId="23944"/>
    <cellStyle name="Calculation 4 2 2 3" xfId="23089"/>
    <cellStyle name="Calculation 4 2 3" xfId="21489"/>
    <cellStyle name="Calculation 4 2 3 2" xfId="23240"/>
    <cellStyle name="Calculation 4 2 4" xfId="22344"/>
    <cellStyle name="Calculation 4 3" xfId="805"/>
    <cellStyle name="Calculation 4 3 2" xfId="21333"/>
    <cellStyle name="Calculation 4 3 2 2" xfId="22192"/>
    <cellStyle name="Calculation 4 3 2 2 2" xfId="23943"/>
    <cellStyle name="Calculation 4 3 2 3" xfId="23088"/>
    <cellStyle name="Calculation 4 3 3" xfId="21490"/>
    <cellStyle name="Calculation 4 3 3 2" xfId="23241"/>
    <cellStyle name="Calculation 4 3 4" xfId="22345"/>
    <cellStyle name="Calculation 4 4" xfId="21335"/>
    <cellStyle name="Calculation 4 4 2" xfId="22194"/>
    <cellStyle name="Calculation 4 4 2 2" xfId="23945"/>
    <cellStyle name="Calculation 4 4 3" xfId="23090"/>
    <cellStyle name="Calculation 4 5" xfId="21488"/>
    <cellStyle name="Calculation 4 5 2" xfId="23239"/>
    <cellStyle name="Calculation 4 6" xfId="22343"/>
    <cellStyle name="Calculation 5" xfId="806"/>
    <cellStyle name="Calculation 5 2" xfId="807"/>
    <cellStyle name="Calculation 5 2 2" xfId="21331"/>
    <cellStyle name="Calculation 5 2 2 2" xfId="22190"/>
    <cellStyle name="Calculation 5 2 2 2 2" xfId="23941"/>
    <cellStyle name="Calculation 5 2 2 3" xfId="23086"/>
    <cellStyle name="Calculation 5 2 3" xfId="21492"/>
    <cellStyle name="Calculation 5 2 3 2" xfId="23243"/>
    <cellStyle name="Calculation 5 2 4" xfId="22347"/>
    <cellStyle name="Calculation 5 3" xfId="808"/>
    <cellStyle name="Calculation 5 3 2" xfId="21330"/>
    <cellStyle name="Calculation 5 3 2 2" xfId="22189"/>
    <cellStyle name="Calculation 5 3 2 2 2" xfId="23940"/>
    <cellStyle name="Calculation 5 3 2 3" xfId="23085"/>
    <cellStyle name="Calculation 5 3 3" xfId="21493"/>
    <cellStyle name="Calculation 5 3 3 2" xfId="23244"/>
    <cellStyle name="Calculation 5 3 4" xfId="22348"/>
    <cellStyle name="Calculation 5 4" xfId="21332"/>
    <cellStyle name="Calculation 5 4 2" xfId="22191"/>
    <cellStyle name="Calculation 5 4 2 2" xfId="23942"/>
    <cellStyle name="Calculation 5 4 3" xfId="23087"/>
    <cellStyle name="Calculation 5 5" xfId="21491"/>
    <cellStyle name="Calculation 5 5 2" xfId="23242"/>
    <cellStyle name="Calculation 5 6" xfId="22346"/>
    <cellStyle name="Calculation 6" xfId="809"/>
    <cellStyle name="Calculation 6 2" xfId="810"/>
    <cellStyle name="Calculation 6 2 2" xfId="21328"/>
    <cellStyle name="Calculation 6 2 2 2" xfId="22187"/>
    <cellStyle name="Calculation 6 2 2 2 2" xfId="23938"/>
    <cellStyle name="Calculation 6 2 2 3" xfId="23083"/>
    <cellStyle name="Calculation 6 2 3" xfId="21495"/>
    <cellStyle name="Calculation 6 2 3 2" xfId="23246"/>
    <cellStyle name="Calculation 6 2 4" xfId="22350"/>
    <cellStyle name="Calculation 6 3" xfId="811"/>
    <cellStyle name="Calculation 6 3 2" xfId="21327"/>
    <cellStyle name="Calculation 6 3 2 2" xfId="22186"/>
    <cellStyle name="Calculation 6 3 2 2 2" xfId="23937"/>
    <cellStyle name="Calculation 6 3 2 3" xfId="23082"/>
    <cellStyle name="Calculation 6 3 3" xfId="21496"/>
    <cellStyle name="Calculation 6 3 3 2" xfId="23247"/>
    <cellStyle name="Calculation 6 3 4" xfId="22351"/>
    <cellStyle name="Calculation 6 4" xfId="21329"/>
    <cellStyle name="Calculation 6 4 2" xfId="22188"/>
    <cellStyle name="Calculation 6 4 2 2" xfId="23939"/>
    <cellStyle name="Calculation 6 4 3" xfId="23084"/>
    <cellStyle name="Calculation 6 5" xfId="21494"/>
    <cellStyle name="Calculation 6 5 2" xfId="23245"/>
    <cellStyle name="Calculation 6 6" xfId="22349"/>
    <cellStyle name="Calculation 7" xfId="812"/>
    <cellStyle name="Calculation 7 2" xfId="21326"/>
    <cellStyle name="Calculation 7 2 2" xfId="22185"/>
    <cellStyle name="Calculation 7 2 2 2" xfId="23936"/>
    <cellStyle name="Calculation 7 2 3" xfId="23081"/>
    <cellStyle name="Calculation 7 3" xfId="21497"/>
    <cellStyle name="Calculation 7 3 2" xfId="23248"/>
    <cellStyle name="Calculation 7 4" xfId="2235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079"/>
    <cellStyle name="Gia's 10 3" xfId="22354"/>
    <cellStyle name="Gia's 11" xfId="21325"/>
    <cellStyle name="Gia's 11 2" xfId="23080"/>
    <cellStyle name="Gia's 12" xfId="22353"/>
    <cellStyle name="Gia's 2" xfId="9187"/>
    <cellStyle name="Gia's 2 2" xfId="21323"/>
    <cellStyle name="Gia's 2 2 2" xfId="23078"/>
    <cellStyle name="Gia's 2 3" xfId="22355"/>
    <cellStyle name="Gia's 3" xfId="9188"/>
    <cellStyle name="Gia's 3 2" xfId="21322"/>
    <cellStyle name="Gia's 3 2 2" xfId="23077"/>
    <cellStyle name="Gia's 3 3" xfId="22356"/>
    <cellStyle name="Gia's 4" xfId="9189"/>
    <cellStyle name="Gia's 4 2" xfId="21321"/>
    <cellStyle name="Gia's 4 2 2" xfId="23076"/>
    <cellStyle name="Gia's 4 3" xfId="22357"/>
    <cellStyle name="Gia's 5" xfId="9190"/>
    <cellStyle name="Gia's 5 2" xfId="21320"/>
    <cellStyle name="Gia's 5 2 2" xfId="23075"/>
    <cellStyle name="Gia's 5 3" xfId="22358"/>
    <cellStyle name="Gia's 6" xfId="9191"/>
    <cellStyle name="Gia's 6 2" xfId="21319"/>
    <cellStyle name="Gia's 6 2 2" xfId="23074"/>
    <cellStyle name="Gia's 6 3" xfId="22359"/>
    <cellStyle name="Gia's 7" xfId="9192"/>
    <cellStyle name="Gia's 7 2" xfId="21318"/>
    <cellStyle name="Gia's 7 2 2" xfId="23073"/>
    <cellStyle name="Gia's 7 3" xfId="22360"/>
    <cellStyle name="Gia's 8" xfId="9193"/>
    <cellStyle name="Gia's 8 2" xfId="21317"/>
    <cellStyle name="Gia's 8 2 2" xfId="23072"/>
    <cellStyle name="Gia's 8 3" xfId="22361"/>
    <cellStyle name="Gia's 9" xfId="9194"/>
    <cellStyle name="Gia's 9 2" xfId="21316"/>
    <cellStyle name="Gia's 9 2 2" xfId="23071"/>
    <cellStyle name="Gia's 9 3" xfId="22362"/>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070"/>
    <cellStyle name="greyed 3" xfId="22363"/>
    <cellStyle name="Header1" xfId="9222"/>
    <cellStyle name="Header1 2" xfId="9223"/>
    <cellStyle name="Header1 3" xfId="9224"/>
    <cellStyle name="Header2" xfId="9225"/>
    <cellStyle name="Header2 2" xfId="9226"/>
    <cellStyle name="Header2 2 2" xfId="21313"/>
    <cellStyle name="Header2 2 2 2" xfId="22183"/>
    <cellStyle name="Header2 2 2 2 2" xfId="23934"/>
    <cellStyle name="Header2 2 2 3" xfId="23068"/>
    <cellStyle name="Header2 2 3" xfId="22365"/>
    <cellStyle name="Header2 3" xfId="9227"/>
    <cellStyle name="Header2 3 2" xfId="21312"/>
    <cellStyle name="Header2 3 2 2" xfId="22182"/>
    <cellStyle name="Header2 3 2 2 2" xfId="23933"/>
    <cellStyle name="Header2 3 2 3" xfId="23067"/>
    <cellStyle name="Header2 3 3" xfId="22366"/>
    <cellStyle name="Header2 4" xfId="21314"/>
    <cellStyle name="Header2 4 2" xfId="22184"/>
    <cellStyle name="Header2 4 2 2" xfId="23935"/>
    <cellStyle name="Header2 4 3" xfId="23069"/>
    <cellStyle name="Header2 5" xfId="2236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066"/>
    <cellStyle name="HeadingTable 3" xfId="22367"/>
    <cellStyle name="highlightExposure" xfId="9323"/>
    <cellStyle name="highlightExposure 2" xfId="21310"/>
    <cellStyle name="highlightExposure 2 2" xfId="23065"/>
    <cellStyle name="highlightExposure 3" xfId="22368"/>
    <cellStyle name="highlightPercentage" xfId="9324"/>
    <cellStyle name="highlightPercentage 2" xfId="21309"/>
    <cellStyle name="highlightPercentage 2 2" xfId="23064"/>
    <cellStyle name="highlightPercentage 3" xfId="22369"/>
    <cellStyle name="highlightText" xfId="9325"/>
    <cellStyle name="highlightText 2" xfId="21308"/>
    <cellStyle name="highlightText 2 2" xfId="23063"/>
    <cellStyle name="highlightText 3" xfId="22370"/>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2 2 2" xfId="23931"/>
    <cellStyle name="Input 2 10 2 2 3" xfId="23061"/>
    <cellStyle name="Input 2 10 2 3" xfId="21499"/>
    <cellStyle name="Input 2 10 2 3 2" xfId="23250"/>
    <cellStyle name="Input 2 10 2 4" xfId="22372"/>
    <cellStyle name="Input 2 10 3" xfId="9336"/>
    <cellStyle name="Input 2 10 3 2" xfId="21305"/>
    <cellStyle name="Input 2 10 3 2 2" xfId="22179"/>
    <cellStyle name="Input 2 10 3 2 2 2" xfId="23930"/>
    <cellStyle name="Input 2 10 3 2 3" xfId="23060"/>
    <cellStyle name="Input 2 10 3 3" xfId="21500"/>
    <cellStyle name="Input 2 10 3 3 2" xfId="23251"/>
    <cellStyle name="Input 2 10 3 4" xfId="22373"/>
    <cellStyle name="Input 2 10 4" xfId="9337"/>
    <cellStyle name="Input 2 10 4 2" xfId="21304"/>
    <cellStyle name="Input 2 10 4 2 2" xfId="22178"/>
    <cellStyle name="Input 2 10 4 2 2 2" xfId="23929"/>
    <cellStyle name="Input 2 10 4 2 3" xfId="23059"/>
    <cellStyle name="Input 2 10 4 3" xfId="21501"/>
    <cellStyle name="Input 2 10 4 3 2" xfId="23252"/>
    <cellStyle name="Input 2 10 4 4" xfId="22374"/>
    <cellStyle name="Input 2 10 5" xfId="9338"/>
    <cellStyle name="Input 2 10 5 2" xfId="21303"/>
    <cellStyle name="Input 2 10 5 2 2" xfId="22177"/>
    <cellStyle name="Input 2 10 5 2 2 2" xfId="23928"/>
    <cellStyle name="Input 2 10 5 2 3" xfId="23058"/>
    <cellStyle name="Input 2 10 5 3" xfId="21502"/>
    <cellStyle name="Input 2 10 5 3 2" xfId="23253"/>
    <cellStyle name="Input 2 10 5 4" xfId="22375"/>
    <cellStyle name="Input 2 11" xfId="9339"/>
    <cellStyle name="Input 2 11 2" xfId="9340"/>
    <cellStyle name="Input 2 11 2 2" xfId="21301"/>
    <cellStyle name="Input 2 11 2 2 2" xfId="22175"/>
    <cellStyle name="Input 2 11 2 2 2 2" xfId="23926"/>
    <cellStyle name="Input 2 11 2 2 3" xfId="23056"/>
    <cellStyle name="Input 2 11 2 3" xfId="21504"/>
    <cellStyle name="Input 2 11 2 3 2" xfId="23255"/>
    <cellStyle name="Input 2 11 2 4" xfId="22377"/>
    <cellStyle name="Input 2 11 3" xfId="9341"/>
    <cellStyle name="Input 2 11 3 2" xfId="21300"/>
    <cellStyle name="Input 2 11 3 2 2" xfId="22174"/>
    <cellStyle name="Input 2 11 3 2 2 2" xfId="23925"/>
    <cellStyle name="Input 2 11 3 2 3" xfId="23055"/>
    <cellStyle name="Input 2 11 3 3" xfId="21505"/>
    <cellStyle name="Input 2 11 3 3 2" xfId="23256"/>
    <cellStyle name="Input 2 11 3 4" xfId="22378"/>
    <cellStyle name="Input 2 11 4" xfId="9342"/>
    <cellStyle name="Input 2 11 4 2" xfId="21299"/>
    <cellStyle name="Input 2 11 4 2 2" xfId="22173"/>
    <cellStyle name="Input 2 11 4 2 2 2" xfId="23924"/>
    <cellStyle name="Input 2 11 4 2 3" xfId="23054"/>
    <cellStyle name="Input 2 11 4 3" xfId="21506"/>
    <cellStyle name="Input 2 11 4 3 2" xfId="23257"/>
    <cellStyle name="Input 2 11 4 4" xfId="22379"/>
    <cellStyle name="Input 2 11 5" xfId="9343"/>
    <cellStyle name="Input 2 11 5 2" xfId="21298"/>
    <cellStyle name="Input 2 11 5 2 2" xfId="22172"/>
    <cellStyle name="Input 2 11 5 2 2 2" xfId="23923"/>
    <cellStyle name="Input 2 11 5 2 3" xfId="23053"/>
    <cellStyle name="Input 2 11 5 3" xfId="21507"/>
    <cellStyle name="Input 2 11 5 3 2" xfId="23258"/>
    <cellStyle name="Input 2 11 5 4" xfId="22380"/>
    <cellStyle name="Input 2 11 6" xfId="21302"/>
    <cellStyle name="Input 2 11 6 2" xfId="22176"/>
    <cellStyle name="Input 2 11 6 2 2" xfId="23927"/>
    <cellStyle name="Input 2 11 6 3" xfId="23057"/>
    <cellStyle name="Input 2 11 7" xfId="21503"/>
    <cellStyle name="Input 2 11 7 2" xfId="23254"/>
    <cellStyle name="Input 2 11 8" xfId="22376"/>
    <cellStyle name="Input 2 12" xfId="9344"/>
    <cellStyle name="Input 2 12 2" xfId="9345"/>
    <cellStyle name="Input 2 12 2 2" xfId="21296"/>
    <cellStyle name="Input 2 12 2 2 2" xfId="22170"/>
    <cellStyle name="Input 2 12 2 2 2 2" xfId="23921"/>
    <cellStyle name="Input 2 12 2 2 3" xfId="23051"/>
    <cellStyle name="Input 2 12 2 3" xfId="21509"/>
    <cellStyle name="Input 2 12 2 3 2" xfId="23260"/>
    <cellStyle name="Input 2 12 2 4" xfId="22382"/>
    <cellStyle name="Input 2 12 3" xfId="9346"/>
    <cellStyle name="Input 2 12 3 2" xfId="21295"/>
    <cellStyle name="Input 2 12 3 2 2" xfId="22169"/>
    <cellStyle name="Input 2 12 3 2 2 2" xfId="23920"/>
    <cellStyle name="Input 2 12 3 2 3" xfId="23050"/>
    <cellStyle name="Input 2 12 3 3" xfId="21510"/>
    <cellStyle name="Input 2 12 3 3 2" xfId="23261"/>
    <cellStyle name="Input 2 12 3 4" xfId="22383"/>
    <cellStyle name="Input 2 12 4" xfId="9347"/>
    <cellStyle name="Input 2 12 4 2" xfId="21294"/>
    <cellStyle name="Input 2 12 4 2 2" xfId="22168"/>
    <cellStyle name="Input 2 12 4 2 2 2" xfId="23919"/>
    <cellStyle name="Input 2 12 4 2 3" xfId="23049"/>
    <cellStyle name="Input 2 12 4 3" xfId="21511"/>
    <cellStyle name="Input 2 12 4 3 2" xfId="23262"/>
    <cellStyle name="Input 2 12 4 4" xfId="22384"/>
    <cellStyle name="Input 2 12 5" xfId="9348"/>
    <cellStyle name="Input 2 12 5 2" xfId="21293"/>
    <cellStyle name="Input 2 12 5 2 2" xfId="22167"/>
    <cellStyle name="Input 2 12 5 2 2 2" xfId="23918"/>
    <cellStyle name="Input 2 12 5 2 3" xfId="23048"/>
    <cellStyle name="Input 2 12 5 3" xfId="21512"/>
    <cellStyle name="Input 2 12 5 3 2" xfId="23263"/>
    <cellStyle name="Input 2 12 5 4" xfId="22385"/>
    <cellStyle name="Input 2 12 6" xfId="21297"/>
    <cellStyle name="Input 2 12 6 2" xfId="22171"/>
    <cellStyle name="Input 2 12 6 2 2" xfId="23922"/>
    <cellStyle name="Input 2 12 6 3" xfId="23052"/>
    <cellStyle name="Input 2 12 7" xfId="21508"/>
    <cellStyle name="Input 2 12 7 2" xfId="23259"/>
    <cellStyle name="Input 2 12 8" xfId="22381"/>
    <cellStyle name="Input 2 13" xfId="9349"/>
    <cellStyle name="Input 2 13 2" xfId="9350"/>
    <cellStyle name="Input 2 13 2 2" xfId="21291"/>
    <cellStyle name="Input 2 13 2 2 2" xfId="22165"/>
    <cellStyle name="Input 2 13 2 2 2 2" xfId="23916"/>
    <cellStyle name="Input 2 13 2 2 3" xfId="23046"/>
    <cellStyle name="Input 2 13 2 3" xfId="21514"/>
    <cellStyle name="Input 2 13 2 3 2" xfId="23265"/>
    <cellStyle name="Input 2 13 2 4" xfId="22387"/>
    <cellStyle name="Input 2 13 3" xfId="9351"/>
    <cellStyle name="Input 2 13 3 2" xfId="21290"/>
    <cellStyle name="Input 2 13 3 2 2" xfId="22164"/>
    <cellStyle name="Input 2 13 3 2 2 2" xfId="23915"/>
    <cellStyle name="Input 2 13 3 2 3" xfId="23045"/>
    <cellStyle name="Input 2 13 3 3" xfId="21515"/>
    <cellStyle name="Input 2 13 3 3 2" xfId="23266"/>
    <cellStyle name="Input 2 13 3 4" xfId="22388"/>
    <cellStyle name="Input 2 13 4" xfId="9352"/>
    <cellStyle name="Input 2 13 4 2" xfId="21289"/>
    <cellStyle name="Input 2 13 4 2 2" xfId="22163"/>
    <cellStyle name="Input 2 13 4 2 2 2" xfId="23914"/>
    <cellStyle name="Input 2 13 4 2 3" xfId="23044"/>
    <cellStyle name="Input 2 13 4 3" xfId="21516"/>
    <cellStyle name="Input 2 13 4 3 2" xfId="23267"/>
    <cellStyle name="Input 2 13 4 4" xfId="22389"/>
    <cellStyle name="Input 2 13 5" xfId="21292"/>
    <cellStyle name="Input 2 13 5 2" xfId="22166"/>
    <cellStyle name="Input 2 13 5 2 2" xfId="23917"/>
    <cellStyle name="Input 2 13 5 3" xfId="23047"/>
    <cellStyle name="Input 2 13 6" xfId="21513"/>
    <cellStyle name="Input 2 13 6 2" xfId="23264"/>
    <cellStyle name="Input 2 13 7" xfId="22386"/>
    <cellStyle name="Input 2 14" xfId="9353"/>
    <cellStyle name="Input 2 14 2" xfId="21288"/>
    <cellStyle name="Input 2 14 2 2" xfId="22162"/>
    <cellStyle name="Input 2 14 2 2 2" xfId="23913"/>
    <cellStyle name="Input 2 14 2 3" xfId="23043"/>
    <cellStyle name="Input 2 14 3" xfId="21517"/>
    <cellStyle name="Input 2 14 3 2" xfId="23268"/>
    <cellStyle name="Input 2 14 4" xfId="22390"/>
    <cellStyle name="Input 2 15" xfId="9354"/>
    <cellStyle name="Input 2 15 2" xfId="21287"/>
    <cellStyle name="Input 2 15 2 2" xfId="22161"/>
    <cellStyle name="Input 2 15 2 2 2" xfId="23912"/>
    <cellStyle name="Input 2 15 2 3" xfId="23042"/>
    <cellStyle name="Input 2 15 3" xfId="21518"/>
    <cellStyle name="Input 2 15 3 2" xfId="23269"/>
    <cellStyle name="Input 2 15 4" xfId="22391"/>
    <cellStyle name="Input 2 16" xfId="9355"/>
    <cellStyle name="Input 2 16 2" xfId="21286"/>
    <cellStyle name="Input 2 16 2 2" xfId="22160"/>
    <cellStyle name="Input 2 16 2 2 2" xfId="23911"/>
    <cellStyle name="Input 2 16 2 3" xfId="23041"/>
    <cellStyle name="Input 2 16 3" xfId="21519"/>
    <cellStyle name="Input 2 16 3 2" xfId="23270"/>
    <cellStyle name="Input 2 16 4" xfId="22392"/>
    <cellStyle name="Input 2 17" xfId="21307"/>
    <cellStyle name="Input 2 17 2" xfId="22181"/>
    <cellStyle name="Input 2 17 2 2" xfId="23932"/>
    <cellStyle name="Input 2 17 3" xfId="23062"/>
    <cellStyle name="Input 2 18" xfId="21498"/>
    <cellStyle name="Input 2 18 2" xfId="23249"/>
    <cellStyle name="Input 2 19" xfId="22371"/>
    <cellStyle name="Input 2 2" xfId="9356"/>
    <cellStyle name="Input 2 2 10" xfId="21285"/>
    <cellStyle name="Input 2 2 10 2" xfId="22159"/>
    <cellStyle name="Input 2 2 10 2 2" xfId="23910"/>
    <cellStyle name="Input 2 2 10 3" xfId="23040"/>
    <cellStyle name="Input 2 2 11" xfId="21520"/>
    <cellStyle name="Input 2 2 11 2" xfId="23271"/>
    <cellStyle name="Input 2 2 12" xfId="22393"/>
    <cellStyle name="Input 2 2 2" xfId="9357"/>
    <cellStyle name="Input 2 2 2 2" xfId="9358"/>
    <cellStyle name="Input 2 2 2 2 2" xfId="21283"/>
    <cellStyle name="Input 2 2 2 2 2 2" xfId="22157"/>
    <cellStyle name="Input 2 2 2 2 2 2 2" xfId="23908"/>
    <cellStyle name="Input 2 2 2 2 2 3" xfId="23038"/>
    <cellStyle name="Input 2 2 2 2 3" xfId="21522"/>
    <cellStyle name="Input 2 2 2 2 3 2" xfId="23273"/>
    <cellStyle name="Input 2 2 2 2 4" xfId="22395"/>
    <cellStyle name="Input 2 2 2 3" xfId="9359"/>
    <cellStyle name="Input 2 2 2 3 2" xfId="21282"/>
    <cellStyle name="Input 2 2 2 3 2 2" xfId="22156"/>
    <cellStyle name="Input 2 2 2 3 2 2 2" xfId="23907"/>
    <cellStyle name="Input 2 2 2 3 2 3" xfId="23037"/>
    <cellStyle name="Input 2 2 2 3 3" xfId="21523"/>
    <cellStyle name="Input 2 2 2 3 3 2" xfId="23274"/>
    <cellStyle name="Input 2 2 2 3 4" xfId="22396"/>
    <cellStyle name="Input 2 2 2 4" xfId="9360"/>
    <cellStyle name="Input 2 2 2 4 2" xfId="21281"/>
    <cellStyle name="Input 2 2 2 4 2 2" xfId="22155"/>
    <cellStyle name="Input 2 2 2 4 2 2 2" xfId="23906"/>
    <cellStyle name="Input 2 2 2 4 2 3" xfId="23036"/>
    <cellStyle name="Input 2 2 2 4 3" xfId="21524"/>
    <cellStyle name="Input 2 2 2 4 3 2" xfId="23275"/>
    <cellStyle name="Input 2 2 2 4 4" xfId="22397"/>
    <cellStyle name="Input 2 2 2 5" xfId="21284"/>
    <cellStyle name="Input 2 2 2 5 2" xfId="22158"/>
    <cellStyle name="Input 2 2 2 5 2 2" xfId="23909"/>
    <cellStyle name="Input 2 2 2 5 3" xfId="23039"/>
    <cellStyle name="Input 2 2 2 6" xfId="21521"/>
    <cellStyle name="Input 2 2 2 6 2" xfId="23272"/>
    <cellStyle name="Input 2 2 2 7" xfId="22394"/>
    <cellStyle name="Input 2 2 3" xfId="9361"/>
    <cellStyle name="Input 2 2 3 2" xfId="9362"/>
    <cellStyle name="Input 2 2 3 2 2" xfId="21279"/>
    <cellStyle name="Input 2 2 3 2 2 2" xfId="22153"/>
    <cellStyle name="Input 2 2 3 2 2 2 2" xfId="23904"/>
    <cellStyle name="Input 2 2 3 2 2 3" xfId="23034"/>
    <cellStyle name="Input 2 2 3 2 3" xfId="21526"/>
    <cellStyle name="Input 2 2 3 2 3 2" xfId="23277"/>
    <cellStyle name="Input 2 2 3 2 4" xfId="22399"/>
    <cellStyle name="Input 2 2 3 3" xfId="9363"/>
    <cellStyle name="Input 2 2 3 3 2" xfId="21278"/>
    <cellStyle name="Input 2 2 3 3 2 2" xfId="22152"/>
    <cellStyle name="Input 2 2 3 3 2 2 2" xfId="23903"/>
    <cellStyle name="Input 2 2 3 3 2 3" xfId="23033"/>
    <cellStyle name="Input 2 2 3 3 3" xfId="21527"/>
    <cellStyle name="Input 2 2 3 3 3 2" xfId="23278"/>
    <cellStyle name="Input 2 2 3 3 4" xfId="22400"/>
    <cellStyle name="Input 2 2 3 4" xfId="9364"/>
    <cellStyle name="Input 2 2 3 4 2" xfId="21277"/>
    <cellStyle name="Input 2 2 3 4 2 2" xfId="22151"/>
    <cellStyle name="Input 2 2 3 4 2 2 2" xfId="23902"/>
    <cellStyle name="Input 2 2 3 4 2 3" xfId="23032"/>
    <cellStyle name="Input 2 2 3 4 3" xfId="21528"/>
    <cellStyle name="Input 2 2 3 4 3 2" xfId="23279"/>
    <cellStyle name="Input 2 2 3 4 4" xfId="22401"/>
    <cellStyle name="Input 2 2 3 5" xfId="21280"/>
    <cellStyle name="Input 2 2 3 5 2" xfId="22154"/>
    <cellStyle name="Input 2 2 3 5 2 2" xfId="23905"/>
    <cellStyle name="Input 2 2 3 5 3" xfId="23035"/>
    <cellStyle name="Input 2 2 3 6" xfId="21525"/>
    <cellStyle name="Input 2 2 3 6 2" xfId="23276"/>
    <cellStyle name="Input 2 2 3 7" xfId="22398"/>
    <cellStyle name="Input 2 2 4" xfId="9365"/>
    <cellStyle name="Input 2 2 4 2" xfId="9366"/>
    <cellStyle name="Input 2 2 4 2 2" xfId="21275"/>
    <cellStyle name="Input 2 2 4 2 2 2" xfId="22149"/>
    <cellStyle name="Input 2 2 4 2 2 2 2" xfId="23900"/>
    <cellStyle name="Input 2 2 4 2 2 3" xfId="23030"/>
    <cellStyle name="Input 2 2 4 2 3" xfId="21530"/>
    <cellStyle name="Input 2 2 4 2 3 2" xfId="23281"/>
    <cellStyle name="Input 2 2 4 2 4" xfId="22403"/>
    <cellStyle name="Input 2 2 4 3" xfId="9367"/>
    <cellStyle name="Input 2 2 4 3 2" xfId="21274"/>
    <cellStyle name="Input 2 2 4 3 2 2" xfId="22148"/>
    <cellStyle name="Input 2 2 4 3 2 2 2" xfId="23899"/>
    <cellStyle name="Input 2 2 4 3 2 3" xfId="23029"/>
    <cellStyle name="Input 2 2 4 3 3" xfId="21531"/>
    <cellStyle name="Input 2 2 4 3 3 2" xfId="23282"/>
    <cellStyle name="Input 2 2 4 3 4" xfId="22404"/>
    <cellStyle name="Input 2 2 4 4" xfId="9368"/>
    <cellStyle name="Input 2 2 4 4 2" xfId="21273"/>
    <cellStyle name="Input 2 2 4 4 2 2" xfId="22147"/>
    <cellStyle name="Input 2 2 4 4 2 2 2" xfId="23898"/>
    <cellStyle name="Input 2 2 4 4 2 3" xfId="23028"/>
    <cellStyle name="Input 2 2 4 4 3" xfId="21532"/>
    <cellStyle name="Input 2 2 4 4 3 2" xfId="23283"/>
    <cellStyle name="Input 2 2 4 4 4" xfId="22405"/>
    <cellStyle name="Input 2 2 4 5" xfId="21276"/>
    <cellStyle name="Input 2 2 4 5 2" xfId="22150"/>
    <cellStyle name="Input 2 2 4 5 2 2" xfId="23901"/>
    <cellStyle name="Input 2 2 4 5 3" xfId="23031"/>
    <cellStyle name="Input 2 2 4 6" xfId="21529"/>
    <cellStyle name="Input 2 2 4 6 2" xfId="23280"/>
    <cellStyle name="Input 2 2 4 7" xfId="22402"/>
    <cellStyle name="Input 2 2 5" xfId="9369"/>
    <cellStyle name="Input 2 2 5 2" xfId="9370"/>
    <cellStyle name="Input 2 2 5 2 2" xfId="21271"/>
    <cellStyle name="Input 2 2 5 2 2 2" xfId="22145"/>
    <cellStyle name="Input 2 2 5 2 2 2 2" xfId="23896"/>
    <cellStyle name="Input 2 2 5 2 2 3" xfId="23026"/>
    <cellStyle name="Input 2 2 5 2 3" xfId="21534"/>
    <cellStyle name="Input 2 2 5 2 3 2" xfId="23285"/>
    <cellStyle name="Input 2 2 5 2 4" xfId="22407"/>
    <cellStyle name="Input 2 2 5 3" xfId="9371"/>
    <cellStyle name="Input 2 2 5 3 2" xfId="21270"/>
    <cellStyle name="Input 2 2 5 3 2 2" xfId="22144"/>
    <cellStyle name="Input 2 2 5 3 2 2 2" xfId="23895"/>
    <cellStyle name="Input 2 2 5 3 2 3" xfId="23025"/>
    <cellStyle name="Input 2 2 5 3 3" xfId="21535"/>
    <cellStyle name="Input 2 2 5 3 3 2" xfId="23286"/>
    <cellStyle name="Input 2 2 5 3 4" xfId="22408"/>
    <cellStyle name="Input 2 2 5 4" xfId="9372"/>
    <cellStyle name="Input 2 2 5 4 2" xfId="21269"/>
    <cellStyle name="Input 2 2 5 4 2 2" xfId="22143"/>
    <cellStyle name="Input 2 2 5 4 2 2 2" xfId="23894"/>
    <cellStyle name="Input 2 2 5 4 2 3" xfId="23024"/>
    <cellStyle name="Input 2 2 5 4 3" xfId="21536"/>
    <cellStyle name="Input 2 2 5 4 3 2" xfId="23287"/>
    <cellStyle name="Input 2 2 5 4 4" xfId="22409"/>
    <cellStyle name="Input 2 2 5 5" xfId="21272"/>
    <cellStyle name="Input 2 2 5 5 2" xfId="22146"/>
    <cellStyle name="Input 2 2 5 5 2 2" xfId="23897"/>
    <cellStyle name="Input 2 2 5 5 3" xfId="23027"/>
    <cellStyle name="Input 2 2 5 6" xfId="21533"/>
    <cellStyle name="Input 2 2 5 6 2" xfId="23284"/>
    <cellStyle name="Input 2 2 5 7" xfId="22406"/>
    <cellStyle name="Input 2 2 6" xfId="9373"/>
    <cellStyle name="Input 2 2 6 2" xfId="21268"/>
    <cellStyle name="Input 2 2 6 2 2" xfId="22142"/>
    <cellStyle name="Input 2 2 6 2 2 2" xfId="23893"/>
    <cellStyle name="Input 2 2 6 2 3" xfId="23023"/>
    <cellStyle name="Input 2 2 6 3" xfId="21537"/>
    <cellStyle name="Input 2 2 6 3 2" xfId="23288"/>
    <cellStyle name="Input 2 2 6 4" xfId="22410"/>
    <cellStyle name="Input 2 2 7" xfId="9374"/>
    <cellStyle name="Input 2 2 7 2" xfId="21267"/>
    <cellStyle name="Input 2 2 7 2 2" xfId="22141"/>
    <cellStyle name="Input 2 2 7 2 2 2" xfId="23892"/>
    <cellStyle name="Input 2 2 7 2 3" xfId="23022"/>
    <cellStyle name="Input 2 2 7 3" xfId="21538"/>
    <cellStyle name="Input 2 2 7 3 2" xfId="23289"/>
    <cellStyle name="Input 2 2 7 4" xfId="22411"/>
    <cellStyle name="Input 2 2 8" xfId="9375"/>
    <cellStyle name="Input 2 2 8 2" xfId="21266"/>
    <cellStyle name="Input 2 2 8 2 2" xfId="22140"/>
    <cellStyle name="Input 2 2 8 2 2 2" xfId="23891"/>
    <cellStyle name="Input 2 2 8 2 3" xfId="23021"/>
    <cellStyle name="Input 2 2 8 3" xfId="21539"/>
    <cellStyle name="Input 2 2 8 3 2" xfId="23290"/>
    <cellStyle name="Input 2 2 8 4" xfId="22412"/>
    <cellStyle name="Input 2 2 9" xfId="9376"/>
    <cellStyle name="Input 2 2 9 2" xfId="21265"/>
    <cellStyle name="Input 2 2 9 2 2" xfId="22139"/>
    <cellStyle name="Input 2 2 9 2 2 2" xfId="23890"/>
    <cellStyle name="Input 2 2 9 2 3" xfId="23020"/>
    <cellStyle name="Input 2 2 9 3" xfId="21540"/>
    <cellStyle name="Input 2 2 9 3 2" xfId="23291"/>
    <cellStyle name="Input 2 2 9 4" xfId="22413"/>
    <cellStyle name="Input 2 3" xfId="9377"/>
    <cellStyle name="Input 2 3 2" xfId="9378"/>
    <cellStyle name="Input 2 3 2 2" xfId="21264"/>
    <cellStyle name="Input 2 3 2 2 2" xfId="22138"/>
    <cellStyle name="Input 2 3 2 2 2 2" xfId="23889"/>
    <cellStyle name="Input 2 3 2 2 3" xfId="23019"/>
    <cellStyle name="Input 2 3 2 3" xfId="21541"/>
    <cellStyle name="Input 2 3 2 3 2" xfId="23292"/>
    <cellStyle name="Input 2 3 2 4" xfId="22414"/>
    <cellStyle name="Input 2 3 3" xfId="9379"/>
    <cellStyle name="Input 2 3 3 2" xfId="21263"/>
    <cellStyle name="Input 2 3 3 2 2" xfId="22137"/>
    <cellStyle name="Input 2 3 3 2 2 2" xfId="23888"/>
    <cellStyle name="Input 2 3 3 2 3" xfId="23018"/>
    <cellStyle name="Input 2 3 3 3" xfId="21542"/>
    <cellStyle name="Input 2 3 3 3 2" xfId="23293"/>
    <cellStyle name="Input 2 3 3 4" xfId="22415"/>
    <cellStyle name="Input 2 3 4" xfId="9380"/>
    <cellStyle name="Input 2 3 4 2" xfId="21262"/>
    <cellStyle name="Input 2 3 4 2 2" xfId="22136"/>
    <cellStyle name="Input 2 3 4 2 2 2" xfId="23887"/>
    <cellStyle name="Input 2 3 4 2 3" xfId="23017"/>
    <cellStyle name="Input 2 3 4 3" xfId="21543"/>
    <cellStyle name="Input 2 3 4 3 2" xfId="23294"/>
    <cellStyle name="Input 2 3 4 4" xfId="22416"/>
    <cellStyle name="Input 2 3 5" xfId="9381"/>
    <cellStyle name="Input 2 3 5 2" xfId="21261"/>
    <cellStyle name="Input 2 3 5 2 2" xfId="22135"/>
    <cellStyle name="Input 2 3 5 2 2 2" xfId="23886"/>
    <cellStyle name="Input 2 3 5 2 3" xfId="23016"/>
    <cellStyle name="Input 2 3 5 3" xfId="21544"/>
    <cellStyle name="Input 2 3 5 3 2" xfId="23295"/>
    <cellStyle name="Input 2 3 5 4" xfId="22417"/>
    <cellStyle name="Input 2 4" xfId="9382"/>
    <cellStyle name="Input 2 4 2" xfId="9383"/>
    <cellStyle name="Input 2 4 2 2" xfId="21260"/>
    <cellStyle name="Input 2 4 2 2 2" xfId="22134"/>
    <cellStyle name="Input 2 4 2 2 2 2" xfId="23885"/>
    <cellStyle name="Input 2 4 2 2 3" xfId="23015"/>
    <cellStyle name="Input 2 4 2 3" xfId="21545"/>
    <cellStyle name="Input 2 4 2 3 2" xfId="23296"/>
    <cellStyle name="Input 2 4 2 4" xfId="22418"/>
    <cellStyle name="Input 2 4 3" xfId="9384"/>
    <cellStyle name="Input 2 4 3 2" xfId="21259"/>
    <cellStyle name="Input 2 4 3 2 2" xfId="22133"/>
    <cellStyle name="Input 2 4 3 2 2 2" xfId="23884"/>
    <cellStyle name="Input 2 4 3 2 3" xfId="23014"/>
    <cellStyle name="Input 2 4 3 3" xfId="21546"/>
    <cellStyle name="Input 2 4 3 3 2" xfId="23297"/>
    <cellStyle name="Input 2 4 3 4" xfId="22419"/>
    <cellStyle name="Input 2 4 4" xfId="9385"/>
    <cellStyle name="Input 2 4 4 2" xfId="21258"/>
    <cellStyle name="Input 2 4 4 2 2" xfId="22132"/>
    <cellStyle name="Input 2 4 4 2 2 2" xfId="23883"/>
    <cellStyle name="Input 2 4 4 2 3" xfId="23013"/>
    <cellStyle name="Input 2 4 4 3" xfId="21547"/>
    <cellStyle name="Input 2 4 4 3 2" xfId="23298"/>
    <cellStyle name="Input 2 4 4 4" xfId="22420"/>
    <cellStyle name="Input 2 4 5" xfId="9386"/>
    <cellStyle name="Input 2 4 5 2" xfId="21257"/>
    <cellStyle name="Input 2 4 5 2 2" xfId="22131"/>
    <cellStyle name="Input 2 4 5 2 2 2" xfId="23882"/>
    <cellStyle name="Input 2 4 5 2 3" xfId="23012"/>
    <cellStyle name="Input 2 4 5 3" xfId="21548"/>
    <cellStyle name="Input 2 4 5 3 2" xfId="23299"/>
    <cellStyle name="Input 2 4 5 4" xfId="22421"/>
    <cellStyle name="Input 2 5" xfId="9387"/>
    <cellStyle name="Input 2 5 2" xfId="9388"/>
    <cellStyle name="Input 2 5 2 2" xfId="21256"/>
    <cellStyle name="Input 2 5 2 2 2" xfId="22130"/>
    <cellStyle name="Input 2 5 2 2 2 2" xfId="23881"/>
    <cellStyle name="Input 2 5 2 2 3" xfId="23011"/>
    <cellStyle name="Input 2 5 2 3" xfId="21549"/>
    <cellStyle name="Input 2 5 2 3 2" xfId="23300"/>
    <cellStyle name="Input 2 5 2 4" xfId="22422"/>
    <cellStyle name="Input 2 5 3" xfId="9389"/>
    <cellStyle name="Input 2 5 3 2" xfId="21255"/>
    <cellStyle name="Input 2 5 3 2 2" xfId="22129"/>
    <cellStyle name="Input 2 5 3 2 2 2" xfId="23880"/>
    <cellStyle name="Input 2 5 3 2 3" xfId="23010"/>
    <cellStyle name="Input 2 5 3 3" xfId="21550"/>
    <cellStyle name="Input 2 5 3 3 2" xfId="23301"/>
    <cellStyle name="Input 2 5 3 4" xfId="22423"/>
    <cellStyle name="Input 2 5 4" xfId="9390"/>
    <cellStyle name="Input 2 5 4 2" xfId="21254"/>
    <cellStyle name="Input 2 5 4 2 2" xfId="22128"/>
    <cellStyle name="Input 2 5 4 2 2 2" xfId="23879"/>
    <cellStyle name="Input 2 5 4 2 3" xfId="23009"/>
    <cellStyle name="Input 2 5 4 3" xfId="21551"/>
    <cellStyle name="Input 2 5 4 3 2" xfId="23302"/>
    <cellStyle name="Input 2 5 4 4" xfId="22424"/>
    <cellStyle name="Input 2 5 5" xfId="9391"/>
    <cellStyle name="Input 2 5 5 2" xfId="21253"/>
    <cellStyle name="Input 2 5 5 2 2" xfId="22127"/>
    <cellStyle name="Input 2 5 5 2 2 2" xfId="23878"/>
    <cellStyle name="Input 2 5 5 2 3" xfId="23008"/>
    <cellStyle name="Input 2 5 5 3" xfId="21552"/>
    <cellStyle name="Input 2 5 5 3 2" xfId="23303"/>
    <cellStyle name="Input 2 5 5 4" xfId="22425"/>
    <cellStyle name="Input 2 6" xfId="9392"/>
    <cellStyle name="Input 2 6 2" xfId="9393"/>
    <cellStyle name="Input 2 6 2 2" xfId="21252"/>
    <cellStyle name="Input 2 6 2 2 2" xfId="22126"/>
    <cellStyle name="Input 2 6 2 2 2 2" xfId="23877"/>
    <cellStyle name="Input 2 6 2 2 3" xfId="23007"/>
    <cellStyle name="Input 2 6 2 3" xfId="21553"/>
    <cellStyle name="Input 2 6 2 3 2" xfId="23304"/>
    <cellStyle name="Input 2 6 2 4" xfId="22426"/>
    <cellStyle name="Input 2 6 3" xfId="9394"/>
    <cellStyle name="Input 2 6 3 2" xfId="21251"/>
    <cellStyle name="Input 2 6 3 2 2" xfId="22125"/>
    <cellStyle name="Input 2 6 3 2 2 2" xfId="23876"/>
    <cellStyle name="Input 2 6 3 2 3" xfId="23006"/>
    <cellStyle name="Input 2 6 3 3" xfId="21554"/>
    <cellStyle name="Input 2 6 3 3 2" xfId="23305"/>
    <cellStyle name="Input 2 6 3 4" xfId="22427"/>
    <cellStyle name="Input 2 6 4" xfId="9395"/>
    <cellStyle name="Input 2 6 4 2" xfId="21250"/>
    <cellStyle name="Input 2 6 4 2 2" xfId="22124"/>
    <cellStyle name="Input 2 6 4 2 2 2" xfId="23875"/>
    <cellStyle name="Input 2 6 4 2 3" xfId="23005"/>
    <cellStyle name="Input 2 6 4 3" xfId="21555"/>
    <cellStyle name="Input 2 6 4 3 2" xfId="23306"/>
    <cellStyle name="Input 2 6 4 4" xfId="22428"/>
    <cellStyle name="Input 2 6 5" xfId="9396"/>
    <cellStyle name="Input 2 6 5 2" xfId="21249"/>
    <cellStyle name="Input 2 6 5 2 2" xfId="22123"/>
    <cellStyle name="Input 2 6 5 2 2 2" xfId="23874"/>
    <cellStyle name="Input 2 6 5 2 3" xfId="23004"/>
    <cellStyle name="Input 2 6 5 3" xfId="21556"/>
    <cellStyle name="Input 2 6 5 3 2" xfId="23307"/>
    <cellStyle name="Input 2 6 5 4" xfId="22429"/>
    <cellStyle name="Input 2 7" xfId="9397"/>
    <cellStyle name="Input 2 7 2" xfId="9398"/>
    <cellStyle name="Input 2 7 2 2" xfId="21248"/>
    <cellStyle name="Input 2 7 2 2 2" xfId="22122"/>
    <cellStyle name="Input 2 7 2 2 2 2" xfId="23873"/>
    <cellStyle name="Input 2 7 2 2 3" xfId="23003"/>
    <cellStyle name="Input 2 7 2 3" xfId="21557"/>
    <cellStyle name="Input 2 7 2 3 2" xfId="23308"/>
    <cellStyle name="Input 2 7 2 4" xfId="22430"/>
    <cellStyle name="Input 2 7 3" xfId="9399"/>
    <cellStyle name="Input 2 7 3 2" xfId="21247"/>
    <cellStyle name="Input 2 7 3 2 2" xfId="22121"/>
    <cellStyle name="Input 2 7 3 2 2 2" xfId="23872"/>
    <cellStyle name="Input 2 7 3 2 3" xfId="23002"/>
    <cellStyle name="Input 2 7 3 3" xfId="21558"/>
    <cellStyle name="Input 2 7 3 3 2" xfId="23309"/>
    <cellStyle name="Input 2 7 3 4" xfId="22431"/>
    <cellStyle name="Input 2 7 4" xfId="9400"/>
    <cellStyle name="Input 2 7 4 2" xfId="21246"/>
    <cellStyle name="Input 2 7 4 2 2" xfId="22120"/>
    <cellStyle name="Input 2 7 4 2 2 2" xfId="23871"/>
    <cellStyle name="Input 2 7 4 2 3" xfId="23001"/>
    <cellStyle name="Input 2 7 4 3" xfId="21559"/>
    <cellStyle name="Input 2 7 4 3 2" xfId="23310"/>
    <cellStyle name="Input 2 7 4 4" xfId="22432"/>
    <cellStyle name="Input 2 7 5" xfId="9401"/>
    <cellStyle name="Input 2 7 5 2" xfId="21245"/>
    <cellStyle name="Input 2 7 5 2 2" xfId="22119"/>
    <cellStyle name="Input 2 7 5 2 2 2" xfId="23870"/>
    <cellStyle name="Input 2 7 5 2 3" xfId="23000"/>
    <cellStyle name="Input 2 7 5 3" xfId="21560"/>
    <cellStyle name="Input 2 7 5 3 2" xfId="23311"/>
    <cellStyle name="Input 2 7 5 4" xfId="22433"/>
    <cellStyle name="Input 2 8" xfId="9402"/>
    <cellStyle name="Input 2 8 2" xfId="9403"/>
    <cellStyle name="Input 2 8 2 2" xfId="21244"/>
    <cellStyle name="Input 2 8 2 2 2" xfId="22118"/>
    <cellStyle name="Input 2 8 2 2 2 2" xfId="23869"/>
    <cellStyle name="Input 2 8 2 2 3" xfId="22999"/>
    <cellStyle name="Input 2 8 2 3" xfId="21561"/>
    <cellStyle name="Input 2 8 2 3 2" xfId="23312"/>
    <cellStyle name="Input 2 8 2 4" xfId="22434"/>
    <cellStyle name="Input 2 8 3" xfId="9404"/>
    <cellStyle name="Input 2 8 3 2" xfId="21243"/>
    <cellStyle name="Input 2 8 3 2 2" xfId="22117"/>
    <cellStyle name="Input 2 8 3 2 2 2" xfId="23868"/>
    <cellStyle name="Input 2 8 3 2 3" xfId="22998"/>
    <cellStyle name="Input 2 8 3 3" xfId="21562"/>
    <cellStyle name="Input 2 8 3 3 2" xfId="23313"/>
    <cellStyle name="Input 2 8 3 4" xfId="22435"/>
    <cellStyle name="Input 2 8 4" xfId="9405"/>
    <cellStyle name="Input 2 8 4 2" xfId="21242"/>
    <cellStyle name="Input 2 8 4 2 2" xfId="22116"/>
    <cellStyle name="Input 2 8 4 2 2 2" xfId="23867"/>
    <cellStyle name="Input 2 8 4 2 3" xfId="22997"/>
    <cellStyle name="Input 2 8 4 3" xfId="21563"/>
    <cellStyle name="Input 2 8 4 3 2" xfId="23314"/>
    <cellStyle name="Input 2 8 4 4" xfId="22436"/>
    <cellStyle name="Input 2 8 5" xfId="9406"/>
    <cellStyle name="Input 2 8 5 2" xfId="21241"/>
    <cellStyle name="Input 2 8 5 2 2" xfId="22115"/>
    <cellStyle name="Input 2 8 5 2 2 2" xfId="23866"/>
    <cellStyle name="Input 2 8 5 2 3" xfId="22996"/>
    <cellStyle name="Input 2 8 5 3" xfId="21564"/>
    <cellStyle name="Input 2 8 5 3 2" xfId="23315"/>
    <cellStyle name="Input 2 8 5 4" xfId="22437"/>
    <cellStyle name="Input 2 9" xfId="9407"/>
    <cellStyle name="Input 2 9 2" xfId="9408"/>
    <cellStyle name="Input 2 9 2 2" xfId="21240"/>
    <cellStyle name="Input 2 9 2 2 2" xfId="22114"/>
    <cellStyle name="Input 2 9 2 2 2 2" xfId="23865"/>
    <cellStyle name="Input 2 9 2 2 3" xfId="22995"/>
    <cellStyle name="Input 2 9 2 3" xfId="21565"/>
    <cellStyle name="Input 2 9 2 3 2" xfId="23316"/>
    <cellStyle name="Input 2 9 2 4" xfId="22438"/>
    <cellStyle name="Input 2 9 3" xfId="9409"/>
    <cellStyle name="Input 2 9 3 2" xfId="21239"/>
    <cellStyle name="Input 2 9 3 2 2" xfId="22113"/>
    <cellStyle name="Input 2 9 3 2 2 2" xfId="23864"/>
    <cellStyle name="Input 2 9 3 2 3" xfId="22994"/>
    <cellStyle name="Input 2 9 3 3" xfId="21566"/>
    <cellStyle name="Input 2 9 3 3 2" xfId="23317"/>
    <cellStyle name="Input 2 9 3 4" xfId="22439"/>
    <cellStyle name="Input 2 9 4" xfId="9410"/>
    <cellStyle name="Input 2 9 4 2" xfId="21238"/>
    <cellStyle name="Input 2 9 4 2 2" xfId="22112"/>
    <cellStyle name="Input 2 9 4 2 2 2" xfId="23863"/>
    <cellStyle name="Input 2 9 4 2 3" xfId="22993"/>
    <cellStyle name="Input 2 9 4 3" xfId="21567"/>
    <cellStyle name="Input 2 9 4 3 2" xfId="23318"/>
    <cellStyle name="Input 2 9 4 4" xfId="22440"/>
    <cellStyle name="Input 2 9 5" xfId="9411"/>
    <cellStyle name="Input 2 9 5 2" xfId="21237"/>
    <cellStyle name="Input 2 9 5 2 2" xfId="22111"/>
    <cellStyle name="Input 2 9 5 2 2 2" xfId="23862"/>
    <cellStyle name="Input 2 9 5 2 3" xfId="22992"/>
    <cellStyle name="Input 2 9 5 3" xfId="21568"/>
    <cellStyle name="Input 2 9 5 3 2" xfId="23319"/>
    <cellStyle name="Input 2 9 5 4" xfId="22441"/>
    <cellStyle name="Input 3" xfId="9412"/>
    <cellStyle name="Input 3 2" xfId="9413"/>
    <cellStyle name="Input 3 2 2" xfId="21235"/>
    <cellStyle name="Input 3 2 2 2" xfId="22109"/>
    <cellStyle name="Input 3 2 2 2 2" xfId="23860"/>
    <cellStyle name="Input 3 2 2 3" xfId="22990"/>
    <cellStyle name="Input 3 2 3" xfId="21570"/>
    <cellStyle name="Input 3 2 3 2" xfId="23321"/>
    <cellStyle name="Input 3 2 4" xfId="22443"/>
    <cellStyle name="Input 3 3" xfId="9414"/>
    <cellStyle name="Input 3 3 2" xfId="21234"/>
    <cellStyle name="Input 3 3 2 2" xfId="22108"/>
    <cellStyle name="Input 3 3 2 2 2" xfId="23859"/>
    <cellStyle name="Input 3 3 2 3" xfId="22989"/>
    <cellStyle name="Input 3 3 3" xfId="21571"/>
    <cellStyle name="Input 3 3 3 2" xfId="23322"/>
    <cellStyle name="Input 3 3 4" xfId="22444"/>
    <cellStyle name="Input 3 4" xfId="21236"/>
    <cellStyle name="Input 3 4 2" xfId="22110"/>
    <cellStyle name="Input 3 4 2 2" xfId="23861"/>
    <cellStyle name="Input 3 4 3" xfId="22991"/>
    <cellStyle name="Input 3 5" xfId="21569"/>
    <cellStyle name="Input 3 5 2" xfId="23320"/>
    <cellStyle name="Input 3 6" xfId="22442"/>
    <cellStyle name="Input 4" xfId="9415"/>
    <cellStyle name="Input 4 2" xfId="9416"/>
    <cellStyle name="Input 4 2 2" xfId="21232"/>
    <cellStyle name="Input 4 2 2 2" xfId="22106"/>
    <cellStyle name="Input 4 2 2 2 2" xfId="23857"/>
    <cellStyle name="Input 4 2 2 3" xfId="22987"/>
    <cellStyle name="Input 4 2 3" xfId="21573"/>
    <cellStyle name="Input 4 2 3 2" xfId="23324"/>
    <cellStyle name="Input 4 2 4" xfId="22446"/>
    <cellStyle name="Input 4 3" xfId="9417"/>
    <cellStyle name="Input 4 3 2" xfId="21231"/>
    <cellStyle name="Input 4 3 2 2" xfId="22105"/>
    <cellStyle name="Input 4 3 2 2 2" xfId="23856"/>
    <cellStyle name="Input 4 3 2 3" xfId="22986"/>
    <cellStyle name="Input 4 3 3" xfId="21574"/>
    <cellStyle name="Input 4 3 3 2" xfId="23325"/>
    <cellStyle name="Input 4 3 4" xfId="22447"/>
    <cellStyle name="Input 4 4" xfId="21233"/>
    <cellStyle name="Input 4 4 2" xfId="22107"/>
    <cellStyle name="Input 4 4 2 2" xfId="23858"/>
    <cellStyle name="Input 4 4 3" xfId="22988"/>
    <cellStyle name="Input 4 5" xfId="21572"/>
    <cellStyle name="Input 4 5 2" xfId="23323"/>
    <cellStyle name="Input 4 6" xfId="22445"/>
    <cellStyle name="Input 5" xfId="9418"/>
    <cellStyle name="Input 5 2" xfId="9419"/>
    <cellStyle name="Input 5 2 2" xfId="21229"/>
    <cellStyle name="Input 5 2 2 2" xfId="22103"/>
    <cellStyle name="Input 5 2 2 2 2" xfId="23854"/>
    <cellStyle name="Input 5 2 2 3" xfId="22984"/>
    <cellStyle name="Input 5 2 3" xfId="21576"/>
    <cellStyle name="Input 5 2 3 2" xfId="23327"/>
    <cellStyle name="Input 5 2 4" xfId="22449"/>
    <cellStyle name="Input 5 3" xfId="9420"/>
    <cellStyle name="Input 5 3 2" xfId="21228"/>
    <cellStyle name="Input 5 3 2 2" xfId="22102"/>
    <cellStyle name="Input 5 3 2 2 2" xfId="23853"/>
    <cellStyle name="Input 5 3 2 3" xfId="22983"/>
    <cellStyle name="Input 5 3 3" xfId="21577"/>
    <cellStyle name="Input 5 3 3 2" xfId="23328"/>
    <cellStyle name="Input 5 3 4" xfId="22450"/>
    <cellStyle name="Input 5 4" xfId="21230"/>
    <cellStyle name="Input 5 4 2" xfId="22104"/>
    <cellStyle name="Input 5 4 2 2" xfId="23855"/>
    <cellStyle name="Input 5 4 3" xfId="22985"/>
    <cellStyle name="Input 5 5" xfId="21575"/>
    <cellStyle name="Input 5 5 2" xfId="23326"/>
    <cellStyle name="Input 5 6" xfId="22448"/>
    <cellStyle name="Input 6" xfId="9421"/>
    <cellStyle name="Input 6 2" xfId="9422"/>
    <cellStyle name="Input 6 2 2" xfId="21226"/>
    <cellStyle name="Input 6 2 2 2" xfId="22100"/>
    <cellStyle name="Input 6 2 2 2 2" xfId="23851"/>
    <cellStyle name="Input 6 2 2 3" xfId="22981"/>
    <cellStyle name="Input 6 2 3" xfId="21579"/>
    <cellStyle name="Input 6 2 3 2" xfId="23330"/>
    <cellStyle name="Input 6 2 4" xfId="22452"/>
    <cellStyle name="Input 6 3" xfId="9423"/>
    <cellStyle name="Input 6 3 2" xfId="21225"/>
    <cellStyle name="Input 6 3 2 2" xfId="22099"/>
    <cellStyle name="Input 6 3 2 2 2" xfId="23850"/>
    <cellStyle name="Input 6 3 2 3" xfId="22980"/>
    <cellStyle name="Input 6 3 3" xfId="21580"/>
    <cellStyle name="Input 6 3 3 2" xfId="23331"/>
    <cellStyle name="Input 6 3 4" xfId="22453"/>
    <cellStyle name="Input 6 4" xfId="21227"/>
    <cellStyle name="Input 6 4 2" xfId="22101"/>
    <cellStyle name="Input 6 4 2 2" xfId="23852"/>
    <cellStyle name="Input 6 4 3" xfId="22982"/>
    <cellStyle name="Input 6 5" xfId="21578"/>
    <cellStyle name="Input 6 5 2" xfId="23329"/>
    <cellStyle name="Input 6 6" xfId="22451"/>
    <cellStyle name="Input 7" xfId="9424"/>
    <cellStyle name="Input 7 2" xfId="21224"/>
    <cellStyle name="Input 7 2 2" xfId="22098"/>
    <cellStyle name="Input 7 2 2 2" xfId="23849"/>
    <cellStyle name="Input 7 2 3" xfId="22979"/>
    <cellStyle name="Input 7 3" xfId="21581"/>
    <cellStyle name="Input 7 3 2" xfId="23332"/>
    <cellStyle name="Input 7 4" xfId="22454"/>
    <cellStyle name="inputExposure" xfId="9425"/>
    <cellStyle name="inputExposure 2" xfId="21223"/>
    <cellStyle name="inputExposure 2 2" xfId="22978"/>
    <cellStyle name="inputExposure 3" xfId="2245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2 2 2" xfId="23847"/>
    <cellStyle name="Note 2 10 2 2 3" xfId="22976"/>
    <cellStyle name="Note 2 10 2 3" xfId="21583"/>
    <cellStyle name="Note 2 10 2 3 2" xfId="23334"/>
    <cellStyle name="Note 2 10 2 4" xfId="22457"/>
    <cellStyle name="Note 2 10 3" xfId="20386"/>
    <cellStyle name="Note 2 10 3 2" xfId="21220"/>
    <cellStyle name="Note 2 10 3 2 2" xfId="22095"/>
    <cellStyle name="Note 2 10 3 2 2 2" xfId="23846"/>
    <cellStyle name="Note 2 10 3 2 3" xfId="22975"/>
    <cellStyle name="Note 2 10 3 3" xfId="21584"/>
    <cellStyle name="Note 2 10 3 3 2" xfId="23335"/>
    <cellStyle name="Note 2 10 3 4" xfId="22458"/>
    <cellStyle name="Note 2 10 4" xfId="20387"/>
    <cellStyle name="Note 2 10 4 2" xfId="21219"/>
    <cellStyle name="Note 2 10 4 2 2" xfId="22094"/>
    <cellStyle name="Note 2 10 4 2 2 2" xfId="23845"/>
    <cellStyle name="Note 2 10 4 2 3" xfId="22974"/>
    <cellStyle name="Note 2 10 4 3" xfId="21585"/>
    <cellStyle name="Note 2 10 4 3 2" xfId="23336"/>
    <cellStyle name="Note 2 10 4 4" xfId="22459"/>
    <cellStyle name="Note 2 10 5" xfId="20388"/>
    <cellStyle name="Note 2 10 5 2" xfId="21218"/>
    <cellStyle name="Note 2 10 5 2 2" xfId="22093"/>
    <cellStyle name="Note 2 10 5 2 2 2" xfId="23844"/>
    <cellStyle name="Note 2 10 5 2 3" xfId="22973"/>
    <cellStyle name="Note 2 10 5 3" xfId="21586"/>
    <cellStyle name="Note 2 10 5 3 2" xfId="23337"/>
    <cellStyle name="Note 2 10 5 4" xfId="22460"/>
    <cellStyle name="Note 2 11" xfId="20389"/>
    <cellStyle name="Note 2 11 2" xfId="20390"/>
    <cellStyle name="Note 2 11 2 2" xfId="21217"/>
    <cellStyle name="Note 2 11 2 2 2" xfId="22092"/>
    <cellStyle name="Note 2 11 2 2 2 2" xfId="23843"/>
    <cellStyle name="Note 2 11 2 2 3" xfId="22972"/>
    <cellStyle name="Note 2 11 2 3" xfId="21587"/>
    <cellStyle name="Note 2 11 2 3 2" xfId="23338"/>
    <cellStyle name="Note 2 11 2 4" xfId="22461"/>
    <cellStyle name="Note 2 11 3" xfId="20391"/>
    <cellStyle name="Note 2 11 3 2" xfId="21216"/>
    <cellStyle name="Note 2 11 3 2 2" xfId="22091"/>
    <cellStyle name="Note 2 11 3 2 2 2" xfId="23842"/>
    <cellStyle name="Note 2 11 3 2 3" xfId="22971"/>
    <cellStyle name="Note 2 11 3 3" xfId="21588"/>
    <cellStyle name="Note 2 11 3 3 2" xfId="23339"/>
    <cellStyle name="Note 2 11 3 4" xfId="22462"/>
    <cellStyle name="Note 2 11 4" xfId="20392"/>
    <cellStyle name="Note 2 11 4 2" xfId="21215"/>
    <cellStyle name="Note 2 11 4 2 2" xfId="22090"/>
    <cellStyle name="Note 2 11 4 2 2 2" xfId="23841"/>
    <cellStyle name="Note 2 11 4 2 3" xfId="22970"/>
    <cellStyle name="Note 2 11 4 3" xfId="21589"/>
    <cellStyle name="Note 2 11 4 3 2" xfId="23340"/>
    <cellStyle name="Note 2 11 4 4" xfId="22463"/>
    <cellStyle name="Note 2 11 5" xfId="20393"/>
    <cellStyle name="Note 2 11 5 2" xfId="21214"/>
    <cellStyle name="Note 2 11 5 2 2" xfId="22089"/>
    <cellStyle name="Note 2 11 5 2 2 2" xfId="23840"/>
    <cellStyle name="Note 2 11 5 2 3" xfId="22969"/>
    <cellStyle name="Note 2 11 5 3" xfId="21590"/>
    <cellStyle name="Note 2 11 5 3 2" xfId="23341"/>
    <cellStyle name="Note 2 11 5 4" xfId="22464"/>
    <cellStyle name="Note 2 12" xfId="20394"/>
    <cellStyle name="Note 2 12 2" xfId="20395"/>
    <cellStyle name="Note 2 12 2 2" xfId="21213"/>
    <cellStyle name="Note 2 12 2 2 2" xfId="22088"/>
    <cellStyle name="Note 2 12 2 2 2 2" xfId="23839"/>
    <cellStyle name="Note 2 12 2 2 3" xfId="22968"/>
    <cellStyle name="Note 2 12 2 3" xfId="21591"/>
    <cellStyle name="Note 2 12 2 3 2" xfId="23342"/>
    <cellStyle name="Note 2 12 2 4" xfId="22465"/>
    <cellStyle name="Note 2 12 3" xfId="20396"/>
    <cellStyle name="Note 2 12 3 2" xfId="21212"/>
    <cellStyle name="Note 2 12 3 2 2" xfId="22087"/>
    <cellStyle name="Note 2 12 3 2 2 2" xfId="23838"/>
    <cellStyle name="Note 2 12 3 2 3" xfId="22967"/>
    <cellStyle name="Note 2 12 3 3" xfId="21592"/>
    <cellStyle name="Note 2 12 3 3 2" xfId="23343"/>
    <cellStyle name="Note 2 12 3 4" xfId="22466"/>
    <cellStyle name="Note 2 12 4" xfId="20397"/>
    <cellStyle name="Note 2 12 4 2" xfId="21211"/>
    <cellStyle name="Note 2 12 4 2 2" xfId="22086"/>
    <cellStyle name="Note 2 12 4 2 2 2" xfId="23837"/>
    <cellStyle name="Note 2 12 4 2 3" xfId="22966"/>
    <cellStyle name="Note 2 12 4 3" xfId="21593"/>
    <cellStyle name="Note 2 12 4 3 2" xfId="23344"/>
    <cellStyle name="Note 2 12 4 4" xfId="22467"/>
    <cellStyle name="Note 2 12 5" xfId="20398"/>
    <cellStyle name="Note 2 12 5 2" xfId="21210"/>
    <cellStyle name="Note 2 12 5 2 2" xfId="22085"/>
    <cellStyle name="Note 2 12 5 2 2 2" xfId="23836"/>
    <cellStyle name="Note 2 12 5 2 3" xfId="22965"/>
    <cellStyle name="Note 2 12 5 3" xfId="21594"/>
    <cellStyle name="Note 2 12 5 3 2" xfId="23345"/>
    <cellStyle name="Note 2 12 5 4" xfId="22468"/>
    <cellStyle name="Note 2 13" xfId="20399"/>
    <cellStyle name="Note 2 13 2" xfId="20400"/>
    <cellStyle name="Note 2 13 2 2" xfId="21209"/>
    <cellStyle name="Note 2 13 2 2 2" xfId="22084"/>
    <cellStyle name="Note 2 13 2 2 2 2" xfId="23835"/>
    <cellStyle name="Note 2 13 2 2 3" xfId="22964"/>
    <cellStyle name="Note 2 13 2 3" xfId="21595"/>
    <cellStyle name="Note 2 13 2 3 2" xfId="23346"/>
    <cellStyle name="Note 2 13 2 4" xfId="22469"/>
    <cellStyle name="Note 2 13 3" xfId="20401"/>
    <cellStyle name="Note 2 13 3 2" xfId="21208"/>
    <cellStyle name="Note 2 13 3 2 2" xfId="22083"/>
    <cellStyle name="Note 2 13 3 2 2 2" xfId="23834"/>
    <cellStyle name="Note 2 13 3 2 3" xfId="22963"/>
    <cellStyle name="Note 2 13 3 3" xfId="21596"/>
    <cellStyle name="Note 2 13 3 3 2" xfId="23347"/>
    <cellStyle name="Note 2 13 3 4" xfId="22470"/>
    <cellStyle name="Note 2 13 4" xfId="20402"/>
    <cellStyle name="Note 2 13 4 2" xfId="21207"/>
    <cellStyle name="Note 2 13 4 2 2" xfId="22082"/>
    <cellStyle name="Note 2 13 4 2 2 2" xfId="23833"/>
    <cellStyle name="Note 2 13 4 2 3" xfId="22962"/>
    <cellStyle name="Note 2 13 4 3" xfId="21597"/>
    <cellStyle name="Note 2 13 4 3 2" xfId="23348"/>
    <cellStyle name="Note 2 13 4 4" xfId="22471"/>
    <cellStyle name="Note 2 13 5" xfId="20403"/>
    <cellStyle name="Note 2 13 5 2" xfId="21206"/>
    <cellStyle name="Note 2 13 5 2 2" xfId="22081"/>
    <cellStyle name="Note 2 13 5 2 2 2" xfId="23832"/>
    <cellStyle name="Note 2 13 5 2 3" xfId="22961"/>
    <cellStyle name="Note 2 13 5 3" xfId="21598"/>
    <cellStyle name="Note 2 13 5 3 2" xfId="23349"/>
    <cellStyle name="Note 2 13 5 4" xfId="22472"/>
    <cellStyle name="Note 2 14" xfId="20404"/>
    <cellStyle name="Note 2 14 2" xfId="20405"/>
    <cellStyle name="Note 2 14 2 2" xfId="21204"/>
    <cellStyle name="Note 2 14 2 2 2" xfId="22079"/>
    <cellStyle name="Note 2 14 2 2 2 2" xfId="23830"/>
    <cellStyle name="Note 2 14 2 2 3" xfId="22959"/>
    <cellStyle name="Note 2 14 2 3" xfId="21600"/>
    <cellStyle name="Note 2 14 2 3 2" xfId="23351"/>
    <cellStyle name="Note 2 14 2 4" xfId="22474"/>
    <cellStyle name="Note 2 14 3" xfId="21205"/>
    <cellStyle name="Note 2 14 3 2" xfId="22080"/>
    <cellStyle name="Note 2 14 3 2 2" xfId="23831"/>
    <cellStyle name="Note 2 14 3 3" xfId="22960"/>
    <cellStyle name="Note 2 14 4" xfId="21599"/>
    <cellStyle name="Note 2 14 4 2" xfId="23350"/>
    <cellStyle name="Note 2 14 5" xfId="22473"/>
    <cellStyle name="Note 2 15" xfId="20406"/>
    <cellStyle name="Note 2 15 2" xfId="20407"/>
    <cellStyle name="Note 2 15 2 2" xfId="21203"/>
    <cellStyle name="Note 2 15 2 2 2" xfId="22078"/>
    <cellStyle name="Note 2 15 2 2 2 2" xfId="23829"/>
    <cellStyle name="Note 2 15 2 2 3" xfId="22958"/>
    <cellStyle name="Note 2 15 2 3" xfId="21601"/>
    <cellStyle name="Note 2 15 2 3 2" xfId="23352"/>
    <cellStyle name="Note 2 15 2 4" xfId="22475"/>
    <cellStyle name="Note 2 16" xfId="20408"/>
    <cellStyle name="Note 2 16 2" xfId="21202"/>
    <cellStyle name="Note 2 16 2 2" xfId="22077"/>
    <cellStyle name="Note 2 16 2 2 2" xfId="23828"/>
    <cellStyle name="Note 2 16 2 3" xfId="22957"/>
    <cellStyle name="Note 2 16 3" xfId="21602"/>
    <cellStyle name="Note 2 16 3 2" xfId="23353"/>
    <cellStyle name="Note 2 16 4" xfId="22476"/>
    <cellStyle name="Note 2 17" xfId="20409"/>
    <cellStyle name="Note 2 17 2" xfId="21201"/>
    <cellStyle name="Note 2 17 2 2" xfId="22076"/>
    <cellStyle name="Note 2 17 2 2 2" xfId="23827"/>
    <cellStyle name="Note 2 17 2 3" xfId="22956"/>
    <cellStyle name="Note 2 17 3" xfId="21603"/>
    <cellStyle name="Note 2 17 3 2" xfId="23354"/>
    <cellStyle name="Note 2 17 4" xfId="22477"/>
    <cellStyle name="Note 2 18" xfId="21222"/>
    <cellStyle name="Note 2 18 2" xfId="22097"/>
    <cellStyle name="Note 2 18 2 2" xfId="23848"/>
    <cellStyle name="Note 2 18 3" xfId="22977"/>
    <cellStyle name="Note 2 19" xfId="21582"/>
    <cellStyle name="Note 2 19 2" xfId="23333"/>
    <cellStyle name="Note 2 2" xfId="20410"/>
    <cellStyle name="Note 2 2 10" xfId="20411"/>
    <cellStyle name="Note 2 2 10 2" xfId="21199"/>
    <cellStyle name="Note 2 2 10 2 2" xfId="22074"/>
    <cellStyle name="Note 2 2 10 2 2 2" xfId="23825"/>
    <cellStyle name="Note 2 2 10 2 3" xfId="22954"/>
    <cellStyle name="Note 2 2 10 3" xfId="21605"/>
    <cellStyle name="Note 2 2 10 3 2" xfId="23356"/>
    <cellStyle name="Note 2 2 10 4" xfId="22479"/>
    <cellStyle name="Note 2 2 11" xfId="21200"/>
    <cellStyle name="Note 2 2 11 2" xfId="22075"/>
    <cellStyle name="Note 2 2 11 2 2" xfId="23826"/>
    <cellStyle name="Note 2 2 11 3" xfId="22955"/>
    <cellStyle name="Note 2 2 12" xfId="21604"/>
    <cellStyle name="Note 2 2 12 2" xfId="23355"/>
    <cellStyle name="Note 2 2 13" xfId="22478"/>
    <cellStyle name="Note 2 2 2" xfId="20412"/>
    <cellStyle name="Note 2 2 2 2" xfId="20413"/>
    <cellStyle name="Note 2 2 2 2 2" xfId="21197"/>
    <cellStyle name="Note 2 2 2 2 2 2" xfId="22072"/>
    <cellStyle name="Note 2 2 2 2 2 2 2" xfId="23823"/>
    <cellStyle name="Note 2 2 2 2 2 3" xfId="22952"/>
    <cellStyle name="Note 2 2 2 2 3" xfId="21607"/>
    <cellStyle name="Note 2 2 2 2 3 2" xfId="23358"/>
    <cellStyle name="Note 2 2 2 2 4" xfId="22481"/>
    <cellStyle name="Note 2 2 2 3" xfId="20414"/>
    <cellStyle name="Note 2 2 2 3 2" xfId="21196"/>
    <cellStyle name="Note 2 2 2 3 2 2" xfId="22071"/>
    <cellStyle name="Note 2 2 2 3 2 2 2" xfId="23822"/>
    <cellStyle name="Note 2 2 2 3 2 3" xfId="22951"/>
    <cellStyle name="Note 2 2 2 3 3" xfId="21608"/>
    <cellStyle name="Note 2 2 2 3 3 2" xfId="23359"/>
    <cellStyle name="Note 2 2 2 3 4" xfId="22482"/>
    <cellStyle name="Note 2 2 2 4" xfId="20415"/>
    <cellStyle name="Note 2 2 2 4 2" xfId="21195"/>
    <cellStyle name="Note 2 2 2 4 2 2" xfId="22070"/>
    <cellStyle name="Note 2 2 2 4 2 2 2" xfId="23821"/>
    <cellStyle name="Note 2 2 2 4 2 3" xfId="22950"/>
    <cellStyle name="Note 2 2 2 4 3" xfId="21609"/>
    <cellStyle name="Note 2 2 2 4 3 2" xfId="23360"/>
    <cellStyle name="Note 2 2 2 4 4" xfId="22483"/>
    <cellStyle name="Note 2 2 2 5" xfId="20416"/>
    <cellStyle name="Note 2 2 2 5 2" xfId="21194"/>
    <cellStyle name="Note 2 2 2 5 2 2" xfId="22069"/>
    <cellStyle name="Note 2 2 2 5 2 2 2" xfId="23820"/>
    <cellStyle name="Note 2 2 2 5 2 3" xfId="22949"/>
    <cellStyle name="Note 2 2 2 5 3" xfId="21610"/>
    <cellStyle name="Note 2 2 2 5 3 2" xfId="23361"/>
    <cellStyle name="Note 2 2 2 5 4" xfId="22484"/>
    <cellStyle name="Note 2 2 2 6" xfId="21198"/>
    <cellStyle name="Note 2 2 2 6 2" xfId="22073"/>
    <cellStyle name="Note 2 2 2 6 2 2" xfId="23824"/>
    <cellStyle name="Note 2 2 2 6 3" xfId="22953"/>
    <cellStyle name="Note 2 2 2 7" xfId="21606"/>
    <cellStyle name="Note 2 2 2 7 2" xfId="23357"/>
    <cellStyle name="Note 2 2 2 8" xfId="22480"/>
    <cellStyle name="Note 2 2 3" xfId="20417"/>
    <cellStyle name="Note 2 2 3 2" xfId="20418"/>
    <cellStyle name="Note 2 2 3 2 2" xfId="21193"/>
    <cellStyle name="Note 2 2 3 2 2 2" xfId="22068"/>
    <cellStyle name="Note 2 2 3 2 2 2 2" xfId="23819"/>
    <cellStyle name="Note 2 2 3 2 2 3" xfId="22948"/>
    <cellStyle name="Note 2 2 3 2 3" xfId="21611"/>
    <cellStyle name="Note 2 2 3 2 3 2" xfId="23362"/>
    <cellStyle name="Note 2 2 3 2 4" xfId="22485"/>
    <cellStyle name="Note 2 2 3 3" xfId="20419"/>
    <cellStyle name="Note 2 2 3 3 2" xfId="21192"/>
    <cellStyle name="Note 2 2 3 3 2 2" xfId="22067"/>
    <cellStyle name="Note 2 2 3 3 2 2 2" xfId="23818"/>
    <cellStyle name="Note 2 2 3 3 2 3" xfId="22947"/>
    <cellStyle name="Note 2 2 3 3 3" xfId="21612"/>
    <cellStyle name="Note 2 2 3 3 3 2" xfId="23363"/>
    <cellStyle name="Note 2 2 3 3 4" xfId="22486"/>
    <cellStyle name="Note 2 2 3 4" xfId="20420"/>
    <cellStyle name="Note 2 2 3 4 2" xfId="21191"/>
    <cellStyle name="Note 2 2 3 4 2 2" xfId="22066"/>
    <cellStyle name="Note 2 2 3 4 2 2 2" xfId="23817"/>
    <cellStyle name="Note 2 2 3 4 2 3" xfId="22946"/>
    <cellStyle name="Note 2 2 3 4 3" xfId="21613"/>
    <cellStyle name="Note 2 2 3 4 3 2" xfId="23364"/>
    <cellStyle name="Note 2 2 3 4 4" xfId="22487"/>
    <cellStyle name="Note 2 2 3 5" xfId="20421"/>
    <cellStyle name="Note 2 2 3 5 2" xfId="21190"/>
    <cellStyle name="Note 2 2 3 5 2 2" xfId="22065"/>
    <cellStyle name="Note 2 2 3 5 2 2 2" xfId="23816"/>
    <cellStyle name="Note 2 2 3 5 2 3" xfId="22945"/>
    <cellStyle name="Note 2 2 3 5 3" xfId="21614"/>
    <cellStyle name="Note 2 2 3 5 3 2" xfId="23365"/>
    <cellStyle name="Note 2 2 3 5 4" xfId="22488"/>
    <cellStyle name="Note 2 2 4" xfId="20422"/>
    <cellStyle name="Note 2 2 4 2" xfId="20423"/>
    <cellStyle name="Note 2 2 4 2 2" xfId="21188"/>
    <cellStyle name="Note 2 2 4 2 2 2" xfId="22063"/>
    <cellStyle name="Note 2 2 4 2 2 2 2" xfId="23814"/>
    <cellStyle name="Note 2 2 4 2 2 3" xfId="22943"/>
    <cellStyle name="Note 2 2 4 2 3" xfId="21616"/>
    <cellStyle name="Note 2 2 4 2 3 2" xfId="23367"/>
    <cellStyle name="Note 2 2 4 2 4" xfId="22490"/>
    <cellStyle name="Note 2 2 4 3" xfId="20424"/>
    <cellStyle name="Note 2 2 4 3 2" xfId="21187"/>
    <cellStyle name="Note 2 2 4 3 2 2" xfId="22062"/>
    <cellStyle name="Note 2 2 4 3 2 2 2" xfId="23813"/>
    <cellStyle name="Note 2 2 4 3 2 3" xfId="22942"/>
    <cellStyle name="Note 2 2 4 3 3" xfId="21617"/>
    <cellStyle name="Note 2 2 4 3 3 2" xfId="23368"/>
    <cellStyle name="Note 2 2 4 3 4" xfId="22491"/>
    <cellStyle name="Note 2 2 4 4" xfId="20425"/>
    <cellStyle name="Note 2 2 4 4 2" xfId="21186"/>
    <cellStyle name="Note 2 2 4 4 2 2" xfId="22061"/>
    <cellStyle name="Note 2 2 4 4 2 2 2" xfId="23812"/>
    <cellStyle name="Note 2 2 4 4 2 3" xfId="22941"/>
    <cellStyle name="Note 2 2 4 4 3" xfId="21618"/>
    <cellStyle name="Note 2 2 4 4 3 2" xfId="23369"/>
    <cellStyle name="Note 2 2 4 4 4" xfId="22492"/>
    <cellStyle name="Note 2 2 4 5" xfId="21189"/>
    <cellStyle name="Note 2 2 4 5 2" xfId="22064"/>
    <cellStyle name="Note 2 2 4 5 2 2" xfId="23815"/>
    <cellStyle name="Note 2 2 4 5 3" xfId="22944"/>
    <cellStyle name="Note 2 2 4 6" xfId="21615"/>
    <cellStyle name="Note 2 2 4 6 2" xfId="23366"/>
    <cellStyle name="Note 2 2 4 7" xfId="22489"/>
    <cellStyle name="Note 2 2 5" xfId="20426"/>
    <cellStyle name="Note 2 2 5 2" xfId="20427"/>
    <cellStyle name="Note 2 2 5 2 2" xfId="21184"/>
    <cellStyle name="Note 2 2 5 2 2 2" xfId="22059"/>
    <cellStyle name="Note 2 2 5 2 2 2 2" xfId="23810"/>
    <cellStyle name="Note 2 2 5 2 2 3" xfId="22939"/>
    <cellStyle name="Note 2 2 5 2 3" xfId="21620"/>
    <cellStyle name="Note 2 2 5 2 3 2" xfId="23371"/>
    <cellStyle name="Note 2 2 5 2 4" xfId="22494"/>
    <cellStyle name="Note 2 2 5 3" xfId="20428"/>
    <cellStyle name="Note 2 2 5 3 2" xfId="21183"/>
    <cellStyle name="Note 2 2 5 3 2 2" xfId="22058"/>
    <cellStyle name="Note 2 2 5 3 2 2 2" xfId="23809"/>
    <cellStyle name="Note 2 2 5 3 2 3" xfId="22938"/>
    <cellStyle name="Note 2 2 5 3 3" xfId="21621"/>
    <cellStyle name="Note 2 2 5 3 3 2" xfId="23372"/>
    <cellStyle name="Note 2 2 5 3 4" xfId="22495"/>
    <cellStyle name="Note 2 2 5 4" xfId="20429"/>
    <cellStyle name="Note 2 2 5 4 2" xfId="21182"/>
    <cellStyle name="Note 2 2 5 4 2 2" xfId="22057"/>
    <cellStyle name="Note 2 2 5 4 2 2 2" xfId="23808"/>
    <cellStyle name="Note 2 2 5 4 2 3" xfId="22937"/>
    <cellStyle name="Note 2 2 5 4 3" xfId="21622"/>
    <cellStyle name="Note 2 2 5 4 3 2" xfId="23373"/>
    <cellStyle name="Note 2 2 5 4 4" xfId="22496"/>
    <cellStyle name="Note 2 2 5 5" xfId="21185"/>
    <cellStyle name="Note 2 2 5 5 2" xfId="22060"/>
    <cellStyle name="Note 2 2 5 5 2 2" xfId="23811"/>
    <cellStyle name="Note 2 2 5 5 3" xfId="22940"/>
    <cellStyle name="Note 2 2 5 6" xfId="21619"/>
    <cellStyle name="Note 2 2 5 6 2" xfId="23370"/>
    <cellStyle name="Note 2 2 5 7" xfId="22493"/>
    <cellStyle name="Note 2 2 6" xfId="20430"/>
    <cellStyle name="Note 2 2 6 2" xfId="21181"/>
    <cellStyle name="Note 2 2 6 2 2" xfId="22056"/>
    <cellStyle name="Note 2 2 6 2 2 2" xfId="23807"/>
    <cellStyle name="Note 2 2 6 2 3" xfId="22936"/>
    <cellStyle name="Note 2 2 6 3" xfId="21623"/>
    <cellStyle name="Note 2 2 6 3 2" xfId="23374"/>
    <cellStyle name="Note 2 2 6 4" xfId="22497"/>
    <cellStyle name="Note 2 2 7" xfId="20431"/>
    <cellStyle name="Note 2 2 7 2" xfId="21180"/>
    <cellStyle name="Note 2 2 7 2 2" xfId="22055"/>
    <cellStyle name="Note 2 2 7 2 2 2" xfId="23806"/>
    <cellStyle name="Note 2 2 7 2 3" xfId="22935"/>
    <cellStyle name="Note 2 2 7 3" xfId="21624"/>
    <cellStyle name="Note 2 2 7 3 2" xfId="23375"/>
    <cellStyle name="Note 2 2 7 4" xfId="22498"/>
    <cellStyle name="Note 2 2 8" xfId="20432"/>
    <cellStyle name="Note 2 2 8 2" xfId="21179"/>
    <cellStyle name="Note 2 2 8 2 2" xfId="22054"/>
    <cellStyle name="Note 2 2 8 2 2 2" xfId="23805"/>
    <cellStyle name="Note 2 2 8 2 3" xfId="22934"/>
    <cellStyle name="Note 2 2 8 3" xfId="21625"/>
    <cellStyle name="Note 2 2 8 3 2" xfId="23376"/>
    <cellStyle name="Note 2 2 8 4" xfId="22499"/>
    <cellStyle name="Note 2 2 9" xfId="20433"/>
    <cellStyle name="Note 2 2 9 2" xfId="21178"/>
    <cellStyle name="Note 2 2 9 2 2" xfId="22053"/>
    <cellStyle name="Note 2 2 9 2 2 2" xfId="23804"/>
    <cellStyle name="Note 2 2 9 2 3" xfId="22933"/>
    <cellStyle name="Note 2 2 9 3" xfId="21626"/>
    <cellStyle name="Note 2 2 9 3 2" xfId="23377"/>
    <cellStyle name="Note 2 2 9 4" xfId="22500"/>
    <cellStyle name="Note 2 20" xfId="22456"/>
    <cellStyle name="Note 2 3" xfId="20434"/>
    <cellStyle name="Note 2 3 2" xfId="20435"/>
    <cellStyle name="Note 2 3 2 2" xfId="21177"/>
    <cellStyle name="Note 2 3 2 2 2" xfId="22052"/>
    <cellStyle name="Note 2 3 2 2 2 2" xfId="23803"/>
    <cellStyle name="Note 2 3 2 2 3" xfId="22932"/>
    <cellStyle name="Note 2 3 2 3" xfId="21627"/>
    <cellStyle name="Note 2 3 2 3 2" xfId="23378"/>
    <cellStyle name="Note 2 3 2 4" xfId="22501"/>
    <cellStyle name="Note 2 3 3" xfId="20436"/>
    <cellStyle name="Note 2 3 3 2" xfId="21176"/>
    <cellStyle name="Note 2 3 3 2 2" xfId="22051"/>
    <cellStyle name="Note 2 3 3 2 2 2" xfId="23802"/>
    <cellStyle name="Note 2 3 3 2 3" xfId="22931"/>
    <cellStyle name="Note 2 3 3 3" xfId="21628"/>
    <cellStyle name="Note 2 3 3 3 2" xfId="23379"/>
    <cellStyle name="Note 2 3 3 4" xfId="22502"/>
    <cellStyle name="Note 2 3 4" xfId="20437"/>
    <cellStyle name="Note 2 3 4 2" xfId="21175"/>
    <cellStyle name="Note 2 3 4 2 2" xfId="22050"/>
    <cellStyle name="Note 2 3 4 2 2 2" xfId="23801"/>
    <cellStyle name="Note 2 3 4 2 3" xfId="22930"/>
    <cellStyle name="Note 2 3 4 3" xfId="21629"/>
    <cellStyle name="Note 2 3 4 3 2" xfId="23380"/>
    <cellStyle name="Note 2 3 4 4" xfId="22503"/>
    <cellStyle name="Note 2 3 5" xfId="20438"/>
    <cellStyle name="Note 2 3 5 2" xfId="21174"/>
    <cellStyle name="Note 2 3 5 2 2" xfId="22049"/>
    <cellStyle name="Note 2 3 5 2 2 2" xfId="23800"/>
    <cellStyle name="Note 2 3 5 2 3" xfId="22929"/>
    <cellStyle name="Note 2 3 5 3" xfId="21630"/>
    <cellStyle name="Note 2 3 5 3 2" xfId="23381"/>
    <cellStyle name="Note 2 3 5 4" xfId="22504"/>
    <cellStyle name="Note 2 4" xfId="20439"/>
    <cellStyle name="Note 2 4 2" xfId="20440"/>
    <cellStyle name="Note 2 4 2 2" xfId="20441"/>
    <cellStyle name="Note 2 4 2 2 2" xfId="21173"/>
    <cellStyle name="Note 2 4 2 2 2 2" xfId="22048"/>
    <cellStyle name="Note 2 4 2 2 2 2 2" xfId="23799"/>
    <cellStyle name="Note 2 4 2 2 2 3" xfId="22928"/>
    <cellStyle name="Note 2 4 2 2 3" xfId="21631"/>
    <cellStyle name="Note 2 4 2 2 3 2" xfId="23382"/>
    <cellStyle name="Note 2 4 2 2 4" xfId="22505"/>
    <cellStyle name="Note 2 4 3" xfId="20442"/>
    <cellStyle name="Note 2 4 3 2" xfId="20443"/>
    <cellStyle name="Note 2 4 3 2 2" xfId="21172"/>
    <cellStyle name="Note 2 4 3 2 2 2" xfId="22047"/>
    <cellStyle name="Note 2 4 3 2 2 2 2" xfId="23798"/>
    <cellStyle name="Note 2 4 3 2 2 3" xfId="22927"/>
    <cellStyle name="Note 2 4 3 2 3" xfId="21632"/>
    <cellStyle name="Note 2 4 3 2 3 2" xfId="23383"/>
    <cellStyle name="Note 2 4 3 2 4" xfId="22506"/>
    <cellStyle name="Note 2 4 4" xfId="20444"/>
    <cellStyle name="Note 2 4 4 2" xfId="20445"/>
    <cellStyle name="Note 2 4 4 2 2" xfId="21171"/>
    <cellStyle name="Note 2 4 4 2 2 2" xfId="22046"/>
    <cellStyle name="Note 2 4 4 2 2 2 2" xfId="23797"/>
    <cellStyle name="Note 2 4 4 2 2 3" xfId="22926"/>
    <cellStyle name="Note 2 4 4 2 3" xfId="21633"/>
    <cellStyle name="Note 2 4 4 2 3 2" xfId="23384"/>
    <cellStyle name="Note 2 4 4 2 4" xfId="22507"/>
    <cellStyle name="Note 2 4 5" xfId="20446"/>
    <cellStyle name="Note 2 4 6" xfId="20447"/>
    <cellStyle name="Note 2 4 7" xfId="20448"/>
    <cellStyle name="Note 2 4 7 2" xfId="21170"/>
    <cellStyle name="Note 2 4 7 2 2" xfId="22045"/>
    <cellStyle name="Note 2 4 7 2 2 2" xfId="23796"/>
    <cellStyle name="Note 2 4 7 2 3" xfId="22925"/>
    <cellStyle name="Note 2 4 7 3" xfId="21634"/>
    <cellStyle name="Note 2 4 7 3 2" xfId="23385"/>
    <cellStyle name="Note 2 4 7 4" xfId="22508"/>
    <cellStyle name="Note 2 5" xfId="20449"/>
    <cellStyle name="Note 2 5 2" xfId="20450"/>
    <cellStyle name="Note 2 5 2 2" xfId="20451"/>
    <cellStyle name="Note 2 5 2 2 2" xfId="21169"/>
    <cellStyle name="Note 2 5 2 2 2 2" xfId="22044"/>
    <cellStyle name="Note 2 5 2 2 2 2 2" xfId="23795"/>
    <cellStyle name="Note 2 5 2 2 2 3" xfId="22924"/>
    <cellStyle name="Note 2 5 2 2 3" xfId="21635"/>
    <cellStyle name="Note 2 5 2 2 3 2" xfId="23386"/>
    <cellStyle name="Note 2 5 2 2 4" xfId="22509"/>
    <cellStyle name="Note 2 5 3" xfId="20452"/>
    <cellStyle name="Note 2 5 3 2" xfId="20453"/>
    <cellStyle name="Note 2 5 3 2 2" xfId="21168"/>
    <cellStyle name="Note 2 5 3 2 2 2" xfId="22043"/>
    <cellStyle name="Note 2 5 3 2 2 2 2" xfId="23794"/>
    <cellStyle name="Note 2 5 3 2 2 3" xfId="22923"/>
    <cellStyle name="Note 2 5 3 2 3" xfId="21636"/>
    <cellStyle name="Note 2 5 3 2 3 2" xfId="23387"/>
    <cellStyle name="Note 2 5 3 2 4" xfId="22510"/>
    <cellStyle name="Note 2 5 4" xfId="20454"/>
    <cellStyle name="Note 2 5 4 2" xfId="20455"/>
    <cellStyle name="Note 2 5 4 2 2" xfId="21167"/>
    <cellStyle name="Note 2 5 4 2 2 2" xfId="22042"/>
    <cellStyle name="Note 2 5 4 2 2 2 2" xfId="23793"/>
    <cellStyle name="Note 2 5 4 2 2 3" xfId="22922"/>
    <cellStyle name="Note 2 5 4 2 3" xfId="21637"/>
    <cellStyle name="Note 2 5 4 2 3 2" xfId="23388"/>
    <cellStyle name="Note 2 5 4 2 4" xfId="22511"/>
    <cellStyle name="Note 2 5 5" xfId="20456"/>
    <cellStyle name="Note 2 5 6" xfId="20457"/>
    <cellStyle name="Note 2 5 7" xfId="20458"/>
    <cellStyle name="Note 2 5 7 2" xfId="21166"/>
    <cellStyle name="Note 2 5 7 2 2" xfId="22041"/>
    <cellStyle name="Note 2 5 7 2 2 2" xfId="23792"/>
    <cellStyle name="Note 2 5 7 2 3" xfId="22921"/>
    <cellStyle name="Note 2 5 7 3" xfId="21638"/>
    <cellStyle name="Note 2 5 7 3 2" xfId="23389"/>
    <cellStyle name="Note 2 5 7 4" xfId="22512"/>
    <cellStyle name="Note 2 6" xfId="20459"/>
    <cellStyle name="Note 2 6 2" xfId="20460"/>
    <cellStyle name="Note 2 6 2 2" xfId="20461"/>
    <cellStyle name="Note 2 6 2 2 2" xfId="21165"/>
    <cellStyle name="Note 2 6 2 2 2 2" xfId="22040"/>
    <cellStyle name="Note 2 6 2 2 2 2 2" xfId="23791"/>
    <cellStyle name="Note 2 6 2 2 2 3" xfId="22920"/>
    <cellStyle name="Note 2 6 2 2 3" xfId="21639"/>
    <cellStyle name="Note 2 6 2 2 3 2" xfId="23390"/>
    <cellStyle name="Note 2 6 2 2 4" xfId="22513"/>
    <cellStyle name="Note 2 6 3" xfId="20462"/>
    <cellStyle name="Note 2 6 3 2" xfId="20463"/>
    <cellStyle name="Note 2 6 3 2 2" xfId="21164"/>
    <cellStyle name="Note 2 6 3 2 2 2" xfId="22039"/>
    <cellStyle name="Note 2 6 3 2 2 2 2" xfId="23790"/>
    <cellStyle name="Note 2 6 3 2 2 3" xfId="22919"/>
    <cellStyle name="Note 2 6 3 2 3" xfId="21640"/>
    <cellStyle name="Note 2 6 3 2 3 2" xfId="23391"/>
    <cellStyle name="Note 2 6 3 2 4" xfId="22514"/>
    <cellStyle name="Note 2 6 4" xfId="20464"/>
    <cellStyle name="Note 2 6 4 2" xfId="20465"/>
    <cellStyle name="Note 2 6 4 2 2" xfId="21163"/>
    <cellStyle name="Note 2 6 4 2 2 2" xfId="22038"/>
    <cellStyle name="Note 2 6 4 2 2 2 2" xfId="23789"/>
    <cellStyle name="Note 2 6 4 2 2 3" xfId="22918"/>
    <cellStyle name="Note 2 6 4 2 3" xfId="21641"/>
    <cellStyle name="Note 2 6 4 2 3 2" xfId="23392"/>
    <cellStyle name="Note 2 6 4 2 4" xfId="22515"/>
    <cellStyle name="Note 2 6 5" xfId="20466"/>
    <cellStyle name="Note 2 6 6" xfId="20467"/>
    <cellStyle name="Note 2 6 7" xfId="20468"/>
    <cellStyle name="Note 2 6 7 2" xfId="21162"/>
    <cellStyle name="Note 2 6 7 2 2" xfId="22037"/>
    <cellStyle name="Note 2 6 7 2 2 2" xfId="23788"/>
    <cellStyle name="Note 2 6 7 2 3" xfId="22917"/>
    <cellStyle name="Note 2 6 7 3" xfId="21642"/>
    <cellStyle name="Note 2 6 7 3 2" xfId="23393"/>
    <cellStyle name="Note 2 6 7 4" xfId="22516"/>
    <cellStyle name="Note 2 7" xfId="20469"/>
    <cellStyle name="Note 2 7 2" xfId="20470"/>
    <cellStyle name="Note 2 7 2 2" xfId="20471"/>
    <cellStyle name="Note 2 7 2 2 2" xfId="21161"/>
    <cellStyle name="Note 2 7 2 2 2 2" xfId="22036"/>
    <cellStyle name="Note 2 7 2 2 2 2 2" xfId="23787"/>
    <cellStyle name="Note 2 7 2 2 2 3" xfId="22916"/>
    <cellStyle name="Note 2 7 2 2 3" xfId="21643"/>
    <cellStyle name="Note 2 7 2 2 3 2" xfId="23394"/>
    <cellStyle name="Note 2 7 2 2 4" xfId="22517"/>
    <cellStyle name="Note 2 7 3" xfId="20472"/>
    <cellStyle name="Note 2 7 3 2" xfId="20473"/>
    <cellStyle name="Note 2 7 3 2 2" xfId="21160"/>
    <cellStyle name="Note 2 7 3 2 2 2" xfId="22035"/>
    <cellStyle name="Note 2 7 3 2 2 2 2" xfId="23786"/>
    <cellStyle name="Note 2 7 3 2 2 3" xfId="22915"/>
    <cellStyle name="Note 2 7 3 2 3" xfId="21644"/>
    <cellStyle name="Note 2 7 3 2 3 2" xfId="23395"/>
    <cellStyle name="Note 2 7 3 2 4" xfId="22518"/>
    <cellStyle name="Note 2 7 4" xfId="20474"/>
    <cellStyle name="Note 2 7 4 2" xfId="20475"/>
    <cellStyle name="Note 2 7 4 2 2" xfId="21159"/>
    <cellStyle name="Note 2 7 4 2 2 2" xfId="22034"/>
    <cellStyle name="Note 2 7 4 2 2 2 2" xfId="23785"/>
    <cellStyle name="Note 2 7 4 2 2 3" xfId="22914"/>
    <cellStyle name="Note 2 7 4 2 3" xfId="21645"/>
    <cellStyle name="Note 2 7 4 2 3 2" xfId="23396"/>
    <cellStyle name="Note 2 7 4 2 4" xfId="22519"/>
    <cellStyle name="Note 2 7 5" xfId="20476"/>
    <cellStyle name="Note 2 7 6" xfId="20477"/>
    <cellStyle name="Note 2 7 7" xfId="20478"/>
    <cellStyle name="Note 2 7 7 2" xfId="21158"/>
    <cellStyle name="Note 2 7 7 2 2" xfId="22033"/>
    <cellStyle name="Note 2 7 7 2 2 2" xfId="23784"/>
    <cellStyle name="Note 2 7 7 2 3" xfId="22913"/>
    <cellStyle name="Note 2 7 7 3" xfId="21646"/>
    <cellStyle name="Note 2 7 7 3 2" xfId="23397"/>
    <cellStyle name="Note 2 7 7 4" xfId="22520"/>
    <cellStyle name="Note 2 8" xfId="20479"/>
    <cellStyle name="Note 2 8 2" xfId="20480"/>
    <cellStyle name="Note 2 8 2 2" xfId="21157"/>
    <cellStyle name="Note 2 8 2 2 2" xfId="22032"/>
    <cellStyle name="Note 2 8 2 2 2 2" xfId="23783"/>
    <cellStyle name="Note 2 8 2 2 3" xfId="22912"/>
    <cellStyle name="Note 2 8 2 3" xfId="21647"/>
    <cellStyle name="Note 2 8 2 3 2" xfId="23398"/>
    <cellStyle name="Note 2 8 2 4" xfId="22521"/>
    <cellStyle name="Note 2 8 3" xfId="20481"/>
    <cellStyle name="Note 2 8 3 2" xfId="21156"/>
    <cellStyle name="Note 2 8 3 2 2" xfId="22031"/>
    <cellStyle name="Note 2 8 3 2 2 2" xfId="23782"/>
    <cellStyle name="Note 2 8 3 2 3" xfId="22911"/>
    <cellStyle name="Note 2 8 3 3" xfId="21648"/>
    <cellStyle name="Note 2 8 3 3 2" xfId="23399"/>
    <cellStyle name="Note 2 8 3 4" xfId="22522"/>
    <cellStyle name="Note 2 8 4" xfId="20482"/>
    <cellStyle name="Note 2 8 4 2" xfId="21155"/>
    <cellStyle name="Note 2 8 4 2 2" xfId="22030"/>
    <cellStyle name="Note 2 8 4 2 2 2" xfId="23781"/>
    <cellStyle name="Note 2 8 4 2 3" xfId="22910"/>
    <cellStyle name="Note 2 8 4 3" xfId="21649"/>
    <cellStyle name="Note 2 8 4 3 2" xfId="23400"/>
    <cellStyle name="Note 2 8 4 4" xfId="22523"/>
    <cellStyle name="Note 2 8 5" xfId="20483"/>
    <cellStyle name="Note 2 8 5 2" xfId="21154"/>
    <cellStyle name="Note 2 8 5 2 2" xfId="22029"/>
    <cellStyle name="Note 2 8 5 2 2 2" xfId="23780"/>
    <cellStyle name="Note 2 8 5 2 3" xfId="22909"/>
    <cellStyle name="Note 2 8 5 3" xfId="21650"/>
    <cellStyle name="Note 2 8 5 3 2" xfId="23401"/>
    <cellStyle name="Note 2 8 5 4" xfId="22524"/>
    <cellStyle name="Note 2 9" xfId="20484"/>
    <cellStyle name="Note 2 9 2" xfId="20485"/>
    <cellStyle name="Note 2 9 2 2" xfId="21153"/>
    <cellStyle name="Note 2 9 2 2 2" xfId="22028"/>
    <cellStyle name="Note 2 9 2 2 2 2" xfId="23779"/>
    <cellStyle name="Note 2 9 2 2 3" xfId="22908"/>
    <cellStyle name="Note 2 9 2 3" xfId="21651"/>
    <cellStyle name="Note 2 9 2 3 2" xfId="23402"/>
    <cellStyle name="Note 2 9 2 4" xfId="22525"/>
    <cellStyle name="Note 2 9 3" xfId="20486"/>
    <cellStyle name="Note 2 9 3 2" xfId="21152"/>
    <cellStyle name="Note 2 9 3 2 2" xfId="22027"/>
    <cellStyle name="Note 2 9 3 2 2 2" xfId="23778"/>
    <cellStyle name="Note 2 9 3 2 3" xfId="22907"/>
    <cellStyle name="Note 2 9 3 3" xfId="21652"/>
    <cellStyle name="Note 2 9 3 3 2" xfId="23403"/>
    <cellStyle name="Note 2 9 3 4" xfId="22526"/>
    <cellStyle name="Note 2 9 4" xfId="20487"/>
    <cellStyle name="Note 2 9 4 2" xfId="21151"/>
    <cellStyle name="Note 2 9 4 2 2" xfId="22026"/>
    <cellStyle name="Note 2 9 4 2 2 2" xfId="23777"/>
    <cellStyle name="Note 2 9 4 2 3" xfId="22906"/>
    <cellStyle name="Note 2 9 4 3" xfId="21653"/>
    <cellStyle name="Note 2 9 4 3 2" xfId="23404"/>
    <cellStyle name="Note 2 9 4 4" xfId="22527"/>
    <cellStyle name="Note 2 9 5" xfId="20488"/>
    <cellStyle name="Note 2 9 5 2" xfId="21150"/>
    <cellStyle name="Note 2 9 5 2 2" xfId="22025"/>
    <cellStyle name="Note 2 9 5 2 2 2" xfId="23776"/>
    <cellStyle name="Note 2 9 5 2 3" xfId="22905"/>
    <cellStyle name="Note 2 9 5 3" xfId="21654"/>
    <cellStyle name="Note 2 9 5 3 2" xfId="23405"/>
    <cellStyle name="Note 2 9 5 4" xfId="22528"/>
    <cellStyle name="Note 3 2" xfId="20489"/>
    <cellStyle name="Note 3 2 2" xfId="20490"/>
    <cellStyle name="Note 3 2 2 2" xfId="21148"/>
    <cellStyle name="Note 3 2 2 2 2" xfId="22023"/>
    <cellStyle name="Note 3 2 2 2 2 2" xfId="23774"/>
    <cellStyle name="Note 3 2 2 2 3" xfId="22903"/>
    <cellStyle name="Note 3 2 2 3" xfId="21656"/>
    <cellStyle name="Note 3 2 2 3 2" xfId="23407"/>
    <cellStyle name="Note 3 2 2 4" xfId="22530"/>
    <cellStyle name="Note 3 2 3" xfId="20491"/>
    <cellStyle name="Note 3 2 4" xfId="21149"/>
    <cellStyle name="Note 3 2 4 2" xfId="22024"/>
    <cellStyle name="Note 3 2 4 2 2" xfId="23775"/>
    <cellStyle name="Note 3 2 4 3" xfId="22904"/>
    <cellStyle name="Note 3 2 5" xfId="21655"/>
    <cellStyle name="Note 3 2 5 2" xfId="23406"/>
    <cellStyle name="Note 3 2 6" xfId="22529"/>
    <cellStyle name="Note 3 3" xfId="20492"/>
    <cellStyle name="Note 3 3 2" xfId="20493"/>
    <cellStyle name="Note 3 3 3" xfId="21147"/>
    <cellStyle name="Note 3 3 3 2" xfId="22022"/>
    <cellStyle name="Note 3 3 3 2 2" xfId="23773"/>
    <cellStyle name="Note 3 3 3 3" xfId="22902"/>
    <cellStyle name="Note 3 3 4" xfId="21657"/>
    <cellStyle name="Note 3 3 4 2" xfId="23408"/>
    <cellStyle name="Note 3 3 5" xfId="22531"/>
    <cellStyle name="Note 3 4" xfId="20494"/>
    <cellStyle name="Note 3 4 2" xfId="21146"/>
    <cellStyle name="Note 3 4 2 2" xfId="22021"/>
    <cellStyle name="Note 3 4 2 2 2" xfId="23772"/>
    <cellStyle name="Note 3 4 2 3" xfId="22901"/>
    <cellStyle name="Note 3 4 3" xfId="21658"/>
    <cellStyle name="Note 3 4 3 2" xfId="23409"/>
    <cellStyle name="Note 3 4 4" xfId="22532"/>
    <cellStyle name="Note 3 5" xfId="20495"/>
    <cellStyle name="Note 4 2" xfId="20496"/>
    <cellStyle name="Note 4 2 2" xfId="20497"/>
    <cellStyle name="Note 4 2 2 2" xfId="21144"/>
    <cellStyle name="Note 4 2 2 2 2" xfId="22019"/>
    <cellStyle name="Note 4 2 2 2 2 2" xfId="23770"/>
    <cellStyle name="Note 4 2 2 2 3" xfId="22899"/>
    <cellStyle name="Note 4 2 2 3" xfId="21660"/>
    <cellStyle name="Note 4 2 2 3 2" xfId="23411"/>
    <cellStyle name="Note 4 2 2 4" xfId="22534"/>
    <cellStyle name="Note 4 2 3" xfId="20498"/>
    <cellStyle name="Note 4 2 4" xfId="21145"/>
    <cellStyle name="Note 4 2 4 2" xfId="22020"/>
    <cellStyle name="Note 4 2 4 2 2" xfId="23771"/>
    <cellStyle name="Note 4 2 4 3" xfId="22900"/>
    <cellStyle name="Note 4 2 5" xfId="21659"/>
    <cellStyle name="Note 4 2 5 2" xfId="23410"/>
    <cellStyle name="Note 4 2 6" xfId="22533"/>
    <cellStyle name="Note 4 3" xfId="20499"/>
    <cellStyle name="Note 4 4" xfId="20500"/>
    <cellStyle name="Note 4 4 2" xfId="21143"/>
    <cellStyle name="Note 4 4 2 2" xfId="22018"/>
    <cellStyle name="Note 4 4 2 2 2" xfId="23769"/>
    <cellStyle name="Note 4 4 2 3" xfId="22898"/>
    <cellStyle name="Note 4 4 3" xfId="21661"/>
    <cellStyle name="Note 4 4 3 2" xfId="23412"/>
    <cellStyle name="Note 4 4 4" xfId="22535"/>
    <cellStyle name="Note 4 5" xfId="20501"/>
    <cellStyle name="Note 5" xfId="20502"/>
    <cellStyle name="Note 5 2" xfId="20503"/>
    <cellStyle name="Note 5 2 2" xfId="20504"/>
    <cellStyle name="Note 5 2 3" xfId="21141"/>
    <cellStyle name="Note 5 2 3 2" xfId="22016"/>
    <cellStyle name="Note 5 2 3 2 2" xfId="23767"/>
    <cellStyle name="Note 5 2 3 3" xfId="22896"/>
    <cellStyle name="Note 5 2 4" xfId="21663"/>
    <cellStyle name="Note 5 2 4 2" xfId="23414"/>
    <cellStyle name="Note 5 2 5" xfId="22537"/>
    <cellStyle name="Note 5 3" xfId="20505"/>
    <cellStyle name="Note 5 3 2" xfId="20506"/>
    <cellStyle name="Note 5 3 3" xfId="21140"/>
    <cellStyle name="Note 5 3 3 2" xfId="22015"/>
    <cellStyle name="Note 5 3 3 2 2" xfId="23766"/>
    <cellStyle name="Note 5 3 3 3" xfId="22895"/>
    <cellStyle name="Note 5 3 4" xfId="21664"/>
    <cellStyle name="Note 5 3 4 2" xfId="23415"/>
    <cellStyle name="Note 5 3 5" xfId="22538"/>
    <cellStyle name="Note 5 4" xfId="20507"/>
    <cellStyle name="Note 5 4 2" xfId="21139"/>
    <cellStyle name="Note 5 4 2 2" xfId="22014"/>
    <cellStyle name="Note 5 4 2 2 2" xfId="23765"/>
    <cellStyle name="Note 5 4 2 3" xfId="22894"/>
    <cellStyle name="Note 5 4 3" xfId="21665"/>
    <cellStyle name="Note 5 4 3 2" xfId="23416"/>
    <cellStyle name="Note 5 4 4" xfId="22539"/>
    <cellStyle name="Note 5 5" xfId="20508"/>
    <cellStyle name="Note 5 6" xfId="21142"/>
    <cellStyle name="Note 5 6 2" xfId="22017"/>
    <cellStyle name="Note 5 6 2 2" xfId="23768"/>
    <cellStyle name="Note 5 6 3" xfId="22897"/>
    <cellStyle name="Note 5 7" xfId="21662"/>
    <cellStyle name="Note 5 7 2" xfId="23413"/>
    <cellStyle name="Note 5 8" xfId="22536"/>
    <cellStyle name="Note 6" xfId="20509"/>
    <cellStyle name="Note 6 2" xfId="20510"/>
    <cellStyle name="Note 6 2 2" xfId="20511"/>
    <cellStyle name="Note 6 2 3" xfId="21137"/>
    <cellStyle name="Note 6 2 3 2" xfId="22012"/>
    <cellStyle name="Note 6 2 3 2 2" xfId="23763"/>
    <cellStyle name="Note 6 2 3 3" xfId="22892"/>
    <cellStyle name="Note 6 2 4" xfId="21667"/>
    <cellStyle name="Note 6 2 4 2" xfId="23418"/>
    <cellStyle name="Note 6 2 5" xfId="22541"/>
    <cellStyle name="Note 6 3" xfId="20512"/>
    <cellStyle name="Note 6 4" xfId="20513"/>
    <cellStyle name="Note 6 5" xfId="21138"/>
    <cellStyle name="Note 6 5 2" xfId="22013"/>
    <cellStyle name="Note 6 5 2 2" xfId="23764"/>
    <cellStyle name="Note 6 5 3" xfId="22893"/>
    <cellStyle name="Note 6 6" xfId="21666"/>
    <cellStyle name="Note 6 6 2" xfId="23417"/>
    <cellStyle name="Note 6 7" xfId="22540"/>
    <cellStyle name="Note 7" xfId="20514"/>
    <cellStyle name="Note 7 2" xfId="21136"/>
    <cellStyle name="Note 7 2 2" xfId="22011"/>
    <cellStyle name="Note 7 2 2 2" xfId="23762"/>
    <cellStyle name="Note 7 2 3" xfId="22891"/>
    <cellStyle name="Note 7 3" xfId="21668"/>
    <cellStyle name="Note 7 3 2" xfId="23419"/>
    <cellStyle name="Note 7 4" xfId="22542"/>
    <cellStyle name="Note 8" xfId="20515"/>
    <cellStyle name="Note 8 2" xfId="20516"/>
    <cellStyle name="Note 8 2 2" xfId="21134"/>
    <cellStyle name="Note 8 2 2 2" xfId="22009"/>
    <cellStyle name="Note 8 2 2 2 2" xfId="23760"/>
    <cellStyle name="Note 8 2 2 3" xfId="22889"/>
    <cellStyle name="Note 8 2 3" xfId="21670"/>
    <cellStyle name="Note 8 2 3 2" xfId="23421"/>
    <cellStyle name="Note 8 2 4" xfId="22544"/>
    <cellStyle name="Note 8 3" xfId="21135"/>
    <cellStyle name="Note 8 3 2" xfId="22010"/>
    <cellStyle name="Note 8 3 2 2" xfId="23761"/>
    <cellStyle name="Note 8 3 3" xfId="22890"/>
    <cellStyle name="Note 8 4" xfId="21669"/>
    <cellStyle name="Note 8 4 2" xfId="23420"/>
    <cellStyle name="Note 8 5" xfId="22543"/>
    <cellStyle name="Note 9" xfId="20517"/>
    <cellStyle name="Note 9 2" xfId="21133"/>
    <cellStyle name="Note 9 2 2" xfId="22008"/>
    <cellStyle name="Note 9 2 2 2" xfId="23759"/>
    <cellStyle name="Note 9 2 3" xfId="22888"/>
    <cellStyle name="Note 9 3" xfId="21671"/>
    <cellStyle name="Note 9 3 2" xfId="23422"/>
    <cellStyle name="Note 9 4" xfId="2254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887"/>
    <cellStyle name="optionalExposure 3" xfId="22546"/>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2 2 2" xfId="23757"/>
    <cellStyle name="Output 2 10 2 2 3" xfId="22885"/>
    <cellStyle name="Output 2 10 2 3" xfId="21673"/>
    <cellStyle name="Output 2 10 2 3 2" xfId="23424"/>
    <cellStyle name="Output 2 10 2 4" xfId="22548"/>
    <cellStyle name="Output 2 10 3" xfId="20531"/>
    <cellStyle name="Output 2 10 3 2" xfId="21129"/>
    <cellStyle name="Output 2 10 3 2 2" xfId="22005"/>
    <cellStyle name="Output 2 10 3 2 2 2" xfId="23756"/>
    <cellStyle name="Output 2 10 3 2 3" xfId="22884"/>
    <cellStyle name="Output 2 10 3 3" xfId="21674"/>
    <cellStyle name="Output 2 10 3 3 2" xfId="23425"/>
    <cellStyle name="Output 2 10 3 4" xfId="22549"/>
    <cellStyle name="Output 2 10 4" xfId="20532"/>
    <cellStyle name="Output 2 10 4 2" xfId="21128"/>
    <cellStyle name="Output 2 10 4 2 2" xfId="22004"/>
    <cellStyle name="Output 2 10 4 2 2 2" xfId="23755"/>
    <cellStyle name="Output 2 10 4 2 3" xfId="22883"/>
    <cellStyle name="Output 2 10 4 3" xfId="21675"/>
    <cellStyle name="Output 2 10 4 3 2" xfId="23426"/>
    <cellStyle name="Output 2 10 4 4" xfId="22550"/>
    <cellStyle name="Output 2 10 5" xfId="20533"/>
    <cellStyle name="Output 2 10 5 2" xfId="21127"/>
    <cellStyle name="Output 2 10 5 2 2" xfId="22003"/>
    <cellStyle name="Output 2 10 5 2 2 2" xfId="23754"/>
    <cellStyle name="Output 2 10 5 2 3" xfId="22882"/>
    <cellStyle name="Output 2 10 5 3" xfId="21676"/>
    <cellStyle name="Output 2 10 5 3 2" xfId="23427"/>
    <cellStyle name="Output 2 10 5 4" xfId="22551"/>
    <cellStyle name="Output 2 11" xfId="20534"/>
    <cellStyle name="Output 2 11 2" xfId="20535"/>
    <cellStyle name="Output 2 11 2 2" xfId="21125"/>
    <cellStyle name="Output 2 11 2 2 2" xfId="22001"/>
    <cellStyle name="Output 2 11 2 2 2 2" xfId="23752"/>
    <cellStyle name="Output 2 11 2 2 3" xfId="22880"/>
    <cellStyle name="Output 2 11 2 3" xfId="21678"/>
    <cellStyle name="Output 2 11 2 3 2" xfId="23429"/>
    <cellStyle name="Output 2 11 2 4" xfId="22553"/>
    <cellStyle name="Output 2 11 3" xfId="20536"/>
    <cellStyle name="Output 2 11 3 2" xfId="21124"/>
    <cellStyle name="Output 2 11 3 2 2" xfId="22000"/>
    <cellStyle name="Output 2 11 3 2 2 2" xfId="23751"/>
    <cellStyle name="Output 2 11 3 2 3" xfId="22879"/>
    <cellStyle name="Output 2 11 3 3" xfId="21679"/>
    <cellStyle name="Output 2 11 3 3 2" xfId="23430"/>
    <cellStyle name="Output 2 11 3 4" xfId="22554"/>
    <cellStyle name="Output 2 11 4" xfId="20537"/>
    <cellStyle name="Output 2 11 4 2" xfId="21123"/>
    <cellStyle name="Output 2 11 4 2 2" xfId="21999"/>
    <cellStyle name="Output 2 11 4 2 2 2" xfId="23750"/>
    <cellStyle name="Output 2 11 4 2 3" xfId="22878"/>
    <cellStyle name="Output 2 11 4 3" xfId="21680"/>
    <cellStyle name="Output 2 11 4 3 2" xfId="23431"/>
    <cellStyle name="Output 2 11 4 4" xfId="22555"/>
    <cellStyle name="Output 2 11 5" xfId="20538"/>
    <cellStyle name="Output 2 11 5 2" xfId="21122"/>
    <cellStyle name="Output 2 11 5 2 2" xfId="21998"/>
    <cellStyle name="Output 2 11 5 2 2 2" xfId="23749"/>
    <cellStyle name="Output 2 11 5 2 3" xfId="22877"/>
    <cellStyle name="Output 2 11 5 3" xfId="21681"/>
    <cellStyle name="Output 2 11 5 3 2" xfId="23432"/>
    <cellStyle name="Output 2 11 5 4" xfId="22556"/>
    <cellStyle name="Output 2 11 6" xfId="21126"/>
    <cellStyle name="Output 2 11 6 2" xfId="22002"/>
    <cellStyle name="Output 2 11 6 2 2" xfId="23753"/>
    <cellStyle name="Output 2 11 6 3" xfId="22881"/>
    <cellStyle name="Output 2 11 7" xfId="21677"/>
    <cellStyle name="Output 2 11 7 2" xfId="23428"/>
    <cellStyle name="Output 2 11 8" xfId="22552"/>
    <cellStyle name="Output 2 12" xfId="20539"/>
    <cellStyle name="Output 2 12 2" xfId="20540"/>
    <cellStyle name="Output 2 12 2 2" xfId="21120"/>
    <cellStyle name="Output 2 12 2 2 2" xfId="21996"/>
    <cellStyle name="Output 2 12 2 2 2 2" xfId="23747"/>
    <cellStyle name="Output 2 12 2 2 3" xfId="22875"/>
    <cellStyle name="Output 2 12 2 3" xfId="21683"/>
    <cellStyle name="Output 2 12 2 3 2" xfId="23434"/>
    <cellStyle name="Output 2 12 2 4" xfId="22558"/>
    <cellStyle name="Output 2 12 3" xfId="20541"/>
    <cellStyle name="Output 2 12 3 2" xfId="21119"/>
    <cellStyle name="Output 2 12 3 2 2" xfId="21995"/>
    <cellStyle name="Output 2 12 3 2 2 2" xfId="23746"/>
    <cellStyle name="Output 2 12 3 2 3" xfId="22874"/>
    <cellStyle name="Output 2 12 3 3" xfId="21684"/>
    <cellStyle name="Output 2 12 3 3 2" xfId="23435"/>
    <cellStyle name="Output 2 12 3 4" xfId="22559"/>
    <cellStyle name="Output 2 12 4" xfId="20542"/>
    <cellStyle name="Output 2 12 4 2" xfId="21118"/>
    <cellStyle name="Output 2 12 4 2 2" xfId="21994"/>
    <cellStyle name="Output 2 12 4 2 2 2" xfId="23745"/>
    <cellStyle name="Output 2 12 4 2 3" xfId="22873"/>
    <cellStyle name="Output 2 12 4 3" xfId="21685"/>
    <cellStyle name="Output 2 12 4 3 2" xfId="23436"/>
    <cellStyle name="Output 2 12 4 4" xfId="22560"/>
    <cellStyle name="Output 2 12 5" xfId="20543"/>
    <cellStyle name="Output 2 12 5 2" xfId="21117"/>
    <cellStyle name="Output 2 12 5 2 2" xfId="21993"/>
    <cellStyle name="Output 2 12 5 2 2 2" xfId="23744"/>
    <cellStyle name="Output 2 12 5 2 3" xfId="22872"/>
    <cellStyle name="Output 2 12 5 3" xfId="21686"/>
    <cellStyle name="Output 2 12 5 3 2" xfId="23437"/>
    <cellStyle name="Output 2 12 5 4" xfId="22561"/>
    <cellStyle name="Output 2 12 6" xfId="21121"/>
    <cellStyle name="Output 2 12 6 2" xfId="21997"/>
    <cellStyle name="Output 2 12 6 2 2" xfId="23748"/>
    <cellStyle name="Output 2 12 6 3" xfId="22876"/>
    <cellStyle name="Output 2 12 7" xfId="21682"/>
    <cellStyle name="Output 2 12 7 2" xfId="23433"/>
    <cellStyle name="Output 2 12 8" xfId="22557"/>
    <cellStyle name="Output 2 13" xfId="20544"/>
    <cellStyle name="Output 2 13 2" xfId="20545"/>
    <cellStyle name="Output 2 13 2 2" xfId="21115"/>
    <cellStyle name="Output 2 13 2 2 2" xfId="21991"/>
    <cellStyle name="Output 2 13 2 2 2 2" xfId="23742"/>
    <cellStyle name="Output 2 13 2 2 3" xfId="22870"/>
    <cellStyle name="Output 2 13 2 3" xfId="21688"/>
    <cellStyle name="Output 2 13 2 3 2" xfId="23439"/>
    <cellStyle name="Output 2 13 2 4" xfId="22563"/>
    <cellStyle name="Output 2 13 3" xfId="20546"/>
    <cellStyle name="Output 2 13 3 2" xfId="21114"/>
    <cellStyle name="Output 2 13 3 2 2" xfId="21990"/>
    <cellStyle name="Output 2 13 3 2 2 2" xfId="23741"/>
    <cellStyle name="Output 2 13 3 2 3" xfId="22869"/>
    <cellStyle name="Output 2 13 3 3" xfId="21689"/>
    <cellStyle name="Output 2 13 3 3 2" xfId="23440"/>
    <cellStyle name="Output 2 13 3 4" xfId="22564"/>
    <cellStyle name="Output 2 13 4" xfId="20547"/>
    <cellStyle name="Output 2 13 4 2" xfId="21113"/>
    <cellStyle name="Output 2 13 4 2 2" xfId="21989"/>
    <cellStyle name="Output 2 13 4 2 2 2" xfId="23740"/>
    <cellStyle name="Output 2 13 4 2 3" xfId="22868"/>
    <cellStyle name="Output 2 13 4 3" xfId="21690"/>
    <cellStyle name="Output 2 13 4 3 2" xfId="23441"/>
    <cellStyle name="Output 2 13 4 4" xfId="22565"/>
    <cellStyle name="Output 2 13 5" xfId="21116"/>
    <cellStyle name="Output 2 13 5 2" xfId="21992"/>
    <cellStyle name="Output 2 13 5 2 2" xfId="23743"/>
    <cellStyle name="Output 2 13 5 3" xfId="22871"/>
    <cellStyle name="Output 2 13 6" xfId="21687"/>
    <cellStyle name="Output 2 13 6 2" xfId="23438"/>
    <cellStyle name="Output 2 13 7" xfId="22562"/>
    <cellStyle name="Output 2 14" xfId="20548"/>
    <cellStyle name="Output 2 14 2" xfId="21112"/>
    <cellStyle name="Output 2 14 2 2" xfId="21988"/>
    <cellStyle name="Output 2 14 2 2 2" xfId="23739"/>
    <cellStyle name="Output 2 14 2 3" xfId="22867"/>
    <cellStyle name="Output 2 14 3" xfId="21691"/>
    <cellStyle name="Output 2 14 3 2" xfId="23442"/>
    <cellStyle name="Output 2 14 4" xfId="22566"/>
    <cellStyle name="Output 2 15" xfId="20549"/>
    <cellStyle name="Output 2 15 2" xfId="21111"/>
    <cellStyle name="Output 2 15 2 2" xfId="21987"/>
    <cellStyle name="Output 2 15 2 2 2" xfId="23738"/>
    <cellStyle name="Output 2 15 2 3" xfId="22866"/>
    <cellStyle name="Output 2 15 3" xfId="21692"/>
    <cellStyle name="Output 2 15 3 2" xfId="23443"/>
    <cellStyle name="Output 2 15 4" xfId="22567"/>
    <cellStyle name="Output 2 16" xfId="20550"/>
    <cellStyle name="Output 2 16 2" xfId="21110"/>
    <cellStyle name="Output 2 16 2 2" xfId="21986"/>
    <cellStyle name="Output 2 16 2 2 2" xfId="23737"/>
    <cellStyle name="Output 2 16 2 3" xfId="22865"/>
    <cellStyle name="Output 2 16 3" xfId="21693"/>
    <cellStyle name="Output 2 16 3 2" xfId="23444"/>
    <cellStyle name="Output 2 16 4" xfId="22568"/>
    <cellStyle name="Output 2 17" xfId="21131"/>
    <cellStyle name="Output 2 17 2" xfId="22007"/>
    <cellStyle name="Output 2 17 2 2" xfId="23758"/>
    <cellStyle name="Output 2 17 3" xfId="22886"/>
    <cellStyle name="Output 2 18" xfId="21672"/>
    <cellStyle name="Output 2 18 2" xfId="23423"/>
    <cellStyle name="Output 2 19" xfId="22547"/>
    <cellStyle name="Output 2 2" xfId="20551"/>
    <cellStyle name="Output 2 2 10" xfId="21109"/>
    <cellStyle name="Output 2 2 10 2" xfId="21985"/>
    <cellStyle name="Output 2 2 10 2 2" xfId="23736"/>
    <cellStyle name="Output 2 2 10 3" xfId="22864"/>
    <cellStyle name="Output 2 2 11" xfId="21694"/>
    <cellStyle name="Output 2 2 11 2" xfId="23445"/>
    <cellStyle name="Output 2 2 12" xfId="22569"/>
    <cellStyle name="Output 2 2 2" xfId="20552"/>
    <cellStyle name="Output 2 2 2 2" xfId="20553"/>
    <cellStyle name="Output 2 2 2 2 2" xfId="21107"/>
    <cellStyle name="Output 2 2 2 2 2 2" xfId="21983"/>
    <cellStyle name="Output 2 2 2 2 2 2 2" xfId="23734"/>
    <cellStyle name="Output 2 2 2 2 2 3" xfId="22862"/>
    <cellStyle name="Output 2 2 2 2 3" xfId="21696"/>
    <cellStyle name="Output 2 2 2 2 3 2" xfId="23447"/>
    <cellStyle name="Output 2 2 2 2 4" xfId="22571"/>
    <cellStyle name="Output 2 2 2 3" xfId="20554"/>
    <cellStyle name="Output 2 2 2 3 2" xfId="21106"/>
    <cellStyle name="Output 2 2 2 3 2 2" xfId="21982"/>
    <cellStyle name="Output 2 2 2 3 2 2 2" xfId="23733"/>
    <cellStyle name="Output 2 2 2 3 2 3" xfId="22861"/>
    <cellStyle name="Output 2 2 2 3 3" xfId="21697"/>
    <cellStyle name="Output 2 2 2 3 3 2" xfId="23448"/>
    <cellStyle name="Output 2 2 2 3 4" xfId="22572"/>
    <cellStyle name="Output 2 2 2 4" xfId="20555"/>
    <cellStyle name="Output 2 2 2 4 2" xfId="21105"/>
    <cellStyle name="Output 2 2 2 4 2 2" xfId="21981"/>
    <cellStyle name="Output 2 2 2 4 2 2 2" xfId="23732"/>
    <cellStyle name="Output 2 2 2 4 2 3" xfId="22860"/>
    <cellStyle name="Output 2 2 2 4 3" xfId="21698"/>
    <cellStyle name="Output 2 2 2 4 3 2" xfId="23449"/>
    <cellStyle name="Output 2 2 2 4 4" xfId="22573"/>
    <cellStyle name="Output 2 2 2 5" xfId="21108"/>
    <cellStyle name="Output 2 2 2 5 2" xfId="21984"/>
    <cellStyle name="Output 2 2 2 5 2 2" xfId="23735"/>
    <cellStyle name="Output 2 2 2 5 3" xfId="22863"/>
    <cellStyle name="Output 2 2 2 6" xfId="21695"/>
    <cellStyle name="Output 2 2 2 6 2" xfId="23446"/>
    <cellStyle name="Output 2 2 2 7" xfId="22570"/>
    <cellStyle name="Output 2 2 3" xfId="20556"/>
    <cellStyle name="Output 2 2 3 2" xfId="20557"/>
    <cellStyle name="Output 2 2 3 2 2" xfId="21103"/>
    <cellStyle name="Output 2 2 3 2 2 2" xfId="21979"/>
    <cellStyle name="Output 2 2 3 2 2 2 2" xfId="23730"/>
    <cellStyle name="Output 2 2 3 2 2 3" xfId="22858"/>
    <cellStyle name="Output 2 2 3 2 3" xfId="21700"/>
    <cellStyle name="Output 2 2 3 2 3 2" xfId="23451"/>
    <cellStyle name="Output 2 2 3 2 4" xfId="22575"/>
    <cellStyle name="Output 2 2 3 3" xfId="20558"/>
    <cellStyle name="Output 2 2 3 3 2" xfId="21102"/>
    <cellStyle name="Output 2 2 3 3 2 2" xfId="21978"/>
    <cellStyle name="Output 2 2 3 3 2 2 2" xfId="23729"/>
    <cellStyle name="Output 2 2 3 3 2 3" xfId="22857"/>
    <cellStyle name="Output 2 2 3 3 3" xfId="21701"/>
    <cellStyle name="Output 2 2 3 3 3 2" xfId="23452"/>
    <cellStyle name="Output 2 2 3 3 4" xfId="22576"/>
    <cellStyle name="Output 2 2 3 4" xfId="20559"/>
    <cellStyle name="Output 2 2 3 4 2" xfId="21101"/>
    <cellStyle name="Output 2 2 3 4 2 2" xfId="21977"/>
    <cellStyle name="Output 2 2 3 4 2 2 2" xfId="23728"/>
    <cellStyle name="Output 2 2 3 4 2 3" xfId="22856"/>
    <cellStyle name="Output 2 2 3 4 3" xfId="21702"/>
    <cellStyle name="Output 2 2 3 4 3 2" xfId="23453"/>
    <cellStyle name="Output 2 2 3 4 4" xfId="22577"/>
    <cellStyle name="Output 2 2 3 5" xfId="21104"/>
    <cellStyle name="Output 2 2 3 5 2" xfId="21980"/>
    <cellStyle name="Output 2 2 3 5 2 2" xfId="23731"/>
    <cellStyle name="Output 2 2 3 5 3" xfId="22859"/>
    <cellStyle name="Output 2 2 3 6" xfId="21699"/>
    <cellStyle name="Output 2 2 3 6 2" xfId="23450"/>
    <cellStyle name="Output 2 2 3 7" xfId="22574"/>
    <cellStyle name="Output 2 2 4" xfId="20560"/>
    <cellStyle name="Output 2 2 4 2" xfId="20561"/>
    <cellStyle name="Output 2 2 4 2 2" xfId="21099"/>
    <cellStyle name="Output 2 2 4 2 2 2" xfId="21975"/>
    <cellStyle name="Output 2 2 4 2 2 2 2" xfId="23726"/>
    <cellStyle name="Output 2 2 4 2 2 3" xfId="22854"/>
    <cellStyle name="Output 2 2 4 2 3" xfId="21704"/>
    <cellStyle name="Output 2 2 4 2 3 2" xfId="23455"/>
    <cellStyle name="Output 2 2 4 2 4" xfId="22579"/>
    <cellStyle name="Output 2 2 4 3" xfId="20562"/>
    <cellStyle name="Output 2 2 4 3 2" xfId="21098"/>
    <cellStyle name="Output 2 2 4 3 2 2" xfId="21974"/>
    <cellStyle name="Output 2 2 4 3 2 2 2" xfId="23725"/>
    <cellStyle name="Output 2 2 4 3 2 3" xfId="22853"/>
    <cellStyle name="Output 2 2 4 3 3" xfId="21705"/>
    <cellStyle name="Output 2 2 4 3 3 2" xfId="23456"/>
    <cellStyle name="Output 2 2 4 3 4" xfId="22580"/>
    <cellStyle name="Output 2 2 4 4" xfId="20563"/>
    <cellStyle name="Output 2 2 4 4 2" xfId="21097"/>
    <cellStyle name="Output 2 2 4 4 2 2" xfId="21973"/>
    <cellStyle name="Output 2 2 4 4 2 2 2" xfId="23724"/>
    <cellStyle name="Output 2 2 4 4 2 3" xfId="22852"/>
    <cellStyle name="Output 2 2 4 4 3" xfId="21706"/>
    <cellStyle name="Output 2 2 4 4 3 2" xfId="23457"/>
    <cellStyle name="Output 2 2 4 4 4" xfId="22581"/>
    <cellStyle name="Output 2 2 4 5" xfId="21100"/>
    <cellStyle name="Output 2 2 4 5 2" xfId="21976"/>
    <cellStyle name="Output 2 2 4 5 2 2" xfId="23727"/>
    <cellStyle name="Output 2 2 4 5 3" xfId="22855"/>
    <cellStyle name="Output 2 2 4 6" xfId="21703"/>
    <cellStyle name="Output 2 2 4 6 2" xfId="23454"/>
    <cellStyle name="Output 2 2 4 7" xfId="22578"/>
    <cellStyle name="Output 2 2 5" xfId="20564"/>
    <cellStyle name="Output 2 2 5 2" xfId="20565"/>
    <cellStyle name="Output 2 2 5 2 2" xfId="21095"/>
    <cellStyle name="Output 2 2 5 2 2 2" xfId="21971"/>
    <cellStyle name="Output 2 2 5 2 2 2 2" xfId="23722"/>
    <cellStyle name="Output 2 2 5 2 2 3" xfId="22850"/>
    <cellStyle name="Output 2 2 5 2 3" xfId="21708"/>
    <cellStyle name="Output 2 2 5 2 3 2" xfId="23459"/>
    <cellStyle name="Output 2 2 5 2 4" xfId="22583"/>
    <cellStyle name="Output 2 2 5 3" xfId="20566"/>
    <cellStyle name="Output 2 2 5 3 2" xfId="21094"/>
    <cellStyle name="Output 2 2 5 3 2 2" xfId="21970"/>
    <cellStyle name="Output 2 2 5 3 2 2 2" xfId="23721"/>
    <cellStyle name="Output 2 2 5 3 2 3" xfId="22849"/>
    <cellStyle name="Output 2 2 5 3 3" xfId="21709"/>
    <cellStyle name="Output 2 2 5 3 3 2" xfId="23460"/>
    <cellStyle name="Output 2 2 5 3 4" xfId="22584"/>
    <cellStyle name="Output 2 2 5 4" xfId="20567"/>
    <cellStyle name="Output 2 2 5 4 2" xfId="21093"/>
    <cellStyle name="Output 2 2 5 4 2 2" xfId="21969"/>
    <cellStyle name="Output 2 2 5 4 2 2 2" xfId="23720"/>
    <cellStyle name="Output 2 2 5 4 2 3" xfId="22848"/>
    <cellStyle name="Output 2 2 5 4 3" xfId="21710"/>
    <cellStyle name="Output 2 2 5 4 3 2" xfId="23461"/>
    <cellStyle name="Output 2 2 5 4 4" xfId="22585"/>
    <cellStyle name="Output 2 2 5 5" xfId="21096"/>
    <cellStyle name="Output 2 2 5 5 2" xfId="21972"/>
    <cellStyle name="Output 2 2 5 5 2 2" xfId="23723"/>
    <cellStyle name="Output 2 2 5 5 3" xfId="22851"/>
    <cellStyle name="Output 2 2 5 6" xfId="21707"/>
    <cellStyle name="Output 2 2 5 6 2" xfId="23458"/>
    <cellStyle name="Output 2 2 5 7" xfId="22582"/>
    <cellStyle name="Output 2 2 6" xfId="20568"/>
    <cellStyle name="Output 2 2 6 2" xfId="21092"/>
    <cellStyle name="Output 2 2 6 2 2" xfId="21968"/>
    <cellStyle name="Output 2 2 6 2 2 2" xfId="23719"/>
    <cellStyle name="Output 2 2 6 2 3" xfId="22847"/>
    <cellStyle name="Output 2 2 6 3" xfId="21711"/>
    <cellStyle name="Output 2 2 6 3 2" xfId="23462"/>
    <cellStyle name="Output 2 2 6 4" xfId="22586"/>
    <cellStyle name="Output 2 2 7" xfId="20569"/>
    <cellStyle name="Output 2 2 7 2" xfId="21091"/>
    <cellStyle name="Output 2 2 7 2 2" xfId="21967"/>
    <cellStyle name="Output 2 2 7 2 2 2" xfId="23718"/>
    <cellStyle name="Output 2 2 7 2 3" xfId="22846"/>
    <cellStyle name="Output 2 2 7 3" xfId="21712"/>
    <cellStyle name="Output 2 2 7 3 2" xfId="23463"/>
    <cellStyle name="Output 2 2 7 4" xfId="22587"/>
    <cellStyle name="Output 2 2 8" xfId="20570"/>
    <cellStyle name="Output 2 2 8 2" xfId="21090"/>
    <cellStyle name="Output 2 2 8 2 2" xfId="21966"/>
    <cellStyle name="Output 2 2 8 2 2 2" xfId="23717"/>
    <cellStyle name="Output 2 2 8 2 3" xfId="22845"/>
    <cellStyle name="Output 2 2 8 3" xfId="21713"/>
    <cellStyle name="Output 2 2 8 3 2" xfId="23464"/>
    <cellStyle name="Output 2 2 8 4" xfId="22588"/>
    <cellStyle name="Output 2 2 9" xfId="20571"/>
    <cellStyle name="Output 2 2 9 2" xfId="21089"/>
    <cellStyle name="Output 2 2 9 2 2" xfId="21965"/>
    <cellStyle name="Output 2 2 9 2 2 2" xfId="23716"/>
    <cellStyle name="Output 2 2 9 2 3" xfId="22844"/>
    <cellStyle name="Output 2 2 9 3" xfId="21714"/>
    <cellStyle name="Output 2 2 9 3 2" xfId="23465"/>
    <cellStyle name="Output 2 2 9 4" xfId="22589"/>
    <cellStyle name="Output 2 3" xfId="20572"/>
    <cellStyle name="Output 2 3 2" xfId="20573"/>
    <cellStyle name="Output 2 3 2 2" xfId="21088"/>
    <cellStyle name="Output 2 3 2 2 2" xfId="21964"/>
    <cellStyle name="Output 2 3 2 2 2 2" xfId="23715"/>
    <cellStyle name="Output 2 3 2 2 3" xfId="22843"/>
    <cellStyle name="Output 2 3 2 3" xfId="21715"/>
    <cellStyle name="Output 2 3 2 3 2" xfId="23466"/>
    <cellStyle name="Output 2 3 2 4" xfId="22590"/>
    <cellStyle name="Output 2 3 3" xfId="20574"/>
    <cellStyle name="Output 2 3 3 2" xfId="21087"/>
    <cellStyle name="Output 2 3 3 2 2" xfId="21963"/>
    <cellStyle name="Output 2 3 3 2 2 2" xfId="23714"/>
    <cellStyle name="Output 2 3 3 2 3" xfId="22842"/>
    <cellStyle name="Output 2 3 3 3" xfId="21716"/>
    <cellStyle name="Output 2 3 3 3 2" xfId="23467"/>
    <cellStyle name="Output 2 3 3 4" xfId="22591"/>
    <cellStyle name="Output 2 3 4" xfId="20575"/>
    <cellStyle name="Output 2 3 4 2" xfId="21086"/>
    <cellStyle name="Output 2 3 4 2 2" xfId="21962"/>
    <cellStyle name="Output 2 3 4 2 2 2" xfId="23713"/>
    <cellStyle name="Output 2 3 4 2 3" xfId="22841"/>
    <cellStyle name="Output 2 3 4 3" xfId="21717"/>
    <cellStyle name="Output 2 3 4 3 2" xfId="23468"/>
    <cellStyle name="Output 2 3 4 4" xfId="22592"/>
    <cellStyle name="Output 2 3 5" xfId="20576"/>
    <cellStyle name="Output 2 3 5 2" xfId="21085"/>
    <cellStyle name="Output 2 3 5 2 2" xfId="21961"/>
    <cellStyle name="Output 2 3 5 2 2 2" xfId="23712"/>
    <cellStyle name="Output 2 3 5 2 3" xfId="22840"/>
    <cellStyle name="Output 2 3 5 3" xfId="21718"/>
    <cellStyle name="Output 2 3 5 3 2" xfId="23469"/>
    <cellStyle name="Output 2 3 5 4" xfId="22593"/>
    <cellStyle name="Output 2 4" xfId="20577"/>
    <cellStyle name="Output 2 4 2" xfId="20578"/>
    <cellStyle name="Output 2 4 2 2" xfId="21084"/>
    <cellStyle name="Output 2 4 2 2 2" xfId="21960"/>
    <cellStyle name="Output 2 4 2 2 2 2" xfId="23711"/>
    <cellStyle name="Output 2 4 2 2 3" xfId="22839"/>
    <cellStyle name="Output 2 4 2 3" xfId="21719"/>
    <cellStyle name="Output 2 4 2 3 2" xfId="23470"/>
    <cellStyle name="Output 2 4 2 4" xfId="22594"/>
    <cellStyle name="Output 2 4 3" xfId="20579"/>
    <cellStyle name="Output 2 4 3 2" xfId="21083"/>
    <cellStyle name="Output 2 4 3 2 2" xfId="21959"/>
    <cellStyle name="Output 2 4 3 2 2 2" xfId="23710"/>
    <cellStyle name="Output 2 4 3 2 3" xfId="22838"/>
    <cellStyle name="Output 2 4 3 3" xfId="21720"/>
    <cellStyle name="Output 2 4 3 3 2" xfId="23471"/>
    <cellStyle name="Output 2 4 3 4" xfId="22595"/>
    <cellStyle name="Output 2 4 4" xfId="20580"/>
    <cellStyle name="Output 2 4 4 2" xfId="21082"/>
    <cellStyle name="Output 2 4 4 2 2" xfId="21958"/>
    <cellStyle name="Output 2 4 4 2 2 2" xfId="23709"/>
    <cellStyle name="Output 2 4 4 2 3" xfId="22837"/>
    <cellStyle name="Output 2 4 4 3" xfId="21721"/>
    <cellStyle name="Output 2 4 4 3 2" xfId="23472"/>
    <cellStyle name="Output 2 4 4 4" xfId="22596"/>
    <cellStyle name="Output 2 4 5" xfId="20581"/>
    <cellStyle name="Output 2 4 5 2" xfId="21081"/>
    <cellStyle name="Output 2 4 5 2 2" xfId="21957"/>
    <cellStyle name="Output 2 4 5 2 2 2" xfId="23708"/>
    <cellStyle name="Output 2 4 5 2 3" xfId="22836"/>
    <cellStyle name="Output 2 4 5 3" xfId="21722"/>
    <cellStyle name="Output 2 4 5 3 2" xfId="23473"/>
    <cellStyle name="Output 2 4 5 4" xfId="22597"/>
    <cellStyle name="Output 2 5" xfId="20582"/>
    <cellStyle name="Output 2 5 2" xfId="20583"/>
    <cellStyle name="Output 2 5 2 2" xfId="21080"/>
    <cellStyle name="Output 2 5 2 2 2" xfId="21956"/>
    <cellStyle name="Output 2 5 2 2 2 2" xfId="23707"/>
    <cellStyle name="Output 2 5 2 2 3" xfId="22835"/>
    <cellStyle name="Output 2 5 2 3" xfId="21723"/>
    <cellStyle name="Output 2 5 2 3 2" xfId="23474"/>
    <cellStyle name="Output 2 5 2 4" xfId="22598"/>
    <cellStyle name="Output 2 5 3" xfId="20584"/>
    <cellStyle name="Output 2 5 3 2" xfId="21079"/>
    <cellStyle name="Output 2 5 3 2 2" xfId="21955"/>
    <cellStyle name="Output 2 5 3 2 2 2" xfId="23706"/>
    <cellStyle name="Output 2 5 3 2 3" xfId="22834"/>
    <cellStyle name="Output 2 5 3 3" xfId="21724"/>
    <cellStyle name="Output 2 5 3 3 2" xfId="23475"/>
    <cellStyle name="Output 2 5 3 4" xfId="22599"/>
    <cellStyle name="Output 2 5 4" xfId="20585"/>
    <cellStyle name="Output 2 5 4 2" xfId="21078"/>
    <cellStyle name="Output 2 5 4 2 2" xfId="21954"/>
    <cellStyle name="Output 2 5 4 2 2 2" xfId="23705"/>
    <cellStyle name="Output 2 5 4 2 3" xfId="22833"/>
    <cellStyle name="Output 2 5 4 3" xfId="21725"/>
    <cellStyle name="Output 2 5 4 3 2" xfId="23476"/>
    <cellStyle name="Output 2 5 4 4" xfId="22600"/>
    <cellStyle name="Output 2 5 5" xfId="20586"/>
    <cellStyle name="Output 2 5 5 2" xfId="21077"/>
    <cellStyle name="Output 2 5 5 2 2" xfId="21953"/>
    <cellStyle name="Output 2 5 5 2 2 2" xfId="23704"/>
    <cellStyle name="Output 2 5 5 2 3" xfId="22832"/>
    <cellStyle name="Output 2 5 5 3" xfId="21726"/>
    <cellStyle name="Output 2 5 5 3 2" xfId="23477"/>
    <cellStyle name="Output 2 5 5 4" xfId="22601"/>
    <cellStyle name="Output 2 6" xfId="20587"/>
    <cellStyle name="Output 2 6 2" xfId="20588"/>
    <cellStyle name="Output 2 6 2 2" xfId="21076"/>
    <cellStyle name="Output 2 6 2 2 2" xfId="21952"/>
    <cellStyle name="Output 2 6 2 2 2 2" xfId="23703"/>
    <cellStyle name="Output 2 6 2 2 3" xfId="22831"/>
    <cellStyle name="Output 2 6 2 3" xfId="21727"/>
    <cellStyle name="Output 2 6 2 3 2" xfId="23478"/>
    <cellStyle name="Output 2 6 2 4" xfId="22602"/>
    <cellStyle name="Output 2 6 3" xfId="20589"/>
    <cellStyle name="Output 2 6 3 2" xfId="21075"/>
    <cellStyle name="Output 2 6 3 2 2" xfId="21951"/>
    <cellStyle name="Output 2 6 3 2 2 2" xfId="23702"/>
    <cellStyle name="Output 2 6 3 2 3" xfId="22830"/>
    <cellStyle name="Output 2 6 3 3" xfId="21728"/>
    <cellStyle name="Output 2 6 3 3 2" xfId="23479"/>
    <cellStyle name="Output 2 6 3 4" xfId="22603"/>
    <cellStyle name="Output 2 6 4" xfId="20590"/>
    <cellStyle name="Output 2 6 4 2" xfId="21074"/>
    <cellStyle name="Output 2 6 4 2 2" xfId="21950"/>
    <cellStyle name="Output 2 6 4 2 2 2" xfId="23701"/>
    <cellStyle name="Output 2 6 4 2 3" xfId="22829"/>
    <cellStyle name="Output 2 6 4 3" xfId="21729"/>
    <cellStyle name="Output 2 6 4 3 2" xfId="23480"/>
    <cellStyle name="Output 2 6 4 4" xfId="22604"/>
    <cellStyle name="Output 2 6 5" xfId="20591"/>
    <cellStyle name="Output 2 6 5 2" xfId="21073"/>
    <cellStyle name="Output 2 6 5 2 2" xfId="21949"/>
    <cellStyle name="Output 2 6 5 2 2 2" xfId="23700"/>
    <cellStyle name="Output 2 6 5 2 3" xfId="22828"/>
    <cellStyle name="Output 2 6 5 3" xfId="21730"/>
    <cellStyle name="Output 2 6 5 3 2" xfId="23481"/>
    <cellStyle name="Output 2 6 5 4" xfId="22605"/>
    <cellStyle name="Output 2 7" xfId="20592"/>
    <cellStyle name="Output 2 7 2" xfId="20593"/>
    <cellStyle name="Output 2 7 2 2" xfId="21072"/>
    <cellStyle name="Output 2 7 2 2 2" xfId="21948"/>
    <cellStyle name="Output 2 7 2 2 2 2" xfId="23699"/>
    <cellStyle name="Output 2 7 2 2 3" xfId="22827"/>
    <cellStyle name="Output 2 7 2 3" xfId="21731"/>
    <cellStyle name="Output 2 7 2 3 2" xfId="23482"/>
    <cellStyle name="Output 2 7 2 4" xfId="22606"/>
    <cellStyle name="Output 2 7 3" xfId="20594"/>
    <cellStyle name="Output 2 7 3 2" xfId="21071"/>
    <cellStyle name="Output 2 7 3 2 2" xfId="21947"/>
    <cellStyle name="Output 2 7 3 2 2 2" xfId="23698"/>
    <cellStyle name="Output 2 7 3 2 3" xfId="22826"/>
    <cellStyle name="Output 2 7 3 3" xfId="21732"/>
    <cellStyle name="Output 2 7 3 3 2" xfId="23483"/>
    <cellStyle name="Output 2 7 3 4" xfId="22607"/>
    <cellStyle name="Output 2 7 4" xfId="20595"/>
    <cellStyle name="Output 2 7 4 2" xfId="21070"/>
    <cellStyle name="Output 2 7 4 2 2" xfId="21946"/>
    <cellStyle name="Output 2 7 4 2 2 2" xfId="23697"/>
    <cellStyle name="Output 2 7 4 2 3" xfId="22825"/>
    <cellStyle name="Output 2 7 4 3" xfId="21733"/>
    <cellStyle name="Output 2 7 4 3 2" xfId="23484"/>
    <cellStyle name="Output 2 7 4 4" xfId="22608"/>
    <cellStyle name="Output 2 7 5" xfId="20596"/>
    <cellStyle name="Output 2 7 5 2" xfId="21069"/>
    <cellStyle name="Output 2 7 5 2 2" xfId="21945"/>
    <cellStyle name="Output 2 7 5 2 2 2" xfId="23696"/>
    <cellStyle name="Output 2 7 5 2 3" xfId="22824"/>
    <cellStyle name="Output 2 7 5 3" xfId="21734"/>
    <cellStyle name="Output 2 7 5 3 2" xfId="23485"/>
    <cellStyle name="Output 2 7 5 4" xfId="22609"/>
    <cellStyle name="Output 2 8" xfId="20597"/>
    <cellStyle name="Output 2 8 2" xfId="20598"/>
    <cellStyle name="Output 2 8 2 2" xfId="21068"/>
    <cellStyle name="Output 2 8 2 2 2" xfId="21944"/>
    <cellStyle name="Output 2 8 2 2 2 2" xfId="23695"/>
    <cellStyle name="Output 2 8 2 2 3" xfId="22823"/>
    <cellStyle name="Output 2 8 2 3" xfId="21735"/>
    <cellStyle name="Output 2 8 2 3 2" xfId="23486"/>
    <cellStyle name="Output 2 8 2 4" xfId="22610"/>
    <cellStyle name="Output 2 8 3" xfId="20599"/>
    <cellStyle name="Output 2 8 3 2" xfId="21067"/>
    <cellStyle name="Output 2 8 3 2 2" xfId="21943"/>
    <cellStyle name="Output 2 8 3 2 2 2" xfId="23694"/>
    <cellStyle name="Output 2 8 3 2 3" xfId="22822"/>
    <cellStyle name="Output 2 8 3 3" xfId="21736"/>
    <cellStyle name="Output 2 8 3 3 2" xfId="23487"/>
    <cellStyle name="Output 2 8 3 4" xfId="22611"/>
    <cellStyle name="Output 2 8 4" xfId="20600"/>
    <cellStyle name="Output 2 8 4 2" xfId="21066"/>
    <cellStyle name="Output 2 8 4 2 2" xfId="21942"/>
    <cellStyle name="Output 2 8 4 2 2 2" xfId="23693"/>
    <cellStyle name="Output 2 8 4 2 3" xfId="22821"/>
    <cellStyle name="Output 2 8 4 3" xfId="21737"/>
    <cellStyle name="Output 2 8 4 3 2" xfId="23488"/>
    <cellStyle name="Output 2 8 4 4" xfId="22612"/>
    <cellStyle name="Output 2 8 5" xfId="20601"/>
    <cellStyle name="Output 2 8 5 2" xfId="21065"/>
    <cellStyle name="Output 2 8 5 2 2" xfId="21941"/>
    <cellStyle name="Output 2 8 5 2 2 2" xfId="23692"/>
    <cellStyle name="Output 2 8 5 2 3" xfId="22820"/>
    <cellStyle name="Output 2 8 5 3" xfId="21738"/>
    <cellStyle name="Output 2 8 5 3 2" xfId="23489"/>
    <cellStyle name="Output 2 8 5 4" xfId="22613"/>
    <cellStyle name="Output 2 9" xfId="20602"/>
    <cellStyle name="Output 2 9 2" xfId="20603"/>
    <cellStyle name="Output 2 9 2 2" xfId="21064"/>
    <cellStyle name="Output 2 9 2 2 2" xfId="21940"/>
    <cellStyle name="Output 2 9 2 2 2 2" xfId="23691"/>
    <cellStyle name="Output 2 9 2 2 3" xfId="22819"/>
    <cellStyle name="Output 2 9 2 3" xfId="21739"/>
    <cellStyle name="Output 2 9 2 3 2" xfId="23490"/>
    <cellStyle name="Output 2 9 2 4" xfId="22614"/>
    <cellStyle name="Output 2 9 3" xfId="20604"/>
    <cellStyle name="Output 2 9 3 2" xfId="21063"/>
    <cellStyle name="Output 2 9 3 2 2" xfId="21939"/>
    <cellStyle name="Output 2 9 3 2 2 2" xfId="23690"/>
    <cellStyle name="Output 2 9 3 2 3" xfId="22818"/>
    <cellStyle name="Output 2 9 3 3" xfId="21740"/>
    <cellStyle name="Output 2 9 3 3 2" xfId="23491"/>
    <cellStyle name="Output 2 9 3 4" xfId="22615"/>
    <cellStyle name="Output 2 9 4" xfId="20605"/>
    <cellStyle name="Output 2 9 4 2" xfId="21062"/>
    <cellStyle name="Output 2 9 4 2 2" xfId="21938"/>
    <cellStyle name="Output 2 9 4 2 2 2" xfId="23689"/>
    <cellStyle name="Output 2 9 4 2 3" xfId="22817"/>
    <cellStyle name="Output 2 9 4 3" xfId="21741"/>
    <cellStyle name="Output 2 9 4 3 2" xfId="23492"/>
    <cellStyle name="Output 2 9 4 4" xfId="22616"/>
    <cellStyle name="Output 2 9 5" xfId="20606"/>
    <cellStyle name="Output 2 9 5 2" xfId="21061"/>
    <cellStyle name="Output 2 9 5 2 2" xfId="21937"/>
    <cellStyle name="Output 2 9 5 2 2 2" xfId="23688"/>
    <cellStyle name="Output 2 9 5 2 3" xfId="22816"/>
    <cellStyle name="Output 2 9 5 3" xfId="21742"/>
    <cellStyle name="Output 2 9 5 3 2" xfId="23493"/>
    <cellStyle name="Output 2 9 5 4" xfId="22617"/>
    <cellStyle name="Output 3" xfId="20607"/>
    <cellStyle name="Output 3 2" xfId="20608"/>
    <cellStyle name="Output 3 2 2" xfId="21059"/>
    <cellStyle name="Output 3 2 2 2" xfId="21935"/>
    <cellStyle name="Output 3 2 2 2 2" xfId="23686"/>
    <cellStyle name="Output 3 2 2 3" xfId="22814"/>
    <cellStyle name="Output 3 2 3" xfId="21744"/>
    <cellStyle name="Output 3 2 3 2" xfId="23495"/>
    <cellStyle name="Output 3 2 4" xfId="22619"/>
    <cellStyle name="Output 3 3" xfId="20609"/>
    <cellStyle name="Output 3 3 2" xfId="21058"/>
    <cellStyle name="Output 3 3 2 2" xfId="21934"/>
    <cellStyle name="Output 3 3 2 2 2" xfId="23685"/>
    <cellStyle name="Output 3 3 2 3" xfId="22813"/>
    <cellStyle name="Output 3 3 3" xfId="21745"/>
    <cellStyle name="Output 3 3 3 2" xfId="23496"/>
    <cellStyle name="Output 3 3 4" xfId="22620"/>
    <cellStyle name="Output 3 4" xfId="21060"/>
    <cellStyle name="Output 3 4 2" xfId="21936"/>
    <cellStyle name="Output 3 4 2 2" xfId="23687"/>
    <cellStyle name="Output 3 4 3" xfId="22815"/>
    <cellStyle name="Output 3 5" xfId="21743"/>
    <cellStyle name="Output 3 5 2" xfId="23494"/>
    <cellStyle name="Output 3 6" xfId="22618"/>
    <cellStyle name="Output 4" xfId="20610"/>
    <cellStyle name="Output 4 2" xfId="20611"/>
    <cellStyle name="Output 4 2 2" xfId="21056"/>
    <cellStyle name="Output 4 2 2 2" xfId="21932"/>
    <cellStyle name="Output 4 2 2 2 2" xfId="23683"/>
    <cellStyle name="Output 4 2 2 3" xfId="22811"/>
    <cellStyle name="Output 4 2 3" xfId="21747"/>
    <cellStyle name="Output 4 2 3 2" xfId="23498"/>
    <cellStyle name="Output 4 2 4" xfId="22622"/>
    <cellStyle name="Output 4 3" xfId="20612"/>
    <cellStyle name="Output 4 3 2" xfId="21055"/>
    <cellStyle name="Output 4 3 2 2" xfId="21931"/>
    <cellStyle name="Output 4 3 2 2 2" xfId="23682"/>
    <cellStyle name="Output 4 3 2 3" xfId="22810"/>
    <cellStyle name="Output 4 3 3" xfId="21748"/>
    <cellStyle name="Output 4 3 3 2" xfId="23499"/>
    <cellStyle name="Output 4 3 4" xfId="22623"/>
    <cellStyle name="Output 4 4" xfId="21057"/>
    <cellStyle name="Output 4 4 2" xfId="21933"/>
    <cellStyle name="Output 4 4 2 2" xfId="23684"/>
    <cellStyle name="Output 4 4 3" xfId="22812"/>
    <cellStyle name="Output 4 5" xfId="21746"/>
    <cellStyle name="Output 4 5 2" xfId="23497"/>
    <cellStyle name="Output 4 6" xfId="22621"/>
    <cellStyle name="Output 5" xfId="20613"/>
    <cellStyle name="Output 5 2" xfId="20614"/>
    <cellStyle name="Output 5 2 2" xfId="21053"/>
    <cellStyle name="Output 5 2 2 2" xfId="21929"/>
    <cellStyle name="Output 5 2 2 2 2" xfId="23680"/>
    <cellStyle name="Output 5 2 2 3" xfId="22808"/>
    <cellStyle name="Output 5 2 3" xfId="21750"/>
    <cellStyle name="Output 5 2 3 2" xfId="23501"/>
    <cellStyle name="Output 5 2 4" xfId="22625"/>
    <cellStyle name="Output 5 3" xfId="20615"/>
    <cellStyle name="Output 5 3 2" xfId="21052"/>
    <cellStyle name="Output 5 3 2 2" xfId="21928"/>
    <cellStyle name="Output 5 3 2 2 2" xfId="23679"/>
    <cellStyle name="Output 5 3 2 3" xfId="22807"/>
    <cellStyle name="Output 5 3 3" xfId="21751"/>
    <cellStyle name="Output 5 3 3 2" xfId="23502"/>
    <cellStyle name="Output 5 3 4" xfId="22626"/>
    <cellStyle name="Output 5 4" xfId="21054"/>
    <cellStyle name="Output 5 4 2" xfId="21930"/>
    <cellStyle name="Output 5 4 2 2" xfId="23681"/>
    <cellStyle name="Output 5 4 3" xfId="22809"/>
    <cellStyle name="Output 5 5" xfId="21749"/>
    <cellStyle name="Output 5 5 2" xfId="23500"/>
    <cellStyle name="Output 5 6" xfId="22624"/>
    <cellStyle name="Output 6" xfId="20616"/>
    <cellStyle name="Output 6 2" xfId="20617"/>
    <cellStyle name="Output 6 2 2" xfId="21050"/>
    <cellStyle name="Output 6 2 2 2" xfId="21926"/>
    <cellStyle name="Output 6 2 2 2 2" xfId="23677"/>
    <cellStyle name="Output 6 2 2 3" xfId="22805"/>
    <cellStyle name="Output 6 2 3" xfId="21753"/>
    <cellStyle name="Output 6 2 3 2" xfId="23504"/>
    <cellStyle name="Output 6 2 4" xfId="22628"/>
    <cellStyle name="Output 6 3" xfId="20618"/>
    <cellStyle name="Output 6 3 2" xfId="21049"/>
    <cellStyle name="Output 6 3 2 2" xfId="21925"/>
    <cellStyle name="Output 6 3 2 2 2" xfId="23676"/>
    <cellStyle name="Output 6 3 2 3" xfId="22804"/>
    <cellStyle name="Output 6 3 3" xfId="21754"/>
    <cellStyle name="Output 6 3 3 2" xfId="23505"/>
    <cellStyle name="Output 6 3 4" xfId="22629"/>
    <cellStyle name="Output 6 4" xfId="21051"/>
    <cellStyle name="Output 6 4 2" xfId="21927"/>
    <cellStyle name="Output 6 4 2 2" xfId="23678"/>
    <cellStyle name="Output 6 4 3" xfId="22806"/>
    <cellStyle name="Output 6 5" xfId="21752"/>
    <cellStyle name="Output 6 5 2" xfId="23503"/>
    <cellStyle name="Output 6 6" xfId="22627"/>
    <cellStyle name="Output 7" xfId="20619"/>
    <cellStyle name="Output 7 2" xfId="21048"/>
    <cellStyle name="Output 7 2 2" xfId="21924"/>
    <cellStyle name="Output 7 2 2 2" xfId="23675"/>
    <cellStyle name="Output 7 2 3" xfId="22803"/>
    <cellStyle name="Output 7 3" xfId="21755"/>
    <cellStyle name="Output 7 3 2" xfId="23506"/>
    <cellStyle name="Output 7 4" xfId="22630"/>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02"/>
    <cellStyle name="showExposure 3" xfId="22631"/>
    <cellStyle name="showParameterE" xfId="20787"/>
    <cellStyle name="showParameterE 2" xfId="21046"/>
    <cellStyle name="showParameterE 2 2" xfId="22801"/>
    <cellStyle name="showParameterE 3" xfId="22632"/>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2 2 2" xfId="23673"/>
    <cellStyle name="Total 2 10 2 2 3" xfId="22799"/>
    <cellStyle name="Total 2 10 2 3" xfId="21757"/>
    <cellStyle name="Total 2 10 2 3 2" xfId="23508"/>
    <cellStyle name="Total 2 10 2 4" xfId="22634"/>
    <cellStyle name="Total 2 10 3" xfId="20826"/>
    <cellStyle name="Total 2 10 3 2" xfId="21043"/>
    <cellStyle name="Total 2 10 3 2 2" xfId="21921"/>
    <cellStyle name="Total 2 10 3 2 2 2" xfId="23672"/>
    <cellStyle name="Total 2 10 3 2 3" xfId="22798"/>
    <cellStyle name="Total 2 10 3 3" xfId="21758"/>
    <cellStyle name="Total 2 10 3 3 2" xfId="23509"/>
    <cellStyle name="Total 2 10 3 4" xfId="22635"/>
    <cellStyle name="Total 2 10 4" xfId="20827"/>
    <cellStyle name="Total 2 10 4 2" xfId="21042"/>
    <cellStyle name="Total 2 10 4 2 2" xfId="21920"/>
    <cellStyle name="Total 2 10 4 2 2 2" xfId="23671"/>
    <cellStyle name="Total 2 10 4 2 3" xfId="22797"/>
    <cellStyle name="Total 2 10 4 3" xfId="21759"/>
    <cellStyle name="Total 2 10 4 3 2" xfId="23510"/>
    <cellStyle name="Total 2 10 4 4" xfId="22636"/>
    <cellStyle name="Total 2 10 5" xfId="20828"/>
    <cellStyle name="Total 2 10 5 2" xfId="21041"/>
    <cellStyle name="Total 2 10 5 2 2" xfId="21919"/>
    <cellStyle name="Total 2 10 5 2 2 2" xfId="23670"/>
    <cellStyle name="Total 2 10 5 2 3" xfId="22796"/>
    <cellStyle name="Total 2 10 5 3" xfId="21760"/>
    <cellStyle name="Total 2 10 5 3 2" xfId="23511"/>
    <cellStyle name="Total 2 10 5 4" xfId="22637"/>
    <cellStyle name="Total 2 11" xfId="20829"/>
    <cellStyle name="Total 2 11 2" xfId="20830"/>
    <cellStyle name="Total 2 11 2 2" xfId="21039"/>
    <cellStyle name="Total 2 11 2 2 2" xfId="21917"/>
    <cellStyle name="Total 2 11 2 2 2 2" xfId="23668"/>
    <cellStyle name="Total 2 11 2 2 3" xfId="22794"/>
    <cellStyle name="Total 2 11 2 3" xfId="21762"/>
    <cellStyle name="Total 2 11 2 3 2" xfId="23513"/>
    <cellStyle name="Total 2 11 2 4" xfId="22639"/>
    <cellStyle name="Total 2 11 3" xfId="20831"/>
    <cellStyle name="Total 2 11 3 2" xfId="21038"/>
    <cellStyle name="Total 2 11 3 2 2" xfId="21916"/>
    <cellStyle name="Total 2 11 3 2 2 2" xfId="23667"/>
    <cellStyle name="Total 2 11 3 2 3" xfId="22793"/>
    <cellStyle name="Total 2 11 3 3" xfId="21763"/>
    <cellStyle name="Total 2 11 3 3 2" xfId="23514"/>
    <cellStyle name="Total 2 11 3 4" xfId="22640"/>
    <cellStyle name="Total 2 11 4" xfId="20832"/>
    <cellStyle name="Total 2 11 4 2" xfId="21037"/>
    <cellStyle name="Total 2 11 4 2 2" xfId="21915"/>
    <cellStyle name="Total 2 11 4 2 2 2" xfId="23666"/>
    <cellStyle name="Total 2 11 4 2 3" xfId="22792"/>
    <cellStyle name="Total 2 11 4 3" xfId="21764"/>
    <cellStyle name="Total 2 11 4 3 2" xfId="23515"/>
    <cellStyle name="Total 2 11 4 4" xfId="22641"/>
    <cellStyle name="Total 2 11 5" xfId="20833"/>
    <cellStyle name="Total 2 11 5 2" xfId="21036"/>
    <cellStyle name="Total 2 11 5 2 2" xfId="21914"/>
    <cellStyle name="Total 2 11 5 2 2 2" xfId="23665"/>
    <cellStyle name="Total 2 11 5 2 3" xfId="22791"/>
    <cellStyle name="Total 2 11 5 3" xfId="21765"/>
    <cellStyle name="Total 2 11 5 3 2" xfId="23516"/>
    <cellStyle name="Total 2 11 5 4" xfId="22642"/>
    <cellStyle name="Total 2 11 6" xfId="21040"/>
    <cellStyle name="Total 2 11 6 2" xfId="21918"/>
    <cellStyle name="Total 2 11 6 2 2" xfId="23669"/>
    <cellStyle name="Total 2 11 6 3" xfId="22795"/>
    <cellStyle name="Total 2 11 7" xfId="21761"/>
    <cellStyle name="Total 2 11 7 2" xfId="23512"/>
    <cellStyle name="Total 2 11 8" xfId="22638"/>
    <cellStyle name="Total 2 12" xfId="20834"/>
    <cellStyle name="Total 2 12 2" xfId="20835"/>
    <cellStyle name="Total 2 12 2 2" xfId="21034"/>
    <cellStyle name="Total 2 12 2 2 2" xfId="21912"/>
    <cellStyle name="Total 2 12 2 2 2 2" xfId="23663"/>
    <cellStyle name="Total 2 12 2 2 3" xfId="22789"/>
    <cellStyle name="Total 2 12 2 3" xfId="21767"/>
    <cellStyle name="Total 2 12 2 3 2" xfId="23518"/>
    <cellStyle name="Total 2 12 2 4" xfId="22644"/>
    <cellStyle name="Total 2 12 3" xfId="20836"/>
    <cellStyle name="Total 2 12 3 2" xfId="21033"/>
    <cellStyle name="Total 2 12 3 2 2" xfId="21911"/>
    <cellStyle name="Total 2 12 3 2 2 2" xfId="23662"/>
    <cellStyle name="Total 2 12 3 2 3" xfId="22788"/>
    <cellStyle name="Total 2 12 3 3" xfId="21768"/>
    <cellStyle name="Total 2 12 3 3 2" xfId="23519"/>
    <cellStyle name="Total 2 12 3 4" xfId="22645"/>
    <cellStyle name="Total 2 12 4" xfId="20837"/>
    <cellStyle name="Total 2 12 4 2" xfId="21032"/>
    <cellStyle name="Total 2 12 4 2 2" xfId="21910"/>
    <cellStyle name="Total 2 12 4 2 2 2" xfId="23661"/>
    <cellStyle name="Total 2 12 4 2 3" xfId="22787"/>
    <cellStyle name="Total 2 12 4 3" xfId="21769"/>
    <cellStyle name="Total 2 12 4 3 2" xfId="23520"/>
    <cellStyle name="Total 2 12 4 4" xfId="22646"/>
    <cellStyle name="Total 2 12 5" xfId="20838"/>
    <cellStyle name="Total 2 12 5 2" xfId="21031"/>
    <cellStyle name="Total 2 12 5 2 2" xfId="21909"/>
    <cellStyle name="Total 2 12 5 2 2 2" xfId="23660"/>
    <cellStyle name="Total 2 12 5 2 3" xfId="22786"/>
    <cellStyle name="Total 2 12 5 3" xfId="21770"/>
    <cellStyle name="Total 2 12 5 3 2" xfId="23521"/>
    <cellStyle name="Total 2 12 5 4" xfId="22647"/>
    <cellStyle name="Total 2 12 6" xfId="21035"/>
    <cellStyle name="Total 2 12 6 2" xfId="21913"/>
    <cellStyle name="Total 2 12 6 2 2" xfId="23664"/>
    <cellStyle name="Total 2 12 6 3" xfId="22790"/>
    <cellStyle name="Total 2 12 7" xfId="21766"/>
    <cellStyle name="Total 2 12 7 2" xfId="23517"/>
    <cellStyle name="Total 2 12 8" xfId="22643"/>
    <cellStyle name="Total 2 13" xfId="20839"/>
    <cellStyle name="Total 2 13 2" xfId="20840"/>
    <cellStyle name="Total 2 13 2 2" xfId="21029"/>
    <cellStyle name="Total 2 13 2 2 2" xfId="21907"/>
    <cellStyle name="Total 2 13 2 2 2 2" xfId="23658"/>
    <cellStyle name="Total 2 13 2 2 3" xfId="22784"/>
    <cellStyle name="Total 2 13 2 3" xfId="21772"/>
    <cellStyle name="Total 2 13 2 3 2" xfId="23523"/>
    <cellStyle name="Total 2 13 2 4" xfId="22649"/>
    <cellStyle name="Total 2 13 3" xfId="20841"/>
    <cellStyle name="Total 2 13 3 2" xfId="21028"/>
    <cellStyle name="Total 2 13 3 2 2" xfId="21906"/>
    <cellStyle name="Total 2 13 3 2 2 2" xfId="23657"/>
    <cellStyle name="Total 2 13 3 2 3" xfId="22783"/>
    <cellStyle name="Total 2 13 3 3" xfId="21773"/>
    <cellStyle name="Total 2 13 3 3 2" xfId="23524"/>
    <cellStyle name="Total 2 13 3 4" xfId="22650"/>
    <cellStyle name="Total 2 13 4" xfId="20842"/>
    <cellStyle name="Total 2 13 4 2" xfId="21027"/>
    <cellStyle name="Total 2 13 4 2 2" xfId="21905"/>
    <cellStyle name="Total 2 13 4 2 2 2" xfId="23656"/>
    <cellStyle name="Total 2 13 4 2 3" xfId="22782"/>
    <cellStyle name="Total 2 13 4 3" xfId="21774"/>
    <cellStyle name="Total 2 13 4 3 2" xfId="23525"/>
    <cellStyle name="Total 2 13 4 4" xfId="22651"/>
    <cellStyle name="Total 2 13 5" xfId="21030"/>
    <cellStyle name="Total 2 13 5 2" xfId="21908"/>
    <cellStyle name="Total 2 13 5 2 2" xfId="23659"/>
    <cellStyle name="Total 2 13 5 3" xfId="22785"/>
    <cellStyle name="Total 2 13 6" xfId="21771"/>
    <cellStyle name="Total 2 13 6 2" xfId="23522"/>
    <cellStyle name="Total 2 13 7" xfId="22648"/>
    <cellStyle name="Total 2 14" xfId="20843"/>
    <cellStyle name="Total 2 14 2" xfId="21026"/>
    <cellStyle name="Total 2 14 2 2" xfId="21904"/>
    <cellStyle name="Total 2 14 2 2 2" xfId="23655"/>
    <cellStyle name="Total 2 14 2 3" xfId="22781"/>
    <cellStyle name="Total 2 14 3" xfId="21775"/>
    <cellStyle name="Total 2 14 3 2" xfId="23526"/>
    <cellStyle name="Total 2 14 4" xfId="22652"/>
    <cellStyle name="Total 2 15" xfId="20844"/>
    <cellStyle name="Total 2 15 2" xfId="21025"/>
    <cellStyle name="Total 2 15 2 2" xfId="21903"/>
    <cellStyle name="Total 2 15 2 2 2" xfId="23654"/>
    <cellStyle name="Total 2 15 2 3" xfId="22780"/>
    <cellStyle name="Total 2 15 3" xfId="21776"/>
    <cellStyle name="Total 2 15 3 2" xfId="23527"/>
    <cellStyle name="Total 2 15 4" xfId="22653"/>
    <cellStyle name="Total 2 16" xfId="20845"/>
    <cellStyle name="Total 2 16 2" xfId="21024"/>
    <cellStyle name="Total 2 16 2 2" xfId="21902"/>
    <cellStyle name="Total 2 16 2 2 2" xfId="23653"/>
    <cellStyle name="Total 2 16 2 3" xfId="22779"/>
    <cellStyle name="Total 2 16 3" xfId="21777"/>
    <cellStyle name="Total 2 16 3 2" xfId="23528"/>
    <cellStyle name="Total 2 16 4" xfId="22654"/>
    <cellStyle name="Total 2 17" xfId="21045"/>
    <cellStyle name="Total 2 17 2" xfId="21923"/>
    <cellStyle name="Total 2 17 2 2" xfId="23674"/>
    <cellStyle name="Total 2 17 3" xfId="22800"/>
    <cellStyle name="Total 2 18" xfId="21756"/>
    <cellStyle name="Total 2 18 2" xfId="23507"/>
    <cellStyle name="Total 2 19" xfId="22633"/>
    <cellStyle name="Total 2 2" xfId="20846"/>
    <cellStyle name="Total 2 2 10" xfId="21023"/>
    <cellStyle name="Total 2 2 10 2" xfId="21901"/>
    <cellStyle name="Total 2 2 10 2 2" xfId="23652"/>
    <cellStyle name="Total 2 2 10 3" xfId="22778"/>
    <cellStyle name="Total 2 2 11" xfId="21778"/>
    <cellStyle name="Total 2 2 11 2" xfId="23529"/>
    <cellStyle name="Total 2 2 12" xfId="22655"/>
    <cellStyle name="Total 2 2 2" xfId="20847"/>
    <cellStyle name="Total 2 2 2 2" xfId="20848"/>
    <cellStyle name="Total 2 2 2 2 2" xfId="21021"/>
    <cellStyle name="Total 2 2 2 2 2 2" xfId="21899"/>
    <cellStyle name="Total 2 2 2 2 2 2 2" xfId="23650"/>
    <cellStyle name="Total 2 2 2 2 2 3" xfId="22776"/>
    <cellStyle name="Total 2 2 2 2 3" xfId="21780"/>
    <cellStyle name="Total 2 2 2 2 3 2" xfId="23531"/>
    <cellStyle name="Total 2 2 2 2 4" xfId="22657"/>
    <cellStyle name="Total 2 2 2 3" xfId="20849"/>
    <cellStyle name="Total 2 2 2 3 2" xfId="21020"/>
    <cellStyle name="Total 2 2 2 3 2 2" xfId="21898"/>
    <cellStyle name="Total 2 2 2 3 2 2 2" xfId="23649"/>
    <cellStyle name="Total 2 2 2 3 2 3" xfId="22775"/>
    <cellStyle name="Total 2 2 2 3 3" xfId="21781"/>
    <cellStyle name="Total 2 2 2 3 3 2" xfId="23532"/>
    <cellStyle name="Total 2 2 2 3 4" xfId="22658"/>
    <cellStyle name="Total 2 2 2 4" xfId="20850"/>
    <cellStyle name="Total 2 2 2 4 2" xfId="21019"/>
    <cellStyle name="Total 2 2 2 4 2 2" xfId="21897"/>
    <cellStyle name="Total 2 2 2 4 2 2 2" xfId="23648"/>
    <cellStyle name="Total 2 2 2 4 2 3" xfId="22774"/>
    <cellStyle name="Total 2 2 2 4 3" xfId="21782"/>
    <cellStyle name="Total 2 2 2 4 3 2" xfId="23533"/>
    <cellStyle name="Total 2 2 2 4 4" xfId="22659"/>
    <cellStyle name="Total 2 2 2 5" xfId="21022"/>
    <cellStyle name="Total 2 2 2 5 2" xfId="21900"/>
    <cellStyle name="Total 2 2 2 5 2 2" xfId="23651"/>
    <cellStyle name="Total 2 2 2 5 3" xfId="22777"/>
    <cellStyle name="Total 2 2 2 6" xfId="21779"/>
    <cellStyle name="Total 2 2 2 6 2" xfId="23530"/>
    <cellStyle name="Total 2 2 2 7" xfId="22656"/>
    <cellStyle name="Total 2 2 3" xfId="20851"/>
    <cellStyle name="Total 2 2 3 2" xfId="20852"/>
    <cellStyle name="Total 2 2 3 2 2" xfId="21017"/>
    <cellStyle name="Total 2 2 3 2 2 2" xfId="21895"/>
    <cellStyle name="Total 2 2 3 2 2 2 2" xfId="23646"/>
    <cellStyle name="Total 2 2 3 2 2 3" xfId="22772"/>
    <cellStyle name="Total 2 2 3 2 3" xfId="21784"/>
    <cellStyle name="Total 2 2 3 2 3 2" xfId="23535"/>
    <cellStyle name="Total 2 2 3 2 4" xfId="22661"/>
    <cellStyle name="Total 2 2 3 3" xfId="20853"/>
    <cellStyle name="Total 2 2 3 3 2" xfId="21016"/>
    <cellStyle name="Total 2 2 3 3 2 2" xfId="21894"/>
    <cellStyle name="Total 2 2 3 3 2 2 2" xfId="23645"/>
    <cellStyle name="Total 2 2 3 3 2 3" xfId="22771"/>
    <cellStyle name="Total 2 2 3 3 3" xfId="21785"/>
    <cellStyle name="Total 2 2 3 3 3 2" xfId="23536"/>
    <cellStyle name="Total 2 2 3 3 4" xfId="22662"/>
    <cellStyle name="Total 2 2 3 4" xfId="20854"/>
    <cellStyle name="Total 2 2 3 4 2" xfId="21015"/>
    <cellStyle name="Total 2 2 3 4 2 2" xfId="21893"/>
    <cellStyle name="Total 2 2 3 4 2 2 2" xfId="23644"/>
    <cellStyle name="Total 2 2 3 4 2 3" xfId="22770"/>
    <cellStyle name="Total 2 2 3 4 3" xfId="21786"/>
    <cellStyle name="Total 2 2 3 4 3 2" xfId="23537"/>
    <cellStyle name="Total 2 2 3 4 4" xfId="22663"/>
    <cellStyle name="Total 2 2 3 5" xfId="21018"/>
    <cellStyle name="Total 2 2 3 5 2" xfId="21896"/>
    <cellStyle name="Total 2 2 3 5 2 2" xfId="23647"/>
    <cellStyle name="Total 2 2 3 5 3" xfId="22773"/>
    <cellStyle name="Total 2 2 3 6" xfId="21783"/>
    <cellStyle name="Total 2 2 3 6 2" xfId="23534"/>
    <cellStyle name="Total 2 2 3 7" xfId="22660"/>
    <cellStyle name="Total 2 2 4" xfId="20855"/>
    <cellStyle name="Total 2 2 4 2" xfId="20856"/>
    <cellStyle name="Total 2 2 4 2 2" xfId="21013"/>
    <cellStyle name="Total 2 2 4 2 2 2" xfId="21891"/>
    <cellStyle name="Total 2 2 4 2 2 2 2" xfId="23642"/>
    <cellStyle name="Total 2 2 4 2 2 3" xfId="22768"/>
    <cellStyle name="Total 2 2 4 2 3" xfId="21788"/>
    <cellStyle name="Total 2 2 4 2 3 2" xfId="23539"/>
    <cellStyle name="Total 2 2 4 2 4" xfId="22665"/>
    <cellStyle name="Total 2 2 4 3" xfId="20857"/>
    <cellStyle name="Total 2 2 4 3 2" xfId="21012"/>
    <cellStyle name="Total 2 2 4 3 2 2" xfId="21890"/>
    <cellStyle name="Total 2 2 4 3 2 2 2" xfId="23641"/>
    <cellStyle name="Total 2 2 4 3 2 3" xfId="22767"/>
    <cellStyle name="Total 2 2 4 3 3" xfId="21789"/>
    <cellStyle name="Total 2 2 4 3 3 2" xfId="23540"/>
    <cellStyle name="Total 2 2 4 3 4" xfId="22666"/>
    <cellStyle name="Total 2 2 4 4" xfId="20858"/>
    <cellStyle name="Total 2 2 4 4 2" xfId="21011"/>
    <cellStyle name="Total 2 2 4 4 2 2" xfId="21889"/>
    <cellStyle name="Total 2 2 4 4 2 2 2" xfId="23640"/>
    <cellStyle name="Total 2 2 4 4 2 3" xfId="22766"/>
    <cellStyle name="Total 2 2 4 4 3" xfId="21790"/>
    <cellStyle name="Total 2 2 4 4 3 2" xfId="23541"/>
    <cellStyle name="Total 2 2 4 4 4" xfId="22667"/>
    <cellStyle name="Total 2 2 4 5" xfId="21014"/>
    <cellStyle name="Total 2 2 4 5 2" xfId="21892"/>
    <cellStyle name="Total 2 2 4 5 2 2" xfId="23643"/>
    <cellStyle name="Total 2 2 4 5 3" xfId="22769"/>
    <cellStyle name="Total 2 2 4 6" xfId="21787"/>
    <cellStyle name="Total 2 2 4 6 2" xfId="23538"/>
    <cellStyle name="Total 2 2 4 7" xfId="22664"/>
    <cellStyle name="Total 2 2 5" xfId="20859"/>
    <cellStyle name="Total 2 2 5 2" xfId="20860"/>
    <cellStyle name="Total 2 2 5 2 2" xfId="21009"/>
    <cellStyle name="Total 2 2 5 2 2 2" xfId="21887"/>
    <cellStyle name="Total 2 2 5 2 2 2 2" xfId="23638"/>
    <cellStyle name="Total 2 2 5 2 2 3" xfId="22764"/>
    <cellStyle name="Total 2 2 5 2 3" xfId="21792"/>
    <cellStyle name="Total 2 2 5 2 3 2" xfId="23543"/>
    <cellStyle name="Total 2 2 5 2 4" xfId="22669"/>
    <cellStyle name="Total 2 2 5 3" xfId="20861"/>
    <cellStyle name="Total 2 2 5 3 2" xfId="21008"/>
    <cellStyle name="Total 2 2 5 3 2 2" xfId="21886"/>
    <cellStyle name="Total 2 2 5 3 2 2 2" xfId="23637"/>
    <cellStyle name="Total 2 2 5 3 2 3" xfId="22763"/>
    <cellStyle name="Total 2 2 5 3 3" xfId="21793"/>
    <cellStyle name="Total 2 2 5 3 3 2" xfId="23544"/>
    <cellStyle name="Total 2 2 5 3 4" xfId="22670"/>
    <cellStyle name="Total 2 2 5 4" xfId="20862"/>
    <cellStyle name="Total 2 2 5 4 2" xfId="21007"/>
    <cellStyle name="Total 2 2 5 4 2 2" xfId="21885"/>
    <cellStyle name="Total 2 2 5 4 2 2 2" xfId="23636"/>
    <cellStyle name="Total 2 2 5 4 2 3" xfId="22762"/>
    <cellStyle name="Total 2 2 5 4 3" xfId="21794"/>
    <cellStyle name="Total 2 2 5 4 3 2" xfId="23545"/>
    <cellStyle name="Total 2 2 5 4 4" xfId="22671"/>
    <cellStyle name="Total 2 2 5 5" xfId="21010"/>
    <cellStyle name="Total 2 2 5 5 2" xfId="21888"/>
    <cellStyle name="Total 2 2 5 5 2 2" xfId="23639"/>
    <cellStyle name="Total 2 2 5 5 3" xfId="22765"/>
    <cellStyle name="Total 2 2 5 6" xfId="21791"/>
    <cellStyle name="Total 2 2 5 6 2" xfId="23542"/>
    <cellStyle name="Total 2 2 5 7" xfId="22668"/>
    <cellStyle name="Total 2 2 6" xfId="20863"/>
    <cellStyle name="Total 2 2 6 2" xfId="21006"/>
    <cellStyle name="Total 2 2 6 2 2" xfId="21884"/>
    <cellStyle name="Total 2 2 6 2 2 2" xfId="23635"/>
    <cellStyle name="Total 2 2 6 2 3" xfId="22761"/>
    <cellStyle name="Total 2 2 6 3" xfId="21795"/>
    <cellStyle name="Total 2 2 6 3 2" xfId="23546"/>
    <cellStyle name="Total 2 2 6 4" xfId="22672"/>
    <cellStyle name="Total 2 2 7" xfId="20864"/>
    <cellStyle name="Total 2 2 7 2" xfId="21005"/>
    <cellStyle name="Total 2 2 7 2 2" xfId="21883"/>
    <cellStyle name="Total 2 2 7 2 2 2" xfId="23634"/>
    <cellStyle name="Total 2 2 7 2 3" xfId="22760"/>
    <cellStyle name="Total 2 2 7 3" xfId="21796"/>
    <cellStyle name="Total 2 2 7 3 2" xfId="23547"/>
    <cellStyle name="Total 2 2 7 4" xfId="22673"/>
    <cellStyle name="Total 2 2 8" xfId="20865"/>
    <cellStyle name="Total 2 2 8 2" xfId="21004"/>
    <cellStyle name="Total 2 2 8 2 2" xfId="21882"/>
    <cellStyle name="Total 2 2 8 2 2 2" xfId="23633"/>
    <cellStyle name="Total 2 2 8 2 3" xfId="22759"/>
    <cellStyle name="Total 2 2 8 3" xfId="21797"/>
    <cellStyle name="Total 2 2 8 3 2" xfId="23548"/>
    <cellStyle name="Total 2 2 8 4" xfId="22674"/>
    <cellStyle name="Total 2 2 9" xfId="20866"/>
    <cellStyle name="Total 2 2 9 2" xfId="21003"/>
    <cellStyle name="Total 2 2 9 2 2" xfId="21881"/>
    <cellStyle name="Total 2 2 9 2 2 2" xfId="23632"/>
    <cellStyle name="Total 2 2 9 2 3" xfId="22758"/>
    <cellStyle name="Total 2 2 9 3" xfId="21798"/>
    <cellStyle name="Total 2 2 9 3 2" xfId="23549"/>
    <cellStyle name="Total 2 2 9 4" xfId="22675"/>
    <cellStyle name="Total 2 3" xfId="20867"/>
    <cellStyle name="Total 2 3 2" xfId="20868"/>
    <cellStyle name="Total 2 3 2 2" xfId="21002"/>
    <cellStyle name="Total 2 3 2 2 2" xfId="21880"/>
    <cellStyle name="Total 2 3 2 2 2 2" xfId="23631"/>
    <cellStyle name="Total 2 3 2 2 3" xfId="22757"/>
    <cellStyle name="Total 2 3 2 3" xfId="21799"/>
    <cellStyle name="Total 2 3 2 3 2" xfId="23550"/>
    <cellStyle name="Total 2 3 2 4" xfId="22676"/>
    <cellStyle name="Total 2 3 3" xfId="20869"/>
    <cellStyle name="Total 2 3 3 2" xfId="21001"/>
    <cellStyle name="Total 2 3 3 2 2" xfId="21879"/>
    <cellStyle name="Total 2 3 3 2 2 2" xfId="23630"/>
    <cellStyle name="Total 2 3 3 2 3" xfId="22756"/>
    <cellStyle name="Total 2 3 3 3" xfId="21800"/>
    <cellStyle name="Total 2 3 3 3 2" xfId="23551"/>
    <cellStyle name="Total 2 3 3 4" xfId="22677"/>
    <cellStyle name="Total 2 3 4" xfId="20870"/>
    <cellStyle name="Total 2 3 4 2" xfId="21000"/>
    <cellStyle name="Total 2 3 4 2 2" xfId="21878"/>
    <cellStyle name="Total 2 3 4 2 2 2" xfId="23629"/>
    <cellStyle name="Total 2 3 4 2 3" xfId="22755"/>
    <cellStyle name="Total 2 3 4 3" xfId="21801"/>
    <cellStyle name="Total 2 3 4 3 2" xfId="23552"/>
    <cellStyle name="Total 2 3 4 4" xfId="22678"/>
    <cellStyle name="Total 2 3 5" xfId="20871"/>
    <cellStyle name="Total 2 3 5 2" xfId="20999"/>
    <cellStyle name="Total 2 3 5 2 2" xfId="21877"/>
    <cellStyle name="Total 2 3 5 2 2 2" xfId="23628"/>
    <cellStyle name="Total 2 3 5 2 3" xfId="22754"/>
    <cellStyle name="Total 2 3 5 3" xfId="21802"/>
    <cellStyle name="Total 2 3 5 3 2" xfId="23553"/>
    <cellStyle name="Total 2 3 5 4" xfId="22679"/>
    <cellStyle name="Total 2 4" xfId="20872"/>
    <cellStyle name="Total 2 4 2" xfId="20873"/>
    <cellStyle name="Total 2 4 2 2" xfId="20998"/>
    <cellStyle name="Total 2 4 2 2 2" xfId="21876"/>
    <cellStyle name="Total 2 4 2 2 2 2" xfId="23627"/>
    <cellStyle name="Total 2 4 2 2 3" xfId="22753"/>
    <cellStyle name="Total 2 4 2 3" xfId="21803"/>
    <cellStyle name="Total 2 4 2 3 2" xfId="23554"/>
    <cellStyle name="Total 2 4 2 4" xfId="22680"/>
    <cellStyle name="Total 2 4 3" xfId="20874"/>
    <cellStyle name="Total 2 4 3 2" xfId="20997"/>
    <cellStyle name="Total 2 4 3 2 2" xfId="21875"/>
    <cellStyle name="Total 2 4 3 2 2 2" xfId="23626"/>
    <cellStyle name="Total 2 4 3 2 3" xfId="22752"/>
    <cellStyle name="Total 2 4 3 3" xfId="21804"/>
    <cellStyle name="Total 2 4 3 3 2" xfId="23555"/>
    <cellStyle name="Total 2 4 3 4" xfId="22681"/>
    <cellStyle name="Total 2 4 4" xfId="20875"/>
    <cellStyle name="Total 2 4 4 2" xfId="20996"/>
    <cellStyle name="Total 2 4 4 2 2" xfId="21874"/>
    <cellStyle name="Total 2 4 4 2 2 2" xfId="23625"/>
    <cellStyle name="Total 2 4 4 2 3" xfId="22751"/>
    <cellStyle name="Total 2 4 4 3" xfId="21805"/>
    <cellStyle name="Total 2 4 4 3 2" xfId="23556"/>
    <cellStyle name="Total 2 4 4 4" xfId="22682"/>
    <cellStyle name="Total 2 4 5" xfId="20876"/>
    <cellStyle name="Total 2 4 5 2" xfId="20995"/>
    <cellStyle name="Total 2 4 5 2 2" xfId="21873"/>
    <cellStyle name="Total 2 4 5 2 2 2" xfId="23624"/>
    <cellStyle name="Total 2 4 5 2 3" xfId="22750"/>
    <cellStyle name="Total 2 4 5 3" xfId="21806"/>
    <cellStyle name="Total 2 4 5 3 2" xfId="23557"/>
    <cellStyle name="Total 2 4 5 4" xfId="22683"/>
    <cellStyle name="Total 2 5" xfId="20877"/>
    <cellStyle name="Total 2 5 2" xfId="20878"/>
    <cellStyle name="Total 2 5 2 2" xfId="20994"/>
    <cellStyle name="Total 2 5 2 2 2" xfId="21872"/>
    <cellStyle name="Total 2 5 2 2 2 2" xfId="23623"/>
    <cellStyle name="Total 2 5 2 2 3" xfId="22749"/>
    <cellStyle name="Total 2 5 2 3" xfId="21807"/>
    <cellStyle name="Total 2 5 2 3 2" xfId="23558"/>
    <cellStyle name="Total 2 5 2 4" xfId="22684"/>
    <cellStyle name="Total 2 5 3" xfId="20879"/>
    <cellStyle name="Total 2 5 3 2" xfId="20993"/>
    <cellStyle name="Total 2 5 3 2 2" xfId="21871"/>
    <cellStyle name="Total 2 5 3 2 2 2" xfId="23622"/>
    <cellStyle name="Total 2 5 3 2 3" xfId="22748"/>
    <cellStyle name="Total 2 5 3 3" xfId="21808"/>
    <cellStyle name="Total 2 5 3 3 2" xfId="23559"/>
    <cellStyle name="Total 2 5 3 4" xfId="22685"/>
    <cellStyle name="Total 2 5 4" xfId="20880"/>
    <cellStyle name="Total 2 5 4 2" xfId="20992"/>
    <cellStyle name="Total 2 5 4 2 2" xfId="21870"/>
    <cellStyle name="Total 2 5 4 2 2 2" xfId="23621"/>
    <cellStyle name="Total 2 5 4 2 3" xfId="22747"/>
    <cellStyle name="Total 2 5 4 3" xfId="21809"/>
    <cellStyle name="Total 2 5 4 3 2" xfId="23560"/>
    <cellStyle name="Total 2 5 4 4" xfId="22686"/>
    <cellStyle name="Total 2 5 5" xfId="20881"/>
    <cellStyle name="Total 2 5 5 2" xfId="20991"/>
    <cellStyle name="Total 2 5 5 2 2" xfId="21869"/>
    <cellStyle name="Total 2 5 5 2 2 2" xfId="23620"/>
    <cellStyle name="Total 2 5 5 2 3" xfId="22746"/>
    <cellStyle name="Total 2 5 5 3" xfId="21810"/>
    <cellStyle name="Total 2 5 5 3 2" xfId="23561"/>
    <cellStyle name="Total 2 5 5 4" xfId="22687"/>
    <cellStyle name="Total 2 6" xfId="20882"/>
    <cellStyle name="Total 2 6 2" xfId="20883"/>
    <cellStyle name="Total 2 6 2 2" xfId="20990"/>
    <cellStyle name="Total 2 6 2 2 2" xfId="21868"/>
    <cellStyle name="Total 2 6 2 2 2 2" xfId="23619"/>
    <cellStyle name="Total 2 6 2 2 3" xfId="22745"/>
    <cellStyle name="Total 2 6 2 3" xfId="21811"/>
    <cellStyle name="Total 2 6 2 3 2" xfId="23562"/>
    <cellStyle name="Total 2 6 2 4" xfId="22688"/>
    <cellStyle name="Total 2 6 3" xfId="20884"/>
    <cellStyle name="Total 2 6 3 2" xfId="20989"/>
    <cellStyle name="Total 2 6 3 2 2" xfId="21867"/>
    <cellStyle name="Total 2 6 3 2 2 2" xfId="23618"/>
    <cellStyle name="Total 2 6 3 2 3" xfId="22744"/>
    <cellStyle name="Total 2 6 3 3" xfId="21812"/>
    <cellStyle name="Total 2 6 3 3 2" xfId="23563"/>
    <cellStyle name="Total 2 6 3 4" xfId="22689"/>
    <cellStyle name="Total 2 6 4" xfId="20885"/>
    <cellStyle name="Total 2 6 4 2" xfId="20988"/>
    <cellStyle name="Total 2 6 4 2 2" xfId="21866"/>
    <cellStyle name="Total 2 6 4 2 2 2" xfId="23617"/>
    <cellStyle name="Total 2 6 4 2 3" xfId="22743"/>
    <cellStyle name="Total 2 6 4 3" xfId="21813"/>
    <cellStyle name="Total 2 6 4 3 2" xfId="23564"/>
    <cellStyle name="Total 2 6 4 4" xfId="22690"/>
    <cellStyle name="Total 2 6 5" xfId="20886"/>
    <cellStyle name="Total 2 6 5 2" xfId="20987"/>
    <cellStyle name="Total 2 6 5 2 2" xfId="21865"/>
    <cellStyle name="Total 2 6 5 2 2 2" xfId="23616"/>
    <cellStyle name="Total 2 6 5 2 3" xfId="22742"/>
    <cellStyle name="Total 2 6 5 3" xfId="21814"/>
    <cellStyle name="Total 2 6 5 3 2" xfId="23565"/>
    <cellStyle name="Total 2 6 5 4" xfId="22691"/>
    <cellStyle name="Total 2 7" xfId="20887"/>
    <cellStyle name="Total 2 7 2" xfId="20888"/>
    <cellStyle name="Total 2 7 2 2" xfId="20986"/>
    <cellStyle name="Total 2 7 2 2 2" xfId="21864"/>
    <cellStyle name="Total 2 7 2 2 2 2" xfId="23615"/>
    <cellStyle name="Total 2 7 2 2 3" xfId="22741"/>
    <cellStyle name="Total 2 7 2 3" xfId="21815"/>
    <cellStyle name="Total 2 7 2 3 2" xfId="23566"/>
    <cellStyle name="Total 2 7 2 4" xfId="22692"/>
    <cellStyle name="Total 2 7 3" xfId="20889"/>
    <cellStyle name="Total 2 7 3 2" xfId="20985"/>
    <cellStyle name="Total 2 7 3 2 2" xfId="21863"/>
    <cellStyle name="Total 2 7 3 2 2 2" xfId="23614"/>
    <cellStyle name="Total 2 7 3 2 3" xfId="22740"/>
    <cellStyle name="Total 2 7 3 3" xfId="21816"/>
    <cellStyle name="Total 2 7 3 3 2" xfId="23567"/>
    <cellStyle name="Total 2 7 3 4" xfId="22693"/>
    <cellStyle name="Total 2 7 4" xfId="20890"/>
    <cellStyle name="Total 2 7 4 2" xfId="20984"/>
    <cellStyle name="Total 2 7 4 2 2" xfId="21862"/>
    <cellStyle name="Total 2 7 4 2 2 2" xfId="23613"/>
    <cellStyle name="Total 2 7 4 2 3" xfId="22739"/>
    <cellStyle name="Total 2 7 4 3" xfId="21817"/>
    <cellStyle name="Total 2 7 4 3 2" xfId="23568"/>
    <cellStyle name="Total 2 7 4 4" xfId="22694"/>
    <cellStyle name="Total 2 7 5" xfId="20891"/>
    <cellStyle name="Total 2 7 5 2" xfId="20983"/>
    <cellStyle name="Total 2 7 5 2 2" xfId="21861"/>
    <cellStyle name="Total 2 7 5 2 2 2" xfId="23612"/>
    <cellStyle name="Total 2 7 5 2 3" xfId="22738"/>
    <cellStyle name="Total 2 7 5 3" xfId="21818"/>
    <cellStyle name="Total 2 7 5 3 2" xfId="23569"/>
    <cellStyle name="Total 2 7 5 4" xfId="22695"/>
    <cellStyle name="Total 2 8" xfId="20892"/>
    <cellStyle name="Total 2 8 2" xfId="20893"/>
    <cellStyle name="Total 2 8 2 2" xfId="20982"/>
    <cellStyle name="Total 2 8 2 2 2" xfId="21860"/>
    <cellStyle name="Total 2 8 2 2 2 2" xfId="23611"/>
    <cellStyle name="Total 2 8 2 2 3" xfId="22737"/>
    <cellStyle name="Total 2 8 2 3" xfId="21819"/>
    <cellStyle name="Total 2 8 2 3 2" xfId="23570"/>
    <cellStyle name="Total 2 8 2 4" xfId="22696"/>
    <cellStyle name="Total 2 8 3" xfId="20894"/>
    <cellStyle name="Total 2 8 3 2" xfId="20981"/>
    <cellStyle name="Total 2 8 3 2 2" xfId="21859"/>
    <cellStyle name="Total 2 8 3 2 2 2" xfId="23610"/>
    <cellStyle name="Total 2 8 3 2 3" xfId="22736"/>
    <cellStyle name="Total 2 8 3 3" xfId="21820"/>
    <cellStyle name="Total 2 8 3 3 2" xfId="23571"/>
    <cellStyle name="Total 2 8 3 4" xfId="22697"/>
    <cellStyle name="Total 2 8 4" xfId="20895"/>
    <cellStyle name="Total 2 8 4 2" xfId="20980"/>
    <cellStyle name="Total 2 8 4 2 2" xfId="21858"/>
    <cellStyle name="Total 2 8 4 2 2 2" xfId="23609"/>
    <cellStyle name="Total 2 8 4 2 3" xfId="22735"/>
    <cellStyle name="Total 2 8 4 3" xfId="21821"/>
    <cellStyle name="Total 2 8 4 3 2" xfId="23572"/>
    <cellStyle name="Total 2 8 4 4" xfId="22698"/>
    <cellStyle name="Total 2 8 5" xfId="20896"/>
    <cellStyle name="Total 2 8 5 2" xfId="20979"/>
    <cellStyle name="Total 2 8 5 2 2" xfId="21857"/>
    <cellStyle name="Total 2 8 5 2 2 2" xfId="23608"/>
    <cellStyle name="Total 2 8 5 2 3" xfId="22734"/>
    <cellStyle name="Total 2 8 5 3" xfId="21822"/>
    <cellStyle name="Total 2 8 5 3 2" xfId="23573"/>
    <cellStyle name="Total 2 8 5 4" xfId="22699"/>
    <cellStyle name="Total 2 9" xfId="20897"/>
    <cellStyle name="Total 2 9 2" xfId="20898"/>
    <cellStyle name="Total 2 9 2 2" xfId="20978"/>
    <cellStyle name="Total 2 9 2 2 2" xfId="21856"/>
    <cellStyle name="Total 2 9 2 2 2 2" xfId="23607"/>
    <cellStyle name="Total 2 9 2 2 3" xfId="22733"/>
    <cellStyle name="Total 2 9 2 3" xfId="21823"/>
    <cellStyle name="Total 2 9 2 3 2" xfId="23574"/>
    <cellStyle name="Total 2 9 2 4" xfId="22700"/>
    <cellStyle name="Total 2 9 3" xfId="20899"/>
    <cellStyle name="Total 2 9 3 2" xfId="20977"/>
    <cellStyle name="Total 2 9 3 2 2" xfId="21855"/>
    <cellStyle name="Total 2 9 3 2 2 2" xfId="23606"/>
    <cellStyle name="Total 2 9 3 2 3" xfId="22732"/>
    <cellStyle name="Total 2 9 3 3" xfId="21824"/>
    <cellStyle name="Total 2 9 3 3 2" xfId="23575"/>
    <cellStyle name="Total 2 9 3 4" xfId="22701"/>
    <cellStyle name="Total 2 9 4" xfId="20900"/>
    <cellStyle name="Total 2 9 4 2" xfId="20976"/>
    <cellStyle name="Total 2 9 4 2 2" xfId="21854"/>
    <cellStyle name="Total 2 9 4 2 2 2" xfId="23605"/>
    <cellStyle name="Total 2 9 4 2 3" xfId="22731"/>
    <cellStyle name="Total 2 9 4 3" xfId="21825"/>
    <cellStyle name="Total 2 9 4 3 2" xfId="23576"/>
    <cellStyle name="Total 2 9 4 4" xfId="22702"/>
    <cellStyle name="Total 2 9 5" xfId="20901"/>
    <cellStyle name="Total 2 9 5 2" xfId="20975"/>
    <cellStyle name="Total 2 9 5 2 2" xfId="21853"/>
    <cellStyle name="Total 2 9 5 2 2 2" xfId="23604"/>
    <cellStyle name="Total 2 9 5 2 3" xfId="22730"/>
    <cellStyle name="Total 2 9 5 3" xfId="21826"/>
    <cellStyle name="Total 2 9 5 3 2" xfId="23577"/>
    <cellStyle name="Total 2 9 5 4" xfId="22703"/>
    <cellStyle name="Total 3" xfId="20902"/>
    <cellStyle name="Total 3 2" xfId="20903"/>
    <cellStyle name="Total 3 2 2" xfId="20973"/>
    <cellStyle name="Total 3 2 2 2" xfId="21851"/>
    <cellStyle name="Total 3 2 2 2 2" xfId="23602"/>
    <cellStyle name="Total 3 2 2 3" xfId="22728"/>
    <cellStyle name="Total 3 2 3" xfId="21828"/>
    <cellStyle name="Total 3 2 3 2" xfId="23579"/>
    <cellStyle name="Total 3 2 4" xfId="22705"/>
    <cellStyle name="Total 3 3" xfId="20904"/>
    <cellStyle name="Total 3 3 2" xfId="20972"/>
    <cellStyle name="Total 3 3 2 2" xfId="21850"/>
    <cellStyle name="Total 3 3 2 2 2" xfId="23601"/>
    <cellStyle name="Total 3 3 2 3" xfId="22727"/>
    <cellStyle name="Total 3 3 3" xfId="21829"/>
    <cellStyle name="Total 3 3 3 2" xfId="23580"/>
    <cellStyle name="Total 3 3 4" xfId="22706"/>
    <cellStyle name="Total 3 4" xfId="20974"/>
    <cellStyle name="Total 3 4 2" xfId="21852"/>
    <cellStyle name="Total 3 4 2 2" xfId="23603"/>
    <cellStyle name="Total 3 4 3" xfId="22729"/>
    <cellStyle name="Total 3 5" xfId="21827"/>
    <cellStyle name="Total 3 5 2" xfId="23578"/>
    <cellStyle name="Total 3 6" xfId="22704"/>
    <cellStyle name="Total 4" xfId="20905"/>
    <cellStyle name="Total 4 2" xfId="20906"/>
    <cellStyle name="Total 4 2 2" xfId="20970"/>
    <cellStyle name="Total 4 2 2 2" xfId="21848"/>
    <cellStyle name="Total 4 2 2 2 2" xfId="23599"/>
    <cellStyle name="Total 4 2 2 3" xfId="22725"/>
    <cellStyle name="Total 4 2 3" xfId="21831"/>
    <cellStyle name="Total 4 2 3 2" xfId="23582"/>
    <cellStyle name="Total 4 2 4" xfId="22708"/>
    <cellStyle name="Total 4 3" xfId="20907"/>
    <cellStyle name="Total 4 3 2" xfId="20969"/>
    <cellStyle name="Total 4 3 2 2" xfId="21847"/>
    <cellStyle name="Total 4 3 2 2 2" xfId="23598"/>
    <cellStyle name="Total 4 3 2 3" xfId="22724"/>
    <cellStyle name="Total 4 3 3" xfId="21832"/>
    <cellStyle name="Total 4 3 3 2" xfId="23583"/>
    <cellStyle name="Total 4 3 4" xfId="22709"/>
    <cellStyle name="Total 4 4" xfId="20971"/>
    <cellStyle name="Total 4 4 2" xfId="21849"/>
    <cellStyle name="Total 4 4 2 2" xfId="23600"/>
    <cellStyle name="Total 4 4 3" xfId="22726"/>
    <cellStyle name="Total 4 5" xfId="21830"/>
    <cellStyle name="Total 4 5 2" xfId="23581"/>
    <cellStyle name="Total 4 6" xfId="22707"/>
    <cellStyle name="Total 5" xfId="20908"/>
    <cellStyle name="Total 5 2" xfId="20909"/>
    <cellStyle name="Total 5 2 2" xfId="20967"/>
    <cellStyle name="Total 5 2 2 2" xfId="21845"/>
    <cellStyle name="Total 5 2 2 2 2" xfId="23596"/>
    <cellStyle name="Total 5 2 2 3" xfId="22722"/>
    <cellStyle name="Total 5 2 3" xfId="21834"/>
    <cellStyle name="Total 5 2 3 2" xfId="23585"/>
    <cellStyle name="Total 5 2 4" xfId="22711"/>
    <cellStyle name="Total 5 3" xfId="20910"/>
    <cellStyle name="Total 5 3 2" xfId="20966"/>
    <cellStyle name="Total 5 3 2 2" xfId="21844"/>
    <cellStyle name="Total 5 3 2 2 2" xfId="23595"/>
    <cellStyle name="Total 5 3 2 3" xfId="22721"/>
    <cellStyle name="Total 5 3 3" xfId="21835"/>
    <cellStyle name="Total 5 3 3 2" xfId="23586"/>
    <cellStyle name="Total 5 3 4" xfId="22712"/>
    <cellStyle name="Total 5 4" xfId="20968"/>
    <cellStyle name="Total 5 4 2" xfId="21846"/>
    <cellStyle name="Total 5 4 2 2" xfId="23597"/>
    <cellStyle name="Total 5 4 3" xfId="22723"/>
    <cellStyle name="Total 5 5" xfId="21833"/>
    <cellStyle name="Total 5 5 2" xfId="23584"/>
    <cellStyle name="Total 5 6" xfId="22710"/>
    <cellStyle name="Total 6" xfId="20911"/>
    <cellStyle name="Total 6 2" xfId="20912"/>
    <cellStyle name="Total 6 2 2" xfId="20964"/>
    <cellStyle name="Total 6 2 2 2" xfId="21842"/>
    <cellStyle name="Total 6 2 2 2 2" xfId="23593"/>
    <cellStyle name="Total 6 2 2 3" xfId="22719"/>
    <cellStyle name="Total 6 2 3" xfId="21837"/>
    <cellStyle name="Total 6 2 3 2" xfId="23588"/>
    <cellStyle name="Total 6 2 4" xfId="22714"/>
    <cellStyle name="Total 6 3" xfId="20913"/>
    <cellStyle name="Total 6 3 2" xfId="20963"/>
    <cellStyle name="Total 6 3 2 2" xfId="21841"/>
    <cellStyle name="Total 6 3 2 2 2" xfId="23592"/>
    <cellStyle name="Total 6 3 2 3" xfId="22718"/>
    <cellStyle name="Total 6 3 3" xfId="21838"/>
    <cellStyle name="Total 6 3 3 2" xfId="23589"/>
    <cellStyle name="Total 6 3 4" xfId="22715"/>
    <cellStyle name="Total 6 4" xfId="20965"/>
    <cellStyle name="Total 6 4 2" xfId="21843"/>
    <cellStyle name="Total 6 4 2 2" xfId="23594"/>
    <cellStyle name="Total 6 4 3" xfId="22720"/>
    <cellStyle name="Total 6 5" xfId="21836"/>
    <cellStyle name="Total 6 5 2" xfId="23587"/>
    <cellStyle name="Total 6 6" xfId="22713"/>
    <cellStyle name="Total 7" xfId="20914"/>
    <cellStyle name="Total 7 2" xfId="20962"/>
    <cellStyle name="Total 7 2 2" xfId="21840"/>
    <cellStyle name="Total 7 2 2 2" xfId="23591"/>
    <cellStyle name="Total 7 2 3" xfId="22717"/>
    <cellStyle name="Total 7 3" xfId="21839"/>
    <cellStyle name="Total 7 3 2" xfId="23590"/>
    <cellStyle name="Total 7 4" xfId="22716"/>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are\fd$\Web_Report\03.%20NBG\01.%20FRM%20Reports\2021\FRM-BBG-MM-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old"/>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R-RWA new"/>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8">
          <cell r="D48"/>
        </row>
      </sheetData>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4"/>
  <sheetViews>
    <sheetView tabSelected="1" workbookViewId="0">
      <pane xSplit="1" ySplit="7" topLeftCell="B8" activePane="bottomRight" state="frozen"/>
      <selection activeCell="B14" sqref="B14:C14"/>
      <selection pane="topRight" activeCell="B14" sqref="B14:C14"/>
      <selection pane="bottomLeft" activeCell="B14" sqref="B14:C14"/>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54" t="s">
        <v>254</v>
      </c>
      <c r="C1" s="72"/>
    </row>
    <row r="2" spans="1:3" s="151" customFormat="1" ht="15.75">
      <c r="A2" s="189">
        <v>1</v>
      </c>
      <c r="B2" s="152" t="s">
        <v>255</v>
      </c>
      <c r="C2" s="537" t="s">
        <v>991</v>
      </c>
    </row>
    <row r="3" spans="1:3" s="151" customFormat="1" ht="15.75">
      <c r="A3" s="189">
        <v>2</v>
      </c>
      <c r="B3" s="153" t="s">
        <v>256</v>
      </c>
      <c r="C3" s="537" t="s">
        <v>960</v>
      </c>
    </row>
    <row r="4" spans="1:3" s="151" customFormat="1" ht="15.75">
      <c r="A4" s="189">
        <v>3</v>
      </c>
      <c r="B4" s="153" t="s">
        <v>257</v>
      </c>
      <c r="C4" s="537" t="s">
        <v>992</v>
      </c>
    </row>
    <row r="5" spans="1:3" s="151" customFormat="1" ht="15.75">
      <c r="A5" s="190">
        <v>4</v>
      </c>
      <c r="B5" s="156" t="s">
        <v>258</v>
      </c>
      <c r="C5" s="537" t="s">
        <v>993</v>
      </c>
    </row>
    <row r="6" spans="1:3" s="155" customFormat="1" ht="65.25" customHeight="1">
      <c r="A6" s="756" t="s">
        <v>488</v>
      </c>
      <c r="B6" s="757"/>
      <c r="C6" s="757"/>
    </row>
    <row r="7" spans="1:3">
      <c r="A7" s="288" t="s">
        <v>402</v>
      </c>
      <c r="B7" s="289" t="s">
        <v>259</v>
      </c>
    </row>
    <row r="8" spans="1:3">
      <c r="A8" s="290">
        <v>1</v>
      </c>
      <c r="B8" s="286" t="s">
        <v>223</v>
      </c>
    </row>
    <row r="9" spans="1:3">
      <c r="A9" s="290">
        <v>2</v>
      </c>
      <c r="B9" s="286" t="s">
        <v>260</v>
      </c>
    </row>
    <row r="10" spans="1:3">
      <c r="A10" s="290">
        <v>3</v>
      </c>
      <c r="B10" s="286" t="s">
        <v>261</v>
      </c>
    </row>
    <row r="11" spans="1:3">
      <c r="A11" s="290">
        <v>4</v>
      </c>
      <c r="B11" s="286" t="s">
        <v>262</v>
      </c>
      <c r="C11" s="150"/>
    </row>
    <row r="12" spans="1:3">
      <c r="A12" s="290">
        <v>5</v>
      </c>
      <c r="B12" s="286" t="s">
        <v>187</v>
      </c>
    </row>
    <row r="13" spans="1:3">
      <c r="A13" s="290">
        <v>6</v>
      </c>
      <c r="B13" s="291" t="s">
        <v>149</v>
      </c>
    </row>
    <row r="14" spans="1:3">
      <c r="A14" s="290">
        <v>7</v>
      </c>
      <c r="B14" s="286" t="s">
        <v>263</v>
      </c>
    </row>
    <row r="15" spans="1:3">
      <c r="A15" s="290">
        <v>8</v>
      </c>
      <c r="B15" s="286" t="s">
        <v>266</v>
      </c>
    </row>
    <row r="16" spans="1:3">
      <c r="A16" s="290">
        <v>9</v>
      </c>
      <c r="B16" s="286" t="s">
        <v>88</v>
      </c>
    </row>
    <row r="17" spans="1:9">
      <c r="A17" s="292" t="s">
        <v>545</v>
      </c>
      <c r="B17" s="286" t="s">
        <v>525</v>
      </c>
      <c r="I17">
        <v>15309538.805600001</v>
      </c>
    </row>
    <row r="18" spans="1:9">
      <c r="A18" s="290">
        <v>10</v>
      </c>
      <c r="B18" s="286" t="s">
        <v>269</v>
      </c>
    </row>
    <row r="19" spans="1:9">
      <c r="A19" s="290">
        <v>11</v>
      </c>
      <c r="B19" s="291" t="s">
        <v>250</v>
      </c>
    </row>
    <row r="20" spans="1:9">
      <c r="A20" s="290">
        <v>12</v>
      </c>
      <c r="B20" s="291" t="s">
        <v>247</v>
      </c>
    </row>
    <row r="21" spans="1:9">
      <c r="A21" s="290">
        <v>13</v>
      </c>
      <c r="B21" s="293" t="s">
        <v>458</v>
      </c>
    </row>
    <row r="22" spans="1:9">
      <c r="A22" s="290">
        <v>14</v>
      </c>
      <c r="B22" s="294" t="s">
        <v>518</v>
      </c>
    </row>
    <row r="23" spans="1:9">
      <c r="A23" s="295">
        <v>15</v>
      </c>
      <c r="B23" s="291" t="s">
        <v>77</v>
      </c>
    </row>
    <row r="24" spans="1:9">
      <c r="A24" s="295">
        <v>15.1</v>
      </c>
      <c r="B24" s="286" t="s">
        <v>554</v>
      </c>
    </row>
    <row r="25" spans="1:9">
      <c r="A25" s="295">
        <v>16</v>
      </c>
      <c r="B25" s="286" t="s">
        <v>622</v>
      </c>
    </row>
    <row r="26" spans="1:9">
      <c r="A26" s="295">
        <v>17</v>
      </c>
      <c r="B26" s="286" t="s">
        <v>934</v>
      </c>
    </row>
    <row r="27" spans="1:9">
      <c r="A27" s="295">
        <v>18</v>
      </c>
      <c r="B27" s="286" t="s">
        <v>952</v>
      </c>
    </row>
    <row r="28" spans="1:9">
      <c r="A28" s="295">
        <v>19</v>
      </c>
      <c r="B28" s="286" t="s">
        <v>953</v>
      </c>
    </row>
    <row r="29" spans="1:9">
      <c r="A29" s="295">
        <v>20</v>
      </c>
      <c r="B29" s="294" t="s">
        <v>721</v>
      </c>
    </row>
    <row r="30" spans="1:9">
      <c r="A30" s="295">
        <v>21</v>
      </c>
      <c r="B30" s="286" t="s">
        <v>739</v>
      </c>
    </row>
    <row r="31" spans="1:9">
      <c r="A31" s="295">
        <v>22</v>
      </c>
      <c r="B31" s="422" t="s">
        <v>756</v>
      </c>
    </row>
    <row r="32" spans="1:9" ht="26.25">
      <c r="A32" s="295">
        <v>23</v>
      </c>
      <c r="B32" s="422" t="s">
        <v>935</v>
      </c>
    </row>
    <row r="33" spans="1:2">
      <c r="A33" s="295">
        <v>24</v>
      </c>
      <c r="B33" s="286" t="s">
        <v>936</v>
      </c>
    </row>
    <row r="34" spans="1:2">
      <c r="A34" s="295">
        <v>25</v>
      </c>
      <c r="B34" s="286" t="s">
        <v>937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B14" sqref="B14:C14"/>
      <selection pane="topRight" activeCell="B14" sqref="B14:C14"/>
      <selection pane="bottomLeft" activeCell="B14" sqref="B14:C14"/>
      <selection pane="bottomRight" activeCell="B6" sqref="B6"/>
    </sheetView>
  </sheetViews>
  <sheetFormatPr defaultRowHeight="15"/>
  <cols>
    <col min="1" max="1" width="9.5703125" style="4" bestFit="1" customWidth="1"/>
    <col min="2" max="2" width="132.42578125" style="1" customWidth="1"/>
    <col min="3" max="3" width="18.42578125" style="1" customWidth="1"/>
    <col min="4" max="4" width="14.140625" customWidth="1"/>
  </cols>
  <sheetData>
    <row r="1" spans="1:6" ht="15.75">
      <c r="A1" s="10" t="s">
        <v>188</v>
      </c>
      <c r="B1" s="9" t="str">
        <f>Info!C2</f>
        <v>სს ”საქართველოს ბანკი”</v>
      </c>
      <c r="D1" s="1"/>
      <c r="E1" s="1"/>
      <c r="F1" s="1"/>
    </row>
    <row r="2" spans="1:6" s="14" customFormat="1" ht="15.75" customHeight="1">
      <c r="A2" s="14" t="s">
        <v>189</v>
      </c>
      <c r="B2" s="342">
        <f>'1. key ratios'!B2</f>
        <v>44561</v>
      </c>
    </row>
    <row r="3" spans="1:6" s="14" customFormat="1" ht="15.75" customHeight="1"/>
    <row r="4" spans="1:6" ht="15.75" thickBot="1">
      <c r="A4" s="4" t="s">
        <v>411</v>
      </c>
      <c r="B4" s="50" t="s">
        <v>88</v>
      </c>
    </row>
    <row r="5" spans="1:6">
      <c r="A5" s="109" t="s">
        <v>26</v>
      </c>
      <c r="B5" s="110"/>
      <c r="C5" s="111" t="s">
        <v>27</v>
      </c>
    </row>
    <row r="6" spans="1:6">
      <c r="A6" s="112">
        <v>1</v>
      </c>
      <c r="B6" s="68" t="s">
        <v>28</v>
      </c>
      <c r="C6" s="453">
        <f>SUM(C7:C11)</f>
        <v>2531888695.9111433</v>
      </c>
      <c r="D6" s="454"/>
    </row>
    <row r="7" spans="1:6">
      <c r="A7" s="112">
        <v>2</v>
      </c>
      <c r="B7" s="65" t="s">
        <v>29</v>
      </c>
      <c r="C7" s="455">
        <f>'2. RC'!E33</f>
        <v>27993660.18</v>
      </c>
    </row>
    <row r="8" spans="1:6">
      <c r="A8" s="112">
        <v>3</v>
      </c>
      <c r="B8" s="59" t="s">
        <v>30</v>
      </c>
      <c r="C8" s="455">
        <f>'2. RC'!E36</f>
        <v>196689884.32999998</v>
      </c>
    </row>
    <row r="9" spans="1:6">
      <c r="A9" s="112">
        <v>4</v>
      </c>
      <c r="B9" s="59" t="s">
        <v>31</v>
      </c>
      <c r="C9" s="455">
        <v>-1542559</v>
      </c>
    </row>
    <row r="10" spans="1:6">
      <c r="A10" s="112">
        <v>5</v>
      </c>
      <c r="B10" s="59" t="s">
        <v>32</v>
      </c>
      <c r="C10" s="455"/>
    </row>
    <row r="11" spans="1:6">
      <c r="A11" s="112">
        <v>6</v>
      </c>
      <c r="B11" s="66" t="s">
        <v>33</v>
      </c>
      <c r="C11" s="455">
        <v>2308747710.4011436</v>
      </c>
    </row>
    <row r="12" spans="1:6" s="3" customFormat="1">
      <c r="A12" s="112">
        <v>7</v>
      </c>
      <c r="B12" s="68" t="s">
        <v>34</v>
      </c>
      <c r="C12" s="456">
        <f>SUM(C13:C27)</f>
        <v>150648324.71000004</v>
      </c>
      <c r="D12" s="457"/>
    </row>
    <row r="13" spans="1:6" s="3" customFormat="1">
      <c r="A13" s="112">
        <v>8</v>
      </c>
      <c r="B13" s="67" t="s">
        <v>35</v>
      </c>
      <c r="C13" s="458">
        <v>-1542559</v>
      </c>
    </row>
    <row r="14" spans="1:6" s="3" customFormat="1" ht="25.5">
      <c r="A14" s="112">
        <v>9</v>
      </c>
      <c r="B14" s="60" t="s">
        <v>36</v>
      </c>
      <c r="C14" s="458">
        <v>0</v>
      </c>
    </row>
    <row r="15" spans="1:6" s="3" customFormat="1">
      <c r="A15" s="112">
        <v>10</v>
      </c>
      <c r="B15" s="61" t="s">
        <v>37</v>
      </c>
      <c r="C15" s="458">
        <v>138896409.83000001</v>
      </c>
    </row>
    <row r="16" spans="1:6" s="3" customFormat="1">
      <c r="A16" s="112">
        <v>11</v>
      </c>
      <c r="B16" s="62" t="s">
        <v>38</v>
      </c>
      <c r="C16" s="458">
        <v>0</v>
      </c>
    </row>
    <row r="17" spans="1:4" s="3" customFormat="1">
      <c r="A17" s="112">
        <v>12</v>
      </c>
      <c r="B17" s="61" t="s">
        <v>39</v>
      </c>
      <c r="C17" s="458">
        <v>3820195.59</v>
      </c>
    </row>
    <row r="18" spans="1:4" s="3" customFormat="1">
      <c r="A18" s="112">
        <v>13</v>
      </c>
      <c r="B18" s="61" t="s">
        <v>40</v>
      </c>
      <c r="C18" s="458">
        <v>4153914.1099999994</v>
      </c>
    </row>
    <row r="19" spans="1:4" s="3" customFormat="1">
      <c r="A19" s="112">
        <v>14</v>
      </c>
      <c r="B19" s="61" t="s">
        <v>41</v>
      </c>
      <c r="C19" s="458">
        <v>0</v>
      </c>
    </row>
    <row r="20" spans="1:4" s="3" customFormat="1" ht="25.5">
      <c r="A20" s="112">
        <v>15</v>
      </c>
      <c r="B20" s="61" t="s">
        <v>42</v>
      </c>
      <c r="C20" s="458">
        <v>0</v>
      </c>
    </row>
    <row r="21" spans="1:4" s="3" customFormat="1" ht="25.5">
      <c r="A21" s="112">
        <v>16</v>
      </c>
      <c r="B21" s="60" t="s">
        <v>43</v>
      </c>
      <c r="C21" s="458">
        <v>0</v>
      </c>
    </row>
    <row r="22" spans="1:4" s="3" customFormat="1">
      <c r="A22" s="112">
        <v>17</v>
      </c>
      <c r="B22" s="113" t="s">
        <v>44</v>
      </c>
      <c r="C22" s="458">
        <v>5320364.18</v>
      </c>
    </row>
    <row r="23" spans="1:4" s="3" customFormat="1" ht="25.5">
      <c r="A23" s="112">
        <v>18</v>
      </c>
      <c r="B23" s="60" t="s">
        <v>45</v>
      </c>
      <c r="C23" s="458">
        <v>0</v>
      </c>
    </row>
    <row r="24" spans="1:4" s="3" customFormat="1" ht="25.5">
      <c r="A24" s="112">
        <v>19</v>
      </c>
      <c r="B24" s="60" t="s">
        <v>46</v>
      </c>
      <c r="C24" s="458">
        <v>0</v>
      </c>
    </row>
    <row r="25" spans="1:4" s="3" customFormat="1" ht="25.5">
      <c r="A25" s="112">
        <v>20</v>
      </c>
      <c r="B25" s="63" t="s">
        <v>47</v>
      </c>
      <c r="C25" s="458">
        <v>0</v>
      </c>
    </row>
    <row r="26" spans="1:4" s="3" customFormat="1">
      <c r="A26" s="112">
        <v>21</v>
      </c>
      <c r="B26" s="63" t="s">
        <v>48</v>
      </c>
      <c r="C26" s="458">
        <v>0</v>
      </c>
    </row>
    <row r="27" spans="1:4" s="3" customFormat="1" ht="25.5">
      <c r="A27" s="112">
        <v>22</v>
      </c>
      <c r="B27" s="63" t="s">
        <v>49</v>
      </c>
      <c r="C27" s="458">
        <v>0</v>
      </c>
    </row>
    <row r="28" spans="1:4" s="3" customFormat="1">
      <c r="A28" s="112">
        <v>23</v>
      </c>
      <c r="B28" s="69" t="s">
        <v>23</v>
      </c>
      <c r="C28" s="456">
        <f>C6-C12</f>
        <v>2381240371.2011433</v>
      </c>
      <c r="D28" s="459"/>
    </row>
    <row r="29" spans="1:4" s="3" customFormat="1">
      <c r="A29" s="114"/>
      <c r="B29" s="64"/>
      <c r="C29" s="458"/>
    </row>
    <row r="30" spans="1:4" s="3" customFormat="1">
      <c r="A30" s="114">
        <v>24</v>
      </c>
      <c r="B30" s="69" t="s">
        <v>50</v>
      </c>
      <c r="C30" s="456">
        <f>C31+C34</f>
        <v>309760000</v>
      </c>
      <c r="D30" s="459"/>
    </row>
    <row r="31" spans="1:4" s="3" customFormat="1">
      <c r="A31" s="114">
        <v>25</v>
      </c>
      <c r="B31" s="59" t="s">
        <v>51</v>
      </c>
      <c r="C31" s="460">
        <f>C32+C33</f>
        <v>0</v>
      </c>
    </row>
    <row r="32" spans="1:4" s="3" customFormat="1">
      <c r="A32" s="114">
        <v>26</v>
      </c>
      <c r="B32" s="148" t="s">
        <v>52</v>
      </c>
      <c r="C32" s="458"/>
    </row>
    <row r="33" spans="1:3" s="3" customFormat="1">
      <c r="A33" s="114">
        <v>27</v>
      </c>
      <c r="B33" s="148" t="s">
        <v>53</v>
      </c>
      <c r="C33" s="458"/>
    </row>
    <row r="34" spans="1:3" s="3" customFormat="1">
      <c r="A34" s="114">
        <v>28</v>
      </c>
      <c r="B34" s="59" t="s">
        <v>54</v>
      </c>
      <c r="C34" s="458">
        <v>309760000</v>
      </c>
    </row>
    <row r="35" spans="1:3" s="3" customFormat="1">
      <c r="A35" s="114">
        <v>29</v>
      </c>
      <c r="B35" s="69" t="s">
        <v>55</v>
      </c>
      <c r="C35" s="456">
        <f>SUM(C36:C40)</f>
        <v>0</v>
      </c>
    </row>
    <row r="36" spans="1:3" s="3" customFormat="1">
      <c r="A36" s="114">
        <v>30</v>
      </c>
      <c r="B36" s="60" t="s">
        <v>56</v>
      </c>
      <c r="C36" s="458"/>
    </row>
    <row r="37" spans="1:3" s="3" customFormat="1">
      <c r="A37" s="114">
        <v>31</v>
      </c>
      <c r="B37" s="61" t="s">
        <v>57</v>
      </c>
      <c r="C37" s="458"/>
    </row>
    <row r="38" spans="1:3" s="3" customFormat="1" ht="25.5">
      <c r="A38" s="114">
        <v>32</v>
      </c>
      <c r="B38" s="60" t="s">
        <v>58</v>
      </c>
      <c r="C38" s="458"/>
    </row>
    <row r="39" spans="1:3" s="3" customFormat="1" ht="25.5">
      <c r="A39" s="114">
        <v>33</v>
      </c>
      <c r="B39" s="60" t="s">
        <v>46</v>
      </c>
      <c r="C39" s="458"/>
    </row>
    <row r="40" spans="1:3" s="3" customFormat="1" ht="25.5">
      <c r="A40" s="114">
        <v>34</v>
      </c>
      <c r="B40" s="63" t="s">
        <v>59</v>
      </c>
      <c r="C40" s="458"/>
    </row>
    <row r="41" spans="1:3" s="3" customFormat="1">
      <c r="A41" s="114">
        <v>35</v>
      </c>
      <c r="B41" s="69" t="s">
        <v>24</v>
      </c>
      <c r="C41" s="456">
        <f>C30-C35</f>
        <v>309760000</v>
      </c>
    </row>
    <row r="42" spans="1:3" s="3" customFormat="1">
      <c r="A42" s="114"/>
      <c r="B42" s="64"/>
      <c r="C42" s="458"/>
    </row>
    <row r="43" spans="1:3" s="3" customFormat="1">
      <c r="A43" s="114">
        <v>36</v>
      </c>
      <c r="B43" s="70" t="s">
        <v>60</v>
      </c>
      <c r="C43" s="456">
        <f>SUM(C44:C46)</f>
        <v>784799849.44918334</v>
      </c>
    </row>
    <row r="44" spans="1:3" s="3" customFormat="1">
      <c r="A44" s="114">
        <v>37</v>
      </c>
      <c r="B44" s="59" t="s">
        <v>61</v>
      </c>
      <c r="C44" s="458">
        <v>585446400</v>
      </c>
    </row>
    <row r="45" spans="1:3" s="3" customFormat="1">
      <c r="A45" s="114">
        <v>38</v>
      </c>
      <c r="B45" s="59" t="s">
        <v>62</v>
      </c>
      <c r="C45" s="458">
        <v>0</v>
      </c>
    </row>
    <row r="46" spans="1:3" s="3" customFormat="1">
      <c r="A46" s="114">
        <v>39</v>
      </c>
      <c r="B46" s="59" t="s">
        <v>63</v>
      </c>
      <c r="C46" s="458">
        <v>199353449.44918332</v>
      </c>
    </row>
    <row r="47" spans="1:3" s="3" customFormat="1">
      <c r="A47" s="114">
        <v>40</v>
      </c>
      <c r="B47" s="70" t="s">
        <v>64</v>
      </c>
      <c r="C47" s="456">
        <f>SUM(C48:C51)</f>
        <v>0</v>
      </c>
    </row>
    <row r="48" spans="1:3" s="3" customFormat="1">
      <c r="A48" s="114">
        <v>41</v>
      </c>
      <c r="B48" s="60" t="s">
        <v>65</v>
      </c>
      <c r="C48" s="458"/>
    </row>
    <row r="49" spans="1:4" s="3" customFormat="1">
      <c r="A49" s="114">
        <v>42</v>
      </c>
      <c r="B49" s="61" t="s">
        <v>66</v>
      </c>
      <c r="C49" s="458"/>
    </row>
    <row r="50" spans="1:4" s="3" customFormat="1" ht="25.5">
      <c r="A50" s="114">
        <v>43</v>
      </c>
      <c r="B50" s="60" t="s">
        <v>67</v>
      </c>
      <c r="C50" s="458"/>
    </row>
    <row r="51" spans="1:4" s="3" customFormat="1" ht="25.5">
      <c r="A51" s="114">
        <v>44</v>
      </c>
      <c r="B51" s="60" t="s">
        <v>46</v>
      </c>
      <c r="C51" s="458"/>
    </row>
    <row r="52" spans="1:4" s="3" customFormat="1" ht="15.75" thickBot="1">
      <c r="A52" s="115">
        <v>45</v>
      </c>
      <c r="B52" s="116" t="s">
        <v>25</v>
      </c>
      <c r="C52" s="205">
        <f>C43-C47</f>
        <v>784799849.44918334</v>
      </c>
      <c r="D52" s="459"/>
    </row>
    <row r="55" spans="1:4">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workbookViewId="0"/>
  </sheetViews>
  <sheetFormatPr defaultColWidth="9.140625" defaultRowHeight="12.75"/>
  <cols>
    <col min="1" max="1" width="10.85546875" style="247" bestFit="1" customWidth="1"/>
    <col min="2" max="2" width="59" style="247" customWidth="1"/>
    <col min="3" max="3" width="16.7109375" style="247" bestFit="1" customWidth="1"/>
    <col min="4" max="4" width="22.140625" style="525" customWidth="1"/>
    <col min="5" max="16384" width="9.140625" style="247"/>
  </cols>
  <sheetData>
    <row r="1" spans="1:4" ht="15">
      <c r="A1" s="10" t="s">
        <v>188</v>
      </c>
      <c r="B1" s="9" t="str">
        <f>Info!C2</f>
        <v>სს ”საქართველოს ბანკი”</v>
      </c>
    </row>
    <row r="2" spans="1:4" s="14" customFormat="1" ht="15.75" customHeight="1">
      <c r="A2" s="14" t="s">
        <v>189</v>
      </c>
      <c r="B2" s="342">
        <f>'1. key ratios'!B2</f>
        <v>44561</v>
      </c>
      <c r="D2" s="524"/>
    </row>
    <row r="3" spans="1:4" s="14" customFormat="1" ht="15.75" customHeight="1">
      <c r="D3" s="524"/>
    </row>
    <row r="4" spans="1:4" ht="13.5" thickBot="1">
      <c r="A4" s="248" t="s">
        <v>524</v>
      </c>
      <c r="B4" s="274" t="s">
        <v>525</v>
      </c>
    </row>
    <row r="5" spans="1:4" s="275" customFormat="1">
      <c r="A5" s="777" t="s">
        <v>526</v>
      </c>
      <c r="B5" s="778"/>
      <c r="C5" s="266" t="s">
        <v>527</v>
      </c>
      <c r="D5" s="523" t="s">
        <v>528</v>
      </c>
    </row>
    <row r="6" spans="1:4" s="276" customFormat="1">
      <c r="A6" s="267">
        <v>1</v>
      </c>
      <c r="B6" s="268" t="s">
        <v>529</v>
      </c>
      <c r="C6" s="268"/>
      <c r="D6" s="522"/>
    </row>
    <row r="7" spans="1:4" s="276" customFormat="1">
      <c r="A7" s="269" t="s">
        <v>530</v>
      </c>
      <c r="B7" s="270" t="s">
        <v>531</v>
      </c>
      <c r="C7" s="322">
        <v>4.4999999999999998E-2</v>
      </c>
      <c r="D7" s="521">
        <f>C7*'5. RWA'!$C$13</f>
        <v>809007720.67842352</v>
      </c>
    </row>
    <row r="8" spans="1:4" s="276" customFormat="1">
      <c r="A8" s="269" t="s">
        <v>532</v>
      </c>
      <c r="B8" s="270" t="s">
        <v>533</v>
      </c>
      <c r="C8" s="323">
        <v>0.06</v>
      </c>
      <c r="D8" s="521">
        <f>C8*'5. RWA'!$C$13</f>
        <v>1078676960.9045646</v>
      </c>
    </row>
    <row r="9" spans="1:4" s="276" customFormat="1">
      <c r="A9" s="269" t="s">
        <v>534</v>
      </c>
      <c r="B9" s="270" t="s">
        <v>535</v>
      </c>
      <c r="C9" s="323">
        <v>0.08</v>
      </c>
      <c r="D9" s="521">
        <f>C9*'5. RWA'!$C$13</f>
        <v>1438235947.8727529</v>
      </c>
    </row>
    <row r="10" spans="1:4" s="276" customFormat="1">
      <c r="A10" s="267" t="s">
        <v>536</v>
      </c>
      <c r="B10" s="268" t="s">
        <v>537</v>
      </c>
      <c r="C10" s="324"/>
      <c r="D10" s="520"/>
    </row>
    <row r="11" spans="1:4" s="277" customFormat="1">
      <c r="A11" s="271" t="s">
        <v>538</v>
      </c>
      <c r="B11" s="272" t="s">
        <v>600</v>
      </c>
      <c r="C11" s="542">
        <v>2.5000000000000001E-2</v>
      </c>
      <c r="D11" s="519">
        <f>C11*'5. RWA'!$C$13</f>
        <v>449448733.71023536</v>
      </c>
    </row>
    <row r="12" spans="1:4" s="277" customFormat="1">
      <c r="A12" s="271" t="s">
        <v>539</v>
      </c>
      <c r="B12" s="272" t="s">
        <v>540</v>
      </c>
      <c r="C12" s="325">
        <v>0</v>
      </c>
      <c r="D12" s="519">
        <f>C12*'5. RWA'!$C$13</f>
        <v>0</v>
      </c>
    </row>
    <row r="13" spans="1:4" s="277" customFormat="1">
      <c r="A13" s="271" t="s">
        <v>541</v>
      </c>
      <c r="B13" s="272" t="s">
        <v>542</v>
      </c>
      <c r="C13" s="325">
        <v>2.5000000000000001E-2</v>
      </c>
      <c r="D13" s="519">
        <f>C13*'5. RWA'!$C$13</f>
        <v>449448733.71023536</v>
      </c>
    </row>
    <row r="14" spans="1:4" s="276" customFormat="1">
      <c r="A14" s="267" t="s">
        <v>543</v>
      </c>
      <c r="B14" s="268" t="s">
        <v>598</v>
      </c>
      <c r="C14" s="326"/>
      <c r="D14" s="520"/>
    </row>
    <row r="15" spans="1:4" s="276" customFormat="1">
      <c r="A15" s="287" t="s">
        <v>546</v>
      </c>
      <c r="B15" s="272" t="s">
        <v>599</v>
      </c>
      <c r="C15" s="325">
        <v>1.9765498714127746E-2</v>
      </c>
      <c r="D15" s="519">
        <f>C15*'5. RWA'!$C$13</f>
        <v>355343134.72863996</v>
      </c>
    </row>
    <row r="16" spans="1:4" s="276" customFormat="1">
      <c r="A16" s="287" t="s">
        <v>547</v>
      </c>
      <c r="B16" s="272" t="s">
        <v>549</v>
      </c>
      <c r="C16" s="325">
        <v>2.6426604834478534E-2</v>
      </c>
      <c r="D16" s="519">
        <f>C16*'5. RWA'!$C$13</f>
        <v>475096163.16468638</v>
      </c>
    </row>
    <row r="17" spans="1:4" s="276" customFormat="1">
      <c r="A17" s="287" t="s">
        <v>548</v>
      </c>
      <c r="B17" s="272" t="s">
        <v>596</v>
      </c>
      <c r="C17" s="325">
        <v>4.7007292980291653E-2</v>
      </c>
      <c r="D17" s="519">
        <f>C17*'5. RWA'!$C$13</f>
        <v>845094732.20552468</v>
      </c>
    </row>
    <row r="18" spans="1:4" s="275" customFormat="1">
      <c r="A18" s="779" t="s">
        <v>597</v>
      </c>
      <c r="B18" s="780"/>
      <c r="C18" s="327" t="s">
        <v>527</v>
      </c>
      <c r="D18" s="518" t="s">
        <v>528</v>
      </c>
    </row>
    <row r="19" spans="1:4" s="276" customFormat="1">
      <c r="A19" s="273">
        <v>4</v>
      </c>
      <c r="B19" s="272" t="s">
        <v>23</v>
      </c>
      <c r="C19" s="325">
        <f>C7+C11+C12+C13+C15</f>
        <v>0.11476549871412775</v>
      </c>
      <c r="D19" s="521">
        <f>C19*'5. RWA'!$C$13</f>
        <v>2063248322.8275342</v>
      </c>
    </row>
    <row r="20" spans="1:4" s="276" customFormat="1">
      <c r="A20" s="273">
        <v>5</v>
      </c>
      <c r="B20" s="272" t="s">
        <v>89</v>
      </c>
      <c r="C20" s="325">
        <f>C8+C11+C12+C13+C16</f>
        <v>0.13642660483447852</v>
      </c>
      <c r="D20" s="521">
        <f>C20*'5. RWA'!$C$13</f>
        <v>2452670591.4897213</v>
      </c>
    </row>
    <row r="21" spans="1:4" s="276" customFormat="1" ht="13.5" thickBot="1">
      <c r="A21" s="278" t="s">
        <v>544</v>
      </c>
      <c r="B21" s="279" t="s">
        <v>88</v>
      </c>
      <c r="C21" s="328">
        <f>C9+C11+C12+C13+C17</f>
        <v>0.17700729298029166</v>
      </c>
      <c r="D21" s="517">
        <f>C21*'5. RWA'!$C$13</f>
        <v>3182228147.4987483</v>
      </c>
    </row>
    <row r="23" spans="1:4">
      <c r="B23" s="16"/>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8"/>
  <sheetViews>
    <sheetView zoomScaleNormal="100" workbookViewId="0">
      <pane xSplit="1" ySplit="5" topLeftCell="B6" activePane="bottomRight" state="frozen"/>
      <selection activeCell="B14" sqref="B14:C14"/>
      <selection pane="topRight" activeCell="B14" sqref="B14:C14"/>
      <selection pane="bottomLeft" activeCell="B14" sqref="B14:C14"/>
      <selection pane="bottomRight" activeCell="B6" sqref="B6"/>
    </sheetView>
  </sheetViews>
  <sheetFormatPr defaultRowHeight="15.75"/>
  <cols>
    <col min="1" max="1" width="10.7109375" style="56" customWidth="1"/>
    <col min="2" max="2" width="91.85546875" style="479" customWidth="1"/>
    <col min="3" max="3" width="53.140625" style="56" customWidth="1"/>
    <col min="4" max="4" width="32.28515625" style="56" customWidth="1"/>
  </cols>
  <sheetData>
    <row r="1" spans="1:4" ht="17.25" customHeight="1">
      <c r="A1" s="10" t="s">
        <v>188</v>
      </c>
      <c r="B1" s="461" t="str">
        <f>Info!C2</f>
        <v>სს ”საქართველოს ბანკი”</v>
      </c>
    </row>
    <row r="2" spans="1:4" s="14" customFormat="1" ht="17.25" customHeight="1">
      <c r="A2" s="14" t="s">
        <v>189</v>
      </c>
      <c r="B2" s="462">
        <f>'1. key ratios'!B2</f>
        <v>44561</v>
      </c>
    </row>
    <row r="3" spans="1:4" s="14" customFormat="1" ht="17.25" customHeight="1">
      <c r="A3" s="18"/>
      <c r="B3" s="158"/>
    </row>
    <row r="4" spans="1:4" s="14" customFormat="1" ht="17.25" customHeight="1" thickBot="1">
      <c r="A4" s="14" t="s">
        <v>412</v>
      </c>
      <c r="B4" s="463" t="s">
        <v>269</v>
      </c>
      <c r="D4" s="172" t="s">
        <v>93</v>
      </c>
    </row>
    <row r="5" spans="1:4" ht="38.25" customHeight="1">
      <c r="A5" s="124" t="s">
        <v>26</v>
      </c>
      <c r="B5" s="464" t="s">
        <v>231</v>
      </c>
      <c r="C5" s="432" t="s">
        <v>237</v>
      </c>
      <c r="D5" s="171" t="s">
        <v>270</v>
      </c>
    </row>
    <row r="6" spans="1:4" ht="17.25" customHeight="1">
      <c r="A6" s="465">
        <v>1</v>
      </c>
      <c r="B6" s="466" t="s">
        <v>154</v>
      </c>
      <c r="C6" s="467">
        <f>'2. RC'!E7</f>
        <v>795127843.81999993</v>
      </c>
      <c r="D6" s="468"/>
    </row>
    <row r="7" spans="1:4" ht="17.25" customHeight="1">
      <c r="A7" s="465">
        <v>2</v>
      </c>
      <c r="B7" s="469" t="s">
        <v>155</v>
      </c>
      <c r="C7" s="467">
        <f>'2. RC'!E8</f>
        <v>1958847830.7</v>
      </c>
      <c r="D7" s="117"/>
    </row>
    <row r="8" spans="1:4" ht="17.25" customHeight="1">
      <c r="A8" s="465">
        <v>3</v>
      </c>
      <c r="B8" s="469" t="s">
        <v>156</v>
      </c>
      <c r="C8" s="467">
        <f>'2. RC'!E9</f>
        <v>575632909.7700001</v>
      </c>
      <c r="D8" s="117"/>
    </row>
    <row r="9" spans="1:4" ht="17.25" customHeight="1">
      <c r="A9" s="465">
        <v>4</v>
      </c>
      <c r="B9" s="469" t="s">
        <v>185</v>
      </c>
      <c r="C9" s="467">
        <f>'2. RC'!E10</f>
        <v>303.24</v>
      </c>
      <c r="D9" s="117"/>
    </row>
    <row r="10" spans="1:4" ht="17.25" customHeight="1">
      <c r="A10" s="465">
        <v>5</v>
      </c>
      <c r="B10" s="469" t="s">
        <v>157</v>
      </c>
      <c r="C10" s="467">
        <f>'2. RC'!E11</f>
        <v>2452491730.0180001</v>
      </c>
      <c r="D10" s="117"/>
    </row>
    <row r="11" spans="1:4" ht="17.25" customHeight="1">
      <c r="A11" s="465">
        <v>5.0999999999999996</v>
      </c>
      <c r="B11" s="470" t="s">
        <v>486</v>
      </c>
      <c r="C11" s="467">
        <v>-464535.87199999997</v>
      </c>
      <c r="D11" s="191" t="s">
        <v>954</v>
      </c>
    </row>
    <row r="12" spans="1:4" ht="17.25" customHeight="1">
      <c r="A12" s="465">
        <v>6.1</v>
      </c>
      <c r="B12" s="469" t="s">
        <v>158</v>
      </c>
      <c r="C12" s="467">
        <f>'2. RC'!E12</f>
        <v>15385154749.2076</v>
      </c>
      <c r="D12" s="191"/>
    </row>
    <row r="13" spans="1:4" ht="17.25" customHeight="1">
      <c r="A13" s="465">
        <v>6.2</v>
      </c>
      <c r="B13" s="470" t="s">
        <v>159</v>
      </c>
      <c r="C13" s="207">
        <f>'2. RC'!E13</f>
        <v>-614291231.34249997</v>
      </c>
      <c r="D13" s="191"/>
    </row>
    <row r="14" spans="1:4" ht="17.25" customHeight="1">
      <c r="A14" s="465" t="s">
        <v>485</v>
      </c>
      <c r="B14" s="470" t="s">
        <v>486</v>
      </c>
      <c r="C14" s="207">
        <v>-275676262.55300003</v>
      </c>
      <c r="D14" s="191" t="s">
        <v>954</v>
      </c>
    </row>
    <row r="15" spans="1:4" ht="17.25" customHeight="1">
      <c r="A15" s="465" t="s">
        <v>620</v>
      </c>
      <c r="B15" s="470" t="s">
        <v>609</v>
      </c>
      <c r="C15" s="207">
        <v>0</v>
      </c>
      <c r="D15" s="191"/>
    </row>
    <row r="16" spans="1:4" ht="17.25" customHeight="1">
      <c r="A16" s="465">
        <v>6</v>
      </c>
      <c r="B16" s="469" t="s">
        <v>160</v>
      </c>
      <c r="C16" s="213">
        <f>C12+C13</f>
        <v>14770863517.865099</v>
      </c>
      <c r="D16" s="191"/>
    </row>
    <row r="17" spans="1:4" ht="17.25" customHeight="1">
      <c r="A17" s="465">
        <v>7</v>
      </c>
      <c r="B17" s="469" t="s">
        <v>161</v>
      </c>
      <c r="C17" s="206">
        <f>'2. RC'!E15</f>
        <v>184077527.34000003</v>
      </c>
      <c r="D17" s="191"/>
    </row>
    <row r="18" spans="1:4" ht="17.25" customHeight="1">
      <c r="A18" s="465">
        <v>8</v>
      </c>
      <c r="B18" s="469" t="s">
        <v>162</v>
      </c>
      <c r="C18" s="206">
        <f>'2. RC'!E16</f>
        <v>94575168.069999993</v>
      </c>
      <c r="D18" s="191"/>
    </row>
    <row r="19" spans="1:4" ht="17.25" customHeight="1">
      <c r="A19" s="465">
        <v>9</v>
      </c>
      <c r="B19" s="469" t="s">
        <v>163</v>
      </c>
      <c r="C19" s="206">
        <f>'2. RC'!E17</f>
        <v>148182693.25</v>
      </c>
      <c r="D19" s="191" t="s">
        <v>955</v>
      </c>
    </row>
    <row r="20" spans="1:4" ht="17.25" customHeight="1">
      <c r="A20" s="465">
        <v>9.1</v>
      </c>
      <c r="B20" s="470" t="s">
        <v>246</v>
      </c>
      <c r="C20" s="207">
        <v>5320364.18</v>
      </c>
      <c r="D20" s="191" t="s">
        <v>956</v>
      </c>
    </row>
    <row r="21" spans="1:4" ht="17.25" customHeight="1">
      <c r="A21" s="465">
        <v>9.1999999999999993</v>
      </c>
      <c r="B21" s="470" t="s">
        <v>236</v>
      </c>
      <c r="C21" s="207">
        <v>4153914.1099999994</v>
      </c>
      <c r="D21" s="191" t="s">
        <v>957</v>
      </c>
    </row>
    <row r="22" spans="1:4" ht="17.25" customHeight="1">
      <c r="A22" s="465">
        <v>9.3000000000000007</v>
      </c>
      <c r="B22" s="470" t="s">
        <v>235</v>
      </c>
      <c r="C22" s="207">
        <f>'9. Capital'!C24</f>
        <v>0</v>
      </c>
      <c r="D22" s="117"/>
    </row>
    <row r="23" spans="1:4" ht="17.25" customHeight="1">
      <c r="A23" s="465">
        <v>10</v>
      </c>
      <c r="B23" s="469" t="s">
        <v>164</v>
      </c>
      <c r="C23" s="206">
        <f>'2. RC'!E18</f>
        <v>510052256.26999998</v>
      </c>
      <c r="D23" s="191" t="s">
        <v>438</v>
      </c>
    </row>
    <row r="24" spans="1:4" ht="17.25" customHeight="1">
      <c r="A24" s="465">
        <v>10.1</v>
      </c>
      <c r="B24" s="470" t="s">
        <v>234</v>
      </c>
      <c r="C24" s="206">
        <f>'9. Capital'!C16</f>
        <v>0</v>
      </c>
      <c r="D24" s="118"/>
    </row>
    <row r="25" spans="1:4" ht="17.25" customHeight="1">
      <c r="A25" s="465">
        <v>11</v>
      </c>
      <c r="B25" s="471" t="s">
        <v>165</v>
      </c>
      <c r="C25" s="208">
        <f>'2. RC'!E19</f>
        <v>298332067.50389999</v>
      </c>
      <c r="D25" s="191" t="s">
        <v>958</v>
      </c>
    </row>
    <row r="26" spans="1:4" ht="17.25" customHeight="1">
      <c r="A26" s="465"/>
      <c r="B26" s="472"/>
      <c r="C26" s="473">
        <f>'9. Capital'!C21</f>
        <v>0</v>
      </c>
      <c r="D26" s="121"/>
    </row>
    <row r="27" spans="1:4" ht="17.25" customHeight="1">
      <c r="A27" s="465">
        <v>12</v>
      </c>
      <c r="B27" s="474" t="s">
        <v>166</v>
      </c>
      <c r="C27" s="209">
        <f>SUM(C6:C10,C16:C19,C23,C25)</f>
        <v>21788183847.847</v>
      </c>
      <c r="D27" s="119"/>
    </row>
    <row r="28" spans="1:4" ht="17.25" customHeight="1">
      <c r="A28" s="465">
        <v>13</v>
      </c>
      <c r="B28" s="469" t="s">
        <v>167</v>
      </c>
      <c r="C28" s="210">
        <f>'2. RC'!E22</f>
        <v>255400536.29000002</v>
      </c>
      <c r="D28" s="120"/>
    </row>
    <row r="29" spans="1:4" ht="17.25" customHeight="1">
      <c r="A29" s="465">
        <v>14</v>
      </c>
      <c r="B29" s="469" t="s">
        <v>168</v>
      </c>
      <c r="C29" s="210">
        <f>'2. RC'!E23</f>
        <v>3723673569.6564999</v>
      </c>
      <c r="D29" s="117"/>
    </row>
    <row r="30" spans="1:4" ht="17.25" customHeight="1">
      <c r="A30" s="465">
        <v>15</v>
      </c>
      <c r="B30" s="469" t="s">
        <v>169</v>
      </c>
      <c r="C30" s="210">
        <f>'2. RC'!E24</f>
        <v>3167478174.0099998</v>
      </c>
      <c r="D30" s="117"/>
    </row>
    <row r="31" spans="1:4" ht="17.25" customHeight="1">
      <c r="A31" s="465">
        <v>16</v>
      </c>
      <c r="B31" s="469" t="s">
        <v>170</v>
      </c>
      <c r="C31" s="210">
        <f>'2. RC'!E25</f>
        <v>6656307185.75</v>
      </c>
      <c r="D31" s="117"/>
    </row>
    <row r="32" spans="1:4" ht="17.25" customHeight="1">
      <c r="A32" s="465">
        <v>17</v>
      </c>
      <c r="B32" s="469" t="s">
        <v>171</v>
      </c>
      <c r="C32" s="210">
        <f>'2. RC'!E26</f>
        <v>1045057965.85</v>
      </c>
      <c r="D32" s="117"/>
    </row>
    <row r="33" spans="1:4" ht="17.25" customHeight="1">
      <c r="A33" s="465">
        <v>18</v>
      </c>
      <c r="B33" s="469" t="s">
        <v>172</v>
      </c>
      <c r="C33" s="210">
        <f>'2. RC'!E27</f>
        <v>2828797170.1300001</v>
      </c>
      <c r="D33" s="117"/>
    </row>
    <row r="34" spans="1:4" ht="17.25" customHeight="1">
      <c r="A34" s="465">
        <v>19</v>
      </c>
      <c r="B34" s="469" t="s">
        <v>173</v>
      </c>
      <c r="C34" s="210">
        <f>'2. RC'!E28</f>
        <v>91395846.089999974</v>
      </c>
      <c r="D34" s="117"/>
    </row>
    <row r="35" spans="1:4" ht="17.25" customHeight="1">
      <c r="A35" s="465">
        <v>20</v>
      </c>
      <c r="B35" s="469" t="s">
        <v>95</v>
      </c>
      <c r="C35" s="210">
        <f>'2. RC'!E29</f>
        <v>510065699.83935595</v>
      </c>
      <c r="D35" s="117"/>
    </row>
    <row r="36" spans="1:4" ht="17.25" customHeight="1">
      <c r="A36" s="465">
        <v>20.100000000000001</v>
      </c>
      <c r="B36" s="475" t="s">
        <v>484</v>
      </c>
      <c r="C36" s="208">
        <v>32208464.2379</v>
      </c>
      <c r="D36" s="118"/>
    </row>
    <row r="37" spans="1:4" ht="17.25" customHeight="1">
      <c r="A37" s="465">
        <v>21</v>
      </c>
      <c r="B37" s="471" t="s">
        <v>174</v>
      </c>
      <c r="C37" s="210">
        <f>'2. RC'!E30</f>
        <v>981939200</v>
      </c>
      <c r="D37" s="118"/>
    </row>
    <row r="38" spans="1:4" ht="17.25" customHeight="1">
      <c r="A38" s="465">
        <v>21.1</v>
      </c>
      <c r="B38" s="475" t="s">
        <v>233</v>
      </c>
      <c r="C38" s="211">
        <v>585446400</v>
      </c>
      <c r="D38" s="121"/>
    </row>
    <row r="39" spans="1:4" ht="17.25" customHeight="1">
      <c r="A39" s="465"/>
      <c r="B39" s="476"/>
      <c r="C39" s="477">
        <f>'9. Capital'!C34</f>
        <v>309760000</v>
      </c>
      <c r="D39" s="121"/>
    </row>
    <row r="40" spans="1:4" ht="17.25" customHeight="1">
      <c r="A40" s="465">
        <v>22</v>
      </c>
      <c r="B40" s="474" t="s">
        <v>175</v>
      </c>
      <c r="C40" s="209">
        <f>SUM(C28:C37)</f>
        <v>19292323811.853756</v>
      </c>
      <c r="D40" s="119"/>
    </row>
    <row r="41" spans="1:4" ht="17.25" customHeight="1">
      <c r="A41" s="465">
        <v>23</v>
      </c>
      <c r="B41" s="471" t="s">
        <v>176</v>
      </c>
      <c r="C41" s="206">
        <f>'2. RC'!E33</f>
        <v>27993660.18</v>
      </c>
      <c r="D41" s="117"/>
    </row>
    <row r="42" spans="1:4" ht="17.25" customHeight="1">
      <c r="A42" s="465">
        <v>24</v>
      </c>
      <c r="B42" s="471" t="s">
        <v>177</v>
      </c>
      <c r="C42" s="206">
        <f>'2. RC'!E34</f>
        <v>0</v>
      </c>
      <c r="D42" s="117"/>
    </row>
    <row r="43" spans="1:4" ht="17.25" customHeight="1">
      <c r="A43" s="465">
        <v>25</v>
      </c>
      <c r="B43" s="471" t="s">
        <v>232</v>
      </c>
      <c r="C43" s="206">
        <f>'2. RC'!E35</f>
        <v>-3820195.59</v>
      </c>
      <c r="D43" s="117"/>
    </row>
    <row r="44" spans="1:4" ht="17.25" customHeight="1">
      <c r="A44" s="465">
        <v>26</v>
      </c>
      <c r="B44" s="471" t="s">
        <v>179</v>
      </c>
      <c r="C44" s="206">
        <f>'2. RC'!E36</f>
        <v>196689884.32999998</v>
      </c>
      <c r="D44" s="117"/>
    </row>
    <row r="45" spans="1:4" ht="17.25" customHeight="1">
      <c r="A45" s="465">
        <v>27</v>
      </c>
      <c r="B45" s="471" t="s">
        <v>180</v>
      </c>
      <c r="C45" s="206">
        <f>'2. RC'!E37</f>
        <v>0</v>
      </c>
      <c r="D45" s="117"/>
    </row>
    <row r="46" spans="1:4" ht="17.25" customHeight="1">
      <c r="A46" s="465">
        <v>28</v>
      </c>
      <c r="B46" s="471" t="s">
        <v>181</v>
      </c>
      <c r="C46" s="206">
        <f>'2. RC'!E38</f>
        <v>2308747710.4011436</v>
      </c>
      <c r="D46" s="117"/>
    </row>
    <row r="47" spans="1:4" ht="17.25" customHeight="1">
      <c r="A47" s="465">
        <v>29</v>
      </c>
      <c r="B47" s="471" t="s">
        <v>35</v>
      </c>
      <c r="C47" s="206">
        <f>'2. RC'!E39</f>
        <v>-1542559.0900000036</v>
      </c>
      <c r="D47" s="117"/>
    </row>
    <row r="48" spans="1:4" ht="17.25" customHeight="1" thickBot="1">
      <c r="A48" s="122">
        <v>30</v>
      </c>
      <c r="B48" s="478" t="s">
        <v>182</v>
      </c>
      <c r="C48" s="212">
        <f>SUM(C41:C47)</f>
        <v>2528068500.2311435</v>
      </c>
      <c r="D48" s="12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6"/>
  <sheetViews>
    <sheetView zoomScale="115" zoomScaleNormal="115" workbookViewId="0">
      <pane xSplit="2" ySplit="7" topLeftCell="C8" activePane="bottomRight" state="frozen"/>
      <selection activeCell="B14" sqref="B14:C14"/>
      <selection pane="topRight" activeCell="B14" sqref="B14:C14"/>
      <selection pane="bottomLeft" activeCell="B14" sqref="B14:C14"/>
      <selection pane="bottomRight" activeCell="C8" sqref="C8"/>
    </sheetView>
  </sheetViews>
  <sheetFormatPr defaultColWidth="9.140625" defaultRowHeight="12.75"/>
  <cols>
    <col min="1" max="1" width="10.5703125" style="1" bestFit="1" customWidth="1"/>
    <col min="2" max="2" width="105.140625" style="1" bestFit="1" customWidth="1"/>
    <col min="3" max="3" width="12.7109375" style="550" bestFit="1" customWidth="1"/>
    <col min="4" max="4" width="13.28515625" style="550" bestFit="1" customWidth="1"/>
    <col min="5" max="5" width="12.28515625" style="550" bestFit="1" customWidth="1"/>
    <col min="6" max="6" width="13.28515625" style="550" bestFit="1" customWidth="1"/>
    <col min="7" max="7" width="12.7109375" style="550" bestFit="1" customWidth="1"/>
    <col min="8" max="8" width="13.28515625" style="550" bestFit="1" customWidth="1"/>
    <col min="9" max="9" width="11.28515625" style="550" bestFit="1" customWidth="1"/>
    <col min="10" max="10" width="13.28515625" style="550" bestFit="1" customWidth="1"/>
    <col min="11" max="11" width="12.7109375" style="550" bestFit="1" customWidth="1"/>
    <col min="12" max="12" width="13.28515625" style="550" bestFit="1" customWidth="1"/>
    <col min="13" max="13" width="12.7109375" style="550" bestFit="1" customWidth="1"/>
    <col min="14" max="14" width="13.28515625" style="550" bestFit="1" customWidth="1"/>
    <col min="15" max="15" width="11.28515625" style="550" bestFit="1" customWidth="1"/>
    <col min="16" max="16" width="13.28515625" style="550" bestFit="1" customWidth="1"/>
    <col min="17" max="17" width="11.28515625" style="550" bestFit="1" customWidth="1"/>
    <col min="18" max="18" width="13.28515625" style="550" bestFit="1" customWidth="1"/>
    <col min="19" max="19" width="29.140625" style="550" bestFit="1" customWidth="1"/>
    <col min="20" max="16384" width="9.140625" style="7"/>
  </cols>
  <sheetData>
    <row r="1" spans="1:19">
      <c r="A1" s="1" t="s">
        <v>188</v>
      </c>
      <c r="B1" s="247" t="str">
        <f>Info!C2</f>
        <v>სს ”საქართველოს ბანკი”</v>
      </c>
    </row>
    <row r="2" spans="1:19">
      <c r="A2" s="1" t="s">
        <v>189</v>
      </c>
      <c r="B2" s="342">
        <f>'1. key ratios'!B2</f>
        <v>44561</v>
      </c>
    </row>
    <row r="3" spans="1:19">
      <c r="H3" s="550">
        <v>0</v>
      </c>
    </row>
    <row r="4" spans="1:19" ht="26.25" thickBot="1">
      <c r="A4" s="55" t="s">
        <v>413</v>
      </c>
      <c r="B4" s="228" t="s">
        <v>455</v>
      </c>
    </row>
    <row r="5" spans="1:19">
      <c r="A5" s="106"/>
      <c r="B5" s="108"/>
      <c r="C5" s="516" t="s">
        <v>0</v>
      </c>
      <c r="D5" s="516" t="s">
        <v>1</v>
      </c>
      <c r="E5" s="516" t="s">
        <v>2</v>
      </c>
      <c r="F5" s="516" t="s">
        <v>3</v>
      </c>
      <c r="G5" s="516" t="s">
        <v>4</v>
      </c>
      <c r="H5" s="516" t="s">
        <v>5</v>
      </c>
      <c r="I5" s="516" t="s">
        <v>238</v>
      </c>
      <c r="J5" s="516" t="s">
        <v>239</v>
      </c>
      <c r="K5" s="516" t="s">
        <v>240</v>
      </c>
      <c r="L5" s="516" t="s">
        <v>241</v>
      </c>
      <c r="M5" s="516" t="s">
        <v>242</v>
      </c>
      <c r="N5" s="516" t="s">
        <v>243</v>
      </c>
      <c r="O5" s="516" t="s">
        <v>442</v>
      </c>
      <c r="P5" s="516" t="s">
        <v>443</v>
      </c>
      <c r="Q5" s="516" t="s">
        <v>444</v>
      </c>
      <c r="R5" s="515" t="s">
        <v>445</v>
      </c>
      <c r="S5" s="514" t="s">
        <v>446</v>
      </c>
    </row>
    <row r="6" spans="1:19">
      <c r="A6" s="126"/>
      <c r="B6" s="785" t="s">
        <v>447</v>
      </c>
      <c r="C6" s="783">
        <v>0</v>
      </c>
      <c r="D6" s="784"/>
      <c r="E6" s="783">
        <v>0.2</v>
      </c>
      <c r="F6" s="784"/>
      <c r="G6" s="783">
        <v>0.35</v>
      </c>
      <c r="H6" s="784"/>
      <c r="I6" s="783">
        <v>0.5</v>
      </c>
      <c r="J6" s="784"/>
      <c r="K6" s="783">
        <v>0.75</v>
      </c>
      <c r="L6" s="784"/>
      <c r="M6" s="783">
        <v>1</v>
      </c>
      <c r="N6" s="784"/>
      <c r="O6" s="783">
        <v>1.5</v>
      </c>
      <c r="P6" s="784"/>
      <c r="Q6" s="783">
        <v>2.5</v>
      </c>
      <c r="R6" s="784"/>
      <c r="S6" s="781" t="s">
        <v>251</v>
      </c>
    </row>
    <row r="7" spans="1:19">
      <c r="A7" s="126"/>
      <c r="B7" s="786"/>
      <c r="C7" s="513" t="s">
        <v>440</v>
      </c>
      <c r="D7" s="513" t="s">
        <v>441</v>
      </c>
      <c r="E7" s="513" t="s">
        <v>440</v>
      </c>
      <c r="F7" s="513" t="s">
        <v>441</v>
      </c>
      <c r="G7" s="513" t="s">
        <v>440</v>
      </c>
      <c r="H7" s="513" t="s">
        <v>441</v>
      </c>
      <c r="I7" s="513" t="s">
        <v>440</v>
      </c>
      <c r="J7" s="513" t="s">
        <v>441</v>
      </c>
      <c r="K7" s="513" t="s">
        <v>440</v>
      </c>
      <c r="L7" s="513" t="s">
        <v>441</v>
      </c>
      <c r="M7" s="513" t="s">
        <v>440</v>
      </c>
      <c r="N7" s="513" t="s">
        <v>441</v>
      </c>
      <c r="O7" s="513" t="s">
        <v>440</v>
      </c>
      <c r="P7" s="513" t="s">
        <v>441</v>
      </c>
      <c r="Q7" s="513" t="s">
        <v>440</v>
      </c>
      <c r="R7" s="513" t="s">
        <v>441</v>
      </c>
      <c r="S7" s="782"/>
    </row>
    <row r="8" spans="1:19" s="130" customFormat="1">
      <c r="A8" s="96">
        <v>1</v>
      </c>
      <c r="B8" s="147" t="s">
        <v>216</v>
      </c>
      <c r="C8" s="512">
        <v>1326525701.1099999</v>
      </c>
      <c r="D8" s="512"/>
      <c r="E8" s="512">
        <v>15992353.2454</v>
      </c>
      <c r="F8" s="511"/>
      <c r="G8" s="512">
        <v>0</v>
      </c>
      <c r="H8" s="512"/>
      <c r="I8" s="512">
        <v>0</v>
      </c>
      <c r="J8" s="512"/>
      <c r="K8" s="512">
        <v>0</v>
      </c>
      <c r="L8" s="512"/>
      <c r="M8" s="512">
        <v>1927458158.28</v>
      </c>
      <c r="N8" s="512"/>
      <c r="O8" s="512">
        <v>0</v>
      </c>
      <c r="P8" s="512"/>
      <c r="Q8" s="512">
        <v>0</v>
      </c>
      <c r="R8" s="511"/>
      <c r="S8" s="510">
        <f>$C$6*SUM(C8:D8)+$E$6*SUM(E8:F8)+$G$6*SUM(G8:H8)+$I$6*SUM(I8:J8)+$K$6*SUM(K8:L8)+$M$6*SUM(M8:N8)+$O$6*SUM(O8:P8)+$Q$6*SUM(Q8:R8)</f>
        <v>1930656628.92908</v>
      </c>
    </row>
    <row r="9" spans="1:19" s="130" customFormat="1">
      <c r="A9" s="96">
        <v>2</v>
      </c>
      <c r="B9" s="147" t="s">
        <v>217</v>
      </c>
      <c r="C9" s="512">
        <v>0</v>
      </c>
      <c r="D9" s="512"/>
      <c r="E9" s="512">
        <v>0</v>
      </c>
      <c r="F9" s="512"/>
      <c r="G9" s="512">
        <v>0</v>
      </c>
      <c r="H9" s="512"/>
      <c r="I9" s="512">
        <v>0</v>
      </c>
      <c r="J9" s="512"/>
      <c r="K9" s="512">
        <v>0</v>
      </c>
      <c r="L9" s="512"/>
      <c r="M9" s="512">
        <v>0</v>
      </c>
      <c r="N9" s="512"/>
      <c r="O9" s="512">
        <v>0</v>
      </c>
      <c r="P9" s="512"/>
      <c r="Q9" s="512">
        <v>0</v>
      </c>
      <c r="R9" s="511"/>
      <c r="S9" s="510">
        <f t="shared" ref="S9:S21" si="0">$C$6*SUM(C9:D9)+$E$6*SUM(E9:F9)+$G$6*SUM(G9:H9)+$I$6*SUM(I9:J9)+$K$6*SUM(K9:L9)+$M$6*SUM(M9:N9)+$O$6*SUM(O9:P9)+$Q$6*SUM(Q9:R9)</f>
        <v>0</v>
      </c>
    </row>
    <row r="10" spans="1:19" s="130" customFormat="1">
      <c r="A10" s="96">
        <v>3</v>
      </c>
      <c r="B10" s="147" t="s">
        <v>218</v>
      </c>
      <c r="C10" s="512"/>
      <c r="D10" s="512"/>
      <c r="E10" s="512">
        <v>0</v>
      </c>
      <c r="F10" s="512"/>
      <c r="G10" s="512">
        <v>0</v>
      </c>
      <c r="H10" s="512"/>
      <c r="I10" s="512">
        <v>0</v>
      </c>
      <c r="J10" s="512"/>
      <c r="K10" s="512">
        <v>0</v>
      </c>
      <c r="L10" s="512"/>
      <c r="M10" s="512">
        <v>0</v>
      </c>
      <c r="N10" s="512"/>
      <c r="O10" s="512">
        <v>0</v>
      </c>
      <c r="P10" s="512"/>
      <c r="Q10" s="512">
        <v>0</v>
      </c>
      <c r="R10" s="511"/>
      <c r="S10" s="510">
        <f t="shared" si="0"/>
        <v>0</v>
      </c>
    </row>
    <row r="11" spans="1:19" s="130" customFormat="1">
      <c r="A11" s="96">
        <v>4</v>
      </c>
      <c r="B11" s="147" t="s">
        <v>219</v>
      </c>
      <c r="C11" s="512">
        <v>949947135.10000002</v>
      </c>
      <c r="D11" s="512"/>
      <c r="E11" s="512">
        <v>0</v>
      </c>
      <c r="F11" s="512"/>
      <c r="G11" s="512">
        <v>0</v>
      </c>
      <c r="H11" s="512"/>
      <c r="I11" s="512">
        <v>65407064.600000001</v>
      </c>
      <c r="J11" s="512"/>
      <c r="K11" s="512">
        <v>0</v>
      </c>
      <c r="L11" s="512"/>
      <c r="M11" s="512">
        <v>0</v>
      </c>
      <c r="N11" s="512"/>
      <c r="O11" s="512">
        <v>0</v>
      </c>
      <c r="P11" s="512"/>
      <c r="Q11" s="512">
        <v>0</v>
      </c>
      <c r="R11" s="511"/>
      <c r="S11" s="510">
        <f t="shared" si="0"/>
        <v>32703532.300000001</v>
      </c>
    </row>
    <row r="12" spans="1:19" s="130" customFormat="1">
      <c r="A12" s="96">
        <v>5</v>
      </c>
      <c r="B12" s="147" t="s">
        <v>220</v>
      </c>
      <c r="C12" s="512">
        <v>0</v>
      </c>
      <c r="D12" s="512"/>
      <c r="E12" s="512">
        <v>0</v>
      </c>
      <c r="F12" s="512"/>
      <c r="G12" s="512">
        <v>0</v>
      </c>
      <c r="H12" s="512"/>
      <c r="I12" s="512">
        <v>0</v>
      </c>
      <c r="J12" s="512"/>
      <c r="K12" s="512">
        <v>0</v>
      </c>
      <c r="L12" s="512"/>
      <c r="M12" s="512">
        <v>0</v>
      </c>
      <c r="N12" s="512"/>
      <c r="O12" s="512">
        <v>0</v>
      </c>
      <c r="P12" s="512"/>
      <c r="Q12" s="512">
        <v>0</v>
      </c>
      <c r="R12" s="511"/>
      <c r="S12" s="510">
        <f t="shared" si="0"/>
        <v>0</v>
      </c>
    </row>
    <row r="13" spans="1:19" s="130" customFormat="1">
      <c r="A13" s="96">
        <v>6</v>
      </c>
      <c r="B13" s="147" t="s">
        <v>221</v>
      </c>
      <c r="C13" s="512"/>
      <c r="D13" s="512"/>
      <c r="E13" s="512">
        <v>626148501.07000005</v>
      </c>
      <c r="F13" s="512"/>
      <c r="G13" s="512">
        <v>0</v>
      </c>
      <c r="H13" s="512"/>
      <c r="I13" s="512">
        <v>71484365.860000014</v>
      </c>
      <c r="J13" s="512"/>
      <c r="K13" s="512">
        <v>0</v>
      </c>
      <c r="L13" s="512"/>
      <c r="M13" s="512">
        <v>237635.16</v>
      </c>
      <c r="N13" s="512"/>
      <c r="O13" s="512">
        <v>0</v>
      </c>
      <c r="P13" s="512"/>
      <c r="Q13" s="512">
        <v>0</v>
      </c>
      <c r="R13" s="511"/>
      <c r="S13" s="510">
        <f t="shared" si="0"/>
        <v>161209518.30400002</v>
      </c>
    </row>
    <row r="14" spans="1:19" s="130" customFormat="1">
      <c r="A14" s="96">
        <v>7</v>
      </c>
      <c r="B14" s="147" t="s">
        <v>73</v>
      </c>
      <c r="C14" s="512"/>
      <c r="D14" s="512"/>
      <c r="E14" s="512">
        <v>0</v>
      </c>
      <c r="F14" s="512"/>
      <c r="G14" s="512">
        <v>0</v>
      </c>
      <c r="H14" s="512"/>
      <c r="I14" s="512">
        <v>0</v>
      </c>
      <c r="J14" s="512"/>
      <c r="K14" s="512">
        <v>0</v>
      </c>
      <c r="L14" s="512"/>
      <c r="M14" s="512">
        <v>5712231298.7602997</v>
      </c>
      <c r="N14" s="512">
        <v>933426070.63294601</v>
      </c>
      <c r="O14" s="512">
        <v>102622956.8847</v>
      </c>
      <c r="P14" s="512"/>
      <c r="Q14" s="512">
        <v>0</v>
      </c>
      <c r="R14" s="511"/>
      <c r="S14" s="510">
        <f t="shared" si="0"/>
        <v>6799591804.7202959</v>
      </c>
    </row>
    <row r="15" spans="1:19" s="130" customFormat="1">
      <c r="A15" s="96">
        <v>8</v>
      </c>
      <c r="B15" s="147" t="s">
        <v>74</v>
      </c>
      <c r="C15" s="512"/>
      <c r="D15" s="512"/>
      <c r="E15" s="512">
        <v>0</v>
      </c>
      <c r="F15" s="512"/>
      <c r="G15" s="512">
        <v>0</v>
      </c>
      <c r="H15" s="512"/>
      <c r="I15" s="512">
        <v>0</v>
      </c>
      <c r="J15" s="512"/>
      <c r="K15" s="512">
        <v>4230294661.0661998</v>
      </c>
      <c r="L15" s="512">
        <v>119498875.45784999</v>
      </c>
      <c r="M15" s="512">
        <v>0</v>
      </c>
      <c r="N15" s="512">
        <v>0</v>
      </c>
      <c r="O15" s="512"/>
      <c r="P15" s="512"/>
      <c r="Q15" s="512">
        <v>0</v>
      </c>
      <c r="R15" s="511"/>
      <c r="S15" s="510">
        <f t="shared" si="0"/>
        <v>3262345152.3930373</v>
      </c>
    </row>
    <row r="16" spans="1:19" s="130" customFormat="1">
      <c r="A16" s="96">
        <v>9</v>
      </c>
      <c r="B16" s="147" t="s">
        <v>75</v>
      </c>
      <c r="C16" s="512"/>
      <c r="D16" s="512"/>
      <c r="E16" s="512">
        <v>0</v>
      </c>
      <c r="F16" s="512"/>
      <c r="G16" s="512">
        <v>3520159612.4782</v>
      </c>
      <c r="H16" s="512"/>
      <c r="I16" s="512">
        <v>0</v>
      </c>
      <c r="J16" s="512"/>
      <c r="K16" s="512">
        <v>0</v>
      </c>
      <c r="L16" s="512"/>
      <c r="M16" s="512">
        <v>0</v>
      </c>
      <c r="N16" s="512"/>
      <c r="O16" s="512">
        <v>0</v>
      </c>
      <c r="P16" s="512"/>
      <c r="Q16" s="512">
        <v>0</v>
      </c>
      <c r="R16" s="511"/>
      <c r="S16" s="510">
        <f t="shared" si="0"/>
        <v>1232055864.3673699</v>
      </c>
    </row>
    <row r="17" spans="1:19" s="130" customFormat="1">
      <c r="A17" s="96">
        <v>10</v>
      </c>
      <c r="B17" s="147" t="s">
        <v>69</v>
      </c>
      <c r="C17" s="512"/>
      <c r="D17" s="512"/>
      <c r="E17" s="512">
        <v>0</v>
      </c>
      <c r="F17" s="512"/>
      <c r="G17" s="512">
        <v>0</v>
      </c>
      <c r="H17" s="512"/>
      <c r="I17" s="512">
        <v>15309538.805600001</v>
      </c>
      <c r="J17" s="512"/>
      <c r="K17" s="512">
        <v>0</v>
      </c>
      <c r="L17" s="512"/>
      <c r="M17" s="512">
        <v>113796355.88</v>
      </c>
      <c r="N17" s="512"/>
      <c r="O17" s="512">
        <v>2888791.1028</v>
      </c>
      <c r="P17" s="512"/>
      <c r="Q17" s="512">
        <v>0</v>
      </c>
      <c r="R17" s="511"/>
      <c r="S17" s="510">
        <f t="shared" si="0"/>
        <v>125784311.93699999</v>
      </c>
    </row>
    <row r="18" spans="1:19" s="130" customFormat="1">
      <c r="A18" s="96">
        <v>11</v>
      </c>
      <c r="B18" s="147" t="s">
        <v>70</v>
      </c>
      <c r="C18" s="512"/>
      <c r="D18" s="512"/>
      <c r="E18" s="512">
        <v>0</v>
      </c>
      <c r="F18" s="512"/>
      <c r="G18" s="512">
        <v>0</v>
      </c>
      <c r="H18" s="512"/>
      <c r="I18" s="512">
        <v>0</v>
      </c>
      <c r="J18" s="512"/>
      <c r="K18" s="512">
        <v>0</v>
      </c>
      <c r="L18" s="512"/>
      <c r="M18" s="512">
        <v>1037793729.0594</v>
      </c>
      <c r="N18" s="512"/>
      <c r="O18" s="512">
        <v>509010128.47180003</v>
      </c>
      <c r="P18" s="512"/>
      <c r="Q18" s="512">
        <v>25091054</v>
      </c>
      <c r="R18" s="511"/>
      <c r="S18" s="510">
        <f t="shared" si="0"/>
        <v>1864036556.7670999</v>
      </c>
    </row>
    <row r="19" spans="1:19" s="130" customFormat="1">
      <c r="A19" s="96">
        <v>12</v>
      </c>
      <c r="B19" s="147" t="s">
        <v>71</v>
      </c>
      <c r="C19" s="512"/>
      <c r="D19" s="512"/>
      <c r="E19" s="512">
        <v>0</v>
      </c>
      <c r="F19" s="512"/>
      <c r="G19" s="512">
        <v>0</v>
      </c>
      <c r="H19" s="512"/>
      <c r="I19" s="512">
        <v>0</v>
      </c>
      <c r="J19" s="512"/>
      <c r="K19" s="512">
        <v>0</v>
      </c>
      <c r="L19" s="512"/>
      <c r="M19" s="512">
        <v>0</v>
      </c>
      <c r="N19" s="512"/>
      <c r="O19" s="512">
        <v>0</v>
      </c>
      <c r="P19" s="512"/>
      <c r="Q19" s="512">
        <v>0</v>
      </c>
      <c r="R19" s="511"/>
      <c r="S19" s="510">
        <f t="shared" si="0"/>
        <v>0</v>
      </c>
    </row>
    <row r="20" spans="1:19" s="130" customFormat="1">
      <c r="A20" s="96">
        <v>13</v>
      </c>
      <c r="B20" s="147" t="s">
        <v>72</v>
      </c>
      <c r="C20" s="512"/>
      <c r="D20" s="512"/>
      <c r="E20" s="512">
        <v>0</v>
      </c>
      <c r="F20" s="512"/>
      <c r="G20" s="512">
        <v>0</v>
      </c>
      <c r="H20" s="512"/>
      <c r="I20" s="512">
        <v>0</v>
      </c>
      <c r="J20" s="512"/>
      <c r="K20" s="512">
        <v>0</v>
      </c>
      <c r="L20" s="512"/>
      <c r="M20" s="512">
        <v>0</v>
      </c>
      <c r="N20" s="512"/>
      <c r="O20" s="512">
        <v>0</v>
      </c>
      <c r="P20" s="512"/>
      <c r="Q20" s="512">
        <v>0</v>
      </c>
      <c r="R20" s="511"/>
      <c r="S20" s="510">
        <f t="shared" si="0"/>
        <v>0</v>
      </c>
    </row>
    <row r="21" spans="1:19" s="130" customFormat="1">
      <c r="A21" s="96">
        <v>14</v>
      </c>
      <c r="B21" s="147" t="s">
        <v>249</v>
      </c>
      <c r="C21" s="512">
        <v>795127843.81999993</v>
      </c>
      <c r="D21" s="512"/>
      <c r="E21" s="512">
        <v>0</v>
      </c>
      <c r="F21" s="512"/>
      <c r="G21" s="512">
        <v>0</v>
      </c>
      <c r="H21" s="512"/>
      <c r="I21" s="512">
        <v>0</v>
      </c>
      <c r="J21" s="512"/>
      <c r="K21" s="512">
        <v>0</v>
      </c>
      <c r="L21" s="512"/>
      <c r="M21" s="512">
        <v>588883514.25999999</v>
      </c>
      <c r="N21" s="512"/>
      <c r="O21" s="512">
        <v>0</v>
      </c>
      <c r="P21" s="512"/>
      <c r="Q21" s="512">
        <v>138708414.96000001</v>
      </c>
      <c r="R21" s="511"/>
      <c r="S21" s="510">
        <f t="shared" si="0"/>
        <v>935654551.66000009</v>
      </c>
    </row>
    <row r="22" spans="1:19" ht="13.5" thickBot="1">
      <c r="A22" s="82"/>
      <c r="B22" s="132" t="s">
        <v>68</v>
      </c>
      <c r="C22" s="509">
        <f>SUM(C8:C21)</f>
        <v>3071600680.0299997</v>
      </c>
      <c r="D22" s="509">
        <f t="shared" ref="D22:S22" si="1">SUM(D8:D21)</f>
        <v>0</v>
      </c>
      <c r="E22" s="509">
        <f t="shared" si="1"/>
        <v>642140854.3154</v>
      </c>
      <c r="F22" s="509">
        <f t="shared" si="1"/>
        <v>0</v>
      </c>
      <c r="G22" s="509">
        <f t="shared" si="1"/>
        <v>3520159612.4782</v>
      </c>
      <c r="H22" s="509">
        <f t="shared" si="1"/>
        <v>0</v>
      </c>
      <c r="I22" s="509">
        <f t="shared" si="1"/>
        <v>152200969.2656</v>
      </c>
      <c r="J22" s="509">
        <f t="shared" si="1"/>
        <v>0</v>
      </c>
      <c r="K22" s="509">
        <f t="shared" si="1"/>
        <v>4230294661.0661998</v>
      </c>
      <c r="L22" s="509">
        <f t="shared" si="1"/>
        <v>119498875.45784999</v>
      </c>
      <c r="M22" s="509">
        <f t="shared" si="1"/>
        <v>9380400691.3997002</v>
      </c>
      <c r="N22" s="509">
        <f t="shared" si="1"/>
        <v>933426070.63294601</v>
      </c>
      <c r="O22" s="509">
        <f t="shared" si="1"/>
        <v>614521876.45930004</v>
      </c>
      <c r="P22" s="509">
        <f t="shared" si="1"/>
        <v>0</v>
      </c>
      <c r="Q22" s="509">
        <f t="shared" si="1"/>
        <v>163799468.96000001</v>
      </c>
      <c r="R22" s="509">
        <f t="shared" si="1"/>
        <v>0</v>
      </c>
      <c r="S22" s="508">
        <f t="shared" si="1"/>
        <v>16344037921.377884</v>
      </c>
    </row>
    <row r="26" spans="1:19">
      <c r="J26" s="550">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3"/>
  <sheetViews>
    <sheetView workbookViewId="0">
      <pane xSplit="2" ySplit="6" topLeftCell="C7" activePane="bottomRight" state="frozen"/>
      <selection activeCell="B14" sqref="B14:C14"/>
      <selection pane="topRight" activeCell="B14" sqref="B14:C14"/>
      <selection pane="bottomLeft" activeCell="B14" sqref="B14:C14"/>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7"/>
  </cols>
  <sheetData>
    <row r="1" spans="1:22">
      <c r="A1" s="1" t="s">
        <v>188</v>
      </c>
      <c r="B1" s="247" t="str">
        <f>Info!C2</f>
        <v>სს ”საქართველოს ბანკი”</v>
      </c>
    </row>
    <row r="2" spans="1:22">
      <c r="A2" s="1" t="s">
        <v>189</v>
      </c>
      <c r="B2" s="342">
        <f>'1. key ratios'!B2</f>
        <v>44561</v>
      </c>
    </row>
    <row r="3" spans="1:22">
      <c r="H3" s="1">
        <v>0</v>
      </c>
    </row>
    <row r="4" spans="1:22" ht="27.75" thickBot="1">
      <c r="A4" s="1" t="s">
        <v>414</v>
      </c>
      <c r="B4" s="229" t="s">
        <v>456</v>
      </c>
      <c r="V4" s="172" t="s">
        <v>93</v>
      </c>
    </row>
    <row r="5" spans="1:22">
      <c r="A5" s="80"/>
      <c r="B5" s="81"/>
      <c r="C5" s="787" t="s">
        <v>198</v>
      </c>
      <c r="D5" s="788"/>
      <c r="E5" s="788"/>
      <c r="F5" s="788"/>
      <c r="G5" s="788"/>
      <c r="H5" s="788"/>
      <c r="I5" s="788"/>
      <c r="J5" s="788"/>
      <c r="K5" s="788"/>
      <c r="L5" s="789"/>
      <c r="M5" s="787" t="s">
        <v>199</v>
      </c>
      <c r="N5" s="788"/>
      <c r="O5" s="788"/>
      <c r="P5" s="788"/>
      <c r="Q5" s="788"/>
      <c r="R5" s="788"/>
      <c r="S5" s="789"/>
      <c r="T5" s="792" t="s">
        <v>454</v>
      </c>
      <c r="U5" s="792" t="s">
        <v>453</v>
      </c>
      <c r="V5" s="790" t="s">
        <v>200</v>
      </c>
    </row>
    <row r="6" spans="1:22" s="55" customFormat="1" ht="127.5">
      <c r="A6" s="94"/>
      <c r="B6" s="149"/>
      <c r="C6" s="78" t="s">
        <v>201</v>
      </c>
      <c r="D6" s="77" t="s">
        <v>202</v>
      </c>
      <c r="E6" s="74" t="s">
        <v>203</v>
      </c>
      <c r="F6" s="230" t="s">
        <v>448</v>
      </c>
      <c r="G6" s="77" t="s">
        <v>204</v>
      </c>
      <c r="H6" s="77" t="s">
        <v>205</v>
      </c>
      <c r="I6" s="77" t="s">
        <v>206</v>
      </c>
      <c r="J6" s="77" t="s">
        <v>248</v>
      </c>
      <c r="K6" s="77" t="s">
        <v>207</v>
      </c>
      <c r="L6" s="79" t="s">
        <v>208</v>
      </c>
      <c r="M6" s="78" t="s">
        <v>209</v>
      </c>
      <c r="N6" s="77" t="s">
        <v>210</v>
      </c>
      <c r="O6" s="77" t="s">
        <v>211</v>
      </c>
      <c r="P6" s="77" t="s">
        <v>212</v>
      </c>
      <c r="Q6" s="77" t="s">
        <v>213</v>
      </c>
      <c r="R6" s="77" t="s">
        <v>214</v>
      </c>
      <c r="S6" s="79" t="s">
        <v>215</v>
      </c>
      <c r="T6" s="793"/>
      <c r="U6" s="793"/>
      <c r="V6" s="791"/>
    </row>
    <row r="7" spans="1:22" s="130" customFormat="1">
      <c r="A7" s="131">
        <v>1</v>
      </c>
      <c r="B7" s="129" t="s">
        <v>216</v>
      </c>
      <c r="C7" s="481"/>
      <c r="D7" s="480">
        <v>0</v>
      </c>
      <c r="E7" s="480"/>
      <c r="F7" s="480"/>
      <c r="G7" s="480"/>
      <c r="H7" s="480"/>
      <c r="I7" s="480"/>
      <c r="J7" s="480"/>
      <c r="K7" s="480"/>
      <c r="L7" s="480"/>
      <c r="M7" s="480">
        <v>0</v>
      </c>
      <c r="N7" s="480"/>
      <c r="O7" s="480"/>
      <c r="P7" s="480"/>
      <c r="Q7" s="480"/>
      <c r="R7" s="480">
        <v>0</v>
      </c>
      <c r="S7" s="480"/>
      <c r="T7" s="225"/>
      <c r="U7" s="224"/>
      <c r="V7" s="215">
        <f>SUM(C7:S7)</f>
        <v>0</v>
      </c>
    </row>
    <row r="8" spans="1:22" s="130" customFormat="1">
      <c r="A8" s="131">
        <v>2</v>
      </c>
      <c r="B8" s="129" t="s">
        <v>217</v>
      </c>
      <c r="C8" s="481">
        <v>0</v>
      </c>
      <c r="D8" s="480">
        <v>0</v>
      </c>
      <c r="E8" s="480"/>
      <c r="F8" s="480"/>
      <c r="G8" s="480"/>
      <c r="H8" s="480"/>
      <c r="I8" s="480"/>
      <c r="J8" s="480"/>
      <c r="K8" s="480"/>
      <c r="L8" s="480"/>
      <c r="M8" s="480"/>
      <c r="N8" s="480"/>
      <c r="O8" s="480"/>
      <c r="P8" s="480"/>
      <c r="Q8" s="480"/>
      <c r="R8" s="480">
        <v>0</v>
      </c>
      <c r="S8" s="480"/>
      <c r="T8" s="224"/>
      <c r="U8" s="224"/>
      <c r="V8" s="215">
        <f t="shared" ref="V8:V20" si="0">SUM(C8:S8)</f>
        <v>0</v>
      </c>
    </row>
    <row r="9" spans="1:22" s="130" customFormat="1">
      <c r="A9" s="131">
        <v>3</v>
      </c>
      <c r="B9" s="129" t="s">
        <v>218</v>
      </c>
      <c r="C9" s="481"/>
      <c r="D9" s="480">
        <v>0</v>
      </c>
      <c r="E9" s="480"/>
      <c r="F9" s="480"/>
      <c r="G9" s="480"/>
      <c r="H9" s="480"/>
      <c r="I9" s="480"/>
      <c r="J9" s="480"/>
      <c r="K9" s="480"/>
      <c r="L9" s="480"/>
      <c r="M9" s="480"/>
      <c r="N9" s="480"/>
      <c r="O9" s="480"/>
      <c r="P9" s="480"/>
      <c r="Q9" s="480"/>
      <c r="R9" s="480">
        <v>0</v>
      </c>
      <c r="S9" s="480"/>
      <c r="T9" s="224"/>
      <c r="U9" s="224"/>
      <c r="V9" s="215">
        <f>SUM(C9:S9)</f>
        <v>0</v>
      </c>
    </row>
    <row r="10" spans="1:22" s="130" customFormat="1">
      <c r="A10" s="131">
        <v>4</v>
      </c>
      <c r="B10" s="129" t="s">
        <v>219</v>
      </c>
      <c r="C10" s="481"/>
      <c r="D10" s="480">
        <v>0</v>
      </c>
      <c r="E10" s="480"/>
      <c r="F10" s="480"/>
      <c r="G10" s="480"/>
      <c r="H10" s="480"/>
      <c r="I10" s="480"/>
      <c r="J10" s="480"/>
      <c r="K10" s="480"/>
      <c r="L10" s="480"/>
      <c r="M10" s="480"/>
      <c r="N10" s="480"/>
      <c r="O10" s="480"/>
      <c r="P10" s="480"/>
      <c r="Q10" s="480"/>
      <c r="R10" s="480">
        <v>0</v>
      </c>
      <c r="S10" s="480"/>
      <c r="T10" s="224"/>
      <c r="U10" s="224"/>
      <c r="V10" s="215">
        <f t="shared" si="0"/>
        <v>0</v>
      </c>
    </row>
    <row r="11" spans="1:22" s="130" customFormat="1">
      <c r="A11" s="131">
        <v>5</v>
      </c>
      <c r="B11" s="129" t="s">
        <v>220</v>
      </c>
      <c r="C11" s="481" t="s">
        <v>959</v>
      </c>
      <c r="D11" s="480">
        <v>0</v>
      </c>
      <c r="E11" s="480"/>
      <c r="F11" s="480"/>
      <c r="G11" s="480"/>
      <c r="H11" s="480"/>
      <c r="I11" s="480"/>
      <c r="J11" s="480"/>
      <c r="K11" s="480"/>
      <c r="L11" s="480"/>
      <c r="M11" s="480"/>
      <c r="N11" s="480"/>
      <c r="O11" s="480"/>
      <c r="P11" s="480"/>
      <c r="Q11" s="480"/>
      <c r="R11" s="480">
        <v>0</v>
      </c>
      <c r="S11" s="480"/>
      <c r="T11" s="224"/>
      <c r="U11" s="224"/>
      <c r="V11" s="215">
        <f t="shared" si="0"/>
        <v>0</v>
      </c>
    </row>
    <row r="12" spans="1:22" s="130" customFormat="1">
      <c r="A12" s="131">
        <v>6</v>
      </c>
      <c r="B12" s="129" t="s">
        <v>221</v>
      </c>
      <c r="C12" s="481"/>
      <c r="D12" s="480">
        <v>0</v>
      </c>
      <c r="E12" s="480"/>
      <c r="F12" s="480"/>
      <c r="G12" s="480"/>
      <c r="H12" s="480"/>
      <c r="I12" s="480"/>
      <c r="J12" s="480"/>
      <c r="K12" s="480"/>
      <c r="L12" s="480"/>
      <c r="M12" s="480"/>
      <c r="N12" s="480"/>
      <c r="O12" s="480"/>
      <c r="P12" s="480"/>
      <c r="Q12" s="480"/>
      <c r="R12" s="480">
        <v>0</v>
      </c>
      <c r="S12" s="480"/>
      <c r="T12" s="224"/>
      <c r="U12" s="224"/>
      <c r="V12" s="215">
        <f t="shared" si="0"/>
        <v>0</v>
      </c>
    </row>
    <row r="13" spans="1:22" s="130" customFormat="1">
      <c r="A13" s="131">
        <v>7</v>
      </c>
      <c r="B13" s="129" t="s">
        <v>73</v>
      </c>
      <c r="C13" s="481"/>
      <c r="D13" s="480">
        <v>93641471.195600003</v>
      </c>
      <c r="E13" s="480"/>
      <c r="F13" s="480"/>
      <c r="G13" s="480"/>
      <c r="H13" s="480"/>
      <c r="I13" s="480"/>
      <c r="J13" s="480"/>
      <c r="K13" s="480"/>
      <c r="L13" s="480"/>
      <c r="M13" s="480">
        <v>8926883.5710000005</v>
      </c>
      <c r="N13" s="480"/>
      <c r="O13" s="480">
        <v>61835696.339299999</v>
      </c>
      <c r="P13" s="480"/>
      <c r="Q13" s="480"/>
      <c r="R13" s="480">
        <v>196832647.50580001</v>
      </c>
      <c r="S13" s="480"/>
      <c r="T13" s="224"/>
      <c r="U13" s="224"/>
      <c r="V13" s="215">
        <f t="shared" si="0"/>
        <v>361236698.6117</v>
      </c>
    </row>
    <row r="14" spans="1:22" s="130" customFormat="1">
      <c r="A14" s="131">
        <v>8</v>
      </c>
      <c r="B14" s="129" t="s">
        <v>74</v>
      </c>
      <c r="C14" s="481"/>
      <c r="D14" s="480">
        <v>0</v>
      </c>
      <c r="E14" s="480"/>
      <c r="F14" s="480"/>
      <c r="G14" s="480"/>
      <c r="H14" s="480"/>
      <c r="I14" s="480"/>
      <c r="J14" s="480">
        <v>0</v>
      </c>
      <c r="K14" s="480"/>
      <c r="L14" s="480"/>
      <c r="M14" s="480">
        <v>2801524.7776000001</v>
      </c>
      <c r="N14" s="480"/>
      <c r="O14" s="480">
        <v>3643163.5946999998</v>
      </c>
      <c r="P14" s="480"/>
      <c r="Q14" s="480"/>
      <c r="R14" s="480">
        <v>0</v>
      </c>
      <c r="S14" s="480"/>
      <c r="T14" s="224"/>
      <c r="U14" s="224"/>
      <c r="V14" s="215">
        <f t="shared" si="0"/>
        <v>6444688.3722999999</v>
      </c>
    </row>
    <row r="15" spans="1:22" s="130" customFormat="1">
      <c r="A15" s="131">
        <v>9</v>
      </c>
      <c r="B15" s="129" t="s">
        <v>75</v>
      </c>
      <c r="C15" s="481"/>
      <c r="D15" s="480">
        <v>43099574.196000002</v>
      </c>
      <c r="E15" s="480"/>
      <c r="F15" s="480"/>
      <c r="G15" s="480"/>
      <c r="H15" s="480"/>
      <c r="I15" s="480"/>
      <c r="J15" s="480"/>
      <c r="K15" s="480"/>
      <c r="L15" s="480"/>
      <c r="M15" s="480">
        <v>913672.18110000005</v>
      </c>
      <c r="N15" s="480"/>
      <c r="O15" s="480">
        <v>625240.76249999995</v>
      </c>
      <c r="P15" s="480"/>
      <c r="Q15" s="480"/>
      <c r="R15" s="480">
        <v>0</v>
      </c>
      <c r="S15" s="480"/>
      <c r="T15" s="224"/>
      <c r="U15" s="224"/>
      <c r="V15" s="215">
        <f t="shared" si="0"/>
        <v>44638487.139600009</v>
      </c>
    </row>
    <row r="16" spans="1:22" s="130" customFormat="1">
      <c r="A16" s="131">
        <v>10</v>
      </c>
      <c r="B16" s="129" t="s">
        <v>69</v>
      </c>
      <c r="C16" s="481"/>
      <c r="D16" s="480">
        <v>0</v>
      </c>
      <c r="E16" s="480"/>
      <c r="F16" s="480"/>
      <c r="G16" s="480"/>
      <c r="H16" s="480"/>
      <c r="I16" s="480"/>
      <c r="J16" s="480"/>
      <c r="K16" s="480"/>
      <c r="L16" s="480"/>
      <c r="M16" s="480"/>
      <c r="N16" s="480"/>
      <c r="O16" s="480"/>
      <c r="P16" s="480"/>
      <c r="Q16" s="480"/>
      <c r="R16" s="480">
        <v>0</v>
      </c>
      <c r="S16" s="480"/>
      <c r="T16" s="224"/>
      <c r="U16" s="224"/>
      <c r="V16" s="215">
        <f t="shared" si="0"/>
        <v>0</v>
      </c>
    </row>
    <row r="17" spans="1:22" s="130" customFormat="1">
      <c r="A17" s="131">
        <v>11</v>
      </c>
      <c r="B17" s="129" t="s">
        <v>70</v>
      </c>
      <c r="C17" s="481"/>
      <c r="D17" s="480">
        <v>43849.002</v>
      </c>
      <c r="E17" s="480"/>
      <c r="F17" s="480"/>
      <c r="G17" s="480"/>
      <c r="H17" s="480"/>
      <c r="I17" s="480">
        <v>0</v>
      </c>
      <c r="J17" s="480"/>
      <c r="K17" s="480"/>
      <c r="L17" s="480"/>
      <c r="M17" s="480">
        <v>1094269.5967000001</v>
      </c>
      <c r="N17" s="480"/>
      <c r="O17" s="480">
        <v>0</v>
      </c>
      <c r="P17" s="480"/>
      <c r="Q17" s="480"/>
      <c r="R17" s="480">
        <v>0</v>
      </c>
      <c r="S17" s="480"/>
      <c r="T17" s="224"/>
      <c r="U17" s="224"/>
      <c r="V17" s="215">
        <f t="shared" si="0"/>
        <v>1138118.5987000002</v>
      </c>
    </row>
    <row r="18" spans="1:22" s="130" customFormat="1">
      <c r="A18" s="131">
        <v>12</v>
      </c>
      <c r="B18" s="129" t="s">
        <v>71</v>
      </c>
      <c r="C18" s="481"/>
      <c r="D18" s="480">
        <v>1468519.04</v>
      </c>
      <c r="E18" s="480"/>
      <c r="F18" s="480"/>
      <c r="G18" s="480"/>
      <c r="H18" s="480"/>
      <c r="I18" s="480"/>
      <c r="J18" s="480"/>
      <c r="K18" s="480"/>
      <c r="L18" s="480"/>
      <c r="M18" s="480"/>
      <c r="N18" s="480"/>
      <c r="O18" s="480"/>
      <c r="P18" s="480"/>
      <c r="Q18" s="480"/>
      <c r="R18" s="480">
        <v>0</v>
      </c>
      <c r="S18" s="480"/>
      <c r="T18" s="224"/>
      <c r="U18" s="224"/>
      <c r="V18" s="215">
        <f t="shared" si="0"/>
        <v>1468519.04</v>
      </c>
    </row>
    <row r="19" spans="1:22" s="130" customFormat="1">
      <c r="A19" s="131">
        <v>13</v>
      </c>
      <c r="B19" s="129" t="s">
        <v>72</v>
      </c>
      <c r="C19" s="481"/>
      <c r="D19" s="480">
        <v>0</v>
      </c>
      <c r="E19" s="480"/>
      <c r="F19" s="480"/>
      <c r="G19" s="480"/>
      <c r="H19" s="480"/>
      <c r="I19" s="480"/>
      <c r="J19" s="480"/>
      <c r="K19" s="480"/>
      <c r="L19" s="480"/>
      <c r="M19" s="480"/>
      <c r="N19" s="480"/>
      <c r="O19" s="480"/>
      <c r="P19" s="480"/>
      <c r="Q19" s="480"/>
      <c r="R19" s="480">
        <v>0</v>
      </c>
      <c r="S19" s="480"/>
      <c r="T19" s="224"/>
      <c r="U19" s="224"/>
      <c r="V19" s="215">
        <f t="shared" si="0"/>
        <v>0</v>
      </c>
    </row>
    <row r="20" spans="1:22" s="130" customFormat="1">
      <c r="A20" s="131">
        <v>14</v>
      </c>
      <c r="B20" s="129" t="s">
        <v>249</v>
      </c>
      <c r="C20" s="481"/>
      <c r="D20" s="480">
        <v>0</v>
      </c>
      <c r="E20" s="480"/>
      <c r="F20" s="480"/>
      <c r="G20" s="480"/>
      <c r="H20" s="480"/>
      <c r="I20" s="480"/>
      <c r="J20" s="480"/>
      <c r="K20" s="480"/>
      <c r="L20" s="480"/>
      <c r="M20" s="480"/>
      <c r="N20" s="480"/>
      <c r="O20" s="480"/>
      <c r="P20" s="480"/>
      <c r="Q20" s="480"/>
      <c r="R20" s="480">
        <v>0</v>
      </c>
      <c r="S20" s="480"/>
      <c r="T20" s="224"/>
      <c r="U20" s="224"/>
      <c r="V20" s="215">
        <f t="shared" si="0"/>
        <v>0</v>
      </c>
    </row>
    <row r="21" spans="1:22" ht="13.5" thickBot="1">
      <c r="A21" s="82"/>
      <c r="B21" s="83" t="s">
        <v>68</v>
      </c>
      <c r="C21" s="216">
        <f>SUM(C7:C20)</f>
        <v>0</v>
      </c>
      <c r="D21" s="214">
        <f t="shared" ref="D21:V21" si="1">SUM(D7:D20)</f>
        <v>138253413.43360001</v>
      </c>
      <c r="E21" s="214">
        <f t="shared" si="1"/>
        <v>0</v>
      </c>
      <c r="F21" s="214">
        <f t="shared" si="1"/>
        <v>0</v>
      </c>
      <c r="G21" s="214">
        <f t="shared" si="1"/>
        <v>0</v>
      </c>
      <c r="H21" s="214">
        <f t="shared" si="1"/>
        <v>0</v>
      </c>
      <c r="I21" s="214">
        <f t="shared" si="1"/>
        <v>0</v>
      </c>
      <c r="J21" s="214">
        <f t="shared" si="1"/>
        <v>0</v>
      </c>
      <c r="K21" s="214">
        <f t="shared" si="1"/>
        <v>0</v>
      </c>
      <c r="L21" s="217">
        <f t="shared" si="1"/>
        <v>0</v>
      </c>
      <c r="M21" s="216">
        <f t="shared" si="1"/>
        <v>13736350.126399999</v>
      </c>
      <c r="N21" s="214">
        <f t="shared" si="1"/>
        <v>0</v>
      </c>
      <c r="O21" s="214">
        <f t="shared" si="1"/>
        <v>66104100.696500003</v>
      </c>
      <c r="P21" s="214">
        <f t="shared" si="1"/>
        <v>0</v>
      </c>
      <c r="Q21" s="214">
        <f t="shared" si="1"/>
        <v>0</v>
      </c>
      <c r="R21" s="214">
        <f t="shared" si="1"/>
        <v>196832647.50580001</v>
      </c>
      <c r="S21" s="217">
        <f t="shared" si="1"/>
        <v>0</v>
      </c>
      <c r="T21" s="217">
        <f>SUM(T7:T20)</f>
        <v>0</v>
      </c>
      <c r="U21" s="217">
        <f t="shared" si="1"/>
        <v>0</v>
      </c>
      <c r="V21" s="218">
        <f t="shared" si="1"/>
        <v>414926511.76230001</v>
      </c>
    </row>
    <row r="22" spans="1:22">
      <c r="A22" s="75"/>
      <c r="B22" s="75"/>
      <c r="C22" s="11"/>
      <c r="D22" s="58"/>
      <c r="E22" s="58"/>
    </row>
    <row r="23" spans="1:22">
      <c r="A23" s="75"/>
      <c r="B23" s="76"/>
      <c r="C23" s="11"/>
      <c r="D23" s="58"/>
      <c r="E23" s="5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7"/>
  <sheetViews>
    <sheetView zoomScaleNormal="100" workbookViewId="0">
      <pane xSplit="1" ySplit="7" topLeftCell="B8" activePane="bottomRight" state="frozen"/>
      <selection activeCell="B14" sqref="B14:C14"/>
      <selection pane="topRight" activeCell="B14" sqref="B14:C14"/>
      <selection pane="bottomLeft" activeCell="B14" sqref="B14:C14"/>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7"/>
  </cols>
  <sheetData>
    <row r="1" spans="1:8">
      <c r="A1" s="1" t="s">
        <v>188</v>
      </c>
      <c r="B1" s="247" t="str">
        <f>Info!C2</f>
        <v>სს ”საქართველოს ბანკი”</v>
      </c>
    </row>
    <row r="2" spans="1:8">
      <c r="A2" s="1" t="s">
        <v>189</v>
      </c>
      <c r="B2" s="342">
        <f>'1. key ratios'!B2</f>
        <v>44561</v>
      </c>
    </row>
    <row r="3" spans="1:8">
      <c r="H3" s="1">
        <v>0</v>
      </c>
    </row>
    <row r="4" spans="1:8" ht="13.5" thickBot="1">
      <c r="A4" s="1" t="s">
        <v>415</v>
      </c>
      <c r="B4" s="227" t="s">
        <v>457</v>
      </c>
    </row>
    <row r="5" spans="1:8">
      <c r="A5" s="80"/>
      <c r="B5" s="127"/>
      <c r="C5" s="133" t="s">
        <v>0</v>
      </c>
      <c r="D5" s="133" t="s">
        <v>1</v>
      </c>
      <c r="E5" s="133" t="s">
        <v>2</v>
      </c>
      <c r="F5" s="133" t="s">
        <v>3</v>
      </c>
      <c r="G5" s="223" t="s">
        <v>4</v>
      </c>
      <c r="H5" s="134" t="s">
        <v>5</v>
      </c>
    </row>
    <row r="6" spans="1:8" ht="15" customHeight="1">
      <c r="A6" s="126"/>
      <c r="B6" s="15"/>
      <c r="C6" s="794" t="s">
        <v>449</v>
      </c>
      <c r="D6" s="798" t="s">
        <v>470</v>
      </c>
      <c r="E6" s="799"/>
      <c r="F6" s="794" t="s">
        <v>476</v>
      </c>
      <c r="G6" s="794" t="s">
        <v>477</v>
      </c>
      <c r="H6" s="796" t="s">
        <v>451</v>
      </c>
    </row>
    <row r="7" spans="1:8" ht="63.75">
      <c r="A7" s="126"/>
      <c r="B7" s="15"/>
      <c r="C7" s="795"/>
      <c r="D7" s="226" t="s">
        <v>452</v>
      </c>
      <c r="E7" s="226" t="s">
        <v>450</v>
      </c>
      <c r="F7" s="795"/>
      <c r="G7" s="795"/>
      <c r="H7" s="797"/>
    </row>
    <row r="8" spans="1:8">
      <c r="A8" s="71">
        <v>1</v>
      </c>
      <c r="B8" s="60" t="s">
        <v>216</v>
      </c>
      <c r="C8" s="482">
        <v>3408833793.7654004</v>
      </c>
      <c r="D8" s="483"/>
      <c r="E8" s="483"/>
      <c r="F8" s="483">
        <f>'11. CRWA'!S8</f>
        <v>1930656628.92908</v>
      </c>
      <c r="G8" s="484">
        <f>F8</f>
        <v>1930656628.92908</v>
      </c>
      <c r="H8" s="231">
        <f>G8/(C8+E8)</f>
        <v>0.56636866029084842</v>
      </c>
    </row>
    <row r="9" spans="1:8" ht="15" customHeight="1">
      <c r="A9" s="71">
        <v>2</v>
      </c>
      <c r="B9" s="60" t="s">
        <v>217</v>
      </c>
      <c r="C9" s="482">
        <v>0</v>
      </c>
      <c r="D9" s="483"/>
      <c r="E9" s="483"/>
      <c r="F9" s="483"/>
      <c r="G9" s="484">
        <f t="shared" ref="G9:G20" si="0">F9</f>
        <v>0</v>
      </c>
      <c r="H9" s="231" t="e">
        <f t="shared" ref="H9:H21" si="1">G9/(C9+E9)</f>
        <v>#DIV/0!</v>
      </c>
    </row>
    <row r="10" spans="1:8">
      <c r="A10" s="71">
        <v>3</v>
      </c>
      <c r="B10" s="60" t="s">
        <v>218</v>
      </c>
      <c r="C10" s="482"/>
      <c r="D10" s="483"/>
      <c r="E10" s="483"/>
      <c r="F10" s="483"/>
      <c r="G10" s="484">
        <f t="shared" si="0"/>
        <v>0</v>
      </c>
      <c r="H10" s="231" t="e">
        <f t="shared" si="1"/>
        <v>#DIV/0!</v>
      </c>
    </row>
    <row r="11" spans="1:8">
      <c r="A11" s="71">
        <v>4</v>
      </c>
      <c r="B11" s="60" t="s">
        <v>219</v>
      </c>
      <c r="C11" s="482">
        <v>1015354199.7</v>
      </c>
      <c r="D11" s="483"/>
      <c r="E11" s="483"/>
      <c r="F11" s="483">
        <f>'11. CRWA'!S11</f>
        <v>32703532.300000001</v>
      </c>
      <c r="G11" s="484">
        <f>F11</f>
        <v>32703532.300000001</v>
      </c>
      <c r="H11" s="231">
        <f t="shared" si="1"/>
        <v>3.2208989049991317E-2</v>
      </c>
    </row>
    <row r="12" spans="1:8">
      <c r="A12" s="71">
        <v>5</v>
      </c>
      <c r="B12" s="60" t="s">
        <v>220</v>
      </c>
      <c r="C12" s="482">
        <v>0</v>
      </c>
      <c r="D12" s="483"/>
      <c r="E12" s="483"/>
      <c r="F12" s="483">
        <v>0</v>
      </c>
      <c r="G12" s="484">
        <f t="shared" si="0"/>
        <v>0</v>
      </c>
      <c r="H12" s="231" t="e">
        <f t="shared" si="1"/>
        <v>#DIV/0!</v>
      </c>
    </row>
    <row r="13" spans="1:8">
      <c r="A13" s="71">
        <v>6</v>
      </c>
      <c r="B13" s="60" t="s">
        <v>221</v>
      </c>
      <c r="C13" s="482">
        <v>697870502.09000003</v>
      </c>
      <c r="D13" s="483"/>
      <c r="E13" s="483"/>
      <c r="F13" s="483">
        <v>161209518.30400002</v>
      </c>
      <c r="G13" s="484">
        <f t="shared" si="0"/>
        <v>161209518.30400002</v>
      </c>
      <c r="H13" s="231">
        <f t="shared" si="1"/>
        <v>0.23100205241689645</v>
      </c>
    </row>
    <row r="14" spans="1:8">
      <c r="A14" s="71">
        <v>7</v>
      </c>
      <c r="B14" s="60" t="s">
        <v>73</v>
      </c>
      <c r="C14" s="482">
        <v>5814854255.6449995</v>
      </c>
      <c r="D14" s="483">
        <v>2241476527.7317171</v>
      </c>
      <c r="E14" s="483">
        <v>933426070.63294601</v>
      </c>
      <c r="F14" s="483">
        <f>'11. CRWA'!S14</f>
        <v>6799591804.7202959</v>
      </c>
      <c r="G14" s="484">
        <v>6438355106.1085958</v>
      </c>
      <c r="H14" s="231">
        <f>G14/(C14+E14)</f>
        <v>0.95407345202265914</v>
      </c>
    </row>
    <row r="15" spans="1:8">
      <c r="A15" s="71">
        <v>8</v>
      </c>
      <c r="B15" s="60" t="s">
        <v>74</v>
      </c>
      <c r="C15" s="482">
        <v>4230294661.0661998</v>
      </c>
      <c r="D15" s="483">
        <v>243364534.37137499</v>
      </c>
      <c r="E15" s="483">
        <v>119498875.45784999</v>
      </c>
      <c r="F15" s="483">
        <f>'11. CRWA'!S15</f>
        <v>3262345152.3930373</v>
      </c>
      <c r="G15" s="484">
        <v>3212800889.8247375</v>
      </c>
      <c r="H15" s="231">
        <f t="shared" si="1"/>
        <v>0.73860997374880211</v>
      </c>
    </row>
    <row r="16" spans="1:8">
      <c r="A16" s="71">
        <v>9</v>
      </c>
      <c r="B16" s="60" t="s">
        <v>75</v>
      </c>
      <c r="C16" s="482">
        <v>3520159612.4782</v>
      </c>
      <c r="D16" s="483"/>
      <c r="E16" s="483"/>
      <c r="F16" s="483">
        <f>'11. CRWA'!S16</f>
        <v>1232055864.3673699</v>
      </c>
      <c r="G16" s="484">
        <v>1230473102.4217699</v>
      </c>
      <c r="H16" s="231">
        <f t="shared" si="1"/>
        <v>0.34955037210813122</v>
      </c>
    </row>
    <row r="17" spans="1:8">
      <c r="A17" s="71">
        <v>10</v>
      </c>
      <c r="B17" s="60" t="s">
        <v>69</v>
      </c>
      <c r="C17" s="482">
        <v>131994685.78839999</v>
      </c>
      <c r="D17" s="483"/>
      <c r="E17" s="483"/>
      <c r="F17" s="483">
        <f>'11. CRWA'!S17</f>
        <v>125784311.93699999</v>
      </c>
      <c r="G17" s="484">
        <v>124315792.89699998</v>
      </c>
      <c r="H17" s="231">
        <f t="shared" si="1"/>
        <v>0.94182422689569489</v>
      </c>
    </row>
    <row r="18" spans="1:8">
      <c r="A18" s="71">
        <v>11</v>
      </c>
      <c r="B18" s="60" t="s">
        <v>70</v>
      </c>
      <c r="C18" s="482">
        <v>1571894911.5311999</v>
      </c>
      <c r="D18" s="483"/>
      <c r="E18" s="483"/>
      <c r="F18" s="483">
        <f>'11. CRWA'!S18</f>
        <v>1864036556.7670999</v>
      </c>
      <c r="G18" s="484">
        <v>1862942287.1703999</v>
      </c>
      <c r="H18" s="231">
        <f t="shared" si="1"/>
        <v>1.1851570187702227</v>
      </c>
    </row>
    <row r="19" spans="1:8">
      <c r="A19" s="71">
        <v>12</v>
      </c>
      <c r="B19" s="60" t="s">
        <v>71</v>
      </c>
      <c r="C19" s="482">
        <v>0</v>
      </c>
      <c r="D19" s="483"/>
      <c r="E19" s="483"/>
      <c r="F19" s="483"/>
      <c r="G19" s="484">
        <f t="shared" si="0"/>
        <v>0</v>
      </c>
      <c r="H19" s="231" t="e">
        <f t="shared" si="1"/>
        <v>#DIV/0!</v>
      </c>
    </row>
    <row r="20" spans="1:8">
      <c r="A20" s="71">
        <v>13</v>
      </c>
      <c r="B20" s="60" t="s">
        <v>72</v>
      </c>
      <c r="C20" s="482">
        <v>0</v>
      </c>
      <c r="D20" s="483"/>
      <c r="E20" s="483"/>
      <c r="F20" s="483"/>
      <c r="G20" s="484">
        <f t="shared" si="0"/>
        <v>0</v>
      </c>
      <c r="H20" s="231" t="e">
        <f t="shared" si="1"/>
        <v>#DIV/0!</v>
      </c>
    </row>
    <row r="21" spans="1:8">
      <c r="A21" s="71">
        <v>14</v>
      </c>
      <c r="B21" s="60" t="s">
        <v>249</v>
      </c>
      <c r="C21" s="482">
        <v>1522719773.04</v>
      </c>
      <c r="D21" s="483"/>
      <c r="E21" s="483"/>
      <c r="F21" s="483">
        <f>'11. CRWA'!S21</f>
        <v>935654551.66000009</v>
      </c>
      <c r="G21" s="484">
        <f>F21</f>
        <v>935654551.66000009</v>
      </c>
      <c r="H21" s="231">
        <f t="shared" si="1"/>
        <v>0.61446273189979883</v>
      </c>
    </row>
    <row r="22" spans="1:8" ht="13.5" thickBot="1">
      <c r="A22" s="128"/>
      <c r="B22" s="135" t="s">
        <v>68</v>
      </c>
      <c r="C22" s="541">
        <f>SUM(C8:C21)</f>
        <v>21913976395.104401</v>
      </c>
      <c r="D22" s="214">
        <f>SUM(D8:D21)</f>
        <v>2484841062.1030922</v>
      </c>
      <c r="E22" s="214">
        <f>SUM(E8:E21)</f>
        <v>1052924946.090796</v>
      </c>
      <c r="F22" s="214">
        <f>SUM(F8:F21)</f>
        <v>16344037921.377884</v>
      </c>
      <c r="G22" s="214">
        <f>SUM(G8:G21)</f>
        <v>15929111409.615583</v>
      </c>
      <c r="H22" s="232">
        <f>G22/(C22+E22)</f>
        <v>0.69356815588543963</v>
      </c>
    </row>
    <row r="24" spans="1:8" ht="13.5" thickBot="1">
      <c r="C24" s="707"/>
      <c r="D24" s="706"/>
      <c r="E24" s="706"/>
      <c r="F24" s="706"/>
      <c r="G24" s="706"/>
    </row>
    <row r="27"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B14" sqref="B14:C14"/>
      <selection pane="topRight" activeCell="B14" sqref="B14:C14"/>
      <selection pane="bottomLeft" activeCell="B14" sqref="B14:C14"/>
      <selection pane="bottomRight" activeCell="C7" sqref="C7"/>
    </sheetView>
  </sheetViews>
  <sheetFormatPr defaultColWidth="9.140625" defaultRowHeight="12.75"/>
  <cols>
    <col min="1" max="1" width="10.5703125" style="247" bestFit="1" customWidth="1"/>
    <col min="2" max="2" width="104.140625" style="247" customWidth="1"/>
    <col min="3" max="5" width="14.28515625" style="247" customWidth="1"/>
    <col min="6" max="11" width="15.85546875" style="247" customWidth="1"/>
    <col min="12" max="16384" width="9.140625" style="247"/>
  </cols>
  <sheetData>
    <row r="1" spans="1:11">
      <c r="A1" s="247" t="s">
        <v>188</v>
      </c>
      <c r="B1" s="247" t="str">
        <f>'2. RC'!B1</f>
        <v>სს ”საქართველოს ბანკი”</v>
      </c>
    </row>
    <row r="2" spans="1:11">
      <c r="A2" s="247" t="s">
        <v>189</v>
      </c>
      <c r="B2" s="342">
        <f>'1. key ratios'!B2</f>
        <v>44561</v>
      </c>
      <c r="C2" s="248"/>
      <c r="D2" s="248"/>
    </row>
    <row r="3" spans="1:11">
      <c r="B3" s="248"/>
      <c r="C3" s="248"/>
      <c r="D3" s="248"/>
    </row>
    <row r="4" spans="1:11" ht="13.5" thickBot="1">
      <c r="A4" s="247" t="s">
        <v>519</v>
      </c>
      <c r="B4" s="227" t="s">
        <v>518</v>
      </c>
      <c r="C4" s="248"/>
      <c r="D4" s="248"/>
    </row>
    <row r="5" spans="1:11" ht="30" customHeight="1">
      <c r="A5" s="800"/>
      <c r="B5" s="801"/>
      <c r="C5" s="802" t="s">
        <v>551</v>
      </c>
      <c r="D5" s="802"/>
      <c r="E5" s="802"/>
      <c r="F5" s="802" t="s">
        <v>552</v>
      </c>
      <c r="G5" s="802"/>
      <c r="H5" s="802"/>
      <c r="I5" s="802" t="s">
        <v>553</v>
      </c>
      <c r="J5" s="802"/>
      <c r="K5" s="803"/>
    </row>
    <row r="6" spans="1:11">
      <c r="A6" s="599"/>
      <c r="B6" s="246"/>
      <c r="C6" s="600" t="s">
        <v>27</v>
      </c>
      <c r="D6" s="600" t="s">
        <v>96</v>
      </c>
      <c r="E6" s="600" t="s">
        <v>68</v>
      </c>
      <c r="F6" s="600" t="s">
        <v>27</v>
      </c>
      <c r="G6" s="600" t="s">
        <v>96</v>
      </c>
      <c r="H6" s="600" t="s">
        <v>68</v>
      </c>
      <c r="I6" s="600" t="s">
        <v>27</v>
      </c>
      <c r="J6" s="600" t="s">
        <v>96</v>
      </c>
      <c r="K6" s="601" t="s">
        <v>68</v>
      </c>
    </row>
    <row r="7" spans="1:11">
      <c r="A7" s="602" t="s">
        <v>489</v>
      </c>
      <c r="B7" s="603"/>
      <c r="C7" s="603"/>
      <c r="D7" s="603"/>
      <c r="E7" s="603"/>
      <c r="F7" s="603"/>
      <c r="G7" s="603"/>
      <c r="H7" s="603"/>
      <c r="I7" s="603"/>
      <c r="J7" s="603"/>
      <c r="K7" s="604"/>
    </row>
    <row r="8" spans="1:11">
      <c r="A8" s="245">
        <v>1</v>
      </c>
      <c r="B8" s="237" t="s">
        <v>489</v>
      </c>
      <c r="C8" s="236"/>
      <c r="D8" s="236"/>
      <c r="E8" s="236"/>
      <c r="F8" s="687">
        <v>1548606370.6825581</v>
      </c>
      <c r="G8" s="687">
        <v>3000637495.7472825</v>
      </c>
      <c r="H8" s="687">
        <v>4549243866.4298429</v>
      </c>
      <c r="I8" s="687">
        <v>1545654196.7695146</v>
      </c>
      <c r="J8" s="687">
        <v>2315752997.6422834</v>
      </c>
      <c r="K8" s="688">
        <v>3861407194.4117975</v>
      </c>
    </row>
    <row r="9" spans="1:11">
      <c r="A9" s="602" t="s">
        <v>490</v>
      </c>
      <c r="B9" s="603"/>
      <c r="C9" s="603"/>
      <c r="D9" s="603"/>
      <c r="E9" s="603"/>
      <c r="F9" s="603"/>
      <c r="G9" s="603"/>
      <c r="H9" s="603"/>
      <c r="I9" s="603"/>
      <c r="J9" s="603"/>
      <c r="K9" s="604"/>
    </row>
    <row r="10" spans="1:11">
      <c r="A10" s="250">
        <v>2</v>
      </c>
      <c r="B10" s="605" t="s">
        <v>491</v>
      </c>
      <c r="C10" s="605">
        <v>2062408260.6108048</v>
      </c>
      <c r="D10" s="689">
        <v>4838533168.1674356</v>
      </c>
      <c r="E10" s="689">
        <v>6746765509.4313936</v>
      </c>
      <c r="F10" s="689">
        <v>388385640.48970711</v>
      </c>
      <c r="G10" s="689">
        <v>1033477897.8319253</v>
      </c>
      <c r="H10" s="689">
        <v>1393329924.717057</v>
      </c>
      <c r="I10" s="689">
        <v>112406578.81389895</v>
      </c>
      <c r="J10" s="689">
        <v>291382150.06758922</v>
      </c>
      <c r="K10" s="690">
        <v>395497214.44015658</v>
      </c>
    </row>
    <row r="11" spans="1:11">
      <c r="A11" s="250">
        <v>3</v>
      </c>
      <c r="B11" s="605" t="s">
        <v>492</v>
      </c>
      <c r="C11" s="605">
        <v>4334376403.1237783</v>
      </c>
      <c r="D11" s="689">
        <v>6962549325.2738447</v>
      </c>
      <c r="E11" s="689">
        <v>10978979069.141659</v>
      </c>
      <c r="F11" s="689">
        <v>1475476526.4968684</v>
      </c>
      <c r="G11" s="689">
        <v>1995510722.1361473</v>
      </c>
      <c r="H11" s="689">
        <v>3470987248.6330147</v>
      </c>
      <c r="I11" s="689">
        <v>1160891004.4854076</v>
      </c>
      <c r="J11" s="689">
        <v>1114058372.6041775</v>
      </c>
      <c r="K11" s="690">
        <v>2274949377.0895858</v>
      </c>
    </row>
    <row r="12" spans="1:11">
      <c r="A12" s="250">
        <v>4</v>
      </c>
      <c r="B12" s="605" t="s">
        <v>493</v>
      </c>
      <c r="C12" s="605">
        <v>1997167725.4390218</v>
      </c>
      <c r="D12" s="689">
        <v>83130434.782608703</v>
      </c>
      <c r="E12" s="689">
        <v>1932645986.3085871</v>
      </c>
      <c r="F12" s="689">
        <v>0</v>
      </c>
      <c r="G12" s="689">
        <v>0</v>
      </c>
      <c r="H12" s="689">
        <v>0</v>
      </c>
      <c r="I12" s="689">
        <v>0</v>
      </c>
      <c r="J12" s="689">
        <v>0</v>
      </c>
      <c r="K12" s="690">
        <v>0</v>
      </c>
    </row>
    <row r="13" spans="1:11">
      <c r="A13" s="250">
        <v>5</v>
      </c>
      <c r="B13" s="605" t="s">
        <v>494</v>
      </c>
      <c r="C13" s="605">
        <v>1220856420.4277098</v>
      </c>
      <c r="D13" s="689">
        <v>1190735909.2156222</v>
      </c>
      <c r="E13" s="689">
        <v>2315116070.2417026</v>
      </c>
      <c r="F13" s="689">
        <v>190380145.11930701</v>
      </c>
      <c r="G13" s="689">
        <v>175881414.76461646</v>
      </c>
      <c r="H13" s="689">
        <v>366261559.88392353</v>
      </c>
      <c r="I13" s="689">
        <v>74470747.804956526</v>
      </c>
      <c r="J13" s="689">
        <v>72615979.118235707</v>
      </c>
      <c r="K13" s="690">
        <v>147086726.9231922</v>
      </c>
    </row>
    <row r="14" spans="1:11">
      <c r="A14" s="250">
        <v>6</v>
      </c>
      <c r="B14" s="605" t="s">
        <v>509</v>
      </c>
      <c r="C14" s="605"/>
      <c r="D14" s="689"/>
      <c r="E14" s="689"/>
      <c r="F14" s="689"/>
      <c r="G14" s="689"/>
      <c r="H14" s="689"/>
      <c r="I14" s="689"/>
      <c r="J14" s="689"/>
      <c r="K14" s="690"/>
    </row>
    <row r="15" spans="1:11">
      <c r="A15" s="250">
        <v>7</v>
      </c>
      <c r="B15" s="605" t="s">
        <v>496</v>
      </c>
      <c r="C15" s="605">
        <v>88741300.715798438</v>
      </c>
      <c r="D15" s="689">
        <v>216772748.40825602</v>
      </c>
      <c r="E15" s="689">
        <v>299020091.93503755</v>
      </c>
      <c r="F15" s="689">
        <v>77657071.518624529</v>
      </c>
      <c r="G15" s="689">
        <v>224203863.72489133</v>
      </c>
      <c r="H15" s="689">
        <v>301860935.24351579</v>
      </c>
      <c r="I15" s="689">
        <v>77657071.518624529</v>
      </c>
      <c r="J15" s="689">
        <v>224203863.72489133</v>
      </c>
      <c r="K15" s="690">
        <v>301860935.24351579</v>
      </c>
    </row>
    <row r="16" spans="1:11">
      <c r="A16" s="250">
        <v>8</v>
      </c>
      <c r="B16" s="607" t="s">
        <v>497</v>
      </c>
      <c r="C16" s="605">
        <v>7641141849.7063084</v>
      </c>
      <c r="D16" s="689">
        <v>8453188417.6803312</v>
      </c>
      <c r="E16" s="689">
        <v>15525761217.626987</v>
      </c>
      <c r="F16" s="689">
        <v>1743513743.1348</v>
      </c>
      <c r="G16" s="689">
        <v>2395596000.6256547</v>
      </c>
      <c r="H16" s="689">
        <v>4139109743.7604542</v>
      </c>
      <c r="I16" s="689">
        <v>1313018823.8089886</v>
      </c>
      <c r="J16" s="689">
        <v>1410878215.4473045</v>
      </c>
      <c r="K16" s="690">
        <v>2723897039.2562938</v>
      </c>
    </row>
    <row r="17" spans="1:11">
      <c r="A17" s="602" t="s">
        <v>498</v>
      </c>
      <c r="B17" s="603"/>
      <c r="C17" s="603"/>
      <c r="D17" s="603"/>
      <c r="E17" s="603"/>
      <c r="F17" s="603"/>
      <c r="G17" s="603"/>
      <c r="H17" s="603"/>
      <c r="I17" s="603"/>
      <c r="J17" s="603"/>
      <c r="K17" s="604"/>
    </row>
    <row r="18" spans="1:11">
      <c r="A18" s="250">
        <v>9</v>
      </c>
      <c r="B18" s="605" t="s">
        <v>499</v>
      </c>
      <c r="C18" s="605"/>
      <c r="D18" s="689"/>
      <c r="E18" s="689"/>
      <c r="F18" s="689"/>
      <c r="G18" s="689"/>
      <c r="H18" s="689"/>
      <c r="I18" s="689"/>
      <c r="J18" s="689"/>
      <c r="K18" s="690"/>
    </row>
    <row r="19" spans="1:11">
      <c r="A19" s="250">
        <v>10</v>
      </c>
      <c r="B19" s="605" t="s">
        <v>500</v>
      </c>
      <c r="C19" s="605">
        <v>367966494.77941978</v>
      </c>
      <c r="D19" s="689">
        <v>234674687.48834673</v>
      </c>
      <c r="E19" s="689">
        <v>573135086.88036251</v>
      </c>
      <c r="F19" s="689">
        <v>180881768.89175442</v>
      </c>
      <c r="G19" s="689">
        <v>112959204.73229568</v>
      </c>
      <c r="H19" s="689">
        <v>293840973.62404996</v>
      </c>
      <c r="I19" s="689">
        <v>183994233.52403694</v>
      </c>
      <c r="J19" s="689">
        <v>824990432.80109966</v>
      </c>
      <c r="K19" s="690">
        <v>1008984666.3251376</v>
      </c>
    </row>
    <row r="20" spans="1:11">
      <c r="A20" s="250">
        <v>11</v>
      </c>
      <c r="B20" s="605" t="s">
        <v>501</v>
      </c>
      <c r="C20" s="605">
        <v>6373553.1596739125</v>
      </c>
      <c r="D20" s="689">
        <v>620895.89271739125</v>
      </c>
      <c r="E20" s="689">
        <v>5904198.1599999992</v>
      </c>
      <c r="F20" s="689">
        <v>6373553.1596739125</v>
      </c>
      <c r="G20" s="689">
        <v>0</v>
      </c>
      <c r="H20" s="689">
        <v>6373553.1596739125</v>
      </c>
      <c r="I20" s="689">
        <v>6373553.1596739125</v>
      </c>
      <c r="J20" s="689">
        <v>0</v>
      </c>
      <c r="K20" s="690">
        <v>6373553.1596739125</v>
      </c>
    </row>
    <row r="21" spans="1:11" ht="13.5" thickBot="1">
      <c r="A21" s="175">
        <v>12</v>
      </c>
      <c r="B21" s="251" t="s">
        <v>502</v>
      </c>
      <c r="C21" s="691">
        <v>374340047.93909371</v>
      </c>
      <c r="D21" s="692">
        <v>235295583.38106412</v>
      </c>
      <c r="E21" s="691">
        <v>579039285.04036248</v>
      </c>
      <c r="F21" s="692">
        <v>187255322.05142832</v>
      </c>
      <c r="G21" s="692">
        <v>112959204.73229568</v>
      </c>
      <c r="H21" s="692">
        <v>300214526.78372389</v>
      </c>
      <c r="I21" s="692">
        <v>190367786.68371084</v>
      </c>
      <c r="J21" s="692">
        <v>824990432.80109966</v>
      </c>
      <c r="K21" s="693">
        <v>1015358219.4848115</v>
      </c>
    </row>
    <row r="22" spans="1:11" ht="38.25" customHeight="1" thickBot="1">
      <c r="A22" s="243"/>
      <c r="B22" s="244"/>
      <c r="C22" s="244"/>
      <c r="D22" s="244"/>
      <c r="E22" s="244"/>
      <c r="F22" s="804" t="s">
        <v>503</v>
      </c>
      <c r="G22" s="802"/>
      <c r="H22" s="802"/>
      <c r="I22" s="804" t="s">
        <v>504</v>
      </c>
      <c r="J22" s="802"/>
      <c r="K22" s="803"/>
    </row>
    <row r="23" spans="1:11">
      <c r="A23" s="240">
        <v>13</v>
      </c>
      <c r="B23" s="238" t="s">
        <v>489</v>
      </c>
      <c r="C23" s="608"/>
      <c r="D23" s="608"/>
      <c r="E23" s="608"/>
      <c r="F23" s="694">
        <v>1548606370.6825581</v>
      </c>
      <c r="G23" s="694">
        <v>3000637495.7472825</v>
      </c>
      <c r="H23" s="694">
        <v>4549243866.4298429</v>
      </c>
      <c r="I23" s="694">
        <v>1545654196.7695146</v>
      </c>
      <c r="J23" s="694">
        <v>2315752997.6422834</v>
      </c>
      <c r="K23" s="695">
        <v>3861407194.4117975</v>
      </c>
    </row>
    <row r="24" spans="1:11" ht="13.5" thickBot="1">
      <c r="A24" s="609">
        <v>14</v>
      </c>
      <c r="B24" s="610" t="s">
        <v>505</v>
      </c>
      <c r="C24" s="252"/>
      <c r="D24" s="242"/>
      <c r="E24" s="348"/>
      <c r="F24" s="696">
        <v>1556258421.0833709</v>
      </c>
      <c r="G24" s="696">
        <v>2282636795.8933597</v>
      </c>
      <c r="H24" s="696">
        <v>3838895216.976727</v>
      </c>
      <c r="I24" s="696">
        <v>1122651037.1252778</v>
      </c>
      <c r="J24" s="696">
        <v>586279244.56934381</v>
      </c>
      <c r="K24" s="697">
        <v>1708538819.771482</v>
      </c>
    </row>
    <row r="25" spans="1:11" ht="13.5" thickBot="1">
      <c r="A25" s="241">
        <v>15</v>
      </c>
      <c r="B25" s="239" t="s">
        <v>506</v>
      </c>
      <c r="C25" s="611"/>
      <c r="D25" s="611"/>
      <c r="E25" s="611"/>
      <c r="F25" s="699">
        <v>0.99508304642908474</v>
      </c>
      <c r="G25" s="699">
        <v>1.3145488152761147</v>
      </c>
      <c r="H25" s="699">
        <v>1.1850398641545996</v>
      </c>
      <c r="I25" s="699">
        <v>1.3767895326827488</v>
      </c>
      <c r="J25" s="699">
        <v>3.9499146850121543</v>
      </c>
      <c r="K25" s="698">
        <v>2.2600640674516619</v>
      </c>
    </row>
    <row r="28" spans="1:11" ht="38.25">
      <c r="B28" s="16" t="s">
        <v>550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B14" sqref="B14:C14"/>
      <selection pane="topRight" activeCell="B14" sqref="B14:C14"/>
      <selection pane="bottomLeft" activeCell="B14" sqref="B14:C14"/>
      <selection pane="bottomRight" activeCell="B6" sqref="B6"/>
    </sheetView>
  </sheetViews>
  <sheetFormatPr defaultColWidth="9.140625" defaultRowHeight="15"/>
  <cols>
    <col min="1" max="1" width="10.5703125" style="56" bestFit="1" customWidth="1"/>
    <col min="2" max="2" width="95" style="56" customWidth="1"/>
    <col min="3" max="3" width="14.85546875" style="56" bestFit="1" customWidth="1"/>
    <col min="4" max="4" width="10" style="56" bestFit="1" customWidth="1"/>
    <col min="5" max="5" width="18.28515625" style="56" bestFit="1" customWidth="1"/>
    <col min="6" max="13" width="10.7109375" style="56" customWidth="1"/>
    <col min="14" max="14" width="31" style="56" bestFit="1" customWidth="1"/>
    <col min="15" max="16384" width="9.140625" style="7"/>
  </cols>
  <sheetData>
    <row r="1" spans="1:14">
      <c r="A1" s="4" t="s">
        <v>188</v>
      </c>
      <c r="B1" s="56" t="str">
        <f>Info!C2</f>
        <v>სს ”საქართველოს ბანკი”</v>
      </c>
    </row>
    <row r="2" spans="1:14" ht="14.25" customHeight="1">
      <c r="A2" s="56" t="s">
        <v>189</v>
      </c>
      <c r="B2" s="342">
        <f>'1. key ratios'!B2</f>
        <v>44561</v>
      </c>
    </row>
    <row r="3" spans="1:14" ht="14.25" customHeight="1">
      <c r="H3" s="56">
        <v>0</v>
      </c>
    </row>
    <row r="4" spans="1:14" ht="15.75" thickBot="1">
      <c r="A4" s="1" t="s">
        <v>416</v>
      </c>
      <c r="B4" s="73" t="s">
        <v>77</v>
      </c>
    </row>
    <row r="5" spans="1:14" s="17" customFormat="1" ht="12.75">
      <c r="A5" s="143"/>
      <c r="B5" s="144"/>
      <c r="C5" s="145" t="s">
        <v>0</v>
      </c>
      <c r="D5" s="145" t="s">
        <v>1</v>
      </c>
      <c r="E5" s="145" t="s">
        <v>2</v>
      </c>
      <c r="F5" s="145" t="s">
        <v>3</v>
      </c>
      <c r="G5" s="145" t="s">
        <v>4</v>
      </c>
      <c r="H5" s="145" t="s">
        <v>5</v>
      </c>
      <c r="I5" s="145" t="s">
        <v>238</v>
      </c>
      <c r="J5" s="145" t="s">
        <v>239</v>
      </c>
      <c r="K5" s="145" t="s">
        <v>240</v>
      </c>
      <c r="L5" s="145" t="s">
        <v>241</v>
      </c>
      <c r="M5" s="145" t="s">
        <v>242</v>
      </c>
      <c r="N5" s="146" t="s">
        <v>243</v>
      </c>
    </row>
    <row r="6" spans="1:14" ht="45">
      <c r="A6" s="136"/>
      <c r="B6" s="85"/>
      <c r="C6" s="86" t="s">
        <v>87</v>
      </c>
      <c r="D6" s="87" t="s">
        <v>76</v>
      </c>
      <c r="E6" s="88" t="s">
        <v>86</v>
      </c>
      <c r="F6" s="89">
        <v>0</v>
      </c>
      <c r="G6" s="89">
        <v>0.2</v>
      </c>
      <c r="H6" s="89">
        <v>0.35</v>
      </c>
      <c r="I6" s="89">
        <v>0.5</v>
      </c>
      <c r="J6" s="89">
        <v>0.75</v>
      </c>
      <c r="K6" s="89">
        <v>1</v>
      </c>
      <c r="L6" s="89">
        <v>1.5</v>
      </c>
      <c r="M6" s="89">
        <v>2.5</v>
      </c>
      <c r="N6" s="137" t="s">
        <v>77</v>
      </c>
    </row>
    <row r="7" spans="1:14">
      <c r="A7" s="138">
        <v>1</v>
      </c>
      <c r="B7" s="90" t="s">
        <v>78</v>
      </c>
      <c r="C7" s="485">
        <f>SUM(C8:C13)</f>
        <v>2354137555.3720002</v>
      </c>
      <c r="D7" s="486"/>
      <c r="E7" s="487">
        <f t="shared" ref="E7:M7" si="0">SUM(E8:E13)</f>
        <v>47527271.451995008</v>
      </c>
      <c r="F7" s="485">
        <f>SUM(F8:F13)</f>
        <v>0</v>
      </c>
      <c r="G7" s="485">
        <f t="shared" si="0"/>
        <v>17975520</v>
      </c>
      <c r="H7" s="485">
        <f t="shared" si="0"/>
        <v>0</v>
      </c>
      <c r="I7" s="485">
        <f t="shared" si="0"/>
        <v>28018057.797120001</v>
      </c>
      <c r="J7" s="485">
        <f t="shared" si="0"/>
        <v>0</v>
      </c>
      <c r="K7" s="485">
        <f t="shared" si="0"/>
        <v>1541827.8205190001</v>
      </c>
      <c r="L7" s="485">
        <f t="shared" si="0"/>
        <v>0</v>
      </c>
      <c r="M7" s="485">
        <f t="shared" si="0"/>
        <v>0</v>
      </c>
      <c r="N7" s="488">
        <f>SUM(N8:N13)</f>
        <v>19145960.719079003</v>
      </c>
    </row>
    <row r="8" spans="1:14">
      <c r="A8" s="138">
        <v>1.1000000000000001</v>
      </c>
      <c r="B8" s="91" t="s">
        <v>79</v>
      </c>
      <c r="C8" s="489">
        <v>2343884910.1141</v>
      </c>
      <c r="D8" s="490">
        <v>0.02</v>
      </c>
      <c r="E8" s="487">
        <f>C8*D8</f>
        <v>46877698.202282004</v>
      </c>
      <c r="F8" s="489">
        <v>0</v>
      </c>
      <c r="G8" s="489">
        <v>17975520</v>
      </c>
      <c r="H8" s="489">
        <v>0</v>
      </c>
      <c r="I8" s="489">
        <v>28018057.797120001</v>
      </c>
      <c r="J8" s="489">
        <v>0</v>
      </c>
      <c r="K8" s="489">
        <v>892254.57080600003</v>
      </c>
      <c r="L8" s="489">
        <v>0</v>
      </c>
      <c r="M8" s="489">
        <v>0</v>
      </c>
      <c r="N8" s="488">
        <f>SUMPRODUCT($F$6:$M$6,F8:M8)</f>
        <v>18496387.469366003</v>
      </c>
    </row>
    <row r="9" spans="1:14">
      <c r="A9" s="138">
        <v>1.2</v>
      </c>
      <c r="B9" s="91" t="s">
        <v>80</v>
      </c>
      <c r="C9" s="489">
        <v>5804255.0944999997</v>
      </c>
      <c r="D9" s="490">
        <v>0.05</v>
      </c>
      <c r="E9" s="487">
        <f>C9*D9</f>
        <v>290212.75472500001</v>
      </c>
      <c r="F9" s="489">
        <v>0</v>
      </c>
      <c r="G9" s="489">
        <v>0</v>
      </c>
      <c r="H9" s="489">
        <v>0</v>
      </c>
      <c r="I9" s="489">
        <v>0</v>
      </c>
      <c r="J9" s="489">
        <v>0</v>
      </c>
      <c r="K9" s="489">
        <v>290212.75472500001</v>
      </c>
      <c r="L9" s="489">
        <v>0</v>
      </c>
      <c r="M9" s="489">
        <v>0</v>
      </c>
      <c r="N9" s="488">
        <f t="shared" ref="N9:N12" si="1">SUMPRODUCT($F$6:$M$6,F9:M9)</f>
        <v>290212.75472500001</v>
      </c>
    </row>
    <row r="10" spans="1:14">
      <c r="A10" s="138">
        <v>1.3</v>
      </c>
      <c r="B10" s="91" t="s">
        <v>81</v>
      </c>
      <c r="C10" s="489">
        <v>4332080.7662000004</v>
      </c>
      <c r="D10" s="490">
        <v>0.08</v>
      </c>
      <c r="E10" s="487">
        <f>C10*D10</f>
        <v>346566.46129600005</v>
      </c>
      <c r="F10" s="489">
        <v>0</v>
      </c>
      <c r="G10" s="489">
        <v>0</v>
      </c>
      <c r="H10" s="489">
        <v>0</v>
      </c>
      <c r="I10" s="489">
        <v>0</v>
      </c>
      <c r="J10" s="489">
        <v>0</v>
      </c>
      <c r="K10" s="489">
        <v>346566.46129599999</v>
      </c>
      <c r="L10" s="489">
        <v>0</v>
      </c>
      <c r="M10" s="489">
        <v>0</v>
      </c>
      <c r="N10" s="488">
        <f>SUMPRODUCT($F$6:$M$6,F10:M10)</f>
        <v>346566.46129599999</v>
      </c>
    </row>
    <row r="11" spans="1:14">
      <c r="A11" s="138">
        <v>1.4</v>
      </c>
      <c r="B11" s="91" t="s">
        <v>82</v>
      </c>
      <c r="C11" s="489">
        <v>116309.39720000001</v>
      </c>
      <c r="D11" s="490">
        <v>0.11</v>
      </c>
      <c r="E11" s="487">
        <f>C11*D11</f>
        <v>12794.033692000001</v>
      </c>
      <c r="F11" s="489">
        <v>0</v>
      </c>
      <c r="G11" s="489">
        <v>0</v>
      </c>
      <c r="H11" s="489">
        <v>0</v>
      </c>
      <c r="I11" s="489">
        <v>0</v>
      </c>
      <c r="J11" s="489">
        <v>0</v>
      </c>
      <c r="K11" s="489">
        <v>12794.033692000001</v>
      </c>
      <c r="L11" s="489">
        <v>0</v>
      </c>
      <c r="M11" s="489">
        <v>0</v>
      </c>
      <c r="N11" s="488">
        <f t="shared" si="1"/>
        <v>12794.033692000001</v>
      </c>
    </row>
    <row r="12" spans="1:14">
      <c r="A12" s="138">
        <v>1.5</v>
      </c>
      <c r="B12" s="91" t="s">
        <v>83</v>
      </c>
      <c r="C12" s="489">
        <v>0</v>
      </c>
      <c r="D12" s="490">
        <v>0.14000000000000001</v>
      </c>
      <c r="E12" s="487">
        <f>C12*D12</f>
        <v>0</v>
      </c>
      <c r="F12" s="489">
        <v>0</v>
      </c>
      <c r="G12" s="489">
        <v>0</v>
      </c>
      <c r="H12" s="489">
        <v>0</v>
      </c>
      <c r="I12" s="489">
        <v>0</v>
      </c>
      <c r="J12" s="489">
        <v>0</v>
      </c>
      <c r="K12" s="489">
        <v>0</v>
      </c>
      <c r="L12" s="489">
        <v>0</v>
      </c>
      <c r="M12" s="489">
        <v>0</v>
      </c>
      <c r="N12" s="488">
        <f t="shared" si="1"/>
        <v>0</v>
      </c>
    </row>
    <row r="13" spans="1:14">
      <c r="A13" s="138">
        <v>1.6</v>
      </c>
      <c r="B13" s="92" t="s">
        <v>84</v>
      </c>
      <c r="C13" s="489">
        <v>0</v>
      </c>
      <c r="D13" s="491"/>
      <c r="E13" s="489"/>
      <c r="F13" s="489">
        <v>0</v>
      </c>
      <c r="G13" s="489">
        <v>0</v>
      </c>
      <c r="H13" s="489">
        <v>0</v>
      </c>
      <c r="I13" s="489">
        <v>0</v>
      </c>
      <c r="J13" s="489">
        <v>0</v>
      </c>
      <c r="K13" s="489">
        <v>0</v>
      </c>
      <c r="L13" s="489">
        <v>0</v>
      </c>
      <c r="M13" s="489">
        <v>0</v>
      </c>
      <c r="N13" s="488">
        <f>SUMPRODUCT($F$6:$M$6,F13:M13)</f>
        <v>0</v>
      </c>
    </row>
    <row r="14" spans="1:14">
      <c r="A14" s="138">
        <v>2</v>
      </c>
      <c r="B14" s="93" t="s">
        <v>85</v>
      </c>
      <c r="C14" s="485">
        <f>SUM(C15:C20)</f>
        <v>7434240</v>
      </c>
      <c r="D14" s="486"/>
      <c r="E14" s="487">
        <f t="shared" ref="E14:M14" si="2">SUM(E15:E20)</f>
        <v>37171.200000000004</v>
      </c>
      <c r="F14" s="489">
        <f t="shared" si="2"/>
        <v>0</v>
      </c>
      <c r="G14" s="489">
        <f t="shared" si="2"/>
        <v>0</v>
      </c>
      <c r="H14" s="489">
        <f t="shared" si="2"/>
        <v>0</v>
      </c>
      <c r="I14" s="489">
        <f t="shared" si="2"/>
        <v>37171.200000000004</v>
      </c>
      <c r="J14" s="489">
        <f t="shared" si="2"/>
        <v>0</v>
      </c>
      <c r="K14" s="489">
        <f t="shared" si="2"/>
        <v>0</v>
      </c>
      <c r="L14" s="489">
        <f t="shared" si="2"/>
        <v>0</v>
      </c>
      <c r="M14" s="489">
        <f t="shared" si="2"/>
        <v>0</v>
      </c>
      <c r="N14" s="488">
        <f>SUM(N15:N20)</f>
        <v>18585.600000000002</v>
      </c>
    </row>
    <row r="15" spans="1:14">
      <c r="A15" s="138">
        <v>2.1</v>
      </c>
      <c r="B15" s="92" t="s">
        <v>79</v>
      </c>
      <c r="C15" s="489">
        <v>7434240</v>
      </c>
      <c r="D15" s="490">
        <v>5.0000000000000001E-3</v>
      </c>
      <c r="E15" s="487">
        <f>C15*D15</f>
        <v>37171.200000000004</v>
      </c>
      <c r="F15" s="489">
        <v>0</v>
      </c>
      <c r="G15" s="489">
        <v>0</v>
      </c>
      <c r="H15" s="489">
        <v>0</v>
      </c>
      <c r="I15" s="489">
        <v>37171.200000000004</v>
      </c>
      <c r="J15" s="489">
        <v>0</v>
      </c>
      <c r="K15" s="489">
        <v>0</v>
      </c>
      <c r="L15" s="489">
        <v>0</v>
      </c>
      <c r="M15" s="489">
        <v>0</v>
      </c>
      <c r="N15" s="488">
        <f>SUMPRODUCT($F$6:$M$6,F15:M15)</f>
        <v>18585.600000000002</v>
      </c>
    </row>
    <row r="16" spans="1:14">
      <c r="A16" s="138">
        <v>2.2000000000000002</v>
      </c>
      <c r="B16" s="92" t="s">
        <v>80</v>
      </c>
      <c r="C16" s="489">
        <v>0</v>
      </c>
      <c r="D16" s="490">
        <v>0.01</v>
      </c>
      <c r="E16" s="487">
        <f>C16*D16</f>
        <v>0</v>
      </c>
      <c r="F16" s="489">
        <v>0</v>
      </c>
      <c r="G16" s="489">
        <v>0</v>
      </c>
      <c r="H16" s="489">
        <v>0</v>
      </c>
      <c r="I16" s="489">
        <v>0</v>
      </c>
      <c r="J16" s="489">
        <v>0</v>
      </c>
      <c r="K16" s="489">
        <v>0</v>
      </c>
      <c r="L16" s="489">
        <v>0</v>
      </c>
      <c r="M16" s="489">
        <v>0</v>
      </c>
      <c r="N16" s="488">
        <f t="shared" ref="N16:N20" si="3">SUMPRODUCT($F$6:$M$6,F16:M16)</f>
        <v>0</v>
      </c>
    </row>
    <row r="17" spans="1:14">
      <c r="A17" s="138">
        <v>2.2999999999999998</v>
      </c>
      <c r="B17" s="92" t="s">
        <v>81</v>
      </c>
      <c r="C17" s="489">
        <v>0</v>
      </c>
      <c r="D17" s="490">
        <v>0.02</v>
      </c>
      <c r="E17" s="487">
        <f>C17*D17</f>
        <v>0</v>
      </c>
      <c r="F17" s="489">
        <v>0</v>
      </c>
      <c r="G17" s="489">
        <v>0</v>
      </c>
      <c r="H17" s="489">
        <v>0</v>
      </c>
      <c r="I17" s="489">
        <v>0</v>
      </c>
      <c r="J17" s="489">
        <v>0</v>
      </c>
      <c r="K17" s="489">
        <v>0</v>
      </c>
      <c r="L17" s="489">
        <v>0</v>
      </c>
      <c r="M17" s="489">
        <v>0</v>
      </c>
      <c r="N17" s="488">
        <f t="shared" si="3"/>
        <v>0</v>
      </c>
    </row>
    <row r="18" spans="1:14">
      <c r="A18" s="138">
        <v>2.4</v>
      </c>
      <c r="B18" s="92" t="s">
        <v>82</v>
      </c>
      <c r="C18" s="489">
        <v>0</v>
      </c>
      <c r="D18" s="490">
        <v>0.03</v>
      </c>
      <c r="E18" s="487">
        <f>C18*D18</f>
        <v>0</v>
      </c>
      <c r="F18" s="489">
        <v>0</v>
      </c>
      <c r="G18" s="489">
        <v>0</v>
      </c>
      <c r="H18" s="489">
        <v>0</v>
      </c>
      <c r="I18" s="489">
        <v>0</v>
      </c>
      <c r="J18" s="489">
        <v>0</v>
      </c>
      <c r="K18" s="489">
        <v>0</v>
      </c>
      <c r="L18" s="489">
        <v>0</v>
      </c>
      <c r="M18" s="489">
        <v>0</v>
      </c>
      <c r="N18" s="488">
        <f t="shared" si="3"/>
        <v>0</v>
      </c>
    </row>
    <row r="19" spans="1:14">
      <c r="A19" s="138">
        <v>2.5</v>
      </c>
      <c r="B19" s="92" t="s">
        <v>83</v>
      </c>
      <c r="C19" s="489">
        <v>0</v>
      </c>
      <c r="D19" s="490">
        <v>0.04</v>
      </c>
      <c r="E19" s="487">
        <f>C19*D19</f>
        <v>0</v>
      </c>
      <c r="F19" s="489">
        <v>0</v>
      </c>
      <c r="G19" s="489">
        <v>0</v>
      </c>
      <c r="H19" s="489">
        <v>0</v>
      </c>
      <c r="I19" s="489">
        <v>0</v>
      </c>
      <c r="J19" s="489">
        <v>0</v>
      </c>
      <c r="K19" s="489">
        <v>0</v>
      </c>
      <c r="L19" s="489">
        <v>0</v>
      </c>
      <c r="M19" s="489">
        <v>0</v>
      </c>
      <c r="N19" s="488">
        <f t="shared" si="3"/>
        <v>0</v>
      </c>
    </row>
    <row r="20" spans="1:14">
      <c r="A20" s="138">
        <v>2.6</v>
      </c>
      <c r="B20" s="92" t="s">
        <v>84</v>
      </c>
      <c r="C20" s="489">
        <v>0</v>
      </c>
      <c r="D20" s="491"/>
      <c r="E20" s="492"/>
      <c r="F20" s="489">
        <v>0</v>
      </c>
      <c r="G20" s="489">
        <v>0</v>
      </c>
      <c r="H20" s="489">
        <v>0</v>
      </c>
      <c r="I20" s="489">
        <v>0</v>
      </c>
      <c r="J20" s="489">
        <v>0</v>
      </c>
      <c r="K20" s="489">
        <v>0</v>
      </c>
      <c r="L20" s="489">
        <v>0</v>
      </c>
      <c r="M20" s="489">
        <v>0</v>
      </c>
      <c r="N20" s="488">
        <f t="shared" si="3"/>
        <v>0</v>
      </c>
    </row>
    <row r="21" spans="1:14" ht="15.75" thickBot="1">
      <c r="A21" s="139">
        <v>3</v>
      </c>
      <c r="B21" s="140" t="s">
        <v>68</v>
      </c>
      <c r="C21" s="219">
        <f>C14+C7</f>
        <v>2361571795.3720002</v>
      </c>
      <c r="D21" s="141"/>
      <c r="E21" s="220">
        <f>E14+E7</f>
        <v>47564442.651995011</v>
      </c>
      <c r="F21" s="221">
        <f>F7+F14</f>
        <v>0</v>
      </c>
      <c r="G21" s="221">
        <f t="shared" ref="G21:L21" si="4">G7+G14</f>
        <v>17975520</v>
      </c>
      <c r="H21" s="221">
        <f t="shared" si="4"/>
        <v>0</v>
      </c>
      <c r="I21" s="221">
        <f>I7+I14</f>
        <v>28055228.99712</v>
      </c>
      <c r="J21" s="221">
        <f t="shared" si="4"/>
        <v>0</v>
      </c>
      <c r="K21" s="221">
        <f>K7+K14</f>
        <v>1541827.8205190001</v>
      </c>
      <c r="L21" s="221">
        <f t="shared" si="4"/>
        <v>0</v>
      </c>
      <c r="M21" s="221">
        <f>M7+M14</f>
        <v>0</v>
      </c>
      <c r="N21" s="142">
        <f>N14+N7</f>
        <v>19164546.319079004</v>
      </c>
    </row>
    <row r="22" spans="1:14">
      <c r="E22" s="222"/>
      <c r="F22" s="222"/>
      <c r="G22" s="222"/>
      <c r="H22" s="222"/>
      <c r="I22" s="222"/>
      <c r="J22" s="222"/>
      <c r="K22" s="222"/>
      <c r="L22" s="222"/>
      <c r="M22" s="222"/>
    </row>
  </sheetData>
  <conditionalFormatting sqref="E8:E12">
    <cfRule type="expression" dxfId="24" priority="2">
      <formula>(C8*D8)&lt;&gt;SUM(#REF!)</formula>
    </cfRule>
  </conditionalFormatting>
  <conditionalFormatting sqref="E15:E19">
    <cfRule type="expression" dxfId="23" priority="1">
      <formula>(C15*D15)&lt;&gt;SUM(#REF!)</formula>
    </cfRule>
  </conditionalFormatting>
  <conditionalFormatting sqref="E20">
    <cfRule type="expression" dxfId="22"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heetViews>
  <sheetFormatPr defaultRowHeight="15"/>
  <cols>
    <col min="1" max="1" width="11.42578125" customWidth="1"/>
    <col min="2" max="2" width="76.85546875" style="3" customWidth="1"/>
    <col min="3" max="3" width="22.85546875" customWidth="1"/>
  </cols>
  <sheetData>
    <row r="1" spans="1:3">
      <c r="A1" s="247" t="s">
        <v>188</v>
      </c>
      <c r="B1" t="str">
        <f>Info!C2</f>
        <v>სს ”საქართველოს ბანკი”</v>
      </c>
    </row>
    <row r="2" spans="1:3">
      <c r="A2" s="247" t="s">
        <v>189</v>
      </c>
      <c r="B2" s="342">
        <f>'1. key ratios'!B2</f>
        <v>44561</v>
      </c>
    </row>
    <row r="3" spans="1:3">
      <c r="A3" s="247"/>
      <c r="B3"/>
    </row>
    <row r="4" spans="1:3">
      <c r="A4" s="247" t="s">
        <v>595</v>
      </c>
      <c r="B4" t="s">
        <v>554</v>
      </c>
    </row>
    <row r="5" spans="1:3">
      <c r="A5" s="297"/>
      <c r="B5" s="297" t="s">
        <v>555</v>
      </c>
      <c r="C5" s="309"/>
    </row>
    <row r="6" spans="1:3">
      <c r="A6" s="298">
        <v>1</v>
      </c>
      <c r="B6" s="310" t="s">
        <v>607</v>
      </c>
      <c r="C6" s="311">
        <v>22064705751.394405</v>
      </c>
    </row>
    <row r="7" spans="1:3">
      <c r="A7" s="298">
        <v>2</v>
      </c>
      <c r="B7" s="310" t="s">
        <v>556</v>
      </c>
      <c r="C7" s="311">
        <v>-150648324.71000004</v>
      </c>
    </row>
    <row r="8" spans="1:3">
      <c r="A8" s="299">
        <v>3</v>
      </c>
      <c r="B8" s="312" t="s">
        <v>557</v>
      </c>
      <c r="C8" s="313">
        <f>C6+C7</f>
        <v>21914057426.684406</v>
      </c>
    </row>
    <row r="9" spans="1:3">
      <c r="A9" s="300"/>
      <c r="B9" s="300" t="s">
        <v>558</v>
      </c>
      <c r="C9" s="314"/>
    </row>
    <row r="10" spans="1:3">
      <c r="A10" s="301">
        <v>4</v>
      </c>
      <c r="B10" s="315" t="s">
        <v>559</v>
      </c>
      <c r="C10" s="311"/>
    </row>
    <row r="11" spans="1:3">
      <c r="A11" s="301">
        <v>5</v>
      </c>
      <c r="B11" s="316" t="s">
        <v>560</v>
      </c>
      <c r="C11" s="311"/>
    </row>
    <row r="12" spans="1:3">
      <c r="A12" s="301" t="s">
        <v>561</v>
      </c>
      <c r="B12" s="310" t="s">
        <v>562</v>
      </c>
      <c r="C12" s="313">
        <v>47564442.651995011</v>
      </c>
    </row>
    <row r="13" spans="1:3">
      <c r="A13" s="302">
        <v>6</v>
      </c>
      <c r="B13" s="317" t="s">
        <v>563</v>
      </c>
      <c r="C13" s="311"/>
    </row>
    <row r="14" spans="1:3">
      <c r="A14" s="302">
        <v>7</v>
      </c>
      <c r="B14" s="318" t="s">
        <v>564</v>
      </c>
      <c r="C14" s="311"/>
    </row>
    <row r="15" spans="1:3">
      <c r="A15" s="303">
        <v>8</v>
      </c>
      <c r="B15" s="310" t="s">
        <v>565</v>
      </c>
      <c r="C15" s="311"/>
    </row>
    <row r="16" spans="1:3" ht="24">
      <c r="A16" s="302">
        <v>9</v>
      </c>
      <c r="B16" s="318" t="s">
        <v>566</v>
      </c>
      <c r="C16" s="311"/>
    </row>
    <row r="17" spans="1:3">
      <c r="A17" s="302">
        <v>10</v>
      </c>
      <c r="B17" s="318" t="s">
        <v>567</v>
      </c>
      <c r="C17" s="311"/>
    </row>
    <row r="18" spans="1:3">
      <c r="A18" s="304">
        <v>11</v>
      </c>
      <c r="B18" s="319" t="s">
        <v>568</v>
      </c>
      <c r="C18" s="313">
        <f>SUM(C10:C17)</f>
        <v>47564442.651995011</v>
      </c>
    </row>
    <row r="19" spans="1:3">
      <c r="A19" s="300"/>
      <c r="B19" s="300" t="s">
        <v>569</v>
      </c>
      <c r="C19" s="320"/>
    </row>
    <row r="20" spans="1:3">
      <c r="A20" s="302">
        <v>12</v>
      </c>
      <c r="B20" s="315" t="s">
        <v>570</v>
      </c>
      <c r="C20" s="311"/>
    </row>
    <row r="21" spans="1:3">
      <c r="A21" s="302">
        <v>13</v>
      </c>
      <c r="B21" s="315" t="s">
        <v>571</v>
      </c>
      <c r="C21" s="311"/>
    </row>
    <row r="22" spans="1:3">
      <c r="A22" s="302">
        <v>14</v>
      </c>
      <c r="B22" s="315" t="s">
        <v>572</v>
      </c>
      <c r="C22" s="311"/>
    </row>
    <row r="23" spans="1:3" ht="24">
      <c r="A23" s="302" t="s">
        <v>573</v>
      </c>
      <c r="B23" s="315" t="s">
        <v>574</v>
      </c>
      <c r="C23" s="311"/>
    </row>
    <row r="24" spans="1:3">
      <c r="A24" s="302">
        <v>15</v>
      </c>
      <c r="B24" s="315" t="s">
        <v>575</v>
      </c>
      <c r="C24" s="311"/>
    </row>
    <row r="25" spans="1:3">
      <c r="A25" s="302" t="s">
        <v>576</v>
      </c>
      <c r="B25" s="310" t="s">
        <v>577</v>
      </c>
      <c r="C25" s="311"/>
    </row>
    <row r="26" spans="1:3">
      <c r="A26" s="304">
        <v>16</v>
      </c>
      <c r="B26" s="319" t="s">
        <v>578</v>
      </c>
      <c r="C26" s="313">
        <f>SUM(C20:C25)</f>
        <v>0</v>
      </c>
    </row>
    <row r="27" spans="1:3">
      <c r="A27" s="300"/>
      <c r="B27" s="300" t="s">
        <v>579</v>
      </c>
      <c r="C27" s="314"/>
    </row>
    <row r="28" spans="1:3">
      <c r="A28" s="301">
        <v>17</v>
      </c>
      <c r="B28" s="310" t="s">
        <v>580</v>
      </c>
      <c r="C28" s="311">
        <v>2484841062.1030922</v>
      </c>
    </row>
    <row r="29" spans="1:3">
      <c r="A29" s="301">
        <v>18</v>
      </c>
      <c r="B29" s="310" t="s">
        <v>581</v>
      </c>
      <c r="C29" s="311">
        <v>-1385545014.2363663</v>
      </c>
    </row>
    <row r="30" spans="1:3">
      <c r="A30" s="304">
        <v>19</v>
      </c>
      <c r="B30" s="319" t="s">
        <v>582</v>
      </c>
      <c r="C30" s="313">
        <f>C28+C29</f>
        <v>1099296047.8667259</v>
      </c>
    </row>
    <row r="31" spans="1:3">
      <c r="A31" s="305"/>
      <c r="B31" s="300" t="s">
        <v>583</v>
      </c>
      <c r="C31" s="314"/>
    </row>
    <row r="32" spans="1:3">
      <c r="A32" s="301" t="s">
        <v>584</v>
      </c>
      <c r="B32" s="315" t="s">
        <v>585</v>
      </c>
      <c r="C32" s="321"/>
    </row>
    <row r="33" spans="1:3">
      <c r="A33" s="301" t="s">
        <v>586</v>
      </c>
      <c r="B33" s="316" t="s">
        <v>587</v>
      </c>
      <c r="C33" s="321"/>
    </row>
    <row r="34" spans="1:3">
      <c r="A34" s="300"/>
      <c r="B34" s="300" t="s">
        <v>588</v>
      </c>
      <c r="C34" s="314"/>
    </row>
    <row r="35" spans="1:3">
      <c r="A35" s="304">
        <v>20</v>
      </c>
      <c r="B35" s="319" t="s">
        <v>89</v>
      </c>
      <c r="C35" s="313">
        <v>2691000371.2011437</v>
      </c>
    </row>
    <row r="36" spans="1:3">
      <c r="A36" s="304">
        <v>21</v>
      </c>
      <c r="B36" s="319" t="s">
        <v>589</v>
      </c>
      <c r="C36" s="313">
        <f>C8+C18+C26+C30</f>
        <v>23060917917.203129</v>
      </c>
    </row>
    <row r="37" spans="1:3">
      <c r="A37" s="306"/>
      <c r="B37" s="306" t="s">
        <v>554</v>
      </c>
      <c r="C37" s="314"/>
    </row>
    <row r="38" spans="1:3">
      <c r="A38" s="304">
        <v>22</v>
      </c>
      <c r="B38" s="319" t="s">
        <v>554</v>
      </c>
      <c r="C38" s="493">
        <f>IFERROR(C35/C36,0)</f>
        <v>0.11669094789994003</v>
      </c>
    </row>
    <row r="39" spans="1:3">
      <c r="A39" s="306"/>
      <c r="B39" s="306" t="s">
        <v>590</v>
      </c>
      <c r="C39" s="314"/>
    </row>
    <row r="40" spans="1:3">
      <c r="A40" s="307" t="s">
        <v>591</v>
      </c>
      <c r="B40" s="315" t="s">
        <v>592</v>
      </c>
      <c r="C40" s="321"/>
    </row>
    <row r="41" spans="1:3">
      <c r="A41" s="308" t="s">
        <v>593</v>
      </c>
      <c r="B41" s="316" t="s">
        <v>594</v>
      </c>
      <c r="C41" s="321"/>
    </row>
    <row r="43" spans="1:3">
      <c r="B43" s="330"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activeCell="B14" sqref="B14:C14"/>
      <selection pane="topRight" activeCell="B14" sqref="B14:C14"/>
      <selection pane="bottomLeft" activeCell="B14" sqref="B14:C14"/>
      <selection pane="bottomRight" activeCell="C7" sqref="C7"/>
    </sheetView>
  </sheetViews>
  <sheetFormatPr defaultRowHeight="15"/>
  <cols>
    <col min="1" max="1" width="9.85546875" style="247" bestFit="1" customWidth="1"/>
    <col min="2" max="2" width="82.5703125" style="16" customWidth="1"/>
    <col min="3" max="7" width="17.5703125" style="247" customWidth="1"/>
  </cols>
  <sheetData>
    <row r="1" spans="1:7">
      <c r="A1" s="247" t="s">
        <v>188</v>
      </c>
      <c r="B1" s="247" t="str">
        <f>Info!C2</f>
        <v>სს ”საქართველოს ბანკი”</v>
      </c>
    </row>
    <row r="2" spans="1:7">
      <c r="A2" s="247" t="s">
        <v>189</v>
      </c>
      <c r="B2" s="342">
        <f>'2. RC'!B2</f>
        <v>44561</v>
      </c>
    </row>
    <row r="3" spans="1:7">
      <c r="B3" s="342"/>
    </row>
    <row r="4" spans="1:7" ht="15.75" thickBot="1">
      <c r="A4" s="247" t="s">
        <v>657</v>
      </c>
      <c r="B4" s="343" t="s">
        <v>622</v>
      </c>
    </row>
    <row r="5" spans="1:7" ht="15" customHeight="1">
      <c r="A5" s="678"/>
      <c r="B5" s="679"/>
      <c r="C5" s="805" t="s">
        <v>623</v>
      </c>
      <c r="D5" s="805"/>
      <c r="E5" s="805"/>
      <c r="F5" s="805"/>
      <c r="G5" s="806" t="s">
        <v>624</v>
      </c>
    </row>
    <row r="6" spans="1:7">
      <c r="A6" s="680"/>
      <c r="B6" s="664"/>
      <c r="C6" s="665" t="s">
        <v>625</v>
      </c>
      <c r="D6" s="666" t="s">
        <v>626</v>
      </c>
      <c r="E6" s="666" t="s">
        <v>627</v>
      </c>
      <c r="F6" s="666" t="s">
        <v>628</v>
      </c>
      <c r="G6" s="807"/>
    </row>
    <row r="7" spans="1:7">
      <c r="A7" s="680"/>
      <c r="B7" s="664" t="s">
        <v>629</v>
      </c>
      <c r="C7" s="667"/>
      <c r="D7" s="667"/>
      <c r="E7" s="667"/>
      <c r="F7" s="667"/>
      <c r="G7" s="681"/>
    </row>
    <row r="8" spans="1:7">
      <c r="A8" s="344">
        <v>1</v>
      </c>
      <c r="B8" s="668" t="s">
        <v>630</v>
      </c>
      <c r="C8" s="669">
        <v>2691000371.2011437</v>
      </c>
      <c r="D8" s="669">
        <v>0</v>
      </c>
      <c r="E8" s="669">
        <v>0</v>
      </c>
      <c r="F8" s="669">
        <f>SUM(F9)</f>
        <v>585446400</v>
      </c>
      <c r="G8" s="669">
        <f>SUM(G9)</f>
        <v>3276446771.2011437</v>
      </c>
    </row>
    <row r="9" spans="1:7">
      <c r="A9" s="344">
        <v>2</v>
      </c>
      <c r="B9" s="670" t="s">
        <v>88</v>
      </c>
      <c r="C9" s="669">
        <v>2691000371.2011437</v>
      </c>
      <c r="D9" s="669"/>
      <c r="E9" s="669"/>
      <c r="F9" s="669">
        <v>585446400</v>
      </c>
      <c r="G9" s="669">
        <f>SUM(C9:F9)</f>
        <v>3276446771.2011437</v>
      </c>
    </row>
    <row r="10" spans="1:7">
      <c r="A10" s="344">
        <v>3</v>
      </c>
      <c r="B10" s="670" t="s">
        <v>631</v>
      </c>
      <c r="C10" s="621"/>
      <c r="D10" s="621"/>
      <c r="E10" s="621"/>
      <c r="F10" s="669">
        <f>G10</f>
        <v>3265560841.551393</v>
      </c>
      <c r="G10" s="682">
        <v>3265560841.551393</v>
      </c>
    </row>
    <row r="11" spans="1:7" ht="26.25">
      <c r="A11" s="344">
        <v>4</v>
      </c>
      <c r="B11" s="668" t="s">
        <v>632</v>
      </c>
      <c r="C11" s="669">
        <v>2846120424.48</v>
      </c>
      <c r="D11" s="669">
        <v>3150876702.6600003</v>
      </c>
      <c r="E11" s="669">
        <v>1367974358.8199999</v>
      </c>
      <c r="F11" s="669">
        <v>399897329.74000001</v>
      </c>
      <c r="G11" s="682">
        <v>6640619676.8959999</v>
      </c>
    </row>
    <row r="12" spans="1:7">
      <c r="A12" s="344">
        <v>5</v>
      </c>
      <c r="B12" s="670" t="s">
        <v>633</v>
      </c>
      <c r="C12" s="669">
        <v>2067344371.5799999</v>
      </c>
      <c r="D12" s="671">
        <v>2652808484.7700005</v>
      </c>
      <c r="E12" s="669">
        <v>1071467038.53</v>
      </c>
      <c r="F12" s="669">
        <v>337680703</v>
      </c>
      <c r="G12" s="682">
        <v>5822835567.9860001</v>
      </c>
    </row>
    <row r="13" spans="1:7">
      <c r="A13" s="344">
        <v>6</v>
      </c>
      <c r="B13" s="670" t="s">
        <v>634</v>
      </c>
      <c r="C13" s="669">
        <v>778776052.89999998</v>
      </c>
      <c r="D13" s="671">
        <v>498068217.88999999</v>
      </c>
      <c r="E13" s="669">
        <v>296507320.29000002</v>
      </c>
      <c r="F13" s="669">
        <v>62216626.740000002</v>
      </c>
      <c r="G13" s="682">
        <v>817784108.90999997</v>
      </c>
    </row>
    <row r="14" spans="1:7">
      <c r="A14" s="344">
        <v>7</v>
      </c>
      <c r="B14" s="668" t="s">
        <v>635</v>
      </c>
      <c r="C14" s="669">
        <v>4045409849.0565014</v>
      </c>
      <c r="D14" s="669">
        <v>2526866236.7379999</v>
      </c>
      <c r="E14" s="669">
        <v>138513773.37060001</v>
      </c>
      <c r="F14" s="669">
        <v>22227885.27</v>
      </c>
      <c r="G14" s="682">
        <v>2184206199.4535513</v>
      </c>
    </row>
    <row r="15" spans="1:7" ht="51.75">
      <c r="A15" s="344">
        <v>8</v>
      </c>
      <c r="B15" s="670" t="s">
        <v>636</v>
      </c>
      <c r="C15" s="669">
        <v>3677113989.5365014</v>
      </c>
      <c r="D15" s="671">
        <v>530556750.73000002</v>
      </c>
      <c r="E15" s="669">
        <v>88385036.020600006</v>
      </c>
      <c r="F15" s="669">
        <v>22227885.27</v>
      </c>
      <c r="G15" s="682">
        <v>2159141830.7785511</v>
      </c>
    </row>
    <row r="16" spans="1:7" ht="26.25">
      <c r="A16" s="344">
        <v>9</v>
      </c>
      <c r="B16" s="670" t="s">
        <v>637</v>
      </c>
      <c r="C16" s="669">
        <v>368295859.51999998</v>
      </c>
      <c r="D16" s="671">
        <v>1996309486.0079999</v>
      </c>
      <c r="E16" s="669">
        <v>50128737.350000001</v>
      </c>
      <c r="F16" s="669">
        <v>0</v>
      </c>
      <c r="G16" s="682">
        <v>25064368.675000001</v>
      </c>
    </row>
    <row r="17" spans="1:7">
      <c r="A17" s="344">
        <v>10</v>
      </c>
      <c r="B17" s="668" t="s">
        <v>638</v>
      </c>
      <c r="C17" s="669"/>
      <c r="D17" s="671">
        <v>0</v>
      </c>
      <c r="E17" s="669"/>
      <c r="F17" s="669"/>
      <c r="G17" s="682">
        <v>0</v>
      </c>
    </row>
    <row r="18" spans="1:7">
      <c r="A18" s="344">
        <v>11</v>
      </c>
      <c r="B18" s="668" t="s">
        <v>95</v>
      </c>
      <c r="C18" s="669">
        <v>0</v>
      </c>
      <c r="D18" s="671">
        <f>SUM(D19:D20)</f>
        <v>492296726.93195975</v>
      </c>
      <c r="E18" s="671">
        <f>SUM(E19:E20)</f>
        <v>19715762.5902</v>
      </c>
      <c r="F18" s="671">
        <f>SUM(F19:F20)</f>
        <v>25792556.665100001</v>
      </c>
      <c r="G18" s="682">
        <v>0</v>
      </c>
    </row>
    <row r="19" spans="1:7">
      <c r="A19" s="344">
        <v>12</v>
      </c>
      <c r="B19" s="670" t="s">
        <v>639</v>
      </c>
      <c r="C19" s="621"/>
      <c r="D19" s="671">
        <v>4852429.18</v>
      </c>
      <c r="E19" s="669">
        <v>481206.09</v>
      </c>
      <c r="F19" s="669">
        <v>1219679.06</v>
      </c>
      <c r="G19" s="682">
        <v>0</v>
      </c>
    </row>
    <row r="20" spans="1:7" ht="26.25">
      <c r="A20" s="344">
        <v>13</v>
      </c>
      <c r="B20" s="670" t="s">
        <v>640</v>
      </c>
      <c r="C20" s="669"/>
      <c r="D20" s="669">
        <v>487444297.75195974</v>
      </c>
      <c r="E20" s="669">
        <v>19234556.5002</v>
      </c>
      <c r="F20" s="669">
        <v>24572877.605100002</v>
      </c>
      <c r="G20" s="682">
        <v>0</v>
      </c>
    </row>
    <row r="21" spans="1:7">
      <c r="A21" s="345">
        <v>14</v>
      </c>
      <c r="B21" s="672" t="s">
        <v>641</v>
      </c>
      <c r="C21" s="703"/>
      <c r="D21" s="703"/>
      <c r="E21" s="703"/>
      <c r="F21" s="703"/>
      <c r="G21" s="703">
        <f>SUM(G8,G11,G14,G17,G18)+G10</f>
        <v>15366833489.102087</v>
      </c>
    </row>
    <row r="22" spans="1:7">
      <c r="A22" s="683"/>
      <c r="B22" s="673" t="s">
        <v>642</v>
      </c>
      <c r="C22" s="674"/>
      <c r="D22" s="675"/>
      <c r="E22" s="674"/>
      <c r="F22" s="674"/>
      <c r="G22" s="684"/>
    </row>
    <row r="23" spans="1:7">
      <c r="A23" s="344">
        <v>15</v>
      </c>
      <c r="B23" s="668" t="s">
        <v>489</v>
      </c>
      <c r="C23" s="676">
        <v>4866055429.9770002</v>
      </c>
      <c r="D23" s="606">
        <v>1738998650</v>
      </c>
      <c r="E23" s="676"/>
      <c r="F23" s="676"/>
      <c r="G23" s="682">
        <v>194102720.27285004</v>
      </c>
    </row>
    <row r="24" spans="1:7">
      <c r="A24" s="344">
        <v>16</v>
      </c>
      <c r="B24" s="668" t="s">
        <v>643</v>
      </c>
      <c r="C24" s="669">
        <v>6266871.3899999969</v>
      </c>
      <c r="D24" s="671">
        <v>2248841601.6067519</v>
      </c>
      <c r="E24" s="669">
        <v>1673078675.29935</v>
      </c>
      <c r="F24" s="669">
        <v>9104390532.677393</v>
      </c>
      <c r="G24" s="682">
        <v>9284189297.9740734</v>
      </c>
    </row>
    <row r="25" spans="1:7" ht="26.25">
      <c r="A25" s="344">
        <v>17</v>
      </c>
      <c r="B25" s="670" t="s">
        <v>644</v>
      </c>
      <c r="C25" s="669"/>
      <c r="D25" s="671"/>
      <c r="E25" s="669"/>
      <c r="F25" s="669"/>
      <c r="G25" s="682"/>
    </row>
    <row r="26" spans="1:7" ht="26.25">
      <c r="A26" s="344">
        <v>18</v>
      </c>
      <c r="B26" s="670" t="s">
        <v>645</v>
      </c>
      <c r="C26" s="669">
        <v>6266871.3899999969</v>
      </c>
      <c r="D26" s="671">
        <v>25878230.468480002</v>
      </c>
      <c r="E26" s="669">
        <v>23161187.280000001</v>
      </c>
      <c r="F26" s="669">
        <v>0</v>
      </c>
      <c r="G26" s="682">
        <v>16244858.918791998</v>
      </c>
    </row>
    <row r="27" spans="1:7">
      <c r="A27" s="344">
        <v>19</v>
      </c>
      <c r="B27" s="670" t="s">
        <v>646</v>
      </c>
      <c r="C27" s="669">
        <v>0</v>
      </c>
      <c r="D27" s="671">
        <v>1932214443.0202863</v>
      </c>
      <c r="E27" s="669">
        <v>1377417019.7490647</v>
      </c>
      <c r="F27" s="669">
        <v>5443558586.3557501</v>
      </c>
      <c r="G27" s="682">
        <v>6310132648.6001759</v>
      </c>
    </row>
    <row r="28" spans="1:7">
      <c r="A28" s="344">
        <v>20</v>
      </c>
      <c r="B28" s="677" t="s">
        <v>647</v>
      </c>
      <c r="C28" s="669"/>
      <c r="D28" s="671"/>
      <c r="E28" s="669"/>
      <c r="F28" s="669"/>
      <c r="G28" s="682"/>
    </row>
    <row r="29" spans="1:7">
      <c r="A29" s="344">
        <v>21</v>
      </c>
      <c r="B29" s="670" t="s">
        <v>648</v>
      </c>
      <c r="C29" s="669">
        <v>0</v>
      </c>
      <c r="D29" s="671">
        <v>278810774.00298589</v>
      </c>
      <c r="E29" s="669">
        <v>242189898.03828523</v>
      </c>
      <c r="F29" s="669">
        <v>3539660753.6801429</v>
      </c>
      <c r="G29" s="682">
        <v>2833691914.5363307</v>
      </c>
    </row>
    <row r="30" spans="1:7">
      <c r="A30" s="344">
        <v>22</v>
      </c>
      <c r="B30" s="677" t="s">
        <v>647</v>
      </c>
      <c r="C30" s="669"/>
      <c r="D30" s="671">
        <v>192579414.37209344</v>
      </c>
      <c r="E30" s="669">
        <v>176989436.75926027</v>
      </c>
      <c r="F30" s="669">
        <v>2524993439.7802224</v>
      </c>
      <c r="G30" s="682">
        <v>1826272619.5272415</v>
      </c>
    </row>
    <row r="31" spans="1:7" ht="26.25">
      <c r="A31" s="344">
        <v>23</v>
      </c>
      <c r="B31" s="670" t="s">
        <v>649</v>
      </c>
      <c r="C31" s="669"/>
      <c r="D31" s="671">
        <v>11938154.115</v>
      </c>
      <c r="E31" s="669">
        <v>30310570.232000001</v>
      </c>
      <c r="F31" s="669">
        <v>121171192.6415</v>
      </c>
      <c r="G31" s="682">
        <v>124119875.91877499</v>
      </c>
    </row>
    <row r="32" spans="1:7">
      <c r="A32" s="344">
        <v>24</v>
      </c>
      <c r="B32" s="668" t="s">
        <v>650</v>
      </c>
      <c r="C32" s="669"/>
      <c r="D32" s="671"/>
      <c r="E32" s="669"/>
      <c r="F32" s="669"/>
      <c r="G32" s="682">
        <v>0</v>
      </c>
    </row>
    <row r="33" spans="1:7">
      <c r="A33" s="344">
        <v>25</v>
      </c>
      <c r="B33" s="668" t="s">
        <v>165</v>
      </c>
      <c r="C33" s="669">
        <v>602080761.29999995</v>
      </c>
      <c r="D33" s="669">
        <v>463723659.29128969</v>
      </c>
      <c r="E33" s="669">
        <v>107555663.68445788</v>
      </c>
      <c r="F33" s="669">
        <v>859376497.95672584</v>
      </c>
      <c r="G33" s="682">
        <v>1867364118.3026979</v>
      </c>
    </row>
    <row r="34" spans="1:7">
      <c r="A34" s="344">
        <v>26</v>
      </c>
      <c r="B34" s="670" t="s">
        <v>651</v>
      </c>
      <c r="C34" s="621"/>
      <c r="D34" s="671">
        <v>99581909.75999999</v>
      </c>
      <c r="E34" s="669">
        <v>25887724.260000002</v>
      </c>
      <c r="F34" s="669"/>
      <c r="G34" s="682">
        <v>125469634.02</v>
      </c>
    </row>
    <row r="35" spans="1:7">
      <c r="A35" s="344">
        <v>27</v>
      </c>
      <c r="B35" s="670" t="s">
        <v>652</v>
      </c>
      <c r="C35" s="669">
        <v>602080761.29999995</v>
      </c>
      <c r="D35" s="671">
        <v>364141749.5312897</v>
      </c>
      <c r="E35" s="669">
        <v>81667939.424457878</v>
      </c>
      <c r="F35" s="669">
        <v>859376497.95672584</v>
      </c>
      <c r="G35" s="682">
        <v>1741894484.2826979</v>
      </c>
    </row>
    <row r="36" spans="1:7">
      <c r="A36" s="344">
        <v>28</v>
      </c>
      <c r="B36" s="668" t="s">
        <v>653</v>
      </c>
      <c r="C36" s="669">
        <v>758984344.61590004</v>
      </c>
      <c r="D36" s="671">
        <v>421788235.23249996</v>
      </c>
      <c r="E36" s="669">
        <v>430799968.55040002</v>
      </c>
      <c r="F36" s="669">
        <v>841060049.46650004</v>
      </c>
      <c r="G36" s="682">
        <v>249367045.02906001</v>
      </c>
    </row>
    <row r="37" spans="1:7">
      <c r="A37" s="345">
        <v>29</v>
      </c>
      <c r="B37" s="672" t="s">
        <v>654</v>
      </c>
      <c r="C37" s="703"/>
      <c r="D37" s="703"/>
      <c r="E37" s="703"/>
      <c r="F37" s="703"/>
      <c r="G37" s="703">
        <f>SUM(G23:G24,G32:G33,G36)</f>
        <v>11595023181.578682</v>
      </c>
    </row>
    <row r="38" spans="1:7">
      <c r="A38" s="680"/>
      <c r="B38" s="663"/>
      <c r="C38" s="662"/>
      <c r="D38" s="662"/>
      <c r="E38" s="662"/>
      <c r="F38" s="662"/>
      <c r="G38" s="685"/>
    </row>
    <row r="39" spans="1:7" ht="15.75" thickBot="1">
      <c r="A39" s="346">
        <v>30</v>
      </c>
      <c r="B39" s="347" t="s">
        <v>622</v>
      </c>
      <c r="C39" s="686"/>
      <c r="D39" s="686"/>
      <c r="E39" s="686"/>
      <c r="F39" s="686"/>
      <c r="G39" s="349">
        <f>IFERROR(G21/G37,0)</f>
        <v>1.3252956245500034</v>
      </c>
    </row>
    <row r="42" spans="1:7" ht="39">
      <c r="B42" s="16" t="s">
        <v>655</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1"/>
  <sheetViews>
    <sheetView showGridLines="0" zoomScaleNormal="100" workbookViewId="0">
      <pane xSplit="1" ySplit="5" topLeftCell="B6" activePane="bottomRight" state="frozen"/>
      <selection activeCell="B14" sqref="B14:C14"/>
      <selection pane="topRight" activeCell="B14" sqref="B14:C14"/>
      <selection pane="bottomLeft" activeCell="B14" sqref="B14:C14"/>
      <selection pane="bottomRight" activeCell="B6" sqref="B6"/>
    </sheetView>
  </sheetViews>
  <sheetFormatPr defaultRowHeight="15.75"/>
  <cols>
    <col min="1" max="1" width="9.5703125" style="12" bestFit="1" customWidth="1"/>
    <col min="2" max="2" width="88.42578125" style="9" customWidth="1"/>
    <col min="3" max="7" width="13.85546875" style="9" bestFit="1" customWidth="1"/>
    <col min="8" max="8" width="6.7109375" customWidth="1"/>
  </cols>
  <sheetData>
    <row r="1" spans="1:7">
      <c r="A1" s="10" t="s">
        <v>188</v>
      </c>
      <c r="B1" s="329" t="str">
        <f>Info!C2</f>
        <v>სს ”საქართველოს ბანკი”</v>
      </c>
    </row>
    <row r="2" spans="1:7">
      <c r="A2" s="10" t="s">
        <v>189</v>
      </c>
      <c r="B2" s="337">
        <v>44561</v>
      </c>
      <c r="C2" s="19"/>
      <c r="D2" s="19"/>
      <c r="E2" s="19"/>
      <c r="F2" s="19"/>
      <c r="G2" s="19"/>
    </row>
    <row r="3" spans="1:7">
      <c r="A3" s="10"/>
      <c r="C3" s="19"/>
      <c r="D3" s="19"/>
      <c r="E3" s="19"/>
      <c r="F3" s="19"/>
      <c r="G3" s="19"/>
    </row>
    <row r="4" spans="1:7" ht="16.5" thickBot="1">
      <c r="A4" s="623" t="s">
        <v>403</v>
      </c>
      <c r="B4" s="624" t="s">
        <v>223</v>
      </c>
      <c r="C4" s="625">
        <v>4</v>
      </c>
      <c r="D4" s="625"/>
      <c r="E4" s="625"/>
      <c r="F4" s="625"/>
      <c r="G4" s="625"/>
    </row>
    <row r="5" spans="1:7" ht="15">
      <c r="A5" s="234" t="s">
        <v>26</v>
      </c>
      <c r="B5" s="235"/>
      <c r="C5" s="338" t="s">
        <v>1017</v>
      </c>
      <c r="D5" s="338" t="str">
        <f>IF(INT(MONTH($B$2))=3, "4"&amp;"Q"&amp;"-"&amp;YEAR($B$2)-1, IF(INT(MONTH($B$2))=6, "1"&amp;"Q"&amp;"-"&amp;YEAR($B$2), IF(INT(MONTH($B$2))=9, "2"&amp;"Q"&amp;"-"&amp;YEAR($B$2),IF(INT(MONTH($B$2))=12, "3"&amp;"Q"&amp;"-"&amp;YEAR($B$2), 0))))</f>
        <v>3Q-2021</v>
      </c>
      <c r="E5" s="338" t="str">
        <f>IF(INT(MONTH($B$2))=3, "3"&amp;"Q"&amp;"-"&amp;YEAR($B$2)-1, IF(INT(MONTH($B$2))=6, "4"&amp;"Q"&amp;"-"&amp;YEAR($B$2)-1, IF(INT(MONTH($B$2))=9, "1"&amp;"Q"&amp;"-"&amp;YEAR($B$2),IF(INT(MONTH($B$2))=12, "2"&amp;"Q"&amp;"-"&amp;YEAR($B$2), 0))))</f>
        <v>2Q-2021</v>
      </c>
      <c r="F5" s="338" t="str">
        <f>IF(INT(MONTH($B$2))=3, "2"&amp;"Q"&amp;"-"&amp;YEAR($B$2)-1, IF(INT(MONTH($B$2))=6, "3"&amp;"Q"&amp;"-"&amp;YEAR($B$2)-1, IF(INT(MONTH($B$2))=9, "4"&amp;"Q"&amp;"-"&amp;YEAR($B$2)-1,IF(INT(MONTH($B$2))=12, "1"&amp;"Q"&amp;"-"&amp;YEAR($B$2), 0))))</f>
        <v>1Q-2021</v>
      </c>
      <c r="G5" s="639" t="str">
        <f>IF(INT(MONTH($B$2))=3, "1"&amp;"Q"&amp;"-"&amp;YEAR($B$2)-1, IF(INT(MONTH($B$2))=6, "2"&amp;"Q"&amp;"-"&amp;YEAR($B$2)-1, IF(INT(MONTH($B$2))=9, "3"&amp;"Q"&amp;"-"&amp;YEAR($B$2)-1,IF(INT(MONTH($B$2))=12, "4"&amp;"Q"&amp;"-"&amp;YEAR($B$2)-1, 0))))</f>
        <v>4Q-2020</v>
      </c>
    </row>
    <row r="6" spans="1:7" ht="15">
      <c r="A6" s="339"/>
      <c r="B6" s="627" t="s">
        <v>186</v>
      </c>
      <c r="C6" s="621"/>
      <c r="D6" s="621"/>
      <c r="E6" s="621"/>
      <c r="F6" s="621"/>
      <c r="G6" s="640"/>
    </row>
    <row r="7" spans="1:7" ht="15">
      <c r="A7" s="339"/>
      <c r="B7" s="628" t="s">
        <v>190</v>
      </c>
      <c r="C7" s="621"/>
      <c r="D7" s="621"/>
      <c r="E7" s="621"/>
      <c r="F7" s="621"/>
      <c r="G7" s="640"/>
    </row>
    <row r="8" spans="1:7" ht="15">
      <c r="A8" s="332">
        <v>1</v>
      </c>
      <c r="B8" s="626" t="s">
        <v>23</v>
      </c>
      <c r="C8" s="622">
        <v>2381240371.2011437</v>
      </c>
      <c r="D8" s="622">
        <v>2211025148.4116063</v>
      </c>
      <c r="E8" s="622">
        <v>2073560020</v>
      </c>
      <c r="F8" s="622">
        <v>1854811875</v>
      </c>
      <c r="G8" s="641">
        <v>1661530110</v>
      </c>
    </row>
    <row r="9" spans="1:7" ht="15">
      <c r="A9" s="332">
        <v>2</v>
      </c>
      <c r="B9" s="626" t="s">
        <v>89</v>
      </c>
      <c r="C9" s="622">
        <v>2691000371.2011437</v>
      </c>
      <c r="D9" s="622">
        <v>2523305148.4116063</v>
      </c>
      <c r="E9" s="622">
        <v>2389590020</v>
      </c>
      <c r="F9" s="622">
        <v>2195991875</v>
      </c>
      <c r="G9" s="641">
        <v>1989190110</v>
      </c>
    </row>
    <row r="10" spans="1:7" ht="15">
      <c r="A10" s="332">
        <v>3</v>
      </c>
      <c r="B10" s="626" t="s">
        <v>88</v>
      </c>
      <c r="C10" s="622">
        <v>3475800220.6503272</v>
      </c>
      <c r="D10" s="622">
        <v>3306232289.9661388</v>
      </c>
      <c r="E10" s="622">
        <v>3171657137</v>
      </c>
      <c r="F10" s="622">
        <v>3072725368</v>
      </c>
      <c r="G10" s="641">
        <v>2819334735</v>
      </c>
    </row>
    <row r="11" spans="1:7" ht="15">
      <c r="A11" s="332">
        <v>4</v>
      </c>
      <c r="B11" s="626" t="s">
        <v>613</v>
      </c>
      <c r="C11" s="622">
        <v>2063248322.8275342</v>
      </c>
      <c r="D11" s="622">
        <v>1898316120.4906502</v>
      </c>
      <c r="E11" s="622">
        <v>1850450551</v>
      </c>
      <c r="F11" s="622">
        <v>1292219484</v>
      </c>
      <c r="G11" s="641">
        <v>1182220010</v>
      </c>
    </row>
    <row r="12" spans="1:7" ht="15">
      <c r="A12" s="332">
        <v>5</v>
      </c>
      <c r="B12" s="626" t="s">
        <v>614</v>
      </c>
      <c r="C12" s="622">
        <v>2452670591.4897223</v>
      </c>
      <c r="D12" s="622">
        <v>2273638377.8423667</v>
      </c>
      <c r="E12" s="622">
        <v>2219528839</v>
      </c>
      <c r="F12" s="622">
        <v>1613262218</v>
      </c>
      <c r="G12" s="641">
        <v>1469759957</v>
      </c>
    </row>
    <row r="13" spans="1:7" ht="15">
      <c r="A13" s="332">
        <v>6</v>
      </c>
      <c r="B13" s="626" t="s">
        <v>615</v>
      </c>
      <c r="C13" s="622">
        <v>3182228147.4987483</v>
      </c>
      <c r="D13" s="622">
        <v>2978399452.782557</v>
      </c>
      <c r="E13" s="622">
        <v>2940042510</v>
      </c>
      <c r="F13" s="622">
        <v>2273246408</v>
      </c>
      <c r="G13" s="641">
        <v>2206301322</v>
      </c>
    </row>
    <row r="14" spans="1:7" ht="15">
      <c r="A14" s="339"/>
      <c r="B14" s="627" t="s">
        <v>617</v>
      </c>
      <c r="C14" s="629"/>
      <c r="D14" s="629"/>
      <c r="E14" s="629"/>
      <c r="F14" s="629"/>
      <c r="G14" s="642"/>
    </row>
    <row r="15" spans="1:7" ht="27" customHeight="1">
      <c r="A15" s="332">
        <v>7</v>
      </c>
      <c r="B15" s="626" t="s">
        <v>616</v>
      </c>
      <c r="C15" s="630">
        <v>17977949348.409412</v>
      </c>
      <c r="D15" s="630">
        <v>17248163062.559422</v>
      </c>
      <c r="E15" s="630">
        <v>16598810400</v>
      </c>
      <c r="F15" s="630">
        <v>16516430454</v>
      </c>
      <c r="G15" s="643">
        <v>16040093857</v>
      </c>
    </row>
    <row r="16" spans="1:7" ht="15">
      <c r="A16" s="339"/>
      <c r="B16" s="627" t="s">
        <v>621</v>
      </c>
      <c r="C16" s="629"/>
      <c r="D16" s="629"/>
      <c r="E16" s="629"/>
      <c r="F16" s="629"/>
      <c r="G16" s="642"/>
    </row>
    <row r="17" spans="1:7" s="2" customFormat="1" ht="15">
      <c r="A17" s="332"/>
      <c r="B17" s="628" t="s">
        <v>602</v>
      </c>
      <c r="C17" s="629"/>
      <c r="D17" s="629"/>
      <c r="E17" s="629"/>
      <c r="F17" s="629"/>
      <c r="G17" s="642"/>
    </row>
    <row r="18" spans="1:7" ht="15">
      <c r="A18" s="331">
        <v>8</v>
      </c>
      <c r="B18" s="631" t="s">
        <v>611</v>
      </c>
      <c r="C18" s="632">
        <v>0.13245339193325864</v>
      </c>
      <c r="D18" s="632">
        <v>0.12818902165941817</v>
      </c>
      <c r="E18" s="632">
        <v>0.1249</v>
      </c>
      <c r="F18" s="632">
        <v>0.1123</v>
      </c>
      <c r="G18" s="644">
        <v>0.1036</v>
      </c>
    </row>
    <row r="19" spans="1:7" ht="15" customHeight="1">
      <c r="A19" s="331">
        <v>9</v>
      </c>
      <c r="B19" s="631" t="s">
        <v>610</v>
      </c>
      <c r="C19" s="633">
        <v>0.14968338819128046</v>
      </c>
      <c r="D19" s="633">
        <v>0.14629413806325517</v>
      </c>
      <c r="E19" s="633">
        <v>0.14399999999999999</v>
      </c>
      <c r="F19" s="633">
        <v>0.13300000000000001</v>
      </c>
      <c r="G19" s="645">
        <v>0.124</v>
      </c>
    </row>
    <row r="20" spans="1:7" ht="15">
      <c r="A20" s="331">
        <v>10</v>
      </c>
      <c r="B20" s="631" t="s">
        <v>612</v>
      </c>
      <c r="C20" s="632">
        <v>0.19333685690675542</v>
      </c>
      <c r="D20" s="632">
        <v>0.19168605247842163</v>
      </c>
      <c r="E20" s="632">
        <v>0.19109999999999999</v>
      </c>
      <c r="F20" s="632">
        <v>0.186</v>
      </c>
      <c r="G20" s="644">
        <v>0.17580000000000001</v>
      </c>
    </row>
    <row r="21" spans="1:7" ht="15">
      <c r="A21" s="331">
        <v>11</v>
      </c>
      <c r="B21" s="626" t="s">
        <v>613</v>
      </c>
      <c r="C21" s="632">
        <v>0.11476549871412775</v>
      </c>
      <c r="D21" s="632">
        <v>0.11005903142296491</v>
      </c>
      <c r="E21" s="632">
        <v>0.1115</v>
      </c>
      <c r="F21" s="632">
        <v>7.8200000000000006E-2</v>
      </c>
      <c r="G21" s="644">
        <v>7.3700000000000002E-2</v>
      </c>
    </row>
    <row r="22" spans="1:7" ht="15">
      <c r="A22" s="331">
        <v>12</v>
      </c>
      <c r="B22" s="626" t="s">
        <v>614</v>
      </c>
      <c r="C22" s="632">
        <v>0.13642660483447855</v>
      </c>
      <c r="D22" s="632">
        <v>0.13181916066051999</v>
      </c>
      <c r="E22" s="632">
        <v>0.13370000000000001</v>
      </c>
      <c r="F22" s="632">
        <v>9.7699999999999995E-2</v>
      </c>
      <c r="G22" s="644">
        <v>9.1600000000000001E-2</v>
      </c>
    </row>
    <row r="23" spans="1:7" ht="15">
      <c r="A23" s="331">
        <v>13</v>
      </c>
      <c r="B23" s="626" t="s">
        <v>615</v>
      </c>
      <c r="C23" s="632">
        <v>0.17700729298029166</v>
      </c>
      <c r="D23" s="632">
        <v>0.17267922630252536</v>
      </c>
      <c r="E23" s="632">
        <v>0.17710000000000001</v>
      </c>
      <c r="F23" s="632">
        <v>0.1376</v>
      </c>
      <c r="G23" s="644">
        <v>0.13750000000000001</v>
      </c>
    </row>
    <row r="24" spans="1:7" ht="15">
      <c r="A24" s="339"/>
      <c r="B24" s="627" t="s">
        <v>6</v>
      </c>
      <c r="C24" s="629"/>
      <c r="D24" s="629"/>
      <c r="E24" s="629"/>
      <c r="F24" s="629"/>
      <c r="G24" s="642"/>
    </row>
    <row r="25" spans="1:7" ht="15" customHeight="1">
      <c r="A25" s="340">
        <v>14</v>
      </c>
      <c r="B25" s="634" t="s">
        <v>7</v>
      </c>
      <c r="C25" s="635">
        <v>8.3647276232489604E-2</v>
      </c>
      <c r="D25" s="635">
        <v>8.0894114660675281E-2</v>
      </c>
      <c r="E25" s="635">
        <v>7.7899999999999997E-2</v>
      </c>
      <c r="F25" s="635">
        <v>7.5999999999999998E-2</v>
      </c>
      <c r="G25" s="646">
        <v>7.7700000000000005E-2</v>
      </c>
    </row>
    <row r="26" spans="1:7" ht="15">
      <c r="A26" s="340">
        <v>15</v>
      </c>
      <c r="B26" s="634" t="s">
        <v>8</v>
      </c>
      <c r="C26" s="635">
        <v>4.0422842166684972E-2</v>
      </c>
      <c r="D26" s="635">
        <v>3.9960719898887893E-2</v>
      </c>
      <c r="E26" s="635">
        <v>3.9600000000000003E-2</v>
      </c>
      <c r="F26" s="635">
        <v>3.9699999999999999E-2</v>
      </c>
      <c r="G26" s="646">
        <v>4.3799999999999999E-2</v>
      </c>
    </row>
    <row r="27" spans="1:7" ht="15">
      <c r="A27" s="340">
        <v>16</v>
      </c>
      <c r="B27" s="634" t="s">
        <v>9</v>
      </c>
      <c r="C27" s="635">
        <v>3.6548891124828509E-2</v>
      </c>
      <c r="D27" s="635">
        <v>3.553591280790331E-2</v>
      </c>
      <c r="E27" s="635">
        <v>3.2800000000000003E-2</v>
      </c>
      <c r="F27" s="635">
        <v>3.1800000000000002E-2</v>
      </c>
      <c r="G27" s="646">
        <v>2.6100000000000002E-2</v>
      </c>
    </row>
    <row r="28" spans="1:7" ht="15">
      <c r="A28" s="340">
        <v>17</v>
      </c>
      <c r="B28" s="634" t="s">
        <v>224</v>
      </c>
      <c r="C28" s="635">
        <v>4.3224434065804632E-2</v>
      </c>
      <c r="D28" s="635">
        <v>4.0933394761787395E-2</v>
      </c>
      <c r="E28" s="635">
        <v>3.8300000000000001E-2</v>
      </c>
      <c r="F28" s="635">
        <v>3.6299999999999999E-2</v>
      </c>
      <c r="G28" s="646">
        <v>3.4000000000000002E-2</v>
      </c>
    </row>
    <row r="29" spans="1:7" ht="15">
      <c r="A29" s="340">
        <v>18</v>
      </c>
      <c r="B29" s="634" t="s">
        <v>10</v>
      </c>
      <c r="C29" s="635">
        <v>3.9948705471960846E-2</v>
      </c>
      <c r="D29" s="635">
        <v>4.2718744670470897E-2</v>
      </c>
      <c r="E29" s="635">
        <v>4.2200000000000001E-2</v>
      </c>
      <c r="F29" s="635">
        <v>3.7699999999999997E-2</v>
      </c>
      <c r="G29" s="646">
        <v>3.0999999999999999E-3</v>
      </c>
    </row>
    <row r="30" spans="1:7" ht="15">
      <c r="A30" s="340">
        <v>19</v>
      </c>
      <c r="B30" s="634" t="s">
        <v>11</v>
      </c>
      <c r="C30" s="635">
        <v>0.37634687940545997</v>
      </c>
      <c r="D30" s="635">
        <v>0.41232008351057292</v>
      </c>
      <c r="E30" s="635">
        <v>0.42420000000000002</v>
      </c>
      <c r="F30" s="635">
        <v>0.39300000000000002</v>
      </c>
      <c r="G30" s="646">
        <v>3.4200000000000001E-2</v>
      </c>
    </row>
    <row r="31" spans="1:7" ht="15">
      <c r="A31" s="339"/>
      <c r="B31" s="627" t="s">
        <v>12</v>
      </c>
      <c r="C31" s="629"/>
      <c r="D31" s="629"/>
      <c r="E31" s="629"/>
      <c r="F31" s="629"/>
      <c r="G31" s="642"/>
    </row>
    <row r="32" spans="1:7" ht="15">
      <c r="A32" s="340">
        <v>20</v>
      </c>
      <c r="B32" s="634" t="s">
        <v>13</v>
      </c>
      <c r="C32" s="635">
        <v>4.3765551546771399E-2</v>
      </c>
      <c r="D32" s="635">
        <v>5.1211137166589878E-2</v>
      </c>
      <c r="E32" s="635">
        <v>6.1899999999999997E-2</v>
      </c>
      <c r="F32" s="635">
        <v>8.2600000000000007E-2</v>
      </c>
      <c r="G32" s="646">
        <v>8.3500000000000005E-2</v>
      </c>
    </row>
    <row r="33" spans="1:7" ht="15" customHeight="1">
      <c r="A33" s="340">
        <v>21</v>
      </c>
      <c r="B33" s="634" t="s">
        <v>14</v>
      </c>
      <c r="C33" s="635">
        <v>3.9927530230018556E-2</v>
      </c>
      <c r="D33" s="635">
        <v>4.1148280517411095E-2</v>
      </c>
      <c r="E33" s="635">
        <v>4.7100000000000003E-2</v>
      </c>
      <c r="F33" s="635">
        <v>5.3800000000000001E-2</v>
      </c>
      <c r="G33" s="646">
        <v>5.8299999999999998E-2</v>
      </c>
    </row>
    <row r="34" spans="1:7" ht="15">
      <c r="A34" s="340">
        <v>22</v>
      </c>
      <c r="B34" s="634" t="s">
        <v>15</v>
      </c>
      <c r="C34" s="635">
        <v>0.52105142447205355</v>
      </c>
      <c r="D34" s="635">
        <v>0.52833265254177519</v>
      </c>
      <c r="E34" s="635">
        <v>0.54079999999999995</v>
      </c>
      <c r="F34" s="635">
        <v>0.56269999999999998</v>
      </c>
      <c r="G34" s="646">
        <v>0.56659999999999999</v>
      </c>
    </row>
    <row r="35" spans="1:7" ht="15" customHeight="1">
      <c r="A35" s="340">
        <v>23</v>
      </c>
      <c r="B35" s="634" t="s">
        <v>16</v>
      </c>
      <c r="C35" s="635">
        <v>0.49212347231160997</v>
      </c>
      <c r="D35" s="635">
        <v>0.5064139321994876</v>
      </c>
      <c r="E35" s="635">
        <v>0.52569999999999995</v>
      </c>
      <c r="F35" s="635">
        <v>0.55620000000000003</v>
      </c>
      <c r="G35" s="646">
        <v>0.54659999999999997</v>
      </c>
    </row>
    <row r="36" spans="1:7" ht="15">
      <c r="A36" s="340">
        <v>24</v>
      </c>
      <c r="B36" s="634" t="s">
        <v>17</v>
      </c>
      <c r="C36" s="635">
        <v>0.15402563255274054</v>
      </c>
      <c r="D36" s="635">
        <v>0.10790217031320253</v>
      </c>
      <c r="E36" s="635">
        <v>4.6699999999999998E-2</v>
      </c>
      <c r="F36" s="635">
        <v>2.9100000000000001E-2</v>
      </c>
      <c r="G36" s="646">
        <v>0.19400000000000001</v>
      </c>
    </row>
    <row r="37" spans="1:7" ht="15" customHeight="1">
      <c r="A37" s="339"/>
      <c r="B37" s="627" t="s">
        <v>18</v>
      </c>
      <c r="C37" s="629"/>
      <c r="D37" s="629"/>
      <c r="E37" s="629"/>
      <c r="F37" s="629"/>
      <c r="G37" s="642"/>
    </row>
    <row r="38" spans="1:7" ht="15" customHeight="1">
      <c r="A38" s="340">
        <v>25</v>
      </c>
      <c r="B38" s="634" t="s">
        <v>19</v>
      </c>
      <c r="C38" s="635">
        <v>0.21101618809000994</v>
      </c>
      <c r="D38" s="635">
        <v>0.19477518636322275</v>
      </c>
      <c r="E38" s="635">
        <v>0.1956</v>
      </c>
      <c r="F38" s="635">
        <v>0.22370000000000001</v>
      </c>
      <c r="G38" s="646">
        <v>0.20930000000000001</v>
      </c>
    </row>
    <row r="39" spans="1:7" ht="15" customHeight="1">
      <c r="A39" s="340">
        <v>26</v>
      </c>
      <c r="B39" s="634" t="s">
        <v>20</v>
      </c>
      <c r="C39" s="635">
        <v>0.58166858638348606</v>
      </c>
      <c r="D39" s="635">
        <v>0.59955637010506724</v>
      </c>
      <c r="E39" s="635">
        <v>0.61009999999999998</v>
      </c>
      <c r="F39" s="635">
        <v>0.63519999999999999</v>
      </c>
      <c r="G39" s="646">
        <v>0.60580000000000001</v>
      </c>
    </row>
    <row r="40" spans="1:7" ht="15" customHeight="1">
      <c r="A40" s="340">
        <v>27</v>
      </c>
      <c r="B40" s="636" t="s">
        <v>21</v>
      </c>
      <c r="C40" s="635">
        <v>0.31627930954637368</v>
      </c>
      <c r="D40" s="635">
        <v>0.31603701298083237</v>
      </c>
      <c r="E40" s="635">
        <v>0.29470000000000002</v>
      </c>
      <c r="F40" s="635">
        <v>0.29930000000000001</v>
      </c>
      <c r="G40" s="646">
        <v>0.29049999999999998</v>
      </c>
    </row>
    <row r="41" spans="1:7" ht="15" customHeight="1">
      <c r="A41" s="341"/>
      <c r="B41" s="627" t="s">
        <v>523</v>
      </c>
      <c r="C41" s="629"/>
      <c r="D41" s="629"/>
      <c r="E41" s="629"/>
      <c r="F41" s="629"/>
      <c r="G41" s="642"/>
    </row>
    <row r="42" spans="1:7" ht="15" customHeight="1">
      <c r="A42" s="340">
        <v>28</v>
      </c>
      <c r="B42" s="637" t="s">
        <v>507</v>
      </c>
      <c r="C42" s="638">
        <v>4549243866.4298429</v>
      </c>
      <c r="D42" s="638">
        <v>4276029146.0958605</v>
      </c>
      <c r="E42" s="638">
        <v>4999711553</v>
      </c>
      <c r="F42" s="638">
        <v>4974429847</v>
      </c>
      <c r="G42" s="647">
        <v>4724925985</v>
      </c>
    </row>
    <row r="43" spans="1:7" ht="15">
      <c r="A43" s="340">
        <v>29</v>
      </c>
      <c r="B43" s="634" t="s">
        <v>508</v>
      </c>
      <c r="C43" s="638">
        <v>3838895216.976727</v>
      </c>
      <c r="D43" s="638">
        <v>3628602900.5699868</v>
      </c>
      <c r="E43" s="638">
        <v>3677882958</v>
      </c>
      <c r="F43" s="638">
        <v>3484462550</v>
      </c>
      <c r="G43" s="647">
        <v>3411193233</v>
      </c>
    </row>
    <row r="44" spans="1:7" ht="15">
      <c r="A44" s="340">
        <v>30</v>
      </c>
      <c r="B44" s="634" t="s">
        <v>506</v>
      </c>
      <c r="C44" s="635">
        <v>1.1850398641545996</v>
      </c>
      <c r="D44" s="635">
        <v>1.1784230083220666</v>
      </c>
      <c r="E44" s="635">
        <v>1.3593999999999999</v>
      </c>
      <c r="F44" s="635">
        <v>1.4276</v>
      </c>
      <c r="G44" s="646">
        <v>1.3851</v>
      </c>
    </row>
    <row r="45" spans="1:7" ht="15">
      <c r="A45" s="340"/>
      <c r="B45" s="627" t="s">
        <v>622</v>
      </c>
      <c r="C45" s="629"/>
      <c r="D45" s="629"/>
      <c r="E45" s="629"/>
      <c r="F45" s="629"/>
      <c r="G45" s="642"/>
    </row>
    <row r="46" spans="1:7" ht="15">
      <c r="A46" s="340">
        <v>31</v>
      </c>
      <c r="B46" s="634" t="s">
        <v>629</v>
      </c>
      <c r="C46" s="638">
        <v>15366833489.102089</v>
      </c>
      <c r="D46" s="638">
        <v>14594785666.421753</v>
      </c>
      <c r="E46" s="638">
        <v>14621207732</v>
      </c>
      <c r="F46" s="638">
        <v>14757354182</v>
      </c>
      <c r="G46" s="647">
        <v>14161211128</v>
      </c>
    </row>
    <row r="47" spans="1:7" ht="15">
      <c r="A47" s="340">
        <v>32</v>
      </c>
      <c r="B47" s="634" t="s">
        <v>642</v>
      </c>
      <c r="C47" s="638">
        <v>11595023181.578682</v>
      </c>
      <c r="D47" s="638">
        <v>11249238257.285744</v>
      </c>
      <c r="E47" s="638">
        <v>10689152675</v>
      </c>
      <c r="F47" s="638">
        <v>10532377787</v>
      </c>
      <c r="G47" s="647">
        <v>10298020443</v>
      </c>
    </row>
    <row r="48" spans="1:7" thickBot="1">
      <c r="A48" s="97">
        <v>33</v>
      </c>
      <c r="B48" s="192" t="s">
        <v>656</v>
      </c>
      <c r="C48" s="439">
        <v>1.3252956245500036</v>
      </c>
      <c r="D48" s="439">
        <v>1.2974021291592088</v>
      </c>
      <c r="E48" s="439">
        <v>1.3678999999999999</v>
      </c>
      <c r="F48" s="439">
        <v>1.4011</v>
      </c>
      <c r="G48" s="648">
        <v>1.3751</v>
      </c>
    </row>
    <row r="49" spans="1:2">
      <c r="A49" s="13"/>
    </row>
    <row r="50" spans="1:2" ht="39.75">
      <c r="B50" s="16" t="s">
        <v>601</v>
      </c>
    </row>
    <row r="51" spans="1:2" ht="65.25">
      <c r="B51" s="265" t="s">
        <v>522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zoomScaleNormal="100" workbookViewId="0"/>
  </sheetViews>
  <sheetFormatPr defaultColWidth="9.140625" defaultRowHeight="12.75"/>
  <cols>
    <col min="1" max="1" width="11.85546875" style="354" bestFit="1" customWidth="1"/>
    <col min="2" max="2" width="105.140625" style="354" bestFit="1" customWidth="1"/>
    <col min="3" max="3" width="18.5703125" style="507" customWidth="1"/>
    <col min="4" max="4" width="21.7109375" style="507" customWidth="1"/>
    <col min="5" max="5" width="17.42578125" style="507" bestFit="1" customWidth="1"/>
    <col min="6" max="6" width="16.7109375" style="507" customWidth="1"/>
    <col min="7" max="7" width="30.42578125" style="507" customWidth="1"/>
    <col min="8" max="8" width="18.42578125" style="507" customWidth="1"/>
    <col min="9" max="9" width="15.5703125" style="354" bestFit="1" customWidth="1"/>
    <col min="10" max="10" width="13.140625" style="354" bestFit="1" customWidth="1"/>
    <col min="11" max="11" width="9.140625" style="354"/>
    <col min="12" max="12" width="9.42578125" style="354" bestFit="1" customWidth="1"/>
    <col min="13" max="16384" width="9.140625" style="354"/>
  </cols>
  <sheetData>
    <row r="1" spans="1:12">
      <c r="A1" s="353" t="s">
        <v>188</v>
      </c>
      <c r="B1" s="354" t="str">
        <f>'16. NSFR'!B1</f>
        <v>სს ”საქართველოს ბანკი”</v>
      </c>
    </row>
    <row r="2" spans="1:12">
      <c r="A2" s="355" t="s">
        <v>189</v>
      </c>
      <c r="B2" s="357">
        <f>'16. NSFR'!B2</f>
        <v>44561</v>
      </c>
    </row>
    <row r="3" spans="1:12">
      <c r="A3" s="356" t="s">
        <v>662</v>
      </c>
      <c r="B3" s="357"/>
      <c r="E3" s="507">
        <v>0</v>
      </c>
      <c r="H3" s="507">
        <v>0</v>
      </c>
    </row>
    <row r="5" spans="1:12">
      <c r="A5" s="808" t="s">
        <v>663</v>
      </c>
      <c r="B5" s="809"/>
      <c r="C5" s="814" t="s">
        <v>664</v>
      </c>
      <c r="D5" s="815"/>
      <c r="E5" s="815"/>
      <c r="F5" s="815"/>
      <c r="G5" s="815"/>
      <c r="H5" s="816"/>
    </row>
    <row r="6" spans="1:12">
      <c r="A6" s="810"/>
      <c r="B6" s="811"/>
      <c r="C6" s="817"/>
      <c r="D6" s="818"/>
      <c r="E6" s="818"/>
      <c r="F6" s="818"/>
      <c r="G6" s="818"/>
      <c r="H6" s="819"/>
    </row>
    <row r="7" spans="1:12" ht="25.5">
      <c r="A7" s="812"/>
      <c r="B7" s="813"/>
      <c r="C7" s="506" t="s">
        <v>665</v>
      </c>
      <c r="D7" s="506" t="s">
        <v>666</v>
      </c>
      <c r="E7" s="506" t="s">
        <v>667</v>
      </c>
      <c r="F7" s="506" t="s">
        <v>668</v>
      </c>
      <c r="G7" s="505" t="s">
        <v>939</v>
      </c>
      <c r="H7" s="506" t="s">
        <v>68</v>
      </c>
    </row>
    <row r="8" spans="1:12" ht="15">
      <c r="A8" s="359">
        <v>1</v>
      </c>
      <c r="B8" s="360" t="s">
        <v>216</v>
      </c>
      <c r="C8" s="504">
        <v>1940262230.7</v>
      </c>
      <c r="D8" s="504">
        <v>477770029.47866929</v>
      </c>
      <c r="E8" s="504">
        <v>820718047.98747289</v>
      </c>
      <c r="F8" s="504">
        <v>170083485.59925762</v>
      </c>
      <c r="G8" s="504">
        <v>0</v>
      </c>
      <c r="H8" s="503">
        <f>SUM(C8:G8)</f>
        <v>3408833793.7653999</v>
      </c>
      <c r="I8" s="501"/>
    </row>
    <row r="9" spans="1:12" ht="15">
      <c r="A9" s="359">
        <v>2</v>
      </c>
      <c r="B9" s="360" t="s">
        <v>217</v>
      </c>
      <c r="C9" s="504">
        <v>0</v>
      </c>
      <c r="D9" s="504"/>
      <c r="E9" s="504"/>
      <c r="F9" s="504"/>
      <c r="G9" s="504">
        <v>0</v>
      </c>
      <c r="H9" s="503">
        <f t="shared" ref="H9:H21" si="0">SUM(C9:G9)</f>
        <v>0</v>
      </c>
      <c r="I9" s="536"/>
    </row>
    <row r="10" spans="1:12" ht="15">
      <c r="A10" s="359">
        <v>3</v>
      </c>
      <c r="B10" s="360" t="s">
        <v>218</v>
      </c>
      <c r="C10" s="504"/>
      <c r="D10" s="504"/>
      <c r="E10" s="504"/>
      <c r="F10" s="504"/>
      <c r="G10" s="504"/>
      <c r="H10" s="503">
        <f t="shared" si="0"/>
        <v>0</v>
      </c>
      <c r="I10" s="536"/>
    </row>
    <row r="11" spans="1:12" ht="15">
      <c r="A11" s="359">
        <v>4</v>
      </c>
      <c r="B11" s="360" t="s">
        <v>219</v>
      </c>
      <c r="C11" s="504"/>
      <c r="D11" s="504">
        <v>181635747.39000002</v>
      </c>
      <c r="E11" s="504">
        <v>833718452.30999982</v>
      </c>
      <c r="F11" s="504">
        <v>0</v>
      </c>
      <c r="G11" s="504"/>
      <c r="H11" s="503">
        <f t="shared" si="0"/>
        <v>1015354199.6999998</v>
      </c>
      <c r="I11" s="501"/>
    </row>
    <row r="12" spans="1:12" ht="15">
      <c r="A12" s="359">
        <v>5</v>
      </c>
      <c r="B12" s="360" t="s">
        <v>220</v>
      </c>
      <c r="C12" s="504"/>
      <c r="D12" s="504"/>
      <c r="E12" s="504"/>
      <c r="F12" s="504"/>
      <c r="G12" s="504"/>
      <c r="H12" s="503">
        <f t="shared" si="0"/>
        <v>0</v>
      </c>
      <c r="I12" s="536"/>
    </row>
    <row r="13" spans="1:12" ht="15">
      <c r="A13" s="359">
        <v>6</v>
      </c>
      <c r="B13" s="360" t="s">
        <v>221</v>
      </c>
      <c r="C13" s="504">
        <v>346797429.77000004</v>
      </c>
      <c r="D13" s="504">
        <v>351073072.31999999</v>
      </c>
      <c r="E13" s="504"/>
      <c r="F13" s="504"/>
      <c r="G13" s="504">
        <v>0</v>
      </c>
      <c r="H13" s="503">
        <f t="shared" si="0"/>
        <v>697870502.09000003</v>
      </c>
      <c r="I13" s="501"/>
    </row>
    <row r="14" spans="1:12" ht="15">
      <c r="A14" s="359">
        <v>7</v>
      </c>
      <c r="B14" s="360" t="s">
        <v>73</v>
      </c>
      <c r="C14" s="504">
        <v>0</v>
      </c>
      <c r="D14" s="504">
        <v>1516608418.651077</v>
      </c>
      <c r="E14" s="504">
        <v>1944102698.0591621</v>
      </c>
      <c r="F14" s="504">
        <v>2380902482.9513502</v>
      </c>
      <c r="G14" s="504">
        <v>48622450.601999998</v>
      </c>
      <c r="H14" s="503">
        <f t="shared" si="0"/>
        <v>5890236050.2635899</v>
      </c>
      <c r="I14" s="501"/>
      <c r="J14" s="507"/>
      <c r="L14" s="507">
        <f>J14+J15+J16-I17</f>
        <v>0</v>
      </c>
    </row>
    <row r="15" spans="1:12" ht="15">
      <c r="A15" s="359">
        <v>8</v>
      </c>
      <c r="B15" s="362" t="s">
        <v>74</v>
      </c>
      <c r="C15" s="504">
        <v>0</v>
      </c>
      <c r="D15" s="504">
        <v>516352873.86448574</v>
      </c>
      <c r="E15" s="504">
        <v>2347324908.0044947</v>
      </c>
      <c r="F15" s="504">
        <v>1400617280.9540751</v>
      </c>
      <c r="G15" s="504">
        <v>6356184.3379455497</v>
      </c>
      <c r="H15" s="503">
        <f t="shared" si="0"/>
        <v>4270651247.1610007</v>
      </c>
      <c r="I15" s="501"/>
      <c r="J15" s="507"/>
    </row>
    <row r="16" spans="1:12" ht="15">
      <c r="A16" s="359">
        <v>9</v>
      </c>
      <c r="B16" s="360" t="s">
        <v>75</v>
      </c>
      <c r="C16" s="504"/>
      <c r="D16" s="504">
        <v>92021117.728455186</v>
      </c>
      <c r="E16" s="504">
        <v>784399932.5962224</v>
      </c>
      <c r="F16" s="504">
        <v>2658499989.3760958</v>
      </c>
      <c r="G16" s="504">
        <v>1494877.8524704499</v>
      </c>
      <c r="H16" s="503">
        <f t="shared" si="0"/>
        <v>3536415917.5532436</v>
      </c>
      <c r="I16" s="501"/>
      <c r="J16" s="507"/>
    </row>
    <row r="17" spans="1:10" ht="15">
      <c r="A17" s="359">
        <v>10</v>
      </c>
      <c r="B17" s="434" t="s">
        <v>690</v>
      </c>
      <c r="C17" s="504"/>
      <c r="D17" s="504">
        <v>9098160.0505120009</v>
      </c>
      <c r="E17" s="504">
        <v>36096706.584528044</v>
      </c>
      <c r="F17" s="504">
        <v>36143110.117870674</v>
      </c>
      <c r="G17" s="504">
        <v>50656709.035439998</v>
      </c>
      <c r="H17" s="503">
        <f>SUM(C17:G17)</f>
        <v>131994685.78835072</v>
      </c>
      <c r="I17" s="501"/>
      <c r="J17" s="507"/>
    </row>
    <row r="18" spans="1:10" ht="15">
      <c r="A18" s="359">
        <v>11</v>
      </c>
      <c r="B18" s="360" t="s">
        <v>70</v>
      </c>
      <c r="C18" s="504"/>
      <c r="D18" s="504">
        <v>66229569.008464009</v>
      </c>
      <c r="E18" s="504">
        <v>501419195.67558396</v>
      </c>
      <c r="F18" s="504">
        <v>977919228.89105999</v>
      </c>
      <c r="G18" s="504">
        <v>26326917.956057001</v>
      </c>
      <c r="H18" s="503">
        <f t="shared" si="0"/>
        <v>1571894911.5311651</v>
      </c>
      <c r="I18" s="501"/>
      <c r="J18" s="507"/>
    </row>
    <row r="19" spans="1:10" ht="15">
      <c r="A19" s="359">
        <v>12</v>
      </c>
      <c r="B19" s="360" t="s">
        <v>71</v>
      </c>
      <c r="C19" s="504"/>
      <c r="D19" s="504"/>
      <c r="E19" s="504"/>
      <c r="F19" s="504"/>
      <c r="G19" s="504"/>
      <c r="H19" s="503">
        <f t="shared" si="0"/>
        <v>0</v>
      </c>
      <c r="I19" s="536"/>
    </row>
    <row r="20" spans="1:10" ht="15">
      <c r="A20" s="363">
        <v>13</v>
      </c>
      <c r="B20" s="362" t="s">
        <v>72</v>
      </c>
      <c r="C20" s="504"/>
      <c r="D20" s="504"/>
      <c r="E20" s="504"/>
      <c r="F20" s="504"/>
      <c r="G20" s="504"/>
      <c r="H20" s="503">
        <f t="shared" si="0"/>
        <v>0</v>
      </c>
      <c r="I20" s="536"/>
    </row>
    <row r="21" spans="1:10" ht="15">
      <c r="A21" s="359">
        <v>14</v>
      </c>
      <c r="B21" s="360" t="s">
        <v>669</v>
      </c>
      <c r="C21" s="504">
        <v>795127843.81999993</v>
      </c>
      <c r="D21" s="502">
        <v>221960406.99000001</v>
      </c>
      <c r="E21" s="504"/>
      <c r="F21" s="504"/>
      <c r="G21" s="504">
        <v>505631522.23000002</v>
      </c>
      <c r="H21" s="503">
        <f t="shared" si="0"/>
        <v>1522719773.04</v>
      </c>
      <c r="I21" s="501"/>
    </row>
    <row r="22" spans="1:10">
      <c r="A22" s="364">
        <v>15</v>
      </c>
      <c r="B22" s="361" t="s">
        <v>68</v>
      </c>
      <c r="C22" s="503">
        <f>SUM(C18:C21)+SUM(C8:C16)</f>
        <v>3082187504.29</v>
      </c>
      <c r="D22" s="503">
        <f t="shared" ref="D22:G22" si="1">SUM(D18:D21)+SUM(D8:D16)</f>
        <v>3423651235.4311514</v>
      </c>
      <c r="E22" s="503">
        <f t="shared" si="1"/>
        <v>7231683234.6329355</v>
      </c>
      <c r="F22" s="503">
        <f t="shared" si="1"/>
        <v>7588022467.7718382</v>
      </c>
      <c r="G22" s="503">
        <f t="shared" si="1"/>
        <v>588431952.97847307</v>
      </c>
      <c r="H22" s="503">
        <f>SUM(H18:H21)+SUM(H8:H16)</f>
        <v>21913976395.104401</v>
      </c>
      <c r="I22" s="507"/>
    </row>
    <row r="23" spans="1:10">
      <c r="C23" s="708"/>
      <c r="D23" s="708"/>
      <c r="E23" s="708"/>
      <c r="F23" s="708"/>
      <c r="G23" s="708"/>
      <c r="H23" s="708"/>
      <c r="I23" s="708"/>
    </row>
    <row r="24" spans="1:10">
      <c r="C24" s="708"/>
      <c r="D24" s="708"/>
      <c r="E24" s="708"/>
      <c r="F24" s="708"/>
      <c r="G24" s="708"/>
      <c r="H24" s="708"/>
      <c r="I24" s="708"/>
    </row>
    <row r="25" spans="1:10">
      <c r="C25" s="708"/>
      <c r="D25" s="708"/>
      <c r="E25" s="708"/>
      <c r="F25" s="708"/>
      <c r="G25" s="708"/>
      <c r="H25" s="708"/>
      <c r="I25" s="708"/>
    </row>
    <row r="26" spans="1:10" ht="38.25">
      <c r="B26" s="433" t="s">
        <v>938</v>
      </c>
      <c r="C26" s="708"/>
      <c r="D26" s="708"/>
      <c r="E26" s="708"/>
      <c r="F26" s="708"/>
      <c r="G26" s="708"/>
      <c r="H26" s="708"/>
      <c r="I26" s="708"/>
    </row>
    <row r="27" spans="1:10">
      <c r="C27" s="708"/>
      <c r="D27" s="708"/>
      <c r="E27" s="708"/>
      <c r="F27" s="708"/>
      <c r="G27" s="708"/>
      <c r="H27" s="708"/>
      <c r="I27" s="708"/>
    </row>
    <row r="28" spans="1:10">
      <c r="C28" s="708"/>
      <c r="D28" s="708"/>
      <c r="E28" s="708"/>
      <c r="F28" s="708"/>
      <c r="G28" s="708"/>
      <c r="H28" s="708"/>
      <c r="I28" s="708"/>
    </row>
    <row r="29" spans="1:10">
      <c r="C29" s="708"/>
      <c r="D29" s="708"/>
      <c r="E29" s="708"/>
      <c r="F29" s="708"/>
      <c r="G29" s="708"/>
      <c r="H29" s="708"/>
      <c r="I29" s="708"/>
    </row>
    <row r="30" spans="1:10">
      <c r="C30" s="708"/>
      <c r="D30" s="708"/>
      <c r="E30" s="708"/>
      <c r="F30" s="708"/>
      <c r="G30" s="708"/>
      <c r="H30" s="708"/>
      <c r="I30" s="708"/>
    </row>
    <row r="31" spans="1:10">
      <c r="C31" s="708"/>
      <c r="D31" s="708"/>
      <c r="E31" s="708"/>
      <c r="F31" s="708"/>
      <c r="G31" s="708"/>
      <c r="H31" s="708"/>
      <c r="I31" s="708"/>
    </row>
    <row r="32" spans="1:10">
      <c r="C32" s="708"/>
      <c r="D32" s="708"/>
      <c r="E32" s="708"/>
      <c r="F32" s="708"/>
      <c r="G32" s="708"/>
      <c r="H32" s="708"/>
    </row>
    <row r="33" spans="3:9">
      <c r="C33" s="708"/>
      <c r="D33" s="708"/>
      <c r="E33" s="708"/>
      <c r="F33" s="708"/>
      <c r="G33" s="708"/>
      <c r="H33" s="708"/>
      <c r="I33" s="708"/>
    </row>
    <row r="34" spans="3:9">
      <c r="C34" s="708"/>
      <c r="D34" s="708"/>
      <c r="E34" s="708"/>
      <c r="F34" s="708"/>
      <c r="G34" s="708"/>
      <c r="H34" s="708"/>
      <c r="I34" s="708"/>
    </row>
    <row r="35" spans="3:9">
      <c r="C35" s="708"/>
      <c r="D35" s="708"/>
      <c r="E35" s="708"/>
      <c r="F35" s="708"/>
      <c r="G35" s="708"/>
      <c r="H35" s="708"/>
      <c r="I35" s="708"/>
    </row>
    <row r="36" spans="3:9">
      <c r="C36" s="708"/>
      <c r="D36" s="708"/>
      <c r="E36" s="708"/>
      <c r="F36" s="708"/>
      <c r="G36" s="708"/>
      <c r="H36" s="708"/>
      <c r="I36" s="708"/>
    </row>
    <row r="37" spans="3:9">
      <c r="C37" s="708"/>
      <c r="D37" s="708"/>
      <c r="E37" s="708"/>
      <c r="F37" s="708"/>
      <c r="G37" s="708"/>
      <c r="H37" s="708"/>
      <c r="I37" s="708"/>
    </row>
    <row r="38" spans="3:9">
      <c r="C38" s="708"/>
      <c r="D38" s="708"/>
      <c r="E38" s="708"/>
      <c r="F38" s="708"/>
      <c r="G38" s="708"/>
      <c r="H38" s="708"/>
      <c r="I38" s="708"/>
    </row>
    <row r="39" spans="3:9">
      <c r="C39" s="708"/>
      <c r="D39" s="708"/>
      <c r="E39" s="708"/>
      <c r="F39" s="708"/>
      <c r="G39" s="708"/>
      <c r="H39" s="708"/>
      <c r="I39" s="708"/>
    </row>
    <row r="40" spans="3:9">
      <c r="C40" s="708"/>
      <c r="D40" s="708"/>
      <c r="E40" s="708"/>
      <c r="F40" s="708"/>
      <c r="G40" s="708"/>
      <c r="H40" s="708"/>
      <c r="I40" s="708"/>
    </row>
    <row r="41" spans="3:9">
      <c r="C41" s="708"/>
      <c r="D41" s="708"/>
      <c r="E41" s="708"/>
      <c r="F41" s="708"/>
      <c r="G41" s="708"/>
      <c r="H41" s="708"/>
      <c r="I41" s="708"/>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85" zoomScaleNormal="85" workbookViewId="0"/>
  </sheetViews>
  <sheetFormatPr defaultColWidth="9.140625" defaultRowHeight="12.75"/>
  <cols>
    <col min="1" max="1" width="11.85546875" style="365" bestFit="1" customWidth="1"/>
    <col min="2" max="2" width="114.7109375" style="354" customWidth="1"/>
    <col min="3" max="3" width="22.42578125" style="556" customWidth="1"/>
    <col min="4" max="4" width="23.5703125" style="556" customWidth="1"/>
    <col min="5" max="8" width="22.140625" style="559" customWidth="1"/>
    <col min="9" max="9" width="41.42578125" style="354" customWidth="1"/>
    <col min="10" max="10" width="14.42578125" style="354" bestFit="1" customWidth="1"/>
    <col min="11" max="11" width="10.7109375" style="354" bestFit="1" customWidth="1"/>
    <col min="12" max="16384" width="9.140625" style="354"/>
  </cols>
  <sheetData>
    <row r="1" spans="1:11">
      <c r="A1" s="353" t="s">
        <v>188</v>
      </c>
      <c r="B1" s="354" t="str">
        <f>' 17. Residual Maturity'!B1</f>
        <v>სს ”საქართველოს ბანკი”</v>
      </c>
      <c r="E1" s="556"/>
      <c r="F1" s="556"/>
      <c r="G1" s="556"/>
      <c r="H1" s="556"/>
    </row>
    <row r="2" spans="1:11">
      <c r="A2" s="355" t="s">
        <v>189</v>
      </c>
      <c r="B2" s="357">
        <f>' 17. Residual Maturity'!B2</f>
        <v>44561</v>
      </c>
      <c r="E2" s="556"/>
      <c r="F2" s="556"/>
      <c r="G2" s="556"/>
      <c r="H2" s="556"/>
    </row>
    <row r="3" spans="1:11">
      <c r="A3" s="356" t="s">
        <v>670</v>
      </c>
      <c r="B3" s="357"/>
      <c r="E3" s="556"/>
      <c r="F3" s="556"/>
      <c r="G3" s="556"/>
      <c r="H3" s="556">
        <v>0</v>
      </c>
    </row>
    <row r="4" spans="1:11">
      <c r="C4" s="557" t="s">
        <v>671</v>
      </c>
      <c r="D4" s="557" t="s">
        <v>672</v>
      </c>
      <c r="E4" s="557" t="s">
        <v>673</v>
      </c>
      <c r="F4" s="557" t="s">
        <v>674</v>
      </c>
      <c r="G4" s="557" t="s">
        <v>675</v>
      </c>
      <c r="H4" s="557" t="s">
        <v>676</v>
      </c>
      <c r="I4" s="366" t="s">
        <v>677</v>
      </c>
    </row>
    <row r="5" spans="1:11" ht="33.950000000000003" customHeight="1">
      <c r="A5" s="808" t="s">
        <v>680</v>
      </c>
      <c r="B5" s="809"/>
      <c r="C5" s="820" t="s">
        <v>681</v>
      </c>
      <c r="D5" s="820"/>
      <c r="E5" s="820" t="s">
        <v>682</v>
      </c>
      <c r="F5" s="820" t="s">
        <v>683</v>
      </c>
      <c r="G5" s="821" t="s">
        <v>684</v>
      </c>
      <c r="H5" s="820" t="s">
        <v>685</v>
      </c>
      <c r="I5" s="367" t="s">
        <v>686</v>
      </c>
    </row>
    <row r="6" spans="1:11" ht="38.25">
      <c r="A6" s="812"/>
      <c r="B6" s="813"/>
      <c r="C6" s="558" t="s">
        <v>687</v>
      </c>
      <c r="D6" s="558" t="s">
        <v>688</v>
      </c>
      <c r="E6" s="820"/>
      <c r="F6" s="820"/>
      <c r="G6" s="822"/>
      <c r="H6" s="820"/>
      <c r="I6" s="367" t="s">
        <v>689</v>
      </c>
    </row>
    <row r="7" spans="1:11" ht="15">
      <c r="A7" s="368">
        <v>1</v>
      </c>
      <c r="B7" s="360" t="s">
        <v>216</v>
      </c>
      <c r="C7" s="500"/>
      <c r="D7" s="500">
        <v>3408833793.7653999</v>
      </c>
      <c r="E7" s="500"/>
      <c r="F7" s="500"/>
      <c r="G7" s="500"/>
      <c r="H7" s="500"/>
      <c r="I7" s="371">
        <f>C7+D7-E7-F7-G7</f>
        <v>3408833793.7653999</v>
      </c>
      <c r="J7" s="556"/>
    </row>
    <row r="8" spans="1:11" ht="15">
      <c r="A8" s="368">
        <v>2</v>
      </c>
      <c r="B8" s="360" t="s">
        <v>217</v>
      </c>
      <c r="C8" s="500"/>
      <c r="D8" s="500"/>
      <c r="E8" s="500"/>
      <c r="F8" s="500"/>
      <c r="G8" s="500"/>
      <c r="H8" s="500"/>
      <c r="I8" s="371">
        <f t="shared" ref="I8:I23" si="0">C8+D8-E8-F8-G8</f>
        <v>0</v>
      </c>
      <c r="J8" s="556"/>
    </row>
    <row r="9" spans="1:11" ht="15">
      <c r="A9" s="368">
        <v>3</v>
      </c>
      <c r="B9" s="360" t="s">
        <v>218</v>
      </c>
      <c r="C9" s="500"/>
      <c r="D9" s="500"/>
      <c r="E9" s="500"/>
      <c r="F9" s="500"/>
      <c r="G9" s="500"/>
      <c r="H9" s="500"/>
      <c r="I9" s="371">
        <f t="shared" si="0"/>
        <v>0</v>
      </c>
      <c r="J9" s="556"/>
    </row>
    <row r="10" spans="1:11" ht="15">
      <c r="A10" s="368">
        <v>4</v>
      </c>
      <c r="B10" s="360" t="s">
        <v>219</v>
      </c>
      <c r="C10" s="500"/>
      <c r="D10" s="500">
        <v>1015354199.6999998</v>
      </c>
      <c r="E10" s="500"/>
      <c r="F10" s="500"/>
      <c r="G10" s="500"/>
      <c r="H10" s="500"/>
      <c r="I10" s="371">
        <f t="shared" si="0"/>
        <v>1015354199.6999998</v>
      </c>
      <c r="J10" s="556"/>
    </row>
    <row r="11" spans="1:11" ht="15">
      <c r="A11" s="368">
        <v>5</v>
      </c>
      <c r="B11" s="360" t="s">
        <v>220</v>
      </c>
      <c r="C11" s="500"/>
      <c r="D11" s="500"/>
      <c r="E11" s="500"/>
      <c r="F11" s="500"/>
      <c r="G11" s="500"/>
      <c r="H11" s="500"/>
      <c r="I11" s="371">
        <f t="shared" si="0"/>
        <v>0</v>
      </c>
      <c r="J11" s="556"/>
    </row>
    <row r="12" spans="1:11" ht="15">
      <c r="A12" s="368">
        <v>6</v>
      </c>
      <c r="B12" s="360" t="s">
        <v>221</v>
      </c>
      <c r="C12" s="500"/>
      <c r="D12" s="500">
        <v>697870502.09000003</v>
      </c>
      <c r="E12" s="500"/>
      <c r="F12" s="500"/>
      <c r="G12" s="500"/>
      <c r="H12" s="500"/>
      <c r="I12" s="371">
        <f t="shared" si="0"/>
        <v>697870502.09000003</v>
      </c>
      <c r="J12" s="556"/>
    </row>
    <row r="13" spans="1:11" ht="15">
      <c r="A13" s="368">
        <v>7</v>
      </c>
      <c r="B13" s="360" t="s">
        <v>73</v>
      </c>
      <c r="C13" s="700">
        <v>311774193.75999999</v>
      </c>
      <c r="D13" s="700">
        <v>5743197335.9016161</v>
      </c>
      <c r="E13" s="700">
        <v>164735479.39802679</v>
      </c>
      <c r="F13" s="700">
        <v>103932244.269633</v>
      </c>
      <c r="G13" s="700"/>
      <c r="H13" s="700">
        <v>45623.88</v>
      </c>
      <c r="I13" s="371">
        <f>C13+D13-E13-F13-G13</f>
        <v>5786303805.9939566</v>
      </c>
      <c r="J13" s="556"/>
      <c r="K13" s="556"/>
    </row>
    <row r="14" spans="1:11" ht="15">
      <c r="A14" s="368">
        <v>8</v>
      </c>
      <c r="B14" s="362" t="s">
        <v>74</v>
      </c>
      <c r="C14" s="700">
        <v>259263807.06</v>
      </c>
      <c r="D14" s="700">
        <v>4139494037.7425818</v>
      </c>
      <c r="E14" s="700">
        <v>128106597.64158171</v>
      </c>
      <c r="F14" s="700">
        <v>75493647.200323075</v>
      </c>
      <c r="G14" s="700"/>
      <c r="H14" s="700">
        <v>23916950.220000006</v>
      </c>
      <c r="I14" s="371">
        <f t="shared" si="0"/>
        <v>4195157599.9606771</v>
      </c>
      <c r="J14" s="556"/>
      <c r="K14" s="556"/>
    </row>
    <row r="15" spans="1:11" ht="15">
      <c r="A15" s="368">
        <v>9</v>
      </c>
      <c r="B15" s="360" t="s">
        <v>75</v>
      </c>
      <c r="C15" s="700">
        <v>102872195.3</v>
      </c>
      <c r="D15" s="700">
        <v>3479818426.1231232</v>
      </c>
      <c r="E15" s="700">
        <v>46274703.869879499</v>
      </c>
      <c r="F15" s="700">
        <v>66530638.719928533</v>
      </c>
      <c r="G15" s="700"/>
      <c r="H15" s="700">
        <v>424142.31</v>
      </c>
      <c r="I15" s="371">
        <f t="shared" si="0"/>
        <v>3469885278.8333149</v>
      </c>
      <c r="J15" s="556"/>
      <c r="K15" s="556"/>
    </row>
    <row r="16" spans="1:11" ht="15">
      <c r="A16" s="368">
        <v>10</v>
      </c>
      <c r="B16" s="434" t="s">
        <v>690</v>
      </c>
      <c r="C16" s="700">
        <v>235789228.73000002</v>
      </c>
      <c r="D16" s="700">
        <v>3986582.6239439934</v>
      </c>
      <c r="E16" s="700">
        <v>107781125.5655933</v>
      </c>
      <c r="F16" s="700">
        <v>51203.564176106403</v>
      </c>
      <c r="G16" s="700"/>
      <c r="H16" s="700">
        <v>24489352.940000005</v>
      </c>
      <c r="I16" s="371">
        <f t="shared" si="0"/>
        <v>131943482.22417459</v>
      </c>
      <c r="J16" s="556"/>
      <c r="K16" s="556"/>
    </row>
    <row r="17" spans="1:11" ht="15">
      <c r="A17" s="368">
        <v>11</v>
      </c>
      <c r="B17" s="360" t="s">
        <v>70</v>
      </c>
      <c r="C17" s="700">
        <v>25164252.030000001</v>
      </c>
      <c r="D17" s="700">
        <v>1546828847.3811653</v>
      </c>
      <c r="E17" s="700">
        <v>98187.88</v>
      </c>
      <c r="F17" s="700">
        <v>30565372.959950697</v>
      </c>
      <c r="G17" s="700"/>
      <c r="H17" s="700">
        <v>102636.53</v>
      </c>
      <c r="I17" s="371">
        <f t="shared" si="0"/>
        <v>1541329538.5712144</v>
      </c>
      <c r="J17" s="556"/>
      <c r="K17" s="556"/>
    </row>
    <row r="18" spans="1:11" ht="15">
      <c r="A18" s="368">
        <v>12</v>
      </c>
      <c r="B18" s="360" t="s">
        <v>71</v>
      </c>
      <c r="C18" s="500"/>
      <c r="D18" s="500"/>
      <c r="E18" s="500"/>
      <c r="F18" s="500"/>
      <c r="G18" s="500"/>
      <c r="H18" s="500"/>
      <c r="I18" s="371">
        <f t="shared" si="0"/>
        <v>0</v>
      </c>
      <c r="J18" s="556"/>
    </row>
    <row r="19" spans="1:11" ht="15">
      <c r="A19" s="372">
        <v>13</v>
      </c>
      <c r="B19" s="362" t="s">
        <v>72</v>
      </c>
      <c r="C19" s="500"/>
      <c r="D19" s="500"/>
      <c r="E19" s="500"/>
      <c r="F19" s="500"/>
      <c r="G19" s="500"/>
      <c r="H19" s="500"/>
      <c r="I19" s="371">
        <f t="shared" si="0"/>
        <v>0</v>
      </c>
      <c r="J19" s="556"/>
    </row>
    <row r="20" spans="1:11" ht="15">
      <c r="A20" s="368">
        <v>14</v>
      </c>
      <c r="B20" s="360" t="s">
        <v>669</v>
      </c>
      <c r="C20" s="500">
        <v>296114470.72577691</v>
      </c>
      <c r="D20" s="500">
        <v>1541850810.1842229</v>
      </c>
      <c r="E20" s="565">
        <v>157608085.57999983</v>
      </c>
      <c r="F20" s="500">
        <v>0</v>
      </c>
      <c r="G20" s="500">
        <v>6908066</v>
      </c>
      <c r="H20" s="500">
        <v>1038659.5299999998</v>
      </c>
      <c r="I20" s="371">
        <f>C20+D20-E20-F20-G20</f>
        <v>1673449129.3299999</v>
      </c>
      <c r="J20" s="556"/>
    </row>
    <row r="21" spans="1:11" s="374" customFormat="1" ht="15">
      <c r="A21" s="373">
        <v>15</v>
      </c>
      <c r="B21" s="361" t="s">
        <v>68</v>
      </c>
      <c r="C21" s="500">
        <f>SUM(C7:C15)+SUM(C17:C20)</f>
        <v>995188918.87577677</v>
      </c>
      <c r="D21" s="500">
        <f>SUM(D7:D15)+SUM(D17:D20)</f>
        <v>21573247952.888111</v>
      </c>
      <c r="E21" s="500">
        <f>SUM(E7:E15)+SUM(E17:E20)</f>
        <v>496823054.36948776</v>
      </c>
      <c r="F21" s="500">
        <f>SUM(F7:F15)+SUM(F17:F20)</f>
        <v>276521903.14983529</v>
      </c>
      <c r="G21" s="500">
        <f>'19. Assets by Risk Sectors'!G34</f>
        <v>6908066</v>
      </c>
      <c r="H21" s="500">
        <f>SUM(H7:H15)+SUM(H17:H20)</f>
        <v>25528012.470000003</v>
      </c>
      <c r="I21" s="371">
        <f>C21+D21-E21-F21-G21</f>
        <v>21788183848.244568</v>
      </c>
      <c r="J21" s="556">
        <f>I21-'2. RC'!E20</f>
        <v>0.3975677490234375</v>
      </c>
    </row>
    <row r="22" spans="1:11" ht="15">
      <c r="A22" s="375">
        <v>16</v>
      </c>
      <c r="B22" s="376" t="s">
        <v>691</v>
      </c>
      <c r="C22" s="499">
        <v>673339783.23150003</v>
      </c>
      <c r="D22" s="499">
        <v>14711814965.976099</v>
      </c>
      <c r="E22" s="702">
        <v>338614968.7895</v>
      </c>
      <c r="F22" s="498">
        <v>275676262.55300003</v>
      </c>
      <c r="G22" s="500">
        <v>0</v>
      </c>
      <c r="H22" s="498">
        <v>24489353.081890956</v>
      </c>
      <c r="I22" s="371">
        <f>C22+D22-E22-F22-G22</f>
        <v>14770863517.865101</v>
      </c>
      <c r="J22" s="569">
        <f>I22-'2. RC'!E14</f>
        <v>0</v>
      </c>
    </row>
    <row r="23" spans="1:11">
      <c r="A23" s="375">
        <v>17</v>
      </c>
      <c r="B23" s="376" t="s">
        <v>692</v>
      </c>
      <c r="C23" s="499"/>
      <c r="D23" s="499">
        <v>2452956265.8900003</v>
      </c>
      <c r="E23" s="498"/>
      <c r="F23" s="498">
        <v>464535.87199999997</v>
      </c>
      <c r="G23" s="498"/>
      <c r="H23" s="498"/>
      <c r="I23" s="371">
        <f t="shared" si="0"/>
        <v>2452491730.0180001</v>
      </c>
      <c r="J23" s="569">
        <f>I23-'2. RC'!E11</f>
        <v>0</v>
      </c>
    </row>
    <row r="24" spans="1:11">
      <c r="C24" s="708"/>
      <c r="D24" s="708"/>
      <c r="E24" s="708">
        <f>E21-'19. Assets by Risk Sectors'!E34</f>
        <v>0</v>
      </c>
      <c r="F24" s="708">
        <f>F21-'19. Assets by Risk Sectors'!F34</f>
        <v>0</v>
      </c>
      <c r="G24" s="708"/>
      <c r="H24" s="708">
        <f>H21-'19. Assets by Risk Sectors'!H34</f>
        <v>0</v>
      </c>
      <c r="I24" s="708"/>
      <c r="J24" s="556"/>
    </row>
    <row r="25" spans="1:11">
      <c r="C25" s="708"/>
      <c r="D25" s="708"/>
      <c r="E25" s="708"/>
      <c r="F25" s="708"/>
      <c r="G25" s="708"/>
      <c r="H25" s="708"/>
      <c r="I25" s="708"/>
    </row>
    <row r="26" spans="1:11" ht="42.6" customHeight="1">
      <c r="B26" s="433" t="s">
        <v>938</v>
      </c>
      <c r="C26" s="708"/>
      <c r="D26" s="708"/>
      <c r="E26" s="708"/>
      <c r="F26" s="708"/>
      <c r="G26" s="708"/>
      <c r="H26" s="708"/>
      <c r="I26" s="708"/>
    </row>
    <row r="27" spans="1:11">
      <c r="C27" s="708"/>
      <c r="D27" s="708"/>
      <c r="E27" s="708"/>
      <c r="F27" s="708"/>
      <c r="G27" s="708"/>
      <c r="H27" s="708"/>
      <c r="I27" s="708"/>
    </row>
    <row r="28" spans="1:11">
      <c r="C28" s="708"/>
      <c r="D28" s="708"/>
      <c r="E28" s="708"/>
      <c r="F28" s="708"/>
      <c r="G28" s="708"/>
      <c r="H28" s="708"/>
      <c r="I28" s="708"/>
    </row>
    <row r="29" spans="1:11">
      <c r="C29" s="708"/>
      <c r="D29" s="708"/>
      <c r="E29" s="708"/>
      <c r="F29" s="708"/>
      <c r="G29" s="708"/>
      <c r="H29" s="708"/>
      <c r="I29" s="708"/>
    </row>
    <row r="30" spans="1:11">
      <c r="C30" s="708"/>
      <c r="D30" s="708"/>
      <c r="E30" s="708"/>
      <c r="F30" s="708"/>
      <c r="G30" s="708"/>
      <c r="H30" s="708"/>
      <c r="I30" s="708"/>
    </row>
    <row r="31" spans="1:11">
      <c r="C31" s="708"/>
      <c r="D31" s="708"/>
      <c r="E31" s="708"/>
      <c r="F31" s="708"/>
      <c r="G31" s="708"/>
      <c r="H31" s="708"/>
      <c r="I31" s="708"/>
    </row>
    <row r="32" spans="1:11">
      <c r="C32" s="708"/>
      <c r="D32" s="708"/>
      <c r="E32" s="708"/>
      <c r="F32" s="708"/>
      <c r="G32" s="708"/>
      <c r="H32" s="708"/>
    </row>
    <row r="33" spans="3:9">
      <c r="C33" s="708"/>
      <c r="D33" s="708"/>
      <c r="E33" s="708"/>
      <c r="F33" s="708"/>
      <c r="G33" s="708"/>
      <c r="H33" s="708"/>
      <c r="I33" s="708"/>
    </row>
    <row r="34" spans="3:9">
      <c r="C34" s="708"/>
      <c r="D34" s="708"/>
      <c r="E34" s="708"/>
      <c r="F34" s="708"/>
      <c r="G34" s="708"/>
      <c r="H34" s="708"/>
      <c r="I34" s="708"/>
    </row>
    <row r="35" spans="3:9">
      <c r="C35" s="708"/>
      <c r="D35" s="708"/>
      <c r="E35" s="708"/>
      <c r="F35" s="708"/>
      <c r="G35" s="708"/>
      <c r="H35" s="708"/>
      <c r="I35" s="708"/>
    </row>
    <row r="36" spans="3:9">
      <c r="C36" s="708"/>
      <c r="D36" s="708"/>
      <c r="E36" s="708"/>
      <c r="F36" s="708"/>
      <c r="G36" s="708"/>
      <c r="H36" s="708"/>
      <c r="I36" s="708"/>
    </row>
    <row r="37" spans="3:9">
      <c r="C37" s="708"/>
      <c r="D37" s="708"/>
      <c r="E37" s="708"/>
      <c r="F37" s="708"/>
      <c r="G37" s="708"/>
      <c r="H37" s="708"/>
      <c r="I37" s="708"/>
    </row>
    <row r="38" spans="3:9">
      <c r="C38" s="708"/>
      <c r="D38" s="708"/>
      <c r="E38" s="708"/>
      <c r="F38" s="708"/>
      <c r="G38" s="708"/>
      <c r="H38" s="708"/>
      <c r="I38" s="708"/>
    </row>
    <row r="39" spans="3:9">
      <c r="C39" s="708"/>
      <c r="D39" s="708"/>
      <c r="E39" s="708"/>
      <c r="F39" s="708"/>
      <c r="G39" s="708"/>
      <c r="H39" s="708"/>
      <c r="I39" s="708"/>
    </row>
    <row r="40" spans="3:9">
      <c r="C40" s="708"/>
      <c r="D40" s="708"/>
      <c r="E40" s="708"/>
      <c r="F40" s="708"/>
      <c r="G40" s="708"/>
      <c r="H40" s="708"/>
      <c r="I40" s="708"/>
    </row>
    <row r="41" spans="3:9">
      <c r="C41" s="708"/>
      <c r="D41" s="708"/>
      <c r="E41" s="708"/>
      <c r="F41" s="708"/>
      <c r="G41" s="708"/>
      <c r="H41" s="708"/>
      <c r="I41" s="708"/>
    </row>
    <row r="42" spans="3:9">
      <c r="C42" s="708"/>
      <c r="D42" s="708"/>
      <c r="E42" s="708"/>
      <c r="F42" s="708"/>
      <c r="G42" s="708"/>
      <c r="H42" s="708"/>
      <c r="I42" s="708"/>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85" zoomScaleNormal="85" workbookViewId="0"/>
  </sheetViews>
  <sheetFormatPr defaultColWidth="9.140625" defaultRowHeight="12.75"/>
  <cols>
    <col min="1" max="1" width="11" style="354" bestFit="1" customWidth="1"/>
    <col min="2" max="2" width="93.42578125" style="354" customWidth="1"/>
    <col min="3" max="8" width="22" style="556" customWidth="1"/>
    <col min="9" max="9" width="42.28515625" style="354" bestFit="1" customWidth="1"/>
    <col min="10" max="16384" width="9.140625" style="354"/>
  </cols>
  <sheetData>
    <row r="1" spans="1:9">
      <c r="A1" s="353" t="s">
        <v>188</v>
      </c>
      <c r="B1" s="354" t="str">
        <f>'18. Assets by Exposure classes'!B1</f>
        <v>სს ”საქართველოს ბანკი”</v>
      </c>
    </row>
    <row r="2" spans="1:9">
      <c r="A2" s="355" t="s">
        <v>189</v>
      </c>
      <c r="B2" s="357">
        <f>'18. Assets by Exposure classes'!B2</f>
        <v>44561</v>
      </c>
    </row>
    <row r="3" spans="1:9">
      <c r="A3" s="356" t="s">
        <v>693</v>
      </c>
      <c r="B3" s="357"/>
      <c r="H3" s="556">
        <v>0</v>
      </c>
    </row>
    <row r="4" spans="1:9">
      <c r="C4" s="557" t="s">
        <v>671</v>
      </c>
      <c r="D4" s="557" t="s">
        <v>672</v>
      </c>
      <c r="E4" s="557" t="s">
        <v>673</v>
      </c>
      <c r="F4" s="557" t="s">
        <v>674</v>
      </c>
      <c r="G4" s="557" t="s">
        <v>675</v>
      </c>
      <c r="H4" s="557" t="s">
        <v>676</v>
      </c>
      <c r="I4" s="366" t="s">
        <v>677</v>
      </c>
    </row>
    <row r="5" spans="1:9" ht="41.45" customHeight="1">
      <c r="A5" s="808" t="s">
        <v>949</v>
      </c>
      <c r="B5" s="809"/>
      <c r="C5" s="820" t="s">
        <v>681</v>
      </c>
      <c r="D5" s="820"/>
      <c r="E5" s="820" t="s">
        <v>682</v>
      </c>
      <c r="F5" s="820" t="s">
        <v>683</v>
      </c>
      <c r="G5" s="821" t="s">
        <v>684</v>
      </c>
      <c r="H5" s="821" t="s">
        <v>685</v>
      </c>
      <c r="I5" s="367" t="s">
        <v>686</v>
      </c>
    </row>
    <row r="6" spans="1:9" ht="41.45" customHeight="1">
      <c r="A6" s="812"/>
      <c r="B6" s="813"/>
      <c r="C6" s="558" t="s">
        <v>687</v>
      </c>
      <c r="D6" s="558" t="s">
        <v>688</v>
      </c>
      <c r="E6" s="820"/>
      <c r="F6" s="820"/>
      <c r="G6" s="822"/>
      <c r="H6" s="822"/>
      <c r="I6" s="367" t="s">
        <v>689</v>
      </c>
    </row>
    <row r="7" spans="1:9">
      <c r="A7" s="369">
        <v>1</v>
      </c>
      <c r="B7" s="378" t="s">
        <v>694</v>
      </c>
      <c r="C7" s="499">
        <v>14942099.847440002</v>
      </c>
      <c r="D7" s="499">
        <v>4008873773.8191042</v>
      </c>
      <c r="E7" s="499">
        <v>7867959.5899999999</v>
      </c>
      <c r="F7" s="499">
        <v>11476410.880000003</v>
      </c>
      <c r="G7" s="499">
        <v>0</v>
      </c>
      <c r="H7" s="499">
        <v>0</v>
      </c>
      <c r="I7" s="371">
        <f t="shared" ref="I7:I34" si="0">C7+D7-E7-F7-G7</f>
        <v>4004471503.1965437</v>
      </c>
    </row>
    <row r="8" spans="1:9">
      <c r="A8" s="369">
        <v>2</v>
      </c>
      <c r="B8" s="378" t="s">
        <v>695</v>
      </c>
      <c r="C8" s="499">
        <v>117975975.85194547</v>
      </c>
      <c r="D8" s="499">
        <v>2348573861.4118738</v>
      </c>
      <c r="E8" s="499">
        <v>34504903.297288135</v>
      </c>
      <c r="F8" s="499">
        <v>12700874.272</v>
      </c>
      <c r="G8" s="499">
        <v>0</v>
      </c>
      <c r="H8" s="499">
        <v>0</v>
      </c>
      <c r="I8" s="371">
        <f t="shared" si="0"/>
        <v>2419344059.6945314</v>
      </c>
    </row>
    <row r="9" spans="1:9">
      <c r="A9" s="369">
        <v>3</v>
      </c>
      <c r="B9" s="378" t="s">
        <v>696</v>
      </c>
      <c r="C9" s="499">
        <v>0</v>
      </c>
      <c r="D9" s="499">
        <v>0</v>
      </c>
      <c r="E9" s="499">
        <v>0</v>
      </c>
      <c r="F9" s="499">
        <v>0</v>
      </c>
      <c r="G9" s="499">
        <v>0</v>
      </c>
      <c r="H9" s="499">
        <v>0</v>
      </c>
      <c r="I9" s="371">
        <f t="shared" si="0"/>
        <v>0</v>
      </c>
    </row>
    <row r="10" spans="1:9">
      <c r="A10" s="369">
        <v>4</v>
      </c>
      <c r="B10" s="378" t="s">
        <v>697</v>
      </c>
      <c r="C10" s="499">
        <v>23618949.289999999</v>
      </c>
      <c r="D10" s="499">
        <v>422011300.83329588</v>
      </c>
      <c r="E10" s="499">
        <v>10764878.885000002</v>
      </c>
      <c r="F10" s="499">
        <v>7698996.5399999991</v>
      </c>
      <c r="G10" s="499">
        <v>0</v>
      </c>
      <c r="H10" s="499">
        <v>0</v>
      </c>
      <c r="I10" s="371">
        <f t="shared" si="0"/>
        <v>427166374.69829589</v>
      </c>
    </row>
    <row r="11" spans="1:9">
      <c r="A11" s="369">
        <v>5</v>
      </c>
      <c r="B11" s="378" t="s">
        <v>698</v>
      </c>
      <c r="C11" s="499">
        <v>68077016.042799979</v>
      </c>
      <c r="D11" s="499">
        <v>841002967.28862405</v>
      </c>
      <c r="E11" s="499">
        <v>31013814.980000004</v>
      </c>
      <c r="F11" s="499">
        <v>14586865.7314541</v>
      </c>
      <c r="G11" s="499">
        <v>0</v>
      </c>
      <c r="H11" s="499">
        <v>17450.520000000004</v>
      </c>
      <c r="I11" s="371">
        <f t="shared" si="0"/>
        <v>863479302.61996984</v>
      </c>
    </row>
    <row r="12" spans="1:9">
      <c r="A12" s="369">
        <v>6</v>
      </c>
      <c r="B12" s="378" t="s">
        <v>699</v>
      </c>
      <c r="C12" s="499">
        <v>24000688.570169486</v>
      </c>
      <c r="D12" s="499">
        <v>556751758.557392</v>
      </c>
      <c r="E12" s="499">
        <v>13576273.98</v>
      </c>
      <c r="F12" s="499">
        <v>10565373</v>
      </c>
      <c r="G12" s="499">
        <v>0</v>
      </c>
      <c r="H12" s="499">
        <v>13358</v>
      </c>
      <c r="I12" s="371">
        <f t="shared" si="0"/>
        <v>556610800.14756143</v>
      </c>
    </row>
    <row r="13" spans="1:9">
      <c r="A13" s="369">
        <v>7</v>
      </c>
      <c r="B13" s="378" t="s">
        <v>700</v>
      </c>
      <c r="C13" s="499">
        <v>13419774.820000002</v>
      </c>
      <c r="D13" s="499">
        <v>559030510.46796787</v>
      </c>
      <c r="E13" s="499">
        <v>8793431.9899999984</v>
      </c>
      <c r="F13" s="499">
        <v>10130489.450000001</v>
      </c>
      <c r="G13" s="499">
        <v>0</v>
      </c>
      <c r="H13" s="499">
        <v>531.26000000000931</v>
      </c>
      <c r="I13" s="371">
        <f t="shared" si="0"/>
        <v>553526363.84796786</v>
      </c>
    </row>
    <row r="14" spans="1:9">
      <c r="A14" s="369">
        <v>8</v>
      </c>
      <c r="B14" s="378" t="s">
        <v>701</v>
      </c>
      <c r="C14" s="499">
        <v>48773366.950000003</v>
      </c>
      <c r="D14" s="499">
        <v>525163898.96519995</v>
      </c>
      <c r="E14" s="499">
        <v>21590922.449999996</v>
      </c>
      <c r="F14" s="499">
        <v>10148928.73</v>
      </c>
      <c r="G14" s="499">
        <v>0</v>
      </c>
      <c r="H14" s="499">
        <v>20192.089999999997</v>
      </c>
      <c r="I14" s="371">
        <f t="shared" si="0"/>
        <v>542197414.73519993</v>
      </c>
    </row>
    <row r="15" spans="1:9">
      <c r="A15" s="369">
        <v>9</v>
      </c>
      <c r="B15" s="378" t="s">
        <v>702</v>
      </c>
      <c r="C15" s="499">
        <v>28910362.98140068</v>
      </c>
      <c r="D15" s="499">
        <v>856119261.34959996</v>
      </c>
      <c r="E15" s="499">
        <v>19277838.469999984</v>
      </c>
      <c r="F15" s="499">
        <v>15493386.805299239</v>
      </c>
      <c r="G15" s="499">
        <v>0</v>
      </c>
      <c r="H15" s="499">
        <v>17101.180000000168</v>
      </c>
      <c r="I15" s="371">
        <f t="shared" si="0"/>
        <v>850258399.05570138</v>
      </c>
    </row>
    <row r="16" spans="1:9">
      <c r="A16" s="369">
        <v>10</v>
      </c>
      <c r="B16" s="378" t="s">
        <v>703</v>
      </c>
      <c r="C16" s="499">
        <v>6387432.9796000002</v>
      </c>
      <c r="D16" s="499">
        <v>173411075.951792</v>
      </c>
      <c r="E16" s="499">
        <v>4091988.8200000012</v>
      </c>
      <c r="F16" s="499">
        <v>3041653.67</v>
      </c>
      <c r="G16" s="499">
        <v>0</v>
      </c>
      <c r="H16" s="499">
        <v>2579.8999999999942</v>
      </c>
      <c r="I16" s="371">
        <f t="shared" si="0"/>
        <v>172664866.44139203</v>
      </c>
    </row>
    <row r="17" spans="1:9">
      <c r="A17" s="369">
        <v>11</v>
      </c>
      <c r="B17" s="378" t="s">
        <v>704</v>
      </c>
      <c r="C17" s="499">
        <v>1960994.4499999997</v>
      </c>
      <c r="D17" s="499">
        <v>135276232.13068801</v>
      </c>
      <c r="E17" s="499">
        <v>1737659.7899999998</v>
      </c>
      <c r="F17" s="499">
        <v>2522946.6799999997</v>
      </c>
      <c r="G17" s="499">
        <v>0</v>
      </c>
      <c r="H17" s="499">
        <v>11044.239999999991</v>
      </c>
      <c r="I17" s="371">
        <v>15309538.805600001</v>
      </c>
    </row>
    <row r="18" spans="1:9">
      <c r="A18" s="369">
        <v>12</v>
      </c>
      <c r="B18" s="378" t="s">
        <v>705</v>
      </c>
      <c r="C18" s="499">
        <v>30000593.450896002</v>
      </c>
      <c r="D18" s="499">
        <v>736298420.56641614</v>
      </c>
      <c r="E18" s="499">
        <v>14605198.799999999</v>
      </c>
      <c r="F18" s="499">
        <v>13976010.220000003</v>
      </c>
      <c r="G18" s="499">
        <v>0</v>
      </c>
      <c r="H18" s="499">
        <v>716005.46</v>
      </c>
      <c r="I18" s="371">
        <f t="shared" si="0"/>
        <v>737717804.99731219</v>
      </c>
    </row>
    <row r="19" spans="1:9">
      <c r="A19" s="369">
        <v>13</v>
      </c>
      <c r="B19" s="378" t="s">
        <v>706</v>
      </c>
      <c r="C19" s="499">
        <v>4056158.7899999991</v>
      </c>
      <c r="D19" s="499">
        <v>185894598.19451198</v>
      </c>
      <c r="E19" s="499">
        <v>1916755.08</v>
      </c>
      <c r="F19" s="499">
        <v>3418584.9000000004</v>
      </c>
      <c r="G19" s="499">
        <v>0</v>
      </c>
      <c r="H19" s="499">
        <v>215542.41999999993</v>
      </c>
      <c r="I19" s="371">
        <f t="shared" si="0"/>
        <v>184615417.00451195</v>
      </c>
    </row>
    <row r="20" spans="1:9">
      <c r="A20" s="369">
        <v>14</v>
      </c>
      <c r="B20" s="378" t="s">
        <v>707</v>
      </c>
      <c r="C20" s="499">
        <v>71587420.084143981</v>
      </c>
      <c r="D20" s="499">
        <v>976554420.35618806</v>
      </c>
      <c r="E20" s="499">
        <v>35902857.672284395</v>
      </c>
      <c r="F20" s="499">
        <v>16571292.680579349</v>
      </c>
      <c r="G20" s="499">
        <v>0</v>
      </c>
      <c r="H20" s="499">
        <v>11603.920000000013</v>
      </c>
      <c r="I20" s="371">
        <f t="shared" si="0"/>
        <v>995667690.08746839</v>
      </c>
    </row>
    <row r="21" spans="1:9">
      <c r="A21" s="369">
        <v>15</v>
      </c>
      <c r="B21" s="378" t="s">
        <v>708</v>
      </c>
      <c r="C21" s="499">
        <v>22337708.049999993</v>
      </c>
      <c r="D21" s="499">
        <v>171931539.280112</v>
      </c>
      <c r="E21" s="499">
        <v>8765413.5599999968</v>
      </c>
      <c r="F21" s="499">
        <v>2950233.5599999996</v>
      </c>
      <c r="G21" s="499">
        <v>0</v>
      </c>
      <c r="H21" s="499">
        <v>82455.099999999627</v>
      </c>
      <c r="I21" s="371">
        <f t="shared" si="0"/>
        <v>182553600.21011198</v>
      </c>
    </row>
    <row r="22" spans="1:9">
      <c r="A22" s="369">
        <v>16</v>
      </c>
      <c r="B22" s="378" t="s">
        <v>709</v>
      </c>
      <c r="C22" s="499">
        <v>56730634.869999997</v>
      </c>
      <c r="D22" s="499">
        <v>592294230.79444802</v>
      </c>
      <c r="E22" s="499">
        <v>32398819.879999999</v>
      </c>
      <c r="F22" s="499">
        <v>11150039.07</v>
      </c>
      <c r="G22" s="499">
        <v>0</v>
      </c>
      <c r="H22" s="499">
        <v>0</v>
      </c>
      <c r="I22" s="371">
        <f t="shared" si="0"/>
        <v>605476006.71444798</v>
      </c>
    </row>
    <row r="23" spans="1:9">
      <c r="A23" s="369">
        <v>17</v>
      </c>
      <c r="B23" s="378" t="s">
        <v>710</v>
      </c>
      <c r="C23" s="499">
        <v>5941058.7999999998</v>
      </c>
      <c r="D23" s="499">
        <v>94115702.44912</v>
      </c>
      <c r="E23" s="499">
        <v>3745557.6999999997</v>
      </c>
      <c r="F23" s="499">
        <v>1808238.4700000002</v>
      </c>
      <c r="G23" s="499">
        <v>0</v>
      </c>
      <c r="H23" s="499">
        <v>0</v>
      </c>
      <c r="I23" s="371">
        <f t="shared" si="0"/>
        <v>94502965.079119995</v>
      </c>
    </row>
    <row r="24" spans="1:9">
      <c r="A24" s="369">
        <v>18</v>
      </c>
      <c r="B24" s="378" t="s">
        <v>711</v>
      </c>
      <c r="C24" s="499">
        <v>4126808.4099999997</v>
      </c>
      <c r="D24" s="499">
        <v>526597685.53267187</v>
      </c>
      <c r="E24" s="499">
        <v>1977901.62</v>
      </c>
      <c r="F24" s="499">
        <v>10349355.828291999</v>
      </c>
      <c r="G24" s="499">
        <v>0</v>
      </c>
      <c r="H24" s="499">
        <v>50000</v>
      </c>
      <c r="I24" s="371">
        <f t="shared" si="0"/>
        <v>518397236.49437988</v>
      </c>
    </row>
    <row r="25" spans="1:9">
      <c r="A25" s="369">
        <v>19</v>
      </c>
      <c r="B25" s="378" t="s">
        <v>712</v>
      </c>
      <c r="C25" s="499">
        <v>9426315.9200000018</v>
      </c>
      <c r="D25" s="499">
        <v>136902463.17488003</v>
      </c>
      <c r="E25" s="499">
        <v>4963788.169999999</v>
      </c>
      <c r="F25" s="499">
        <v>2702491.92</v>
      </c>
      <c r="G25" s="499">
        <v>0</v>
      </c>
      <c r="H25" s="499">
        <v>34061.149999999907</v>
      </c>
      <c r="I25" s="371">
        <f t="shared" si="0"/>
        <v>138662499.00488007</v>
      </c>
    </row>
    <row r="26" spans="1:9">
      <c r="A26" s="369">
        <v>20</v>
      </c>
      <c r="B26" s="378" t="s">
        <v>713</v>
      </c>
      <c r="C26" s="499">
        <v>7753179.4956181692</v>
      </c>
      <c r="D26" s="499">
        <v>415332663.67515194</v>
      </c>
      <c r="E26" s="499">
        <v>4971119.6700000009</v>
      </c>
      <c r="F26" s="499">
        <v>7701438.9899999993</v>
      </c>
      <c r="G26" s="499">
        <v>0</v>
      </c>
      <c r="H26" s="499">
        <v>0</v>
      </c>
      <c r="I26" s="371">
        <f t="shared" si="0"/>
        <v>410413284.51077008</v>
      </c>
    </row>
    <row r="27" spans="1:9">
      <c r="A27" s="369">
        <v>21</v>
      </c>
      <c r="B27" s="378" t="s">
        <v>714</v>
      </c>
      <c r="C27" s="499">
        <v>1970589.5983999998</v>
      </c>
      <c r="D27" s="499">
        <v>79854128.460415989</v>
      </c>
      <c r="E27" s="499">
        <v>940516.13000000024</v>
      </c>
      <c r="F27" s="499">
        <v>1488175.9200000002</v>
      </c>
      <c r="G27" s="499">
        <v>0</v>
      </c>
      <c r="H27" s="499">
        <v>0</v>
      </c>
      <c r="I27" s="371">
        <f t="shared" si="0"/>
        <v>79396026.008815989</v>
      </c>
    </row>
    <row r="28" spans="1:9">
      <c r="A28" s="369">
        <v>22</v>
      </c>
      <c r="B28" s="378" t="s">
        <v>715</v>
      </c>
      <c r="C28" s="499">
        <v>7444972.1299999999</v>
      </c>
      <c r="D28" s="499">
        <v>263511984.41447997</v>
      </c>
      <c r="E28" s="499">
        <v>3343912.8700000006</v>
      </c>
      <c r="F28" s="499">
        <v>5005504.55</v>
      </c>
      <c r="G28" s="499">
        <v>0</v>
      </c>
      <c r="H28" s="499">
        <v>0</v>
      </c>
      <c r="I28" s="371">
        <f t="shared" si="0"/>
        <v>262607539.12447995</v>
      </c>
    </row>
    <row r="29" spans="1:9">
      <c r="A29" s="369">
        <v>23</v>
      </c>
      <c r="B29" s="378" t="s">
        <v>716</v>
      </c>
      <c r="C29" s="499">
        <v>65878904.620095707</v>
      </c>
      <c r="D29" s="499">
        <v>2374085914.6209016</v>
      </c>
      <c r="E29" s="499">
        <v>32533425.957966104</v>
      </c>
      <c r="F29" s="499">
        <v>44638985.458969064</v>
      </c>
      <c r="G29" s="499">
        <v>0</v>
      </c>
      <c r="H29" s="499">
        <v>461907</v>
      </c>
      <c r="I29" s="371">
        <f t="shared" si="0"/>
        <v>2362792407.8240619</v>
      </c>
    </row>
    <row r="30" spans="1:9">
      <c r="A30" s="369">
        <v>24</v>
      </c>
      <c r="B30" s="378" t="s">
        <v>717</v>
      </c>
      <c r="C30" s="499">
        <v>25465897.413898308</v>
      </c>
      <c r="D30" s="499">
        <v>840173366.787112</v>
      </c>
      <c r="E30" s="499">
        <v>13860061.279999999</v>
      </c>
      <c r="F30" s="499">
        <v>15663812.526802002</v>
      </c>
      <c r="G30" s="499">
        <v>0</v>
      </c>
      <c r="H30" s="499">
        <v>2095660.92</v>
      </c>
      <c r="I30" s="371">
        <f t="shared" si="0"/>
        <v>836115390.39420843</v>
      </c>
    </row>
    <row r="31" spans="1:9">
      <c r="A31" s="369">
        <v>25</v>
      </c>
      <c r="B31" s="378" t="s">
        <v>718</v>
      </c>
      <c r="C31" s="499">
        <v>95105955.951921046</v>
      </c>
      <c r="D31" s="499">
        <v>2052904562.2401304</v>
      </c>
      <c r="E31" s="499">
        <v>41708404.316949166</v>
      </c>
      <c r="F31" s="499">
        <v>38594995.121639691</v>
      </c>
      <c r="G31" s="499">
        <v>0</v>
      </c>
      <c r="H31" s="499">
        <v>20739859.780000001</v>
      </c>
      <c r="I31" s="371">
        <f t="shared" si="0"/>
        <v>2067707118.7534626</v>
      </c>
    </row>
    <row r="32" spans="1:9">
      <c r="A32" s="369">
        <v>26</v>
      </c>
      <c r="B32" s="378" t="s">
        <v>719</v>
      </c>
      <c r="C32" s="499">
        <v>6539575.8484479999</v>
      </c>
      <c r="D32" s="499">
        <v>91254042.928608</v>
      </c>
      <c r="E32" s="499">
        <v>5262346.91</v>
      </c>
      <c r="F32" s="499">
        <v>1755713.7900000003</v>
      </c>
      <c r="G32" s="499">
        <v>0</v>
      </c>
      <c r="H32" s="499">
        <v>0</v>
      </c>
      <c r="I32" s="371">
        <f t="shared" si="0"/>
        <v>90775558.077055991</v>
      </c>
    </row>
    <row r="33" spans="1:9">
      <c r="A33" s="369">
        <v>27</v>
      </c>
      <c r="B33" s="370" t="s">
        <v>165</v>
      </c>
      <c r="C33" s="499">
        <v>232756483.65899995</v>
      </c>
      <c r="D33" s="499">
        <v>1609327588.2398601</v>
      </c>
      <c r="E33" s="499">
        <v>136707302.49999997</v>
      </c>
      <c r="F33" s="499">
        <v>381104.3848</v>
      </c>
      <c r="G33" s="499">
        <v>6908066</v>
      </c>
      <c r="H33" s="499">
        <v>1038659.5300000003</v>
      </c>
      <c r="I33" s="371">
        <f t="shared" si="0"/>
        <v>1698087599.01406</v>
      </c>
    </row>
    <row r="34" spans="1:9">
      <c r="A34" s="369">
        <v>28</v>
      </c>
      <c r="B34" s="380" t="s">
        <v>68</v>
      </c>
      <c r="C34" s="560">
        <f>SUM(C7:C33)</f>
        <v>995188918.87577677</v>
      </c>
      <c r="D34" s="560">
        <f t="shared" ref="D34:H34" si="1">SUM(D7:D33)</f>
        <v>21573247952.490543</v>
      </c>
      <c r="E34" s="560">
        <f>SUM(E7:E33)</f>
        <v>496823054.36948776</v>
      </c>
      <c r="F34" s="560">
        <f t="shared" si="1"/>
        <v>276521903.14983547</v>
      </c>
      <c r="G34" s="499">
        <v>6908066</v>
      </c>
      <c r="H34" s="560">
        <f t="shared" si="1"/>
        <v>25528012.470000003</v>
      </c>
      <c r="I34" s="371">
        <f t="shared" si="0"/>
        <v>21788183847.847</v>
      </c>
    </row>
    <row r="35" spans="1:9">
      <c r="A35" s="379"/>
      <c r="B35" s="379"/>
      <c r="C35" s="561"/>
      <c r="D35" s="561"/>
      <c r="E35" s="561"/>
      <c r="F35" s="561"/>
      <c r="G35" s="561"/>
      <c r="H35" s="561"/>
      <c r="I35" s="379"/>
    </row>
    <row r="36" spans="1:9">
      <c r="A36" s="379"/>
      <c r="B36" s="381"/>
      <c r="C36" s="561"/>
      <c r="D36" s="561"/>
      <c r="E36" s="561"/>
      <c r="F36" s="561"/>
      <c r="G36" s="561"/>
      <c r="H36" s="561"/>
      <c r="I36" s="649">
        <f>I34-'2. RC'!E20</f>
        <v>0</v>
      </c>
    </row>
    <row r="37" spans="1:9">
      <c r="A37" s="379"/>
      <c r="B37" s="379"/>
      <c r="C37" s="561"/>
      <c r="D37" s="561"/>
      <c r="E37" s="561"/>
      <c r="F37" s="561"/>
      <c r="G37" s="561"/>
      <c r="H37" s="561"/>
      <c r="I37" s="379"/>
    </row>
    <row r="38" spans="1:9">
      <c r="A38" s="379"/>
      <c r="B38" s="379"/>
      <c r="C38" s="561"/>
      <c r="D38" s="561"/>
      <c r="E38" s="561"/>
      <c r="F38" s="561"/>
      <c r="G38" s="561"/>
      <c r="H38" s="561"/>
      <c r="I38" s="649"/>
    </row>
    <row r="39" spans="1:9">
      <c r="A39" s="379"/>
      <c r="B39" s="379"/>
      <c r="C39" s="561"/>
      <c r="D39" s="561"/>
      <c r="E39" s="561"/>
      <c r="F39" s="561"/>
      <c r="G39" s="561"/>
      <c r="H39" s="561"/>
      <c r="I39" s="379"/>
    </row>
    <row r="40" spans="1:9">
      <c r="A40" s="379"/>
      <c r="B40" s="379"/>
      <c r="C40" s="561"/>
      <c r="D40" s="561"/>
      <c r="E40" s="561"/>
      <c r="F40" s="561"/>
      <c r="G40" s="561"/>
      <c r="H40" s="561"/>
      <c r="I40" s="379"/>
    </row>
    <row r="41" spans="1:9">
      <c r="A41" s="379"/>
      <c r="B41" s="379"/>
      <c r="C41" s="561"/>
      <c r="D41" s="561"/>
      <c r="E41" s="561"/>
      <c r="F41" s="561"/>
      <c r="G41" s="561"/>
      <c r="H41" s="561"/>
      <c r="I41" s="379"/>
    </row>
    <row r="42" spans="1:9">
      <c r="A42" s="382"/>
      <c r="B42" s="382"/>
      <c r="C42" s="561"/>
      <c r="D42" s="561"/>
      <c r="E42" s="561"/>
      <c r="F42" s="561"/>
      <c r="G42" s="561"/>
      <c r="H42" s="561"/>
      <c r="I42" s="379"/>
    </row>
    <row r="43" spans="1:9">
      <c r="A43" s="382"/>
      <c r="B43" s="382"/>
      <c r="C43" s="561"/>
      <c r="D43" s="561"/>
      <c r="E43" s="561"/>
      <c r="F43" s="561"/>
      <c r="G43" s="561"/>
      <c r="H43" s="561"/>
      <c r="I43" s="379"/>
    </row>
    <row r="44" spans="1:9">
      <c r="A44" s="379"/>
      <c r="B44" s="383"/>
      <c r="C44" s="561"/>
      <c r="D44" s="561"/>
      <c r="E44" s="561"/>
      <c r="F44" s="561"/>
      <c r="G44" s="561"/>
      <c r="H44" s="561"/>
      <c r="I44" s="379"/>
    </row>
    <row r="45" spans="1:9">
      <c r="A45" s="379"/>
      <c r="B45" s="383"/>
      <c r="C45" s="561"/>
      <c r="D45" s="561"/>
      <c r="E45" s="561"/>
      <c r="F45" s="561"/>
      <c r="G45" s="561"/>
      <c r="H45" s="561"/>
      <c r="I45" s="379"/>
    </row>
    <row r="46" spans="1:9">
      <c r="A46" s="379"/>
      <c r="B46" s="383"/>
      <c r="C46" s="561"/>
      <c r="D46" s="561"/>
      <c r="E46" s="561"/>
      <c r="F46" s="561"/>
      <c r="G46" s="561"/>
      <c r="H46" s="561"/>
      <c r="I46" s="379"/>
    </row>
    <row r="47" spans="1:9">
      <c r="A47" s="379"/>
      <c r="B47" s="379"/>
      <c r="C47" s="561"/>
      <c r="D47" s="561"/>
      <c r="E47" s="561"/>
      <c r="F47" s="561"/>
      <c r="G47" s="561"/>
      <c r="H47" s="561"/>
      <c r="I47" s="379"/>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85" zoomScaleNormal="85" workbookViewId="0"/>
  </sheetViews>
  <sheetFormatPr defaultColWidth="9.140625" defaultRowHeight="12.75"/>
  <cols>
    <col min="1" max="1" width="11.85546875" style="354" bestFit="1" customWidth="1"/>
    <col min="2" max="2" width="108" style="354" bestFit="1" customWidth="1"/>
    <col min="3" max="3" width="35.5703125" style="556" customWidth="1"/>
    <col min="4" max="4" width="38.42578125" style="559" customWidth="1"/>
    <col min="5" max="16384" width="9.140625" style="354"/>
  </cols>
  <sheetData>
    <row r="1" spans="1:4">
      <c r="A1" s="353" t="s">
        <v>188</v>
      </c>
      <c r="B1" s="569" t="str">
        <f>'1. key ratios'!B1</f>
        <v>სს ”საქართველოს ბანკი”</v>
      </c>
      <c r="D1" s="556"/>
    </row>
    <row r="2" spans="1:4">
      <c r="A2" s="355" t="s">
        <v>189</v>
      </c>
      <c r="B2" s="704">
        <f>'2. RC'!B2</f>
        <v>44561</v>
      </c>
      <c r="D2" s="556"/>
    </row>
    <row r="3" spans="1:4">
      <c r="A3" s="356" t="s">
        <v>720</v>
      </c>
      <c r="B3" s="357"/>
      <c r="D3" s="556"/>
    </row>
    <row r="5" spans="1:4" ht="51">
      <c r="A5" s="823" t="s">
        <v>721</v>
      </c>
      <c r="B5" s="823"/>
      <c r="C5" s="566" t="s">
        <v>722</v>
      </c>
      <c r="D5" s="566" t="s">
        <v>723</v>
      </c>
    </row>
    <row r="6" spans="1:4">
      <c r="A6" s="384">
        <v>1</v>
      </c>
      <c r="B6" s="385" t="s">
        <v>724</v>
      </c>
      <c r="C6" s="499">
        <v>607770363.14367414</v>
      </c>
      <c r="D6" s="499">
        <v>314253.14</v>
      </c>
    </row>
    <row r="7" spans="1:4">
      <c r="A7" s="386">
        <v>2</v>
      </c>
      <c r="B7" s="385" t="s">
        <v>725</v>
      </c>
      <c r="C7" s="499">
        <v>208202082.36346185</v>
      </c>
      <c r="D7" s="499">
        <v>174999.73199999996</v>
      </c>
    </row>
    <row r="8" spans="1:4">
      <c r="A8" s="387">
        <v>2.1</v>
      </c>
      <c r="B8" s="388" t="s">
        <v>726</v>
      </c>
      <c r="C8" s="499">
        <v>108246943.34</v>
      </c>
      <c r="D8" s="499">
        <v>174999.73199999996</v>
      </c>
    </row>
    <row r="9" spans="1:4">
      <c r="A9" s="387">
        <v>2.2000000000000002</v>
      </c>
      <c r="B9" s="388" t="s">
        <v>727</v>
      </c>
      <c r="C9" s="499">
        <v>99955139.023461848</v>
      </c>
      <c r="D9" s="499">
        <v>0</v>
      </c>
    </row>
    <row r="10" spans="1:4">
      <c r="A10" s="387">
        <v>2.2999999999999998</v>
      </c>
      <c r="B10" s="388" t="s">
        <v>728</v>
      </c>
      <c r="C10" s="499">
        <v>0</v>
      </c>
      <c r="D10" s="499">
        <v>0</v>
      </c>
    </row>
    <row r="11" spans="1:4">
      <c r="A11" s="387">
        <v>2.4</v>
      </c>
      <c r="B11" s="388" t="s">
        <v>729</v>
      </c>
      <c r="C11" s="499">
        <v>0</v>
      </c>
      <c r="D11" s="499">
        <v>0</v>
      </c>
    </row>
    <row r="12" spans="1:4">
      <c r="A12" s="384">
        <v>3</v>
      </c>
      <c r="B12" s="385" t="s">
        <v>730</v>
      </c>
      <c r="C12" s="499">
        <v>201681214.16455886</v>
      </c>
      <c r="D12" s="499">
        <v>24717</v>
      </c>
    </row>
    <row r="13" spans="1:4">
      <c r="A13" s="387">
        <v>3.1</v>
      </c>
      <c r="B13" s="388" t="s">
        <v>731</v>
      </c>
      <c r="C13" s="499">
        <v>24489352.939999998</v>
      </c>
      <c r="D13" s="499">
        <v>0</v>
      </c>
    </row>
    <row r="14" spans="1:4">
      <c r="A14" s="387">
        <v>3.2</v>
      </c>
      <c r="B14" s="388" t="s">
        <v>732</v>
      </c>
      <c r="C14" s="499">
        <v>52184739.570000008</v>
      </c>
      <c r="D14" s="499">
        <v>0</v>
      </c>
    </row>
    <row r="15" spans="1:4">
      <c r="A15" s="387">
        <v>3.3</v>
      </c>
      <c r="B15" s="388" t="s">
        <v>733</v>
      </c>
      <c r="C15" s="499">
        <v>65337324.399999999</v>
      </c>
      <c r="D15" s="499">
        <v>0</v>
      </c>
    </row>
    <row r="16" spans="1:4">
      <c r="A16" s="387">
        <v>3.4</v>
      </c>
      <c r="B16" s="388" t="s">
        <v>734</v>
      </c>
      <c r="C16" s="499">
        <v>47468459.640945993</v>
      </c>
      <c r="D16" s="499">
        <v>0</v>
      </c>
    </row>
    <row r="17" spans="1:4">
      <c r="A17" s="386">
        <v>3.5</v>
      </c>
      <c r="B17" s="388" t="s">
        <v>735</v>
      </c>
      <c r="C17" s="499">
        <v>7201337.6136128614</v>
      </c>
      <c r="D17" s="499">
        <v>24717</v>
      </c>
    </row>
    <row r="18" spans="1:4">
      <c r="A18" s="387">
        <v>3.6</v>
      </c>
      <c r="B18" s="388" t="s">
        <v>736</v>
      </c>
      <c r="C18" s="499">
        <v>5000000</v>
      </c>
      <c r="D18" s="499">
        <v>0</v>
      </c>
    </row>
    <row r="19" spans="1:4">
      <c r="A19" s="389">
        <v>4</v>
      </c>
      <c r="B19" s="385" t="s">
        <v>737</v>
      </c>
      <c r="C19" s="560">
        <f>C6+C7-C12</f>
        <v>614291231.3425771</v>
      </c>
      <c r="D19" s="560">
        <f>D6+D7-D12</f>
        <v>464535.87199999997</v>
      </c>
    </row>
    <row r="21" spans="1:4">
      <c r="D21" s="556"/>
    </row>
    <row r="22" spans="1:4">
      <c r="D22" s="556"/>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5" zoomScaleNormal="85" workbookViewId="0"/>
  </sheetViews>
  <sheetFormatPr defaultColWidth="9.140625" defaultRowHeight="12.75"/>
  <cols>
    <col min="1" max="1" width="11.85546875" style="354" bestFit="1" customWidth="1"/>
    <col min="2" max="2" width="124.7109375" style="354" customWidth="1"/>
    <col min="3" max="3" width="21.5703125" style="354" customWidth="1"/>
    <col min="4" max="4" width="49.140625" style="377" customWidth="1"/>
    <col min="5" max="16384" width="9.140625" style="354"/>
  </cols>
  <sheetData>
    <row r="1" spans="1:4">
      <c r="A1" s="353" t="s">
        <v>188</v>
      </c>
      <c r="B1" s="569" t="str">
        <f>'20. Reserves'!B1</f>
        <v>სს ”საქართველოს ბანკი”</v>
      </c>
      <c r="D1" s="354"/>
    </row>
    <row r="2" spans="1:4">
      <c r="A2" s="355" t="s">
        <v>189</v>
      </c>
      <c r="B2" s="705">
        <f>'20. Reserves'!B2</f>
        <v>44561</v>
      </c>
      <c r="D2" s="354"/>
    </row>
    <row r="3" spans="1:4">
      <c r="A3" s="356" t="s">
        <v>738</v>
      </c>
      <c r="B3" s="357"/>
      <c r="D3" s="354"/>
    </row>
    <row r="4" spans="1:4">
      <c r="A4" s="356"/>
      <c r="D4" s="354"/>
    </row>
    <row r="5" spans="1:4" ht="15" customHeight="1">
      <c r="A5" s="824" t="s">
        <v>739</v>
      </c>
      <c r="B5" s="825"/>
      <c r="C5" s="828" t="s">
        <v>740</v>
      </c>
      <c r="D5" s="830" t="s">
        <v>741</v>
      </c>
    </row>
    <row r="6" spans="1:4">
      <c r="A6" s="826"/>
      <c r="B6" s="827"/>
      <c r="C6" s="829"/>
      <c r="D6" s="830"/>
    </row>
    <row r="7" spans="1:4" ht="15">
      <c r="A7" s="380">
        <v>1</v>
      </c>
      <c r="B7" s="361" t="s">
        <v>742</v>
      </c>
      <c r="C7" s="700">
        <v>756401264.92203403</v>
      </c>
      <c r="D7" s="390"/>
    </row>
    <row r="8" spans="1:4" ht="15">
      <c r="A8" s="370">
        <v>2</v>
      </c>
      <c r="B8" s="370" t="s">
        <v>743</v>
      </c>
      <c r="C8" s="700">
        <v>172989151.53999999</v>
      </c>
      <c r="D8" s="390"/>
    </row>
    <row r="9" spans="1:4" ht="15">
      <c r="A9" s="370">
        <v>3</v>
      </c>
      <c r="B9" s="391" t="s">
        <v>744</v>
      </c>
      <c r="C9" s="700">
        <v>0</v>
      </c>
      <c r="D9" s="390"/>
    </row>
    <row r="10" spans="1:4" ht="15">
      <c r="A10" s="370">
        <v>4</v>
      </c>
      <c r="B10" s="370" t="s">
        <v>745</v>
      </c>
      <c r="C10" s="700">
        <f>SUM(C11:C18)</f>
        <v>256050633.2305339</v>
      </c>
      <c r="D10" s="390"/>
    </row>
    <row r="11" spans="1:4" ht="15">
      <c r="A11" s="370">
        <v>5</v>
      </c>
      <c r="B11" s="392" t="s">
        <v>746</v>
      </c>
      <c r="C11" s="700">
        <v>38085443.318979703</v>
      </c>
      <c r="D11" s="390"/>
    </row>
    <row r="12" spans="1:4" ht="15">
      <c r="A12" s="370">
        <v>6</v>
      </c>
      <c r="B12" s="392" t="s">
        <v>747</v>
      </c>
      <c r="C12" s="700">
        <v>85695935.2042</v>
      </c>
      <c r="D12" s="390"/>
    </row>
    <row r="13" spans="1:4" ht="15">
      <c r="A13" s="370">
        <v>7</v>
      </c>
      <c r="B13" s="392" t="s">
        <v>748</v>
      </c>
      <c r="C13" s="700">
        <v>86500322.38265422</v>
      </c>
      <c r="D13" s="390"/>
    </row>
    <row r="14" spans="1:4" ht="15">
      <c r="A14" s="370">
        <v>8</v>
      </c>
      <c r="B14" s="392" t="s">
        <v>749</v>
      </c>
      <c r="C14" s="700">
        <v>10861324.963099999</v>
      </c>
      <c r="D14" s="498">
        <v>13359429.704612996</v>
      </c>
    </row>
    <row r="15" spans="1:4" ht="15">
      <c r="A15" s="370">
        <v>9</v>
      </c>
      <c r="B15" s="392" t="s">
        <v>750</v>
      </c>
      <c r="C15" s="700">
        <v>0</v>
      </c>
      <c r="D15" s="370"/>
    </row>
    <row r="16" spans="1:4" ht="15">
      <c r="A16" s="370">
        <v>10</v>
      </c>
      <c r="B16" s="392" t="s">
        <v>751</v>
      </c>
      <c r="C16" s="700">
        <v>23674722.821600001</v>
      </c>
      <c r="D16" s="390"/>
    </row>
    <row r="17" spans="1:4" ht="15">
      <c r="A17" s="370">
        <v>11</v>
      </c>
      <c r="B17" s="392" t="s">
        <v>752</v>
      </c>
      <c r="C17" s="700"/>
      <c r="D17" s="370"/>
    </row>
    <row r="18" spans="1:4" ht="26.25">
      <c r="A18" s="370">
        <v>12</v>
      </c>
      <c r="B18" s="392" t="s">
        <v>753</v>
      </c>
      <c r="C18" s="700">
        <v>11232884.539999999</v>
      </c>
      <c r="D18" s="390"/>
    </row>
    <row r="19" spans="1:4">
      <c r="A19" s="380">
        <v>13</v>
      </c>
      <c r="B19" s="393" t="s">
        <v>754</v>
      </c>
      <c r="C19" s="701">
        <f>C7+C8-C10</f>
        <v>673339783.23150015</v>
      </c>
      <c r="D19" s="394"/>
    </row>
    <row r="22" spans="1:4">
      <c r="B22" s="353"/>
      <c r="C22" s="556"/>
    </row>
    <row r="23" spans="1:4">
      <c r="B23" s="355"/>
      <c r="C23" s="556"/>
    </row>
    <row r="24" spans="1:4">
      <c r="B24" s="35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workbookViewId="0"/>
  </sheetViews>
  <sheetFormatPr defaultColWidth="9.140625" defaultRowHeight="12.75"/>
  <cols>
    <col min="1" max="1" width="11.85546875" style="354" bestFit="1" customWidth="1"/>
    <col min="2" max="2" width="80.7109375" style="354" customWidth="1"/>
    <col min="3" max="3" width="15.5703125" style="556" customWidth="1"/>
    <col min="4" max="5" width="22.28515625" style="556" customWidth="1"/>
    <col min="6" max="6" width="23.42578125" style="556" customWidth="1"/>
    <col min="7" max="14" width="22.28515625" style="556" customWidth="1"/>
    <col min="15" max="15" width="23.42578125" style="556" bestFit="1" customWidth="1"/>
    <col min="16" max="16" width="21.85546875" style="556" bestFit="1" customWidth="1"/>
    <col min="17" max="19" width="19.140625" style="556" bestFit="1" customWidth="1"/>
    <col min="20" max="20" width="16.140625" style="556" customWidth="1"/>
    <col min="21" max="21" width="13.5703125" style="556" bestFit="1" customWidth="1"/>
    <col min="22" max="22" width="20" style="354" customWidth="1"/>
    <col min="23" max="16384" width="9.140625" style="354"/>
  </cols>
  <sheetData>
    <row r="1" spans="1:22">
      <c r="A1" s="353" t="s">
        <v>188</v>
      </c>
      <c r="B1" s="569" t="str">
        <f>'21. NPL'!B1</f>
        <v>სს ”საქართველოს ბანკი”</v>
      </c>
    </row>
    <row r="2" spans="1:22">
      <c r="A2" s="355" t="s">
        <v>189</v>
      </c>
      <c r="B2" s="569">
        <f>'21. NPL'!B2</f>
        <v>44561</v>
      </c>
      <c r="C2" s="570"/>
    </row>
    <row r="3" spans="1:22">
      <c r="A3" s="356" t="s">
        <v>755</v>
      </c>
      <c r="B3" s="357"/>
      <c r="H3" s="556">
        <v>0</v>
      </c>
    </row>
    <row r="5" spans="1:22" ht="15" customHeight="1">
      <c r="A5" s="828" t="s">
        <v>756</v>
      </c>
      <c r="B5" s="831"/>
      <c r="C5" s="835" t="s">
        <v>757</v>
      </c>
      <c r="D5" s="836"/>
      <c r="E5" s="836"/>
      <c r="F5" s="836"/>
      <c r="G5" s="836"/>
      <c r="H5" s="836"/>
      <c r="I5" s="836"/>
      <c r="J5" s="836"/>
      <c r="K5" s="836"/>
      <c r="L5" s="836"/>
      <c r="M5" s="836"/>
      <c r="N5" s="836"/>
      <c r="O5" s="836"/>
      <c r="P5" s="836"/>
      <c r="Q5" s="836"/>
      <c r="R5" s="836"/>
      <c r="S5" s="836"/>
      <c r="T5" s="836"/>
      <c r="U5" s="837"/>
      <c r="V5" s="395"/>
    </row>
    <row r="6" spans="1:22">
      <c r="A6" s="832"/>
      <c r="B6" s="833"/>
      <c r="C6" s="838" t="s">
        <v>68</v>
      </c>
      <c r="D6" s="840" t="s">
        <v>758</v>
      </c>
      <c r="E6" s="840"/>
      <c r="F6" s="841"/>
      <c r="G6" s="842" t="s">
        <v>759</v>
      </c>
      <c r="H6" s="843"/>
      <c r="I6" s="843"/>
      <c r="J6" s="843"/>
      <c r="K6" s="844"/>
      <c r="L6" s="571"/>
      <c r="M6" s="845" t="s">
        <v>760</v>
      </c>
      <c r="N6" s="845"/>
      <c r="O6" s="822"/>
      <c r="P6" s="822"/>
      <c r="Q6" s="822"/>
      <c r="R6" s="822"/>
      <c r="S6" s="822"/>
      <c r="T6" s="822"/>
      <c r="U6" s="822"/>
      <c r="V6" s="396"/>
    </row>
    <row r="7" spans="1:22" ht="25.5">
      <c r="A7" s="829"/>
      <c r="B7" s="834"/>
      <c r="C7" s="839"/>
      <c r="D7" s="572"/>
      <c r="E7" s="567" t="s">
        <v>761</v>
      </c>
      <c r="F7" s="573" t="s">
        <v>762</v>
      </c>
      <c r="G7" s="570"/>
      <c r="H7" s="573" t="s">
        <v>761</v>
      </c>
      <c r="I7" s="567" t="s">
        <v>788</v>
      </c>
      <c r="J7" s="567" t="s">
        <v>763</v>
      </c>
      <c r="K7" s="573" t="s">
        <v>764</v>
      </c>
      <c r="L7" s="568"/>
      <c r="M7" s="558" t="s">
        <v>765</v>
      </c>
      <c r="N7" s="567" t="s">
        <v>763</v>
      </c>
      <c r="O7" s="567" t="s">
        <v>766</v>
      </c>
      <c r="P7" s="567" t="s">
        <v>767</v>
      </c>
      <c r="Q7" s="567" t="s">
        <v>768</v>
      </c>
      <c r="R7" s="567" t="s">
        <v>769</v>
      </c>
      <c r="S7" s="567" t="s">
        <v>770</v>
      </c>
      <c r="T7" s="567" t="s">
        <v>771</v>
      </c>
      <c r="U7" s="567" t="s">
        <v>772</v>
      </c>
      <c r="V7" s="395"/>
    </row>
    <row r="8" spans="1:22">
      <c r="A8" s="397">
        <v>1</v>
      </c>
      <c r="B8" s="361" t="s">
        <v>773</v>
      </c>
      <c r="C8" s="560">
        <v>15385154749.207598</v>
      </c>
      <c r="D8" s="560">
        <v>13957562965.206072</v>
      </c>
      <c r="E8" s="560">
        <v>97534940.449999988</v>
      </c>
      <c r="F8" s="560">
        <v>2078671.06</v>
      </c>
      <c r="G8" s="560">
        <v>754252000.76999974</v>
      </c>
      <c r="H8" s="560">
        <v>23282160.540000003</v>
      </c>
      <c r="I8" s="560">
        <v>23320794.129999995</v>
      </c>
      <c r="J8" s="560">
        <v>835346.61999999988</v>
      </c>
      <c r="K8" s="560">
        <v>59782.07</v>
      </c>
      <c r="L8" s="560">
        <v>673339783.23152518</v>
      </c>
      <c r="M8" s="560">
        <v>48175036.115762725</v>
      </c>
      <c r="N8" s="560">
        <v>23991649.890000004</v>
      </c>
      <c r="O8" s="560">
        <v>48382986.031186417</v>
      </c>
      <c r="P8" s="560">
        <v>57331119.319999993</v>
      </c>
      <c r="Q8" s="560">
        <v>40993248.329999998</v>
      </c>
      <c r="R8" s="560">
        <v>21055799.34</v>
      </c>
      <c r="S8" s="560">
        <v>58645284.730000004</v>
      </c>
      <c r="T8" s="560">
        <v>1259723.6799999997</v>
      </c>
      <c r="U8" s="560">
        <v>291931875.47966105</v>
      </c>
      <c r="V8" s="379"/>
    </row>
    <row r="9" spans="1:22">
      <c r="A9" s="369">
        <v>1.1000000000000001</v>
      </c>
      <c r="B9" s="398" t="s">
        <v>774</v>
      </c>
      <c r="C9" s="560">
        <v>0</v>
      </c>
      <c r="D9" s="560">
        <v>0</v>
      </c>
      <c r="E9" s="560">
        <v>0</v>
      </c>
      <c r="F9" s="560">
        <v>0</v>
      </c>
      <c r="G9" s="560">
        <v>0</v>
      </c>
      <c r="H9" s="560">
        <v>0</v>
      </c>
      <c r="I9" s="560">
        <v>0</v>
      </c>
      <c r="J9" s="560">
        <v>0</v>
      </c>
      <c r="K9" s="560">
        <v>0</v>
      </c>
      <c r="L9" s="560">
        <v>0</v>
      </c>
      <c r="M9" s="560">
        <v>0</v>
      </c>
      <c r="N9" s="560">
        <v>0</v>
      </c>
      <c r="O9" s="560">
        <v>0</v>
      </c>
      <c r="P9" s="560">
        <v>0</v>
      </c>
      <c r="Q9" s="560">
        <v>0</v>
      </c>
      <c r="R9" s="560">
        <v>0</v>
      </c>
      <c r="S9" s="560">
        <v>0</v>
      </c>
      <c r="T9" s="560">
        <v>0</v>
      </c>
      <c r="U9" s="560">
        <v>0</v>
      </c>
      <c r="V9" s="379"/>
    </row>
    <row r="10" spans="1:22">
      <c r="A10" s="369">
        <v>1.2</v>
      </c>
      <c r="B10" s="398" t="s">
        <v>775</v>
      </c>
      <c r="C10" s="560">
        <v>0</v>
      </c>
      <c r="D10" s="560">
        <v>0</v>
      </c>
      <c r="E10" s="560">
        <v>0</v>
      </c>
      <c r="F10" s="560">
        <v>0</v>
      </c>
      <c r="G10" s="560">
        <v>0</v>
      </c>
      <c r="H10" s="560">
        <v>0</v>
      </c>
      <c r="I10" s="560">
        <v>0</v>
      </c>
      <c r="J10" s="560">
        <v>0</v>
      </c>
      <c r="K10" s="560">
        <v>0</v>
      </c>
      <c r="L10" s="560">
        <v>0</v>
      </c>
      <c r="M10" s="560">
        <v>0</v>
      </c>
      <c r="N10" s="560">
        <v>0</v>
      </c>
      <c r="O10" s="560">
        <v>0</v>
      </c>
      <c r="P10" s="560">
        <v>0</v>
      </c>
      <c r="Q10" s="560">
        <v>0</v>
      </c>
      <c r="R10" s="560">
        <v>0</v>
      </c>
      <c r="S10" s="560">
        <v>0</v>
      </c>
      <c r="T10" s="560">
        <v>0</v>
      </c>
      <c r="U10" s="560">
        <v>0</v>
      </c>
      <c r="V10" s="379"/>
    </row>
    <row r="11" spans="1:22">
      <c r="A11" s="369">
        <v>1.3</v>
      </c>
      <c r="B11" s="398" t="s">
        <v>776</v>
      </c>
      <c r="C11" s="560">
        <v>0</v>
      </c>
      <c r="D11" s="560">
        <v>0</v>
      </c>
      <c r="E11" s="560">
        <v>0</v>
      </c>
      <c r="F11" s="560">
        <v>0</v>
      </c>
      <c r="G11" s="560">
        <v>0</v>
      </c>
      <c r="H11" s="560">
        <v>0</v>
      </c>
      <c r="I11" s="560">
        <v>0</v>
      </c>
      <c r="J11" s="560">
        <v>0</v>
      </c>
      <c r="K11" s="560">
        <v>0</v>
      </c>
      <c r="L11" s="560">
        <v>0</v>
      </c>
      <c r="M11" s="560">
        <v>0</v>
      </c>
      <c r="N11" s="560">
        <v>0</v>
      </c>
      <c r="O11" s="560">
        <v>0</v>
      </c>
      <c r="P11" s="560">
        <v>0</v>
      </c>
      <c r="Q11" s="560">
        <v>0</v>
      </c>
      <c r="R11" s="560">
        <v>0</v>
      </c>
      <c r="S11" s="560">
        <v>0</v>
      </c>
      <c r="T11" s="560">
        <v>0</v>
      </c>
      <c r="U11" s="560">
        <v>0</v>
      </c>
      <c r="V11" s="379"/>
    </row>
    <row r="12" spans="1:22">
      <c r="A12" s="369">
        <v>1.4</v>
      </c>
      <c r="B12" s="398" t="s">
        <v>777</v>
      </c>
      <c r="C12" s="560">
        <v>116014218.30999999</v>
      </c>
      <c r="D12" s="560">
        <v>107839464.96999998</v>
      </c>
      <c r="E12" s="560">
        <v>0</v>
      </c>
      <c r="F12" s="560">
        <v>0</v>
      </c>
      <c r="G12" s="560">
        <v>350000</v>
      </c>
      <c r="H12" s="560">
        <v>0</v>
      </c>
      <c r="I12" s="560">
        <v>0</v>
      </c>
      <c r="J12" s="560">
        <v>0</v>
      </c>
      <c r="K12" s="560">
        <v>0</v>
      </c>
      <c r="L12" s="560">
        <v>7824753.3399999999</v>
      </c>
      <c r="M12" s="560">
        <v>5864477.7999999998</v>
      </c>
      <c r="N12" s="560">
        <v>0</v>
      </c>
      <c r="O12" s="560">
        <v>1960275.54</v>
      </c>
      <c r="P12" s="560">
        <v>0</v>
      </c>
      <c r="Q12" s="560">
        <v>0</v>
      </c>
      <c r="R12" s="560">
        <v>0</v>
      </c>
      <c r="S12" s="560">
        <v>0</v>
      </c>
      <c r="T12" s="560">
        <v>0</v>
      </c>
      <c r="U12" s="560">
        <v>1960275.54</v>
      </c>
      <c r="V12" s="379"/>
    </row>
    <row r="13" spans="1:22">
      <c r="A13" s="369">
        <v>1.5</v>
      </c>
      <c r="B13" s="398" t="s">
        <v>778</v>
      </c>
      <c r="C13" s="560">
        <v>6714656392.9009209</v>
      </c>
      <c r="D13" s="560">
        <v>5976393659.4315996</v>
      </c>
      <c r="E13" s="560">
        <v>25464839.579999998</v>
      </c>
      <c r="F13" s="560">
        <v>916534.69</v>
      </c>
      <c r="G13" s="560">
        <v>409089629.94</v>
      </c>
      <c r="H13" s="560">
        <v>1327804.18</v>
      </c>
      <c r="I13" s="560">
        <v>1155586.5900000001</v>
      </c>
      <c r="J13" s="560">
        <v>41752.99</v>
      </c>
      <c r="K13" s="560">
        <v>0</v>
      </c>
      <c r="L13" s="560">
        <v>329173103.52932197</v>
      </c>
      <c r="M13" s="560">
        <v>10202202.66</v>
      </c>
      <c r="N13" s="560">
        <v>2919342.81</v>
      </c>
      <c r="O13" s="560">
        <v>7168365.0199999996</v>
      </c>
      <c r="P13" s="560">
        <v>34895043.919999994</v>
      </c>
      <c r="Q13" s="560">
        <v>25913351.009999994</v>
      </c>
      <c r="R13" s="560">
        <v>4897719.8299999991</v>
      </c>
      <c r="S13" s="560">
        <v>58311546.530000001</v>
      </c>
      <c r="T13" s="560">
        <v>550938.82000000007</v>
      </c>
      <c r="U13" s="560">
        <v>187656590.74000004</v>
      </c>
      <c r="V13" s="379"/>
    </row>
    <row r="14" spans="1:22">
      <c r="A14" s="369">
        <v>1.6</v>
      </c>
      <c r="B14" s="398" t="s">
        <v>779</v>
      </c>
      <c r="C14" s="560">
        <v>8554484137.9966755</v>
      </c>
      <c r="D14" s="560">
        <v>7873329840.804472</v>
      </c>
      <c r="E14" s="560">
        <v>72070100.86999999</v>
      </c>
      <c r="F14" s="560">
        <v>1162136.3700000001</v>
      </c>
      <c r="G14" s="560">
        <v>344812370.8299998</v>
      </c>
      <c r="H14" s="560">
        <v>21954356.360000003</v>
      </c>
      <c r="I14" s="560">
        <v>22165207.539999995</v>
      </c>
      <c r="J14" s="560">
        <v>793593.62999999989</v>
      </c>
      <c r="K14" s="560">
        <v>59782.07</v>
      </c>
      <c r="L14" s="560">
        <v>336341926.36220318</v>
      </c>
      <c r="M14" s="560">
        <v>32108355.655762728</v>
      </c>
      <c r="N14" s="560">
        <v>21072307.080000006</v>
      </c>
      <c r="O14" s="560">
        <v>39254345.471186422</v>
      </c>
      <c r="P14" s="560">
        <v>22436075.399999999</v>
      </c>
      <c r="Q14" s="560">
        <v>15079897.320000002</v>
      </c>
      <c r="R14" s="560">
        <v>16158079.51</v>
      </c>
      <c r="S14" s="560">
        <v>333738.19999999995</v>
      </c>
      <c r="T14" s="560">
        <v>708784.85999999975</v>
      </c>
      <c r="U14" s="560">
        <v>102315009.19966102</v>
      </c>
      <c r="V14" s="379"/>
    </row>
    <row r="15" spans="1:22">
      <c r="A15" s="397">
        <v>2</v>
      </c>
      <c r="B15" s="380" t="s">
        <v>780</v>
      </c>
      <c r="C15" s="560">
        <v>2452956569.1300001</v>
      </c>
      <c r="D15" s="560">
        <v>2452956569.1300001</v>
      </c>
      <c r="E15" s="560">
        <v>0</v>
      </c>
      <c r="F15" s="560">
        <v>0</v>
      </c>
      <c r="G15" s="560">
        <v>0</v>
      </c>
      <c r="H15" s="560">
        <v>0</v>
      </c>
      <c r="I15" s="560">
        <v>0</v>
      </c>
      <c r="J15" s="560">
        <v>0</v>
      </c>
      <c r="K15" s="560">
        <v>0</v>
      </c>
      <c r="L15" s="560">
        <v>0</v>
      </c>
      <c r="M15" s="560">
        <v>0</v>
      </c>
      <c r="N15" s="560">
        <v>0</v>
      </c>
      <c r="O15" s="560">
        <v>0</v>
      </c>
      <c r="P15" s="560">
        <v>0</v>
      </c>
      <c r="Q15" s="560">
        <v>0</v>
      </c>
      <c r="R15" s="560">
        <v>0</v>
      </c>
      <c r="S15" s="560">
        <v>0</v>
      </c>
      <c r="T15" s="560">
        <v>0</v>
      </c>
      <c r="U15" s="560">
        <v>0</v>
      </c>
      <c r="V15" s="379"/>
    </row>
    <row r="16" spans="1:22">
      <c r="A16" s="369">
        <v>2.1</v>
      </c>
      <c r="B16" s="398" t="s">
        <v>774</v>
      </c>
      <c r="C16" s="560">
        <v>0</v>
      </c>
      <c r="D16" s="560">
        <v>0</v>
      </c>
      <c r="E16" s="560">
        <v>0</v>
      </c>
      <c r="F16" s="560">
        <v>0</v>
      </c>
      <c r="G16" s="560">
        <v>0</v>
      </c>
      <c r="H16" s="560">
        <v>0</v>
      </c>
      <c r="I16" s="560">
        <v>0</v>
      </c>
      <c r="J16" s="560">
        <v>0</v>
      </c>
      <c r="K16" s="560">
        <v>0</v>
      </c>
      <c r="L16" s="560">
        <v>0</v>
      </c>
      <c r="M16" s="560">
        <v>0</v>
      </c>
      <c r="N16" s="560">
        <v>0</v>
      </c>
      <c r="O16" s="560">
        <v>0</v>
      </c>
      <c r="P16" s="560">
        <v>0</v>
      </c>
      <c r="Q16" s="560">
        <v>0</v>
      </c>
      <c r="R16" s="560">
        <v>0</v>
      </c>
      <c r="S16" s="560">
        <v>0</v>
      </c>
      <c r="T16" s="560">
        <v>0</v>
      </c>
      <c r="U16" s="560">
        <v>0</v>
      </c>
      <c r="V16" s="379"/>
    </row>
    <row r="17" spans="1:22">
      <c r="A17" s="369">
        <v>2.2000000000000002</v>
      </c>
      <c r="B17" s="398" t="s">
        <v>775</v>
      </c>
      <c r="C17" s="560">
        <v>1425546912.7597823</v>
      </c>
      <c r="D17" s="560">
        <v>1425546912.7597823</v>
      </c>
      <c r="E17" s="560">
        <v>0</v>
      </c>
      <c r="F17" s="560">
        <v>0</v>
      </c>
      <c r="G17" s="560">
        <v>0</v>
      </c>
      <c r="H17" s="560">
        <v>0</v>
      </c>
      <c r="I17" s="560">
        <v>15309538.805600001</v>
      </c>
      <c r="J17" s="560">
        <v>0</v>
      </c>
      <c r="K17" s="560">
        <v>0</v>
      </c>
      <c r="L17" s="560">
        <v>0</v>
      </c>
      <c r="M17" s="560">
        <v>0</v>
      </c>
      <c r="N17" s="560">
        <v>0</v>
      </c>
      <c r="O17" s="560">
        <v>0</v>
      </c>
      <c r="P17" s="560">
        <v>0</v>
      </c>
      <c r="Q17" s="560">
        <v>0</v>
      </c>
      <c r="R17" s="560">
        <v>0</v>
      </c>
      <c r="S17" s="560">
        <v>0</v>
      </c>
      <c r="T17" s="560">
        <v>0</v>
      </c>
      <c r="U17" s="560">
        <v>0</v>
      </c>
      <c r="V17" s="379"/>
    </row>
    <row r="18" spans="1:22">
      <c r="A18" s="369">
        <v>2.2999999999999998</v>
      </c>
      <c r="B18" s="398" t="s">
        <v>776</v>
      </c>
      <c r="C18" s="560">
        <v>1004010237.6998843</v>
      </c>
      <c r="D18" s="560">
        <v>1004010237.6998843</v>
      </c>
      <c r="E18" s="560">
        <v>0</v>
      </c>
      <c r="F18" s="560">
        <v>0</v>
      </c>
      <c r="G18" s="560">
        <v>0</v>
      </c>
      <c r="H18" s="560">
        <v>0</v>
      </c>
      <c r="I18" s="560">
        <v>0</v>
      </c>
      <c r="J18" s="560">
        <v>0</v>
      </c>
      <c r="K18" s="560">
        <v>0</v>
      </c>
      <c r="L18" s="560">
        <v>0</v>
      </c>
      <c r="M18" s="560">
        <v>0</v>
      </c>
      <c r="N18" s="560">
        <v>0</v>
      </c>
      <c r="O18" s="560">
        <v>0</v>
      </c>
      <c r="P18" s="560">
        <v>0</v>
      </c>
      <c r="Q18" s="560">
        <v>0</v>
      </c>
      <c r="R18" s="560">
        <v>0</v>
      </c>
      <c r="S18" s="560">
        <v>0</v>
      </c>
      <c r="T18" s="560">
        <v>0</v>
      </c>
      <c r="U18" s="560">
        <v>0</v>
      </c>
      <c r="V18" s="379"/>
    </row>
    <row r="19" spans="1:22">
      <c r="A19" s="369">
        <v>2.4</v>
      </c>
      <c r="B19" s="398" t="s">
        <v>777</v>
      </c>
      <c r="C19" s="560">
        <v>0</v>
      </c>
      <c r="D19" s="560">
        <v>0</v>
      </c>
      <c r="E19" s="560">
        <v>0</v>
      </c>
      <c r="F19" s="560">
        <v>0</v>
      </c>
      <c r="G19" s="560">
        <v>0</v>
      </c>
      <c r="H19" s="560">
        <v>0</v>
      </c>
      <c r="I19" s="560">
        <v>0</v>
      </c>
      <c r="J19" s="560">
        <v>0</v>
      </c>
      <c r="K19" s="560">
        <v>0</v>
      </c>
      <c r="L19" s="560">
        <v>0</v>
      </c>
      <c r="M19" s="560">
        <v>0</v>
      </c>
      <c r="N19" s="560">
        <v>0</v>
      </c>
      <c r="O19" s="560">
        <v>0</v>
      </c>
      <c r="P19" s="560">
        <v>0</v>
      </c>
      <c r="Q19" s="560">
        <v>0</v>
      </c>
      <c r="R19" s="560">
        <v>0</v>
      </c>
      <c r="S19" s="560">
        <v>0</v>
      </c>
      <c r="T19" s="560">
        <v>0</v>
      </c>
      <c r="U19" s="560">
        <v>0</v>
      </c>
      <c r="V19" s="379"/>
    </row>
    <row r="20" spans="1:22">
      <c r="A20" s="369">
        <v>2.5</v>
      </c>
      <c r="B20" s="398" t="s">
        <v>778</v>
      </c>
      <c r="C20" s="560">
        <v>23399418.670333333</v>
      </c>
      <c r="D20" s="560">
        <v>23399418.670333333</v>
      </c>
      <c r="E20" s="560">
        <v>0</v>
      </c>
      <c r="F20" s="560">
        <v>0</v>
      </c>
      <c r="G20" s="560">
        <v>0</v>
      </c>
      <c r="H20" s="560">
        <v>0</v>
      </c>
      <c r="I20" s="560">
        <v>0</v>
      </c>
      <c r="J20" s="560">
        <v>0</v>
      </c>
      <c r="K20" s="560">
        <v>0</v>
      </c>
      <c r="L20" s="560">
        <v>0</v>
      </c>
      <c r="M20" s="560">
        <v>0</v>
      </c>
      <c r="N20" s="560">
        <v>0</v>
      </c>
      <c r="O20" s="560">
        <v>0</v>
      </c>
      <c r="P20" s="560">
        <v>0</v>
      </c>
      <c r="Q20" s="560">
        <v>0</v>
      </c>
      <c r="R20" s="560">
        <v>0</v>
      </c>
      <c r="S20" s="560">
        <v>0</v>
      </c>
      <c r="T20" s="560">
        <v>0</v>
      </c>
      <c r="U20" s="560">
        <v>0</v>
      </c>
      <c r="V20" s="379"/>
    </row>
    <row r="21" spans="1:22">
      <c r="A21" s="369">
        <v>2.6</v>
      </c>
      <c r="B21" s="398" t="s">
        <v>779</v>
      </c>
      <c r="C21" s="560">
        <v>0</v>
      </c>
      <c r="D21" s="560">
        <v>0</v>
      </c>
      <c r="E21" s="560">
        <v>0</v>
      </c>
      <c r="F21" s="560">
        <v>0</v>
      </c>
      <c r="G21" s="560">
        <v>0</v>
      </c>
      <c r="H21" s="560">
        <v>0</v>
      </c>
      <c r="I21" s="560">
        <v>0</v>
      </c>
      <c r="J21" s="560">
        <v>0</v>
      </c>
      <c r="K21" s="560">
        <v>0</v>
      </c>
      <c r="L21" s="560">
        <v>0</v>
      </c>
      <c r="M21" s="560">
        <v>0</v>
      </c>
      <c r="N21" s="560">
        <v>0</v>
      </c>
      <c r="O21" s="560">
        <v>0</v>
      </c>
      <c r="P21" s="560">
        <v>0</v>
      </c>
      <c r="Q21" s="560">
        <v>0</v>
      </c>
      <c r="R21" s="560">
        <v>0</v>
      </c>
      <c r="S21" s="560">
        <v>0</v>
      </c>
      <c r="T21" s="560">
        <v>0</v>
      </c>
      <c r="U21" s="560">
        <v>0</v>
      </c>
      <c r="V21" s="379"/>
    </row>
    <row r="22" spans="1:22">
      <c r="A22" s="397">
        <v>3</v>
      </c>
      <c r="B22" s="361" t="s">
        <v>781</v>
      </c>
      <c r="C22" s="560">
        <v>2486163457.6072769</v>
      </c>
      <c r="D22" s="560">
        <v>1718192665.9497442</v>
      </c>
      <c r="E22" s="560">
        <v>0</v>
      </c>
      <c r="F22" s="560">
        <v>0</v>
      </c>
      <c r="G22" s="560">
        <v>8417689.0416320004</v>
      </c>
      <c r="H22" s="560">
        <v>0</v>
      </c>
      <c r="I22" s="560">
        <v>0</v>
      </c>
      <c r="J22" s="560">
        <v>0</v>
      </c>
      <c r="K22" s="560">
        <v>0</v>
      </c>
      <c r="L22" s="560">
        <v>568758</v>
      </c>
      <c r="M22" s="560">
        <v>0</v>
      </c>
      <c r="N22" s="560">
        <v>0</v>
      </c>
      <c r="O22" s="560">
        <v>0</v>
      </c>
      <c r="P22" s="560">
        <v>0</v>
      </c>
      <c r="Q22" s="560">
        <v>0</v>
      </c>
      <c r="R22" s="560">
        <v>0</v>
      </c>
      <c r="S22" s="560">
        <v>0</v>
      </c>
      <c r="T22" s="560">
        <v>0</v>
      </c>
      <c r="U22" s="560">
        <v>442856</v>
      </c>
      <c r="V22" s="379"/>
    </row>
    <row r="23" spans="1:22">
      <c r="A23" s="369">
        <v>3.1</v>
      </c>
      <c r="B23" s="398" t="s">
        <v>774</v>
      </c>
      <c r="C23" s="560">
        <v>0</v>
      </c>
      <c r="D23" s="560">
        <v>0</v>
      </c>
      <c r="E23" s="560">
        <v>0</v>
      </c>
      <c r="F23" s="560">
        <v>0</v>
      </c>
      <c r="G23" s="560">
        <v>0</v>
      </c>
      <c r="H23" s="560">
        <v>0</v>
      </c>
      <c r="I23" s="560">
        <v>0</v>
      </c>
      <c r="J23" s="560">
        <v>0</v>
      </c>
      <c r="K23" s="560">
        <v>0</v>
      </c>
      <c r="L23" s="560">
        <v>0</v>
      </c>
      <c r="M23" s="560">
        <v>0</v>
      </c>
      <c r="N23" s="560">
        <v>0</v>
      </c>
      <c r="O23" s="560">
        <v>0</v>
      </c>
      <c r="P23" s="560">
        <v>0</v>
      </c>
      <c r="Q23" s="560">
        <v>0</v>
      </c>
      <c r="R23" s="560">
        <v>0</v>
      </c>
      <c r="S23" s="560">
        <v>0</v>
      </c>
      <c r="T23" s="560">
        <v>0</v>
      </c>
      <c r="U23" s="560">
        <v>0</v>
      </c>
      <c r="V23" s="379"/>
    </row>
    <row r="24" spans="1:22">
      <c r="A24" s="369">
        <v>3.2</v>
      </c>
      <c r="B24" s="398" t="s">
        <v>775</v>
      </c>
      <c r="C24" s="560">
        <v>1257492</v>
      </c>
      <c r="D24" s="560">
        <v>1257492</v>
      </c>
      <c r="E24" s="560">
        <v>0</v>
      </c>
      <c r="F24" s="560">
        <v>0</v>
      </c>
      <c r="G24" s="560">
        <v>0</v>
      </c>
      <c r="H24" s="560">
        <v>0</v>
      </c>
      <c r="I24" s="560">
        <v>0</v>
      </c>
      <c r="J24" s="560">
        <v>0</v>
      </c>
      <c r="K24" s="560">
        <v>0</v>
      </c>
      <c r="L24" s="560">
        <v>0</v>
      </c>
      <c r="M24" s="560">
        <v>0</v>
      </c>
      <c r="N24" s="560">
        <v>0</v>
      </c>
      <c r="O24" s="560">
        <v>0</v>
      </c>
      <c r="P24" s="560">
        <v>0</v>
      </c>
      <c r="Q24" s="560">
        <v>0</v>
      </c>
      <c r="R24" s="560">
        <v>0</v>
      </c>
      <c r="S24" s="560">
        <v>0</v>
      </c>
      <c r="T24" s="560">
        <v>0</v>
      </c>
      <c r="U24" s="560">
        <v>0</v>
      </c>
      <c r="V24" s="379"/>
    </row>
    <row r="25" spans="1:22">
      <c r="A25" s="369">
        <v>3.3</v>
      </c>
      <c r="B25" s="398" t="s">
        <v>776</v>
      </c>
      <c r="C25" s="560">
        <v>0</v>
      </c>
      <c r="D25" s="560">
        <v>0</v>
      </c>
      <c r="E25" s="560">
        <v>0</v>
      </c>
      <c r="F25" s="560">
        <v>0</v>
      </c>
      <c r="G25" s="560">
        <v>0</v>
      </c>
      <c r="H25" s="560">
        <v>0</v>
      </c>
      <c r="I25" s="560">
        <v>0</v>
      </c>
      <c r="J25" s="560">
        <v>0</v>
      </c>
      <c r="K25" s="560">
        <v>0</v>
      </c>
      <c r="L25" s="560">
        <v>0</v>
      </c>
      <c r="M25" s="560">
        <v>0</v>
      </c>
      <c r="N25" s="560">
        <v>0</v>
      </c>
      <c r="O25" s="560">
        <v>0</v>
      </c>
      <c r="P25" s="560">
        <v>0</v>
      </c>
      <c r="Q25" s="560">
        <v>0</v>
      </c>
      <c r="R25" s="560">
        <v>0</v>
      </c>
      <c r="S25" s="560">
        <v>0</v>
      </c>
      <c r="T25" s="560">
        <v>0</v>
      </c>
      <c r="U25" s="560">
        <v>0</v>
      </c>
      <c r="V25" s="379"/>
    </row>
    <row r="26" spans="1:22">
      <c r="A26" s="369">
        <v>3.4</v>
      </c>
      <c r="B26" s="398" t="s">
        <v>777</v>
      </c>
      <c r="C26" s="560">
        <v>25658594.684799999</v>
      </c>
      <c r="D26" s="560">
        <v>606065.82999999996</v>
      </c>
      <c r="E26" s="560">
        <v>0</v>
      </c>
      <c r="F26" s="560">
        <v>0</v>
      </c>
      <c r="G26" s="560">
        <v>0</v>
      </c>
      <c r="H26" s="560">
        <v>0</v>
      </c>
      <c r="I26" s="560">
        <v>0</v>
      </c>
      <c r="J26" s="560">
        <v>0</v>
      </c>
      <c r="K26" s="560">
        <v>0</v>
      </c>
      <c r="L26" s="560">
        <v>0</v>
      </c>
      <c r="M26" s="560">
        <v>0</v>
      </c>
      <c r="N26" s="560">
        <v>0</v>
      </c>
      <c r="O26" s="560">
        <v>0</v>
      </c>
      <c r="P26" s="560">
        <v>0</v>
      </c>
      <c r="Q26" s="560">
        <v>0</v>
      </c>
      <c r="R26" s="560">
        <v>0</v>
      </c>
      <c r="S26" s="560">
        <v>0</v>
      </c>
      <c r="T26" s="560">
        <v>0</v>
      </c>
      <c r="U26" s="560">
        <v>0</v>
      </c>
      <c r="V26" s="379"/>
    </row>
    <row r="27" spans="1:22">
      <c r="A27" s="369">
        <v>3.5</v>
      </c>
      <c r="B27" s="398" t="s">
        <v>778</v>
      </c>
      <c r="C27" s="560">
        <v>2205195167.3267775</v>
      </c>
      <c r="D27" s="560">
        <v>1696274280.3597443</v>
      </c>
      <c r="E27" s="560">
        <v>0</v>
      </c>
      <c r="F27" s="560">
        <v>0</v>
      </c>
      <c r="G27" s="560">
        <v>8417689.0416320004</v>
      </c>
      <c r="H27" s="560">
        <v>0</v>
      </c>
      <c r="I27" s="560">
        <v>0</v>
      </c>
      <c r="J27" s="560">
        <v>0</v>
      </c>
      <c r="K27" s="560">
        <v>0</v>
      </c>
      <c r="L27" s="560">
        <v>568758</v>
      </c>
      <c r="M27" s="560">
        <v>0</v>
      </c>
      <c r="N27" s="560">
        <v>0</v>
      </c>
      <c r="O27" s="560">
        <v>0</v>
      </c>
      <c r="P27" s="560">
        <v>0</v>
      </c>
      <c r="Q27" s="560">
        <v>0</v>
      </c>
      <c r="R27" s="560">
        <v>0</v>
      </c>
      <c r="S27" s="560">
        <v>0</v>
      </c>
      <c r="T27" s="560">
        <v>0</v>
      </c>
      <c r="U27" s="560">
        <v>442856</v>
      </c>
      <c r="V27" s="379"/>
    </row>
    <row r="28" spans="1:22">
      <c r="A28" s="369">
        <v>3.6</v>
      </c>
      <c r="B28" s="398" t="s">
        <v>779</v>
      </c>
      <c r="C28" s="560">
        <v>254052203.59569919</v>
      </c>
      <c r="D28" s="560">
        <v>20054827.760000002</v>
      </c>
      <c r="E28" s="560">
        <v>0</v>
      </c>
      <c r="F28" s="560">
        <v>0</v>
      </c>
      <c r="G28" s="560">
        <v>0</v>
      </c>
      <c r="H28" s="560">
        <v>0</v>
      </c>
      <c r="I28" s="560">
        <v>0</v>
      </c>
      <c r="J28" s="560">
        <v>0</v>
      </c>
      <c r="K28" s="560">
        <v>0</v>
      </c>
      <c r="L28" s="560">
        <v>0</v>
      </c>
      <c r="M28" s="560">
        <v>0</v>
      </c>
      <c r="N28" s="560">
        <v>0</v>
      </c>
      <c r="O28" s="560">
        <v>0</v>
      </c>
      <c r="P28" s="560">
        <v>0</v>
      </c>
      <c r="Q28" s="560">
        <v>0</v>
      </c>
      <c r="R28" s="560">
        <v>0</v>
      </c>
      <c r="S28" s="560">
        <v>0</v>
      </c>
      <c r="T28" s="560">
        <v>0</v>
      </c>
      <c r="U28" s="560">
        <v>0</v>
      </c>
      <c r="V28" s="37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zoomScale="80" zoomScaleNormal="80" workbookViewId="0"/>
  </sheetViews>
  <sheetFormatPr defaultColWidth="9.140625" defaultRowHeight="12.75"/>
  <cols>
    <col min="1" max="1" width="11.85546875" style="354" bestFit="1" customWidth="1"/>
    <col min="2" max="2" width="90.28515625" style="354" bestFit="1" customWidth="1"/>
    <col min="3" max="3" width="20.140625" style="354" customWidth="1"/>
    <col min="4" max="4" width="22.28515625" style="354" customWidth="1"/>
    <col min="5" max="5" width="17.140625" style="354" customWidth="1"/>
    <col min="6" max="7" width="22.28515625" style="354" customWidth="1"/>
    <col min="8" max="8" width="17.140625" style="354" customWidth="1"/>
    <col min="9" max="14" width="22.28515625" style="354" customWidth="1"/>
    <col min="15" max="15" width="23.28515625" style="354" bestFit="1" customWidth="1"/>
    <col min="16" max="16" width="21.7109375" style="354" bestFit="1" customWidth="1"/>
    <col min="17" max="19" width="19" style="354" bestFit="1" customWidth="1"/>
    <col min="20" max="20" width="15.42578125" style="354" customWidth="1"/>
    <col min="21" max="21" width="20" style="354" customWidth="1"/>
    <col min="22" max="16384" width="9.140625" style="354"/>
  </cols>
  <sheetData>
    <row r="1" spans="1:21">
      <c r="A1" s="353" t="s">
        <v>188</v>
      </c>
      <c r="B1" s="569" t="str">
        <f>'22. Quality'!B1</f>
        <v>სს ”საქართველოს ბანკი”</v>
      </c>
    </row>
    <row r="2" spans="1:21">
      <c r="A2" s="355" t="s">
        <v>189</v>
      </c>
      <c r="B2" s="357">
        <f>'22. Quality'!B2</f>
        <v>44561</v>
      </c>
    </row>
    <row r="3" spans="1:21">
      <c r="A3" s="356" t="s">
        <v>782</v>
      </c>
      <c r="B3" s="357"/>
      <c r="C3" s="357"/>
      <c r="H3" s="354">
        <v>0</v>
      </c>
    </row>
    <row r="4" spans="1:21">
      <c r="A4" s="356"/>
      <c r="B4" s="357"/>
      <c r="C4" s="357"/>
    </row>
    <row r="5" spans="1:21" s="377" customFormat="1" ht="13.5" customHeight="1">
      <c r="A5" s="846" t="s">
        <v>783</v>
      </c>
      <c r="B5" s="847"/>
      <c r="C5" s="852" t="s">
        <v>784</v>
      </c>
      <c r="D5" s="853"/>
      <c r="E5" s="853"/>
      <c r="F5" s="853"/>
      <c r="G5" s="853"/>
      <c r="H5" s="853"/>
      <c r="I5" s="853"/>
      <c r="J5" s="853"/>
      <c r="K5" s="853"/>
      <c r="L5" s="853"/>
      <c r="M5" s="853"/>
      <c r="N5" s="853"/>
      <c r="O5" s="853"/>
      <c r="P5" s="853"/>
      <c r="Q5" s="853"/>
      <c r="R5" s="853"/>
      <c r="S5" s="853"/>
      <c r="T5" s="854"/>
      <c r="U5" s="436"/>
    </row>
    <row r="6" spans="1:21" s="377" customFormat="1">
      <c r="A6" s="848"/>
      <c r="B6" s="849"/>
      <c r="C6" s="830" t="s">
        <v>68</v>
      </c>
      <c r="D6" s="852" t="s">
        <v>785</v>
      </c>
      <c r="E6" s="853"/>
      <c r="F6" s="854"/>
      <c r="G6" s="852" t="s">
        <v>786</v>
      </c>
      <c r="H6" s="853"/>
      <c r="I6" s="853"/>
      <c r="J6" s="853"/>
      <c r="K6" s="854"/>
      <c r="L6" s="855" t="s">
        <v>787</v>
      </c>
      <c r="M6" s="856"/>
      <c r="N6" s="856"/>
      <c r="O6" s="856"/>
      <c r="P6" s="856"/>
      <c r="Q6" s="856"/>
      <c r="R6" s="856"/>
      <c r="S6" s="856"/>
      <c r="T6" s="857"/>
      <c r="U6" s="431"/>
    </row>
    <row r="7" spans="1:21" s="377" customFormat="1" ht="25.5">
      <c r="A7" s="850"/>
      <c r="B7" s="851"/>
      <c r="C7" s="830"/>
      <c r="E7" s="413" t="s">
        <v>761</v>
      </c>
      <c r="F7" s="435" t="s">
        <v>762</v>
      </c>
      <c r="H7" s="413" t="s">
        <v>761</v>
      </c>
      <c r="I7" s="435" t="s">
        <v>788</v>
      </c>
      <c r="J7" s="435" t="s">
        <v>763</v>
      </c>
      <c r="K7" s="435" t="s">
        <v>764</v>
      </c>
      <c r="L7" s="437"/>
      <c r="M7" s="413" t="s">
        <v>765</v>
      </c>
      <c r="N7" s="435" t="s">
        <v>763</v>
      </c>
      <c r="O7" s="435" t="s">
        <v>766</v>
      </c>
      <c r="P7" s="435" t="s">
        <v>767</v>
      </c>
      <c r="Q7" s="435" t="s">
        <v>768</v>
      </c>
      <c r="R7" s="435" t="s">
        <v>769</v>
      </c>
      <c r="S7" s="435" t="s">
        <v>770</v>
      </c>
      <c r="T7" s="438" t="s">
        <v>771</v>
      </c>
      <c r="U7" s="436"/>
    </row>
    <row r="8" spans="1:21" ht="15">
      <c r="A8" s="399">
        <v>1</v>
      </c>
      <c r="B8" s="393" t="s">
        <v>773</v>
      </c>
      <c r="C8" s="563">
        <v>15385154749.207598</v>
      </c>
      <c r="D8" s="500">
        <v>13957562965.206072</v>
      </c>
      <c r="E8" s="500">
        <v>97534940.450000018</v>
      </c>
      <c r="F8" s="500">
        <v>2078671.060000211</v>
      </c>
      <c r="G8" s="500">
        <v>754252000.7700001</v>
      </c>
      <c r="H8" s="500">
        <v>23282160.539999999</v>
      </c>
      <c r="I8" s="500">
        <v>23320794.129999999</v>
      </c>
      <c r="J8" s="500">
        <v>835346.62</v>
      </c>
      <c r="K8" s="500">
        <v>59782.07</v>
      </c>
      <c r="L8" s="500">
        <v>673339783.23152554</v>
      </c>
      <c r="M8" s="500">
        <v>48175036.115762718</v>
      </c>
      <c r="N8" s="500">
        <v>23991649.890000001</v>
      </c>
      <c r="O8" s="500">
        <v>48382986.031186432</v>
      </c>
      <c r="P8" s="500">
        <v>57331119.319999993</v>
      </c>
      <c r="Q8" s="500">
        <v>40993248.329999998</v>
      </c>
      <c r="R8" s="500">
        <v>21055799.34</v>
      </c>
      <c r="S8" s="500">
        <v>58645284.730000004</v>
      </c>
      <c r="T8" s="500">
        <v>1259723.6799999997</v>
      </c>
      <c r="U8" s="379"/>
    </row>
    <row r="9" spans="1:21" ht="15">
      <c r="A9" s="398">
        <v>1.1000000000000001</v>
      </c>
      <c r="B9" s="398" t="s">
        <v>789</v>
      </c>
      <c r="C9" s="563">
        <v>12624862710.579996</v>
      </c>
      <c r="D9" s="500">
        <v>11351283663.31847</v>
      </c>
      <c r="E9" s="500">
        <v>46165675.32</v>
      </c>
      <c r="F9" s="500">
        <v>169019.21</v>
      </c>
      <c r="G9" s="500">
        <v>685669051.69999993</v>
      </c>
      <c r="H9" s="500">
        <v>14192453.91</v>
      </c>
      <c r="I9" s="500">
        <v>9009835.2400000002</v>
      </c>
      <c r="J9" s="500">
        <v>557326.07000000007</v>
      </c>
      <c r="K9" s="500">
        <v>0</v>
      </c>
      <c r="L9" s="500">
        <v>587909995.56152558</v>
      </c>
      <c r="M9" s="500">
        <v>28957654.255762704</v>
      </c>
      <c r="N9" s="500">
        <v>9755632.8099999987</v>
      </c>
      <c r="O9" s="500">
        <v>26663995.071186442</v>
      </c>
      <c r="P9" s="500">
        <v>57137975.010000005</v>
      </c>
      <c r="Q9" s="500">
        <v>39381968.82</v>
      </c>
      <c r="R9" s="500">
        <v>19182260.819999997</v>
      </c>
      <c r="S9" s="500">
        <v>58123006.43</v>
      </c>
      <c r="T9" s="500">
        <v>0</v>
      </c>
      <c r="U9" s="379"/>
    </row>
    <row r="10" spans="1:21" ht="15">
      <c r="A10" s="400" t="s">
        <v>252</v>
      </c>
      <c r="B10" s="400" t="s">
        <v>790</v>
      </c>
      <c r="C10" s="563">
        <v>12369224610.319996</v>
      </c>
      <c r="D10" s="500">
        <v>11116875740.47847</v>
      </c>
      <c r="E10" s="500">
        <v>45748183.57</v>
      </c>
      <c r="F10" s="500">
        <v>169019.21</v>
      </c>
      <c r="G10" s="500">
        <v>681088849.40999997</v>
      </c>
      <c r="H10" s="500">
        <v>14053387.610000001</v>
      </c>
      <c r="I10" s="500">
        <v>8769929.6099999994</v>
      </c>
      <c r="J10" s="500">
        <v>515573.08</v>
      </c>
      <c r="K10" s="500">
        <v>0</v>
      </c>
      <c r="L10" s="500">
        <v>571260020.43152547</v>
      </c>
      <c r="M10" s="500">
        <v>25294553.445762709</v>
      </c>
      <c r="N10" s="500">
        <v>9641438.3699999992</v>
      </c>
      <c r="O10" s="500">
        <v>25871052.691186439</v>
      </c>
      <c r="P10" s="500">
        <v>57137975.010000005</v>
      </c>
      <c r="Q10" s="500">
        <v>37833168.82</v>
      </c>
      <c r="R10" s="500">
        <v>19182260.819999997</v>
      </c>
      <c r="S10" s="500">
        <v>58123006.43</v>
      </c>
      <c r="T10" s="500">
        <v>0</v>
      </c>
      <c r="U10" s="379"/>
    </row>
    <row r="11" spans="1:21" ht="15">
      <c r="A11" s="401" t="s">
        <v>791</v>
      </c>
      <c r="B11" s="402" t="s">
        <v>792</v>
      </c>
      <c r="C11" s="563">
        <v>6315327640.6977921</v>
      </c>
      <c r="D11" s="500">
        <v>5639699044.6584692</v>
      </c>
      <c r="E11" s="500">
        <v>25714902.620000001</v>
      </c>
      <c r="F11" s="500">
        <v>6000</v>
      </c>
      <c r="G11" s="500">
        <v>381569285.34999996</v>
      </c>
      <c r="H11" s="500">
        <v>7420521.2800000003</v>
      </c>
      <c r="I11" s="500">
        <v>4141837.31</v>
      </c>
      <c r="J11" s="500">
        <v>179737.13</v>
      </c>
      <c r="K11" s="500">
        <v>0</v>
      </c>
      <c r="L11" s="500">
        <v>294059310.68932211</v>
      </c>
      <c r="M11" s="500">
        <v>13671764.717796609</v>
      </c>
      <c r="N11" s="500">
        <v>7343668.2599999998</v>
      </c>
      <c r="O11" s="500">
        <v>9924222.8911864404</v>
      </c>
      <c r="P11" s="500">
        <v>27717354.52</v>
      </c>
      <c r="Q11" s="500">
        <v>21646065.48</v>
      </c>
      <c r="R11" s="500">
        <v>11953647.289999999</v>
      </c>
      <c r="S11" s="500">
        <v>0</v>
      </c>
      <c r="T11" s="500">
        <v>0</v>
      </c>
      <c r="U11" s="379"/>
    </row>
    <row r="12" spans="1:21" ht="15">
      <c r="A12" s="401" t="s">
        <v>793</v>
      </c>
      <c r="B12" s="402" t="s">
        <v>794</v>
      </c>
      <c r="C12" s="563">
        <v>2108616249.5245762</v>
      </c>
      <c r="D12" s="500">
        <v>1911997900.8399999</v>
      </c>
      <c r="E12" s="500">
        <v>9377939.540000001</v>
      </c>
      <c r="F12" s="500">
        <v>0</v>
      </c>
      <c r="G12" s="500">
        <v>107816150.83</v>
      </c>
      <c r="H12" s="500">
        <v>4192914.1</v>
      </c>
      <c r="I12" s="500">
        <v>1596211.79</v>
      </c>
      <c r="J12" s="500">
        <v>0</v>
      </c>
      <c r="K12" s="500">
        <v>0</v>
      </c>
      <c r="L12" s="500">
        <v>88802197.85457629</v>
      </c>
      <c r="M12" s="500">
        <v>6945420.8203389803</v>
      </c>
      <c r="N12" s="500">
        <v>1181409.3999999999</v>
      </c>
      <c r="O12" s="500">
        <v>6356344.0600000005</v>
      </c>
      <c r="P12" s="500">
        <v>17515189.93</v>
      </c>
      <c r="Q12" s="500">
        <v>2656210.7599999998</v>
      </c>
      <c r="R12" s="500">
        <v>2637056.11</v>
      </c>
      <c r="S12" s="500">
        <v>0</v>
      </c>
      <c r="T12" s="500">
        <v>0</v>
      </c>
      <c r="U12" s="379"/>
    </row>
    <row r="13" spans="1:21" ht="15">
      <c r="A13" s="401" t="s">
        <v>795</v>
      </c>
      <c r="B13" s="402" t="s">
        <v>796</v>
      </c>
      <c r="C13" s="563">
        <v>1147469377.0076272</v>
      </c>
      <c r="D13" s="500">
        <v>1057235589.8000001</v>
      </c>
      <c r="E13" s="500">
        <v>4021614.09</v>
      </c>
      <c r="F13" s="500">
        <v>163019.21</v>
      </c>
      <c r="G13" s="500">
        <v>42563206.189999998</v>
      </c>
      <c r="H13" s="500">
        <v>1644526.75</v>
      </c>
      <c r="I13" s="500">
        <v>1025599.01</v>
      </c>
      <c r="J13" s="500">
        <v>217335.95</v>
      </c>
      <c r="K13" s="500">
        <v>0</v>
      </c>
      <c r="L13" s="500">
        <v>47670581.017627135</v>
      </c>
      <c r="M13" s="500">
        <v>3129090.6876271199</v>
      </c>
      <c r="N13" s="500">
        <v>689846.91999999993</v>
      </c>
      <c r="O13" s="500">
        <v>3237155.9499999997</v>
      </c>
      <c r="P13" s="500">
        <v>1650813.59</v>
      </c>
      <c r="Q13" s="500">
        <v>3242140.83</v>
      </c>
      <c r="R13" s="500">
        <v>2080753.2</v>
      </c>
      <c r="S13" s="500">
        <v>0</v>
      </c>
      <c r="T13" s="500">
        <v>0</v>
      </c>
      <c r="U13" s="379"/>
    </row>
    <row r="14" spans="1:21" ht="15">
      <c r="A14" s="401" t="s">
        <v>797</v>
      </c>
      <c r="B14" s="402" t="s">
        <v>798</v>
      </c>
      <c r="C14" s="563">
        <v>2797811343.0900002</v>
      </c>
      <c r="D14" s="500">
        <v>2507943205.1800003</v>
      </c>
      <c r="E14" s="500">
        <v>6633727.3200000003</v>
      </c>
      <c r="F14" s="500">
        <v>0</v>
      </c>
      <c r="G14" s="500">
        <v>149140207.03999999</v>
      </c>
      <c r="H14" s="500">
        <v>795425.48</v>
      </c>
      <c r="I14" s="500">
        <v>2006281.5</v>
      </c>
      <c r="J14" s="500">
        <v>118500</v>
      </c>
      <c r="K14" s="500">
        <v>0</v>
      </c>
      <c r="L14" s="500">
        <v>140727930.87</v>
      </c>
      <c r="M14" s="500">
        <v>1548277.22</v>
      </c>
      <c r="N14" s="500">
        <v>426513.79</v>
      </c>
      <c r="O14" s="500">
        <v>6353329.79</v>
      </c>
      <c r="P14" s="500">
        <v>10254616.970000001</v>
      </c>
      <c r="Q14" s="500">
        <v>10288751.75</v>
      </c>
      <c r="R14" s="500">
        <v>2510804.2200000002</v>
      </c>
      <c r="S14" s="500">
        <v>58123006.43</v>
      </c>
      <c r="T14" s="500">
        <v>0</v>
      </c>
      <c r="U14" s="379"/>
    </row>
    <row r="15" spans="1:21" ht="15">
      <c r="A15" s="403">
        <v>1.2</v>
      </c>
      <c r="B15" s="404" t="s">
        <v>799</v>
      </c>
      <c r="C15" s="563">
        <v>514607696.1907717</v>
      </c>
      <c r="D15" s="500">
        <v>223657058.47128388</v>
      </c>
      <c r="E15" s="500">
        <v>907017.92999999993</v>
      </c>
      <c r="F15" s="500">
        <v>3380.38</v>
      </c>
      <c r="G15" s="500">
        <v>68566907.099999994</v>
      </c>
      <c r="H15" s="500">
        <v>1419245.52</v>
      </c>
      <c r="I15" s="500">
        <v>900983.60000000009</v>
      </c>
      <c r="J15" s="500">
        <v>55732.61</v>
      </c>
      <c r="K15" s="500">
        <v>0</v>
      </c>
      <c r="L15" s="500">
        <v>222383730.61948782</v>
      </c>
      <c r="M15" s="500">
        <v>11978742.03576271</v>
      </c>
      <c r="N15" s="500">
        <v>2938558.17</v>
      </c>
      <c r="O15" s="500">
        <v>10655804.635593221</v>
      </c>
      <c r="P15" s="500">
        <v>19235570.699999999</v>
      </c>
      <c r="Q15" s="500">
        <v>13484419.93</v>
      </c>
      <c r="R15" s="500">
        <v>16942972.059999999</v>
      </c>
      <c r="S15" s="500">
        <v>25078522.620000001</v>
      </c>
      <c r="T15" s="500">
        <v>0</v>
      </c>
      <c r="U15" s="379"/>
    </row>
    <row r="16" spans="1:21" ht="15">
      <c r="A16" s="405">
        <v>1.3</v>
      </c>
      <c r="B16" s="404" t="s">
        <v>800</v>
      </c>
      <c r="C16" s="406"/>
      <c r="D16" s="564"/>
      <c r="E16" s="564"/>
      <c r="F16" s="564"/>
      <c r="G16" s="564"/>
      <c r="H16" s="564"/>
      <c r="I16" s="564"/>
      <c r="J16" s="564"/>
      <c r="K16" s="564"/>
      <c r="L16" s="564"/>
      <c r="M16" s="564"/>
      <c r="N16" s="564"/>
      <c r="O16" s="564"/>
      <c r="P16" s="564"/>
      <c r="Q16" s="564"/>
      <c r="R16" s="564"/>
      <c r="S16" s="564"/>
      <c r="T16" s="564"/>
      <c r="U16" s="379"/>
    </row>
    <row r="17" spans="1:21" s="377" customFormat="1" ht="25.5">
      <c r="A17" s="407" t="s">
        <v>801</v>
      </c>
      <c r="B17" s="408" t="s">
        <v>802</v>
      </c>
      <c r="C17" s="563">
        <v>11820582890.734098</v>
      </c>
      <c r="D17" s="565">
        <v>10617349196.105772</v>
      </c>
      <c r="E17" s="565">
        <v>44502641.046599999</v>
      </c>
      <c r="F17" s="565">
        <v>169019.21</v>
      </c>
      <c r="G17" s="565">
        <v>639216954.08899999</v>
      </c>
      <c r="H17" s="565">
        <v>13864585.939999999</v>
      </c>
      <c r="I17" s="565">
        <v>15309538.805600001</v>
      </c>
      <c r="J17" s="565">
        <v>557326.07000000007</v>
      </c>
      <c r="K17" s="565">
        <v>0</v>
      </c>
      <c r="L17" s="565">
        <v>564016740.53932548</v>
      </c>
      <c r="M17" s="565">
        <v>10816415.158799998</v>
      </c>
      <c r="N17" s="565">
        <v>9724217.4855999984</v>
      </c>
      <c r="O17" s="565">
        <v>23403245.944486443</v>
      </c>
      <c r="P17" s="565">
        <v>54881937.174699999</v>
      </c>
      <c r="Q17" s="565">
        <v>38572829.684999995</v>
      </c>
      <c r="R17" s="565">
        <v>18373700.656199999</v>
      </c>
      <c r="S17" s="565">
        <v>56444159.689900003</v>
      </c>
      <c r="T17" s="565">
        <v>0</v>
      </c>
      <c r="U17" s="383"/>
    </row>
    <row r="18" spans="1:21" s="377" customFormat="1" ht="26.25">
      <c r="A18" s="409" t="s">
        <v>803</v>
      </c>
      <c r="B18" s="409" t="s">
        <v>804</v>
      </c>
      <c r="C18" s="563">
        <v>11255606725.756405</v>
      </c>
      <c r="D18" s="565">
        <v>10108183670.17008</v>
      </c>
      <c r="E18" s="565">
        <v>43348500.279999994</v>
      </c>
      <c r="F18" s="565">
        <v>169019.21</v>
      </c>
      <c r="G18" s="565">
        <v>616014012.18480003</v>
      </c>
      <c r="H18" s="565">
        <v>13632130.479999999</v>
      </c>
      <c r="I18" s="565">
        <v>8568517.6399999987</v>
      </c>
      <c r="J18" s="565">
        <v>505489.08</v>
      </c>
      <c r="K18" s="565">
        <v>0</v>
      </c>
      <c r="L18" s="565">
        <v>531409043.40152544</v>
      </c>
      <c r="M18" s="565">
        <v>10231042.189999999</v>
      </c>
      <c r="N18" s="565">
        <v>9582801.4499999993</v>
      </c>
      <c r="O18" s="565">
        <v>22634933.371186439</v>
      </c>
      <c r="P18" s="565">
        <v>54146292.030000001</v>
      </c>
      <c r="Q18" s="565">
        <v>36996498.780000001</v>
      </c>
      <c r="R18" s="565">
        <v>18370759.849999998</v>
      </c>
      <c r="S18" s="565">
        <v>47206405.439999998</v>
      </c>
      <c r="T18" s="565">
        <v>0</v>
      </c>
      <c r="U18" s="383"/>
    </row>
    <row r="19" spans="1:21" s="377" customFormat="1" ht="15">
      <c r="A19" s="407" t="s">
        <v>805</v>
      </c>
      <c r="B19" s="410" t="s">
        <v>806</v>
      </c>
      <c r="C19" s="563">
        <v>13194315780.145376</v>
      </c>
      <c r="D19" s="565">
        <v>12114910386.140701</v>
      </c>
      <c r="E19" s="565">
        <v>48279829.492200002</v>
      </c>
      <c r="F19" s="565">
        <v>31449.34</v>
      </c>
      <c r="G19" s="565">
        <v>587574344.94310021</v>
      </c>
      <c r="H19" s="565">
        <v>19676252.461499996</v>
      </c>
      <c r="I19" s="565">
        <v>5909217.725899999</v>
      </c>
      <c r="J19" s="565">
        <v>776656.94</v>
      </c>
      <c r="K19" s="565">
        <v>0</v>
      </c>
      <c r="L19" s="565">
        <v>491831049.06157458</v>
      </c>
      <c r="M19" s="565">
        <v>10463644.365600001</v>
      </c>
      <c r="N19" s="565">
        <v>14617216.486499999</v>
      </c>
      <c r="O19" s="565">
        <v>15614461.515313597</v>
      </c>
      <c r="P19" s="565">
        <v>32378912.864099998</v>
      </c>
      <c r="Q19" s="565">
        <v>74312241.421600014</v>
      </c>
      <c r="R19" s="565">
        <v>19277878.229899999</v>
      </c>
      <c r="S19" s="565">
        <v>0</v>
      </c>
      <c r="T19" s="565">
        <v>0</v>
      </c>
      <c r="U19" s="383"/>
    </row>
    <row r="20" spans="1:21" s="377" customFormat="1" ht="15">
      <c r="A20" s="409" t="s">
        <v>807</v>
      </c>
      <c r="B20" s="409" t="s">
        <v>808</v>
      </c>
      <c r="C20" s="563">
        <v>11680047723.63431</v>
      </c>
      <c r="D20" s="565">
        <v>10671326416.997259</v>
      </c>
      <c r="E20" s="565">
        <v>47497112.049999997</v>
      </c>
      <c r="F20" s="565">
        <v>31449.34</v>
      </c>
      <c r="G20" s="565">
        <v>564755098.92999995</v>
      </c>
      <c r="H20" s="565">
        <v>19434469.59</v>
      </c>
      <c r="I20" s="565">
        <v>5748769.8799999999</v>
      </c>
      <c r="J20" s="565">
        <v>727060.65999999992</v>
      </c>
      <c r="K20" s="565">
        <v>0</v>
      </c>
      <c r="L20" s="565">
        <v>443966207.7070505</v>
      </c>
      <c r="M20" s="565">
        <v>9835229.0800000019</v>
      </c>
      <c r="N20" s="565">
        <v>14471278.82</v>
      </c>
      <c r="O20" s="565">
        <v>15270399.348813601</v>
      </c>
      <c r="P20" s="565">
        <v>31943714.84</v>
      </c>
      <c r="Q20" s="565">
        <v>68012081.75</v>
      </c>
      <c r="R20" s="565">
        <v>18806886.27</v>
      </c>
      <c r="S20" s="565">
        <v>0</v>
      </c>
      <c r="T20" s="565">
        <v>0</v>
      </c>
      <c r="U20" s="383"/>
    </row>
    <row r="21" spans="1:21" s="377" customFormat="1" ht="15">
      <c r="A21" s="411">
        <v>1.4</v>
      </c>
      <c r="B21" s="423" t="s">
        <v>940</v>
      </c>
      <c r="C21" s="563">
        <v>54055322.539999999</v>
      </c>
      <c r="D21" s="565">
        <v>49647120.549999997</v>
      </c>
      <c r="E21" s="565">
        <v>1248265.6399999999</v>
      </c>
      <c r="F21" s="565">
        <v>0</v>
      </c>
      <c r="G21" s="565">
        <v>4163347.9699999997</v>
      </c>
      <c r="H21" s="565">
        <v>18106.52</v>
      </c>
      <c r="I21" s="565">
        <v>19878.53</v>
      </c>
      <c r="J21" s="565">
        <v>0</v>
      </c>
      <c r="K21" s="565">
        <v>0</v>
      </c>
      <c r="L21" s="565">
        <v>244854.02</v>
      </c>
      <c r="M21" s="565">
        <v>0</v>
      </c>
      <c r="N21" s="565">
        <v>33368.120000000003</v>
      </c>
      <c r="O21" s="565">
        <v>187977.69999999998</v>
      </c>
      <c r="P21" s="565">
        <v>0</v>
      </c>
      <c r="Q21" s="565">
        <v>0</v>
      </c>
      <c r="R21" s="565">
        <v>0</v>
      </c>
      <c r="S21" s="565">
        <v>0</v>
      </c>
      <c r="T21" s="565">
        <v>0</v>
      </c>
      <c r="U21" s="383"/>
    </row>
    <row r="22" spans="1:21" s="377" customFormat="1" ht="15">
      <c r="A22" s="411">
        <v>1.5</v>
      </c>
      <c r="B22" s="423" t="s">
        <v>941</v>
      </c>
      <c r="C22" s="563">
        <v>68479649.977500007</v>
      </c>
      <c r="D22" s="565">
        <v>67335029.453200012</v>
      </c>
      <c r="E22" s="565">
        <v>400000</v>
      </c>
      <c r="F22" s="565">
        <v>0</v>
      </c>
      <c r="G22" s="565">
        <v>1144620.5242999999</v>
      </c>
      <c r="H22" s="565">
        <v>0</v>
      </c>
      <c r="I22" s="565">
        <v>0</v>
      </c>
      <c r="J22" s="565">
        <v>0</v>
      </c>
      <c r="K22" s="565">
        <v>0</v>
      </c>
      <c r="L22" s="565">
        <v>0</v>
      </c>
      <c r="M22" s="565">
        <v>0</v>
      </c>
      <c r="N22" s="565">
        <v>0</v>
      </c>
      <c r="O22" s="565">
        <v>0</v>
      </c>
      <c r="P22" s="565">
        <v>0</v>
      </c>
      <c r="Q22" s="565">
        <v>0</v>
      </c>
      <c r="R22" s="565">
        <v>0</v>
      </c>
      <c r="S22" s="565">
        <v>0</v>
      </c>
      <c r="T22" s="565">
        <v>0</v>
      </c>
      <c r="U22" s="383"/>
    </row>
    <row r="23" spans="1:21">
      <c r="F23" s="354">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zoomScaleNormal="100" workbookViewId="0"/>
  </sheetViews>
  <sheetFormatPr defaultColWidth="9.140625" defaultRowHeight="12.75"/>
  <cols>
    <col min="1" max="1" width="11.85546875" style="354" bestFit="1" customWidth="1"/>
    <col min="2" max="2" width="93.42578125" style="354" customWidth="1"/>
    <col min="3" max="3" width="28.7109375" style="354" customWidth="1"/>
    <col min="4" max="4" width="14.85546875" style="354" bestFit="1" customWidth="1"/>
    <col min="5" max="5" width="13.85546875" style="354" bestFit="1" customWidth="1"/>
    <col min="6" max="6" width="18" style="416" bestFit="1" customWidth="1"/>
    <col min="7" max="7" width="9.5703125" style="416" bestFit="1" customWidth="1"/>
    <col min="8" max="9" width="9.5703125" style="354" bestFit="1" customWidth="1"/>
    <col min="10" max="10" width="14.85546875" style="416" bestFit="1" customWidth="1"/>
    <col min="11" max="11" width="13.85546875" style="416" bestFit="1" customWidth="1"/>
    <col min="12" max="12" width="18" style="416" bestFit="1" customWidth="1"/>
    <col min="13" max="13" width="8.7109375" style="416" bestFit="1" customWidth="1"/>
    <col min="14" max="14" width="9.5703125" style="416" bestFit="1" customWidth="1"/>
    <col min="15" max="15" width="19" style="354" bestFit="1" customWidth="1"/>
    <col min="16" max="16384" width="9.140625" style="354"/>
  </cols>
  <sheetData>
    <row r="1" spans="1:15">
      <c r="A1" s="353" t="s">
        <v>188</v>
      </c>
      <c r="B1" s="569" t="str">
        <f>'23. LTV'!B1</f>
        <v>სს ”საქართველოს ბანკი”</v>
      </c>
      <c r="F1" s="354"/>
      <c r="G1" s="354"/>
      <c r="J1" s="354"/>
      <c r="K1" s="354"/>
      <c r="L1" s="354"/>
      <c r="M1" s="354"/>
      <c r="N1" s="354"/>
    </row>
    <row r="2" spans="1:15">
      <c r="A2" s="355" t="s">
        <v>189</v>
      </c>
      <c r="B2" s="357">
        <f>'23. LTV'!B2</f>
        <v>44561</v>
      </c>
      <c r="F2" s="354"/>
      <c r="G2" s="354"/>
      <c r="J2" s="354"/>
      <c r="K2" s="354"/>
      <c r="L2" s="354"/>
      <c r="M2" s="354"/>
      <c r="N2" s="354"/>
    </row>
    <row r="3" spans="1:15">
      <c r="A3" s="356" t="s">
        <v>811</v>
      </c>
      <c r="B3" s="357"/>
      <c r="F3" s="354"/>
      <c r="G3" s="354"/>
      <c r="H3" s="354">
        <v>0</v>
      </c>
      <c r="J3" s="354"/>
      <c r="K3" s="354"/>
      <c r="L3" s="354"/>
      <c r="M3" s="354"/>
      <c r="N3" s="354"/>
    </row>
    <row r="4" spans="1:15">
      <c r="F4" s="354"/>
      <c r="G4" s="354"/>
      <c r="J4" s="354"/>
      <c r="K4" s="354"/>
      <c r="L4" s="354"/>
      <c r="M4" s="354"/>
      <c r="N4" s="354"/>
    </row>
    <row r="5" spans="1:15" ht="37.5" customHeight="1">
      <c r="A5" s="808" t="s">
        <v>812</v>
      </c>
      <c r="B5" s="809"/>
      <c r="C5" s="858" t="s">
        <v>813</v>
      </c>
      <c r="D5" s="859"/>
      <c r="E5" s="859"/>
      <c r="F5" s="859"/>
      <c r="G5" s="859"/>
      <c r="H5" s="860"/>
      <c r="I5" s="861" t="s">
        <v>814</v>
      </c>
      <c r="J5" s="862"/>
      <c r="K5" s="862"/>
      <c r="L5" s="862"/>
      <c r="M5" s="862"/>
      <c r="N5" s="863"/>
      <c r="O5" s="864" t="s">
        <v>684</v>
      </c>
    </row>
    <row r="6" spans="1:15" ht="39.6" customHeight="1">
      <c r="A6" s="812"/>
      <c r="B6" s="813"/>
      <c r="C6" s="412"/>
      <c r="D6" s="413" t="s">
        <v>815</v>
      </c>
      <c r="E6" s="413" t="s">
        <v>816</v>
      </c>
      <c r="F6" s="413" t="s">
        <v>817</v>
      </c>
      <c r="G6" s="413" t="s">
        <v>818</v>
      </c>
      <c r="H6" s="413" t="s">
        <v>819</v>
      </c>
      <c r="I6" s="414"/>
      <c r="J6" s="413" t="s">
        <v>815</v>
      </c>
      <c r="K6" s="413" t="s">
        <v>816</v>
      </c>
      <c r="L6" s="413" t="s">
        <v>817</v>
      </c>
      <c r="M6" s="413" t="s">
        <v>818</v>
      </c>
      <c r="N6" s="413" t="s">
        <v>819</v>
      </c>
      <c r="O6" s="865"/>
    </row>
    <row r="7" spans="1:15">
      <c r="A7" s="369">
        <v>1</v>
      </c>
      <c r="B7" s="378" t="s">
        <v>694</v>
      </c>
      <c r="C7" s="562">
        <v>607295842.48000014</v>
      </c>
      <c r="D7" s="562">
        <v>575247917.08000016</v>
      </c>
      <c r="E7" s="562">
        <v>17114771.949999999</v>
      </c>
      <c r="F7" s="562">
        <v>7383318.6600000001</v>
      </c>
      <c r="G7" s="562">
        <v>4134303.5400000005</v>
      </c>
      <c r="H7" s="562">
        <v>3415531.2500000005</v>
      </c>
      <c r="I7" s="562">
        <v>19344370.470000006</v>
      </c>
      <c r="J7" s="562">
        <v>11476410.880000003</v>
      </c>
      <c r="K7" s="562">
        <v>1711478.0099999998</v>
      </c>
      <c r="L7" s="562">
        <v>2214514.4900000002</v>
      </c>
      <c r="M7" s="562">
        <v>1763813.1899999997</v>
      </c>
      <c r="N7" s="562">
        <v>2178153.9000000004</v>
      </c>
      <c r="O7" s="562">
        <v>0</v>
      </c>
    </row>
    <row r="8" spans="1:15">
      <c r="A8" s="369">
        <v>2</v>
      </c>
      <c r="B8" s="378" t="s">
        <v>695</v>
      </c>
      <c r="C8" s="562">
        <v>673884494.78728807</v>
      </c>
      <c r="D8" s="562">
        <v>623128923.05999994</v>
      </c>
      <c r="E8" s="562">
        <v>21369550.030000001</v>
      </c>
      <c r="F8" s="562">
        <v>16828005.419999998</v>
      </c>
      <c r="G8" s="562">
        <v>5880179.1099999994</v>
      </c>
      <c r="H8" s="562">
        <v>6677837.1672881348</v>
      </c>
      <c r="I8" s="562">
        <v>25240458.617288142</v>
      </c>
      <c r="J8" s="562">
        <v>12236338.4</v>
      </c>
      <c r="K8" s="562">
        <v>2136955.66</v>
      </c>
      <c r="L8" s="562">
        <v>5048401.8900000006</v>
      </c>
      <c r="M8" s="562">
        <v>2378266.4900000002</v>
      </c>
      <c r="N8" s="562">
        <v>3440496.177288136</v>
      </c>
      <c r="O8" s="562">
        <v>0</v>
      </c>
    </row>
    <row r="9" spans="1:15">
      <c r="A9" s="369">
        <v>3</v>
      </c>
      <c r="B9" s="378" t="s">
        <v>696</v>
      </c>
      <c r="C9" s="562">
        <v>0</v>
      </c>
      <c r="D9" s="562">
        <v>0</v>
      </c>
      <c r="E9" s="562">
        <v>0</v>
      </c>
      <c r="F9" s="562">
        <v>0</v>
      </c>
      <c r="G9" s="562">
        <v>0</v>
      </c>
      <c r="H9" s="562">
        <v>0</v>
      </c>
      <c r="I9" s="562">
        <v>0</v>
      </c>
      <c r="J9" s="562">
        <v>0</v>
      </c>
      <c r="K9" s="562">
        <v>0</v>
      </c>
      <c r="L9" s="562">
        <v>0</v>
      </c>
      <c r="M9" s="562">
        <v>0</v>
      </c>
      <c r="N9" s="562">
        <v>0</v>
      </c>
      <c r="O9" s="562">
        <v>0</v>
      </c>
    </row>
    <row r="10" spans="1:15">
      <c r="A10" s="369">
        <v>4</v>
      </c>
      <c r="B10" s="378" t="s">
        <v>697</v>
      </c>
      <c r="C10" s="562">
        <v>443482200.27999991</v>
      </c>
      <c r="D10" s="562">
        <v>385980159.74999994</v>
      </c>
      <c r="E10" s="562">
        <v>33883119.610000007</v>
      </c>
      <c r="F10" s="562">
        <v>79365.95</v>
      </c>
      <c r="G10" s="562">
        <v>1162606.8400000001</v>
      </c>
      <c r="H10" s="562">
        <v>22376948.129999995</v>
      </c>
      <c r="I10" s="562">
        <v>18463875.424999997</v>
      </c>
      <c r="J10" s="562">
        <v>7698996.5399999991</v>
      </c>
      <c r="K10" s="562">
        <v>3388311.99</v>
      </c>
      <c r="L10" s="562">
        <v>23809.79</v>
      </c>
      <c r="M10" s="562">
        <v>577831.86499999987</v>
      </c>
      <c r="N10" s="562">
        <v>6774925.2400000002</v>
      </c>
      <c r="O10" s="562">
        <v>0</v>
      </c>
    </row>
    <row r="11" spans="1:15">
      <c r="A11" s="369">
        <v>5</v>
      </c>
      <c r="B11" s="378" t="s">
        <v>698</v>
      </c>
      <c r="C11" s="562">
        <v>903181887</v>
      </c>
      <c r="D11" s="562">
        <v>732078824.50999999</v>
      </c>
      <c r="E11" s="562">
        <v>103031409.19000001</v>
      </c>
      <c r="F11" s="562">
        <v>32730566.399999999</v>
      </c>
      <c r="G11" s="562">
        <v>1455143.8099999998</v>
      </c>
      <c r="H11" s="562">
        <v>33885943.089999996</v>
      </c>
      <c r="I11" s="562">
        <v>45600680.711454101</v>
      </c>
      <c r="J11" s="562">
        <v>14586865.7314541</v>
      </c>
      <c r="K11" s="562">
        <v>10303141.009999998</v>
      </c>
      <c r="L11" s="562">
        <v>9819169.9199999999</v>
      </c>
      <c r="M11" s="562">
        <v>469270.56</v>
      </c>
      <c r="N11" s="562">
        <v>10422233.49</v>
      </c>
      <c r="O11" s="562">
        <v>0</v>
      </c>
    </row>
    <row r="12" spans="1:15">
      <c r="A12" s="369">
        <v>6</v>
      </c>
      <c r="B12" s="378" t="s">
        <v>699</v>
      </c>
      <c r="C12" s="562">
        <v>574837950.95000005</v>
      </c>
      <c r="D12" s="562">
        <v>533937891.62000006</v>
      </c>
      <c r="E12" s="562">
        <v>16903432.689999998</v>
      </c>
      <c r="F12" s="562">
        <v>7908993.7599999988</v>
      </c>
      <c r="G12" s="562">
        <v>4589961.08</v>
      </c>
      <c r="H12" s="562">
        <v>11497671.800000001</v>
      </c>
      <c r="I12" s="562">
        <v>24141646.98</v>
      </c>
      <c r="J12" s="562">
        <v>10565373</v>
      </c>
      <c r="K12" s="562">
        <v>1690343.9400000004</v>
      </c>
      <c r="L12" s="562">
        <v>2372698.5299999998</v>
      </c>
      <c r="M12" s="562">
        <v>2038406.18</v>
      </c>
      <c r="N12" s="562">
        <v>7474825.3300000001</v>
      </c>
      <c r="O12" s="562">
        <v>0</v>
      </c>
    </row>
    <row r="13" spans="1:15">
      <c r="A13" s="369">
        <v>7</v>
      </c>
      <c r="B13" s="378" t="s">
        <v>700</v>
      </c>
      <c r="C13" s="562">
        <v>569389249.17000008</v>
      </c>
      <c r="D13" s="562">
        <v>514601474.88</v>
      </c>
      <c r="E13" s="562">
        <v>41368215.940000005</v>
      </c>
      <c r="F13" s="562">
        <v>9833382.4600000009</v>
      </c>
      <c r="G13" s="562">
        <v>1038765.9300000003</v>
      </c>
      <c r="H13" s="562">
        <v>2547409.9599999995</v>
      </c>
      <c r="I13" s="562">
        <v>18923921.439999998</v>
      </c>
      <c r="J13" s="562">
        <v>10130489.450000001</v>
      </c>
      <c r="K13" s="562">
        <v>4136821.7899999991</v>
      </c>
      <c r="L13" s="562">
        <v>2950014.7800000003</v>
      </c>
      <c r="M13" s="562">
        <v>412574.95</v>
      </c>
      <c r="N13" s="562">
        <v>1294020.4700000002</v>
      </c>
      <c r="O13" s="562">
        <v>0</v>
      </c>
    </row>
    <row r="14" spans="1:15">
      <c r="A14" s="369">
        <v>8</v>
      </c>
      <c r="B14" s="378" t="s">
        <v>701</v>
      </c>
      <c r="C14" s="562">
        <v>569065894.91999996</v>
      </c>
      <c r="D14" s="562">
        <v>512841013.22999996</v>
      </c>
      <c r="E14" s="562">
        <v>7468980.6899999985</v>
      </c>
      <c r="F14" s="562">
        <v>5004247.82</v>
      </c>
      <c r="G14" s="562">
        <v>1288272.8499999999</v>
      </c>
      <c r="H14" s="562">
        <v>42463380.330000006</v>
      </c>
      <c r="I14" s="562">
        <v>31739851.18</v>
      </c>
      <c r="J14" s="562">
        <v>10148928.73</v>
      </c>
      <c r="K14" s="562">
        <v>746898.45</v>
      </c>
      <c r="L14" s="562">
        <v>1499889.6099999999</v>
      </c>
      <c r="M14" s="562">
        <v>531212.62</v>
      </c>
      <c r="N14" s="562">
        <v>18812921.77</v>
      </c>
      <c r="O14" s="562">
        <v>0</v>
      </c>
    </row>
    <row r="15" spans="1:15">
      <c r="A15" s="369">
        <v>9</v>
      </c>
      <c r="B15" s="378" t="s">
        <v>702</v>
      </c>
      <c r="C15" s="562">
        <v>879036112.99000001</v>
      </c>
      <c r="D15" s="562">
        <v>792096370.00999999</v>
      </c>
      <c r="E15" s="562">
        <v>58033470.079999998</v>
      </c>
      <c r="F15" s="562">
        <v>1136001.3499999999</v>
      </c>
      <c r="G15" s="562">
        <v>5801108.2499999991</v>
      </c>
      <c r="H15" s="562">
        <v>21969163.300000001</v>
      </c>
      <c r="I15" s="562">
        <v>34771225.275299244</v>
      </c>
      <c r="J15" s="562">
        <v>15493386.805299239</v>
      </c>
      <c r="K15" s="562">
        <v>5803347.2000000002</v>
      </c>
      <c r="L15" s="562">
        <v>340800.48</v>
      </c>
      <c r="M15" s="562">
        <v>1893402.9399999997</v>
      </c>
      <c r="N15" s="562">
        <v>11240287.85</v>
      </c>
      <c r="O15" s="562">
        <v>0</v>
      </c>
    </row>
    <row r="16" spans="1:15">
      <c r="A16" s="369">
        <v>10</v>
      </c>
      <c r="B16" s="378" t="s">
        <v>703</v>
      </c>
      <c r="C16" s="562">
        <v>178214673.66999999</v>
      </c>
      <c r="D16" s="562">
        <v>153653011.75999999</v>
      </c>
      <c r="E16" s="562">
        <v>18175782.039999995</v>
      </c>
      <c r="F16" s="562">
        <v>1046219.1099999999</v>
      </c>
      <c r="G16" s="562">
        <v>675531.14000000013</v>
      </c>
      <c r="H16" s="562">
        <v>4664129.62</v>
      </c>
      <c r="I16" s="562">
        <v>7133642.4900000002</v>
      </c>
      <c r="J16" s="562">
        <v>3041653.67</v>
      </c>
      <c r="K16" s="562">
        <v>1817578.2700000003</v>
      </c>
      <c r="L16" s="562">
        <v>313865.78000000003</v>
      </c>
      <c r="M16" s="562">
        <v>276059.26</v>
      </c>
      <c r="N16" s="562">
        <v>1684485.51</v>
      </c>
      <c r="O16" s="562">
        <v>0</v>
      </c>
    </row>
    <row r="17" spans="1:15">
      <c r="A17" s="369">
        <v>11</v>
      </c>
      <c r="B17" s="378" t="s">
        <v>704</v>
      </c>
      <c r="C17" s="562">
        <v>135812821.57000002</v>
      </c>
      <c r="D17" s="562">
        <v>126424225.64000002</v>
      </c>
      <c r="E17" s="562">
        <v>7427804.2600000016</v>
      </c>
      <c r="F17" s="562">
        <v>322673.03000000009</v>
      </c>
      <c r="G17" s="562">
        <v>714623.13</v>
      </c>
      <c r="H17" s="562">
        <v>923495.50999999989</v>
      </c>
      <c r="I17" s="562">
        <v>13045669.195599999</v>
      </c>
      <c r="J17" s="562">
        <v>2522946.6799999997</v>
      </c>
      <c r="K17" s="562">
        <v>742780.4499999996</v>
      </c>
      <c r="L17" s="562">
        <v>96801.949999999983</v>
      </c>
      <c r="M17" s="562">
        <v>327656.69</v>
      </c>
      <c r="N17" s="562">
        <v>570420.70000000007</v>
      </c>
      <c r="O17" s="562">
        <v>0</v>
      </c>
    </row>
    <row r="18" spans="1:15">
      <c r="A18" s="369">
        <v>12</v>
      </c>
      <c r="B18" s="378" t="s">
        <v>705</v>
      </c>
      <c r="C18" s="562">
        <v>758683302.6900003</v>
      </c>
      <c r="D18" s="562">
        <v>712422968.81000018</v>
      </c>
      <c r="E18" s="562">
        <v>16273526.09</v>
      </c>
      <c r="F18" s="562">
        <v>6991820.2299999986</v>
      </c>
      <c r="G18" s="562">
        <v>5539891.1999999993</v>
      </c>
      <c r="H18" s="562">
        <v>17455096.359999999</v>
      </c>
      <c r="I18" s="562">
        <v>28581209.02</v>
      </c>
      <c r="J18" s="562">
        <v>13976010.220000003</v>
      </c>
      <c r="K18" s="562">
        <v>1627352.9899999995</v>
      </c>
      <c r="L18" s="562">
        <v>2097546.3199999998</v>
      </c>
      <c r="M18" s="562">
        <v>1900272.9700000002</v>
      </c>
      <c r="N18" s="562">
        <v>8980026.5199999996</v>
      </c>
      <c r="O18" s="562">
        <v>0</v>
      </c>
    </row>
    <row r="19" spans="1:15">
      <c r="A19" s="369">
        <v>13</v>
      </c>
      <c r="B19" s="378" t="s">
        <v>706</v>
      </c>
      <c r="C19" s="562">
        <v>188369190.64000002</v>
      </c>
      <c r="D19" s="562">
        <v>179948832.20999998</v>
      </c>
      <c r="E19" s="562">
        <v>4364955.3100000005</v>
      </c>
      <c r="F19" s="562">
        <v>2101873.2700000005</v>
      </c>
      <c r="G19" s="562">
        <v>869617.73999999987</v>
      </c>
      <c r="H19" s="562">
        <v>1083912.1100000001</v>
      </c>
      <c r="I19" s="562">
        <v>5335339.9800000004</v>
      </c>
      <c r="J19" s="562">
        <v>3418584.9000000004</v>
      </c>
      <c r="K19" s="562">
        <v>436495.63999999996</v>
      </c>
      <c r="L19" s="562">
        <v>630562.01</v>
      </c>
      <c r="M19" s="562">
        <v>323038.3</v>
      </c>
      <c r="N19" s="562">
        <v>526659.13</v>
      </c>
      <c r="O19" s="562">
        <v>0</v>
      </c>
    </row>
    <row r="20" spans="1:15">
      <c r="A20" s="369">
        <v>14</v>
      </c>
      <c r="B20" s="378" t="s">
        <v>707</v>
      </c>
      <c r="C20" s="562">
        <v>1040028857.0488001</v>
      </c>
      <c r="D20" s="562">
        <v>829128561.69880009</v>
      </c>
      <c r="E20" s="562">
        <v>139340775.77000001</v>
      </c>
      <c r="F20" s="562">
        <v>43344879.030000001</v>
      </c>
      <c r="G20" s="562">
        <v>7219945.3399999999</v>
      </c>
      <c r="H20" s="562">
        <v>20994695.210000001</v>
      </c>
      <c r="I20" s="562">
        <v>52474150.352863744</v>
      </c>
      <c r="J20" s="562">
        <v>16571292.680579349</v>
      </c>
      <c r="K20" s="562">
        <v>13934077.83</v>
      </c>
      <c r="L20" s="562">
        <v>13003463.782284399</v>
      </c>
      <c r="M20" s="562">
        <v>2464476.2999999993</v>
      </c>
      <c r="N20" s="562">
        <v>6500839.7599999998</v>
      </c>
      <c r="O20" s="562">
        <v>0</v>
      </c>
    </row>
    <row r="21" spans="1:15">
      <c r="A21" s="369">
        <v>15</v>
      </c>
      <c r="B21" s="378" t="s">
        <v>708</v>
      </c>
      <c r="C21" s="562">
        <v>192531337.63000003</v>
      </c>
      <c r="D21" s="562">
        <v>151138037.37</v>
      </c>
      <c r="E21" s="562">
        <v>19060242.610000003</v>
      </c>
      <c r="F21" s="562">
        <v>16158371.399999997</v>
      </c>
      <c r="G21" s="562">
        <v>2291803.8899999997</v>
      </c>
      <c r="H21" s="562">
        <v>3882882.3600000003</v>
      </c>
      <c r="I21" s="562">
        <v>11715647.119999999</v>
      </c>
      <c r="J21" s="562">
        <v>2950233.5599999996</v>
      </c>
      <c r="K21" s="562">
        <v>1906024.3599999996</v>
      </c>
      <c r="L21" s="562">
        <v>4847511.5</v>
      </c>
      <c r="M21" s="562">
        <v>754366.47000000009</v>
      </c>
      <c r="N21" s="562">
        <v>1257511.23</v>
      </c>
      <c r="O21" s="562">
        <v>0</v>
      </c>
    </row>
    <row r="22" spans="1:15">
      <c r="A22" s="369">
        <v>16</v>
      </c>
      <c r="B22" s="378" t="s">
        <v>709</v>
      </c>
      <c r="C22" s="562">
        <v>646440412.76999998</v>
      </c>
      <c r="D22" s="562">
        <v>558381974.76999998</v>
      </c>
      <c r="E22" s="562">
        <v>31328602.75</v>
      </c>
      <c r="F22" s="562">
        <v>994227.8400000002</v>
      </c>
      <c r="G22" s="562">
        <v>35702284.559999995</v>
      </c>
      <c r="H22" s="562">
        <v>20033322.849999998</v>
      </c>
      <c r="I22" s="562">
        <v>43548858.950000003</v>
      </c>
      <c r="J22" s="562">
        <v>11150039.07</v>
      </c>
      <c r="K22" s="562">
        <v>3132860.35</v>
      </c>
      <c r="L22" s="562">
        <v>298268.48</v>
      </c>
      <c r="M22" s="562">
        <v>17822445.880000003</v>
      </c>
      <c r="N22" s="562">
        <v>11145245.169999998</v>
      </c>
      <c r="O22" s="562">
        <v>0</v>
      </c>
    </row>
    <row r="23" spans="1:15">
      <c r="A23" s="369">
        <v>17</v>
      </c>
      <c r="B23" s="378" t="s">
        <v>710</v>
      </c>
      <c r="C23" s="562">
        <v>99442110.940000013</v>
      </c>
      <c r="D23" s="562">
        <v>93262049.780000001</v>
      </c>
      <c r="E23" s="562">
        <v>239759.53000000003</v>
      </c>
      <c r="F23" s="562">
        <v>377403.01</v>
      </c>
      <c r="G23" s="562">
        <v>422062.84</v>
      </c>
      <c r="H23" s="562">
        <v>5140835.78</v>
      </c>
      <c r="I23" s="562">
        <v>5553796.1699999999</v>
      </c>
      <c r="J23" s="562">
        <v>1808238.4700000002</v>
      </c>
      <c r="K23" s="562">
        <v>23976.010000000002</v>
      </c>
      <c r="L23" s="562">
        <v>113220.93999999999</v>
      </c>
      <c r="M23" s="562">
        <v>158862.74</v>
      </c>
      <c r="N23" s="562">
        <v>3449498.01</v>
      </c>
      <c r="O23" s="562">
        <v>0</v>
      </c>
    </row>
    <row r="24" spans="1:15">
      <c r="A24" s="369">
        <v>18</v>
      </c>
      <c r="B24" s="378" t="s">
        <v>711</v>
      </c>
      <c r="C24" s="562">
        <v>527683337.52459997</v>
      </c>
      <c r="D24" s="562">
        <v>518113878.46459997</v>
      </c>
      <c r="E24" s="562">
        <v>5443049.3600000003</v>
      </c>
      <c r="F24" s="562">
        <v>925193.08000000007</v>
      </c>
      <c r="G24" s="562">
        <v>785575.19000000006</v>
      </c>
      <c r="H24" s="562">
        <v>2415641.4299999997</v>
      </c>
      <c r="I24" s="562">
        <v>12327257.448292</v>
      </c>
      <c r="J24" s="562">
        <v>10349355.828291999</v>
      </c>
      <c r="K24" s="562">
        <v>544305.08000000007</v>
      </c>
      <c r="L24" s="562">
        <v>277558</v>
      </c>
      <c r="M24" s="562">
        <v>303914.06</v>
      </c>
      <c r="N24" s="562">
        <v>852124.48000000021</v>
      </c>
      <c r="O24" s="562">
        <v>0</v>
      </c>
    </row>
    <row r="25" spans="1:15">
      <c r="A25" s="369">
        <v>19</v>
      </c>
      <c r="B25" s="378" t="s">
        <v>712</v>
      </c>
      <c r="C25" s="562">
        <v>145814693.12</v>
      </c>
      <c r="D25" s="562">
        <v>135935937.40000001</v>
      </c>
      <c r="E25" s="562">
        <v>452936.51</v>
      </c>
      <c r="F25" s="562">
        <v>53340.710000000006</v>
      </c>
      <c r="G25" s="562">
        <v>146848.35</v>
      </c>
      <c r="H25" s="562">
        <v>9225630.1500000004</v>
      </c>
      <c r="I25" s="562">
        <v>7666280.0899999999</v>
      </c>
      <c r="J25" s="562">
        <v>2702491.92</v>
      </c>
      <c r="K25" s="562">
        <v>45293.659999999996</v>
      </c>
      <c r="L25" s="562">
        <v>16002.24</v>
      </c>
      <c r="M25" s="562">
        <v>51470.81</v>
      </c>
      <c r="N25" s="562">
        <v>4851021.46</v>
      </c>
      <c r="O25" s="562">
        <v>0</v>
      </c>
    </row>
    <row r="26" spans="1:15">
      <c r="A26" s="369">
        <v>20</v>
      </c>
      <c r="B26" s="378" t="s">
        <v>713</v>
      </c>
      <c r="C26" s="562">
        <v>418697997.86999995</v>
      </c>
      <c r="D26" s="562">
        <v>387231863.70999992</v>
      </c>
      <c r="E26" s="562">
        <v>23715446.049999997</v>
      </c>
      <c r="F26" s="562">
        <v>2095007.3200000005</v>
      </c>
      <c r="G26" s="562">
        <v>665865.42000000016</v>
      </c>
      <c r="H26" s="562">
        <v>4989815.37</v>
      </c>
      <c r="I26" s="562">
        <v>12672558.659999998</v>
      </c>
      <c r="J26" s="562">
        <v>7701438.9899999993</v>
      </c>
      <c r="K26" s="562">
        <v>2371544.81</v>
      </c>
      <c r="L26" s="562">
        <v>628502.19999999984</v>
      </c>
      <c r="M26" s="562">
        <v>259994.80000000002</v>
      </c>
      <c r="N26" s="562">
        <v>1711077.8599999999</v>
      </c>
      <c r="O26" s="562">
        <v>0</v>
      </c>
    </row>
    <row r="27" spans="1:15">
      <c r="A27" s="369">
        <v>21</v>
      </c>
      <c r="B27" s="378" t="s">
        <v>714</v>
      </c>
      <c r="C27" s="562">
        <v>80888100.530000001</v>
      </c>
      <c r="D27" s="562">
        <v>77944825.799999997</v>
      </c>
      <c r="E27" s="562">
        <v>976705.87000000011</v>
      </c>
      <c r="F27" s="562">
        <v>772659.47</v>
      </c>
      <c r="G27" s="562">
        <v>73075.03</v>
      </c>
      <c r="H27" s="562">
        <v>1120834.3600000001</v>
      </c>
      <c r="I27" s="562">
        <v>2428692.0500000003</v>
      </c>
      <c r="J27" s="562">
        <v>1488175.9200000002</v>
      </c>
      <c r="K27" s="562">
        <v>97670.6</v>
      </c>
      <c r="L27" s="562">
        <v>231797.84999999998</v>
      </c>
      <c r="M27" s="562">
        <v>36537.590000000004</v>
      </c>
      <c r="N27" s="562">
        <v>574510.09</v>
      </c>
      <c r="O27" s="562">
        <v>0</v>
      </c>
    </row>
    <row r="28" spans="1:15">
      <c r="A28" s="369">
        <v>22</v>
      </c>
      <c r="B28" s="378" t="s">
        <v>715</v>
      </c>
      <c r="C28" s="562">
        <v>268482761.33999997</v>
      </c>
      <c r="D28" s="562">
        <v>251096261.20999998</v>
      </c>
      <c r="E28" s="562">
        <v>9941847.4099999983</v>
      </c>
      <c r="F28" s="562">
        <v>5679789.6099999994</v>
      </c>
      <c r="G28" s="562">
        <v>1192228.8399999999</v>
      </c>
      <c r="H28" s="562">
        <v>572634.2699999999</v>
      </c>
      <c r="I28" s="562">
        <v>8349417.419999999</v>
      </c>
      <c r="J28" s="562">
        <v>5005504.55</v>
      </c>
      <c r="K28" s="562">
        <v>994184.87999999989</v>
      </c>
      <c r="L28" s="562">
        <v>1703936.9499999997</v>
      </c>
      <c r="M28" s="562">
        <v>396622.39999999997</v>
      </c>
      <c r="N28" s="562">
        <v>249168.63999999998</v>
      </c>
      <c r="O28" s="562">
        <v>0</v>
      </c>
    </row>
    <row r="29" spans="1:15">
      <c r="A29" s="369">
        <v>23</v>
      </c>
      <c r="B29" s="378" t="s">
        <v>716</v>
      </c>
      <c r="C29" s="562">
        <v>2414413443.1054239</v>
      </c>
      <c r="D29" s="562">
        <v>2257889116.0400004</v>
      </c>
      <c r="E29" s="562">
        <v>90682930.860000014</v>
      </c>
      <c r="F29" s="562">
        <v>35675650.702203378</v>
      </c>
      <c r="G29" s="562">
        <v>12573363.013220338</v>
      </c>
      <c r="H29" s="562">
        <v>17592382.490000002</v>
      </c>
      <c r="I29" s="562">
        <v>77172411.416935161</v>
      </c>
      <c r="J29" s="562">
        <v>44638985.458969064</v>
      </c>
      <c r="K29" s="562">
        <v>9068294.3100000005</v>
      </c>
      <c r="L29" s="562">
        <v>10702695.831355929</v>
      </c>
      <c r="M29" s="562">
        <v>4573265.4366101688</v>
      </c>
      <c r="N29" s="562">
        <v>8189170.3799999999</v>
      </c>
      <c r="O29" s="562">
        <v>0</v>
      </c>
    </row>
    <row r="30" spans="1:15">
      <c r="A30" s="369">
        <v>24</v>
      </c>
      <c r="B30" s="378" t="s">
        <v>717</v>
      </c>
      <c r="C30" s="562">
        <v>847941210.19340003</v>
      </c>
      <c r="D30" s="562">
        <v>797951662.91340005</v>
      </c>
      <c r="E30" s="562">
        <v>24529208.810000002</v>
      </c>
      <c r="F30" s="562">
        <v>8064374.8099999996</v>
      </c>
      <c r="G30" s="562">
        <v>4771918.9000000004</v>
      </c>
      <c r="H30" s="562">
        <v>12624044.76</v>
      </c>
      <c r="I30" s="562">
        <v>29523873.806802001</v>
      </c>
      <c r="J30" s="562">
        <v>15663812.526802002</v>
      </c>
      <c r="K30" s="562">
        <v>2452921.080000001</v>
      </c>
      <c r="L30" s="562">
        <v>2419312.4999999991</v>
      </c>
      <c r="M30" s="562">
        <v>1703876.15</v>
      </c>
      <c r="N30" s="562">
        <v>7283951.5499999998</v>
      </c>
      <c r="O30" s="562">
        <v>0</v>
      </c>
    </row>
    <row r="31" spans="1:15">
      <c r="A31" s="369">
        <v>25</v>
      </c>
      <c r="B31" s="378" t="s">
        <v>718</v>
      </c>
      <c r="C31" s="562">
        <v>2126378068.7080836</v>
      </c>
      <c r="D31" s="562">
        <v>1969317624.5192699</v>
      </c>
      <c r="E31" s="562">
        <v>62289143.440000005</v>
      </c>
      <c r="F31" s="562">
        <v>52152594.289152503</v>
      </c>
      <c r="G31" s="562">
        <v>23288428.197288129</v>
      </c>
      <c r="H31" s="562">
        <v>19330278.262372881</v>
      </c>
      <c r="I31" s="562">
        <v>80303399.438588843</v>
      </c>
      <c r="J31" s="562">
        <v>38594995.121639691</v>
      </c>
      <c r="K31" s="562">
        <v>6228917.2499999991</v>
      </c>
      <c r="L31" s="562">
        <v>15643649.268983051</v>
      </c>
      <c r="M31" s="562">
        <v>10026218.50559322</v>
      </c>
      <c r="N31" s="562">
        <v>9809619.2923728805</v>
      </c>
      <c r="O31" s="562">
        <v>0</v>
      </c>
    </row>
    <row r="32" spans="1:15">
      <c r="A32" s="369">
        <v>26</v>
      </c>
      <c r="B32" s="378" t="s">
        <v>820</v>
      </c>
      <c r="C32" s="562">
        <v>95158797.280000001</v>
      </c>
      <c r="D32" s="562">
        <v>87809558.969999999</v>
      </c>
      <c r="E32" s="562">
        <v>836333.91999999981</v>
      </c>
      <c r="F32" s="562">
        <v>771411.73</v>
      </c>
      <c r="G32" s="562">
        <v>693133.10000000021</v>
      </c>
      <c r="H32" s="562">
        <v>5048359.5599999996</v>
      </c>
      <c r="I32" s="562">
        <v>7018060.7000000002</v>
      </c>
      <c r="J32" s="562">
        <v>1755713.7900000003</v>
      </c>
      <c r="K32" s="562">
        <v>83633.680000000008</v>
      </c>
      <c r="L32" s="562">
        <v>229375.63</v>
      </c>
      <c r="M32" s="562">
        <v>317815.77000000008</v>
      </c>
      <c r="N32" s="562">
        <v>4631521.83</v>
      </c>
      <c r="O32" s="562">
        <v>0</v>
      </c>
    </row>
    <row r="33" spans="1:15">
      <c r="A33" s="369">
        <v>27</v>
      </c>
      <c r="B33" s="415" t="s">
        <v>68</v>
      </c>
      <c r="C33" s="562">
        <v>15385154749.207596</v>
      </c>
      <c r="D33" s="562">
        <v>13957562965.20607</v>
      </c>
      <c r="E33" s="562">
        <v>754252000.76999986</v>
      </c>
      <c r="F33" s="562">
        <v>258431370.46135589</v>
      </c>
      <c r="G33" s="562">
        <v>122976537.29050846</v>
      </c>
      <c r="H33" s="562">
        <v>291931875.47966111</v>
      </c>
      <c r="I33" s="562">
        <v>614291231.68252337</v>
      </c>
      <c r="J33" s="562">
        <v>275676262.89303547</v>
      </c>
      <c r="K33" s="562">
        <v>75425209.300000012</v>
      </c>
      <c r="L33" s="562">
        <v>77523370.722623378</v>
      </c>
      <c r="M33" s="562">
        <v>51761672.927203402</v>
      </c>
      <c r="N33" s="562">
        <v>133904715.83966102</v>
      </c>
      <c r="O33" s="562">
        <v>0</v>
      </c>
    </row>
    <row r="34" spans="1:15">
      <c r="A34" s="382"/>
      <c r="B34" s="382"/>
      <c r="C34" s="382"/>
      <c r="D34" s="379"/>
      <c r="E34" s="379"/>
      <c r="H34" s="379"/>
      <c r="I34" s="379"/>
      <c r="O34" s="379"/>
    </row>
    <row r="35" spans="1:15">
      <c r="A35" s="382"/>
      <c r="B35" s="382"/>
      <c r="C35" s="382"/>
      <c r="D35" s="379"/>
      <c r="E35" s="379"/>
      <c r="F35" s="416">
        <v>0</v>
      </c>
      <c r="H35" s="379"/>
      <c r="I35" s="379"/>
      <c r="O35" s="379"/>
    </row>
    <row r="36" spans="1:15">
      <c r="A36" s="379"/>
      <c r="B36" s="383"/>
      <c r="C36" s="383"/>
      <c r="D36" s="379"/>
      <c r="E36" s="379"/>
      <c r="H36" s="379"/>
      <c r="I36" s="379"/>
      <c r="O36" s="379"/>
    </row>
    <row r="37" spans="1:15">
      <c r="A37" s="379"/>
      <c r="B37" s="383"/>
      <c r="C37" s="383"/>
      <c r="D37" s="379"/>
      <c r="E37" s="379"/>
      <c r="H37" s="379"/>
      <c r="I37" s="379"/>
      <c r="O37" s="379"/>
    </row>
    <row r="38" spans="1:15">
      <c r="A38" s="379"/>
      <c r="B38" s="383"/>
      <c r="C38" s="383"/>
      <c r="D38" s="379"/>
      <c r="E38" s="379"/>
      <c r="H38" s="379"/>
      <c r="I38" s="379"/>
      <c r="O38" s="379"/>
    </row>
    <row r="39" spans="1:15">
      <c r="A39" s="379"/>
      <c r="B39" s="379"/>
      <c r="C39" s="379"/>
      <c r="D39" s="379"/>
      <c r="E39" s="379"/>
      <c r="H39" s="379"/>
      <c r="I39" s="379"/>
      <c r="O39" s="379"/>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70" zoomScaleNormal="70" workbookViewId="0"/>
  </sheetViews>
  <sheetFormatPr defaultColWidth="8.7109375" defaultRowHeight="12"/>
  <cols>
    <col min="1" max="1" width="11.85546875" style="417" bestFit="1" customWidth="1"/>
    <col min="2" max="2" width="80.140625" style="417" customWidth="1"/>
    <col min="3" max="11" width="28.28515625" style="417" customWidth="1"/>
    <col min="12" max="16384" width="8.7109375" style="417"/>
  </cols>
  <sheetData>
    <row r="1" spans="1:11" s="354" customFormat="1" ht="12.75">
      <c r="A1" s="353" t="s">
        <v>188</v>
      </c>
      <c r="B1" s="569" t="str">
        <f>'24. Risk Sector'!B1</f>
        <v>სს ”საქართველოს ბანკი”</v>
      </c>
    </row>
    <row r="2" spans="1:11" s="354" customFormat="1" ht="12.75">
      <c r="A2" s="355" t="s">
        <v>189</v>
      </c>
      <c r="B2" s="357">
        <f>'24. Risk Sector'!B2</f>
        <v>44561</v>
      </c>
    </row>
    <row r="3" spans="1:11" s="354" customFormat="1" ht="12.75">
      <c r="A3" s="356" t="s">
        <v>821</v>
      </c>
      <c r="B3" s="357"/>
      <c r="H3" s="354">
        <v>0</v>
      </c>
    </row>
    <row r="4" spans="1:11">
      <c r="C4" s="418" t="s">
        <v>671</v>
      </c>
      <c r="D4" s="418" t="s">
        <v>672</v>
      </c>
      <c r="E4" s="418" t="s">
        <v>673</v>
      </c>
      <c r="F4" s="418" t="s">
        <v>674</v>
      </c>
      <c r="G4" s="418" t="s">
        <v>675</v>
      </c>
      <c r="H4" s="418" t="s">
        <v>676</v>
      </c>
      <c r="I4" s="418" t="s">
        <v>677</v>
      </c>
      <c r="J4" s="418" t="s">
        <v>678</v>
      </c>
      <c r="K4" s="418" t="s">
        <v>679</v>
      </c>
    </row>
    <row r="5" spans="1:11" ht="104.1" customHeight="1">
      <c r="A5" s="866" t="s">
        <v>822</v>
      </c>
      <c r="B5" s="867"/>
      <c r="C5" s="358" t="s">
        <v>823</v>
      </c>
      <c r="D5" s="358" t="s">
        <v>809</v>
      </c>
      <c r="E5" s="358" t="s">
        <v>810</v>
      </c>
      <c r="F5" s="358" t="s">
        <v>824</v>
      </c>
      <c r="G5" s="358" t="s">
        <v>825</v>
      </c>
      <c r="H5" s="358" t="s">
        <v>826</v>
      </c>
      <c r="I5" s="358" t="s">
        <v>827</v>
      </c>
      <c r="J5" s="358" t="s">
        <v>828</v>
      </c>
      <c r="K5" s="358" t="s">
        <v>829</v>
      </c>
    </row>
    <row r="6" spans="1:11" ht="12.75">
      <c r="A6" s="369">
        <v>1</v>
      </c>
      <c r="B6" s="369" t="s">
        <v>830</v>
      </c>
      <c r="C6" s="499">
        <v>166623644.35000002</v>
      </c>
      <c r="D6" s="499">
        <v>52961846.24000001</v>
      </c>
      <c r="E6" s="499">
        <v>68455529.039999992</v>
      </c>
      <c r="F6" s="499">
        <v>163872880.97999999</v>
      </c>
      <c r="G6" s="499">
        <v>11185133836.139999</v>
      </c>
      <c r="H6" s="499">
        <v>294685025.77999997</v>
      </c>
      <c r="I6" s="499">
        <v>561341653.33760262</v>
      </c>
      <c r="J6" s="499">
        <v>695122643.19000006</v>
      </c>
      <c r="K6" s="499">
        <v>2196957687.6999998</v>
      </c>
    </row>
    <row r="7" spans="1:11" ht="12.75">
      <c r="A7" s="369">
        <v>2</v>
      </c>
      <c r="B7" s="370" t="s">
        <v>831</v>
      </c>
      <c r="C7" s="499">
        <v>0</v>
      </c>
      <c r="D7" s="499">
        <v>0</v>
      </c>
      <c r="E7" s="499">
        <v>0</v>
      </c>
      <c r="F7" s="499">
        <v>0</v>
      </c>
      <c r="G7" s="499">
        <v>0</v>
      </c>
      <c r="H7" s="499">
        <v>0</v>
      </c>
      <c r="I7" s="499">
        <v>0</v>
      </c>
      <c r="J7" s="499">
        <v>0</v>
      </c>
      <c r="K7" s="499">
        <v>23226793.600000001</v>
      </c>
    </row>
    <row r="8" spans="1:11" ht="12.75">
      <c r="A8" s="369">
        <v>3</v>
      </c>
      <c r="B8" s="370" t="s">
        <v>781</v>
      </c>
      <c r="C8" s="499">
        <v>111952636.895952</v>
      </c>
      <c r="D8" s="499">
        <v>0</v>
      </c>
      <c r="E8" s="499">
        <v>986178810.25743997</v>
      </c>
      <c r="F8" s="499">
        <v>0</v>
      </c>
      <c r="G8" s="499">
        <v>294172108.81136</v>
      </c>
      <c r="H8" s="499">
        <v>54315789.855232</v>
      </c>
      <c r="I8" s="499">
        <v>44802578.206768006</v>
      </c>
      <c r="J8" s="499">
        <v>115504237.798016</v>
      </c>
      <c r="K8" s="499">
        <v>879237295.78243184</v>
      </c>
    </row>
    <row r="9" spans="1:11" ht="12.75">
      <c r="A9" s="369">
        <v>4</v>
      </c>
      <c r="B9" s="398" t="s">
        <v>832</v>
      </c>
      <c r="C9" s="499">
        <v>4002144.44</v>
      </c>
      <c r="D9" s="499">
        <v>221345.82</v>
      </c>
      <c r="E9" s="499">
        <v>0</v>
      </c>
      <c r="F9" s="499">
        <v>5864477.7999999998</v>
      </c>
      <c r="G9" s="499">
        <v>531447169.69000006</v>
      </c>
      <c r="H9" s="499">
        <v>844166.8</v>
      </c>
      <c r="I9" s="499">
        <v>15688660.439999999</v>
      </c>
      <c r="J9" s="499">
        <v>16735451.379999999</v>
      </c>
      <c r="K9" s="499">
        <v>98536366.861500025</v>
      </c>
    </row>
    <row r="10" spans="1:11" ht="12.75">
      <c r="A10" s="369">
        <v>5</v>
      </c>
      <c r="B10" s="419" t="s">
        <v>833</v>
      </c>
      <c r="C10" s="499">
        <v>0</v>
      </c>
      <c r="D10" s="499">
        <v>0</v>
      </c>
      <c r="E10" s="499">
        <v>0</v>
      </c>
      <c r="F10" s="499">
        <v>0</v>
      </c>
      <c r="G10" s="499">
        <v>0</v>
      </c>
      <c r="H10" s="499">
        <v>0</v>
      </c>
      <c r="I10" s="499">
        <v>0</v>
      </c>
      <c r="J10" s="499">
        <v>0</v>
      </c>
      <c r="K10" s="499">
        <v>0</v>
      </c>
    </row>
    <row r="11" spans="1:11" ht="12.75">
      <c r="A11" s="369">
        <v>6</v>
      </c>
      <c r="B11" s="419" t="s">
        <v>834</v>
      </c>
      <c r="C11" s="499">
        <v>0</v>
      </c>
      <c r="D11" s="499">
        <v>0</v>
      </c>
      <c r="E11" s="499">
        <v>0</v>
      </c>
      <c r="F11" s="499">
        <v>0</v>
      </c>
      <c r="G11" s="499">
        <v>545547</v>
      </c>
      <c r="H11" s="499">
        <v>0</v>
      </c>
      <c r="I11" s="499">
        <v>0</v>
      </c>
      <c r="J11" s="499">
        <v>23211</v>
      </c>
      <c r="K11" s="499">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20"/>
  <sheetViews>
    <sheetView showGridLines="0" zoomScaleNormal="100" workbookViewId="0"/>
  </sheetViews>
  <sheetFormatPr defaultRowHeight="15"/>
  <cols>
    <col min="1" max="1" width="10" style="532" bestFit="1" customWidth="1"/>
    <col min="2" max="2" width="71.7109375" style="532" customWidth="1"/>
    <col min="3" max="3" width="10.5703125" style="532" bestFit="1" customWidth="1"/>
    <col min="4" max="4" width="13.140625" style="532" bestFit="1" customWidth="1"/>
    <col min="5" max="5" width="12.28515625" style="532" bestFit="1" customWidth="1"/>
    <col min="6" max="6" width="16.140625" style="532" bestFit="1" customWidth="1"/>
    <col min="7" max="7" width="6.42578125" style="532" bestFit="1" customWidth="1"/>
    <col min="8" max="8" width="7.42578125" style="532" bestFit="1" customWidth="1"/>
    <col min="9" max="9" width="10.5703125" style="532" bestFit="1" customWidth="1"/>
    <col min="10" max="10" width="13.140625" style="532" bestFit="1" customWidth="1"/>
    <col min="11" max="11" width="12.28515625" style="532" bestFit="1" customWidth="1"/>
    <col min="12" max="12" width="16.140625" style="532" bestFit="1" customWidth="1"/>
    <col min="13" max="13" width="6.42578125" style="532" bestFit="1" customWidth="1"/>
    <col min="14" max="14" width="7.42578125" style="532" bestFit="1" customWidth="1"/>
    <col min="15" max="15" width="18" style="532" bestFit="1" customWidth="1"/>
    <col min="16" max="16" width="48" style="532" bestFit="1" customWidth="1"/>
    <col min="17" max="17" width="45.85546875" style="532" bestFit="1" customWidth="1"/>
    <col min="18" max="18" width="48" style="532" bestFit="1" customWidth="1"/>
    <col min="19" max="19" width="44.42578125" style="532" bestFit="1" customWidth="1"/>
    <col min="20" max="16384" width="9.140625" style="532"/>
  </cols>
  <sheetData>
    <row r="1" spans="1:19">
      <c r="A1" s="353" t="s">
        <v>188</v>
      </c>
      <c r="B1" s="329" t="str">
        <f>Info!C2</f>
        <v>სს ”საქართველოს ბანკი”</v>
      </c>
    </row>
    <row r="2" spans="1:19">
      <c r="A2" s="355" t="s">
        <v>189</v>
      </c>
      <c r="B2" s="357">
        <f>'1. key ratios'!B2</f>
        <v>44561</v>
      </c>
    </row>
    <row r="3" spans="1:19">
      <c r="A3" s="356" t="s">
        <v>995</v>
      </c>
      <c r="B3" s="708"/>
    </row>
    <row r="4" spans="1:19">
      <c r="A4" s="356"/>
      <c r="B4" s="708"/>
    </row>
    <row r="5" spans="1:19" ht="24" customHeight="1">
      <c r="A5" s="869" t="s">
        <v>996</v>
      </c>
      <c r="B5" s="869"/>
      <c r="C5" s="870" t="s">
        <v>784</v>
      </c>
      <c r="D5" s="870"/>
      <c r="E5" s="870"/>
      <c r="F5" s="870"/>
      <c r="G5" s="870"/>
      <c r="H5" s="870"/>
      <c r="I5" s="870" t="s">
        <v>997</v>
      </c>
      <c r="J5" s="870"/>
      <c r="K5" s="870"/>
      <c r="L5" s="870"/>
      <c r="M5" s="870"/>
      <c r="N5" s="870"/>
      <c r="O5" s="868" t="s">
        <v>998</v>
      </c>
      <c r="P5" s="868" t="s">
        <v>999</v>
      </c>
      <c r="Q5" s="868" t="s">
        <v>1000</v>
      </c>
      <c r="R5" s="868" t="s">
        <v>1001</v>
      </c>
      <c r="S5" s="868" t="s">
        <v>1002</v>
      </c>
    </row>
    <row r="6" spans="1:19" ht="36" customHeight="1">
      <c r="A6" s="869"/>
      <c r="B6" s="869"/>
      <c r="C6" s="612"/>
      <c r="D6" s="613" t="s">
        <v>815</v>
      </c>
      <c r="E6" s="613" t="s">
        <v>816</v>
      </c>
      <c r="F6" s="613" t="s">
        <v>817</v>
      </c>
      <c r="G6" s="613" t="s">
        <v>818</v>
      </c>
      <c r="H6" s="613" t="s">
        <v>819</v>
      </c>
      <c r="I6" s="612"/>
      <c r="J6" s="613" t="s">
        <v>815</v>
      </c>
      <c r="K6" s="613" t="s">
        <v>816</v>
      </c>
      <c r="L6" s="613" t="s">
        <v>817</v>
      </c>
      <c r="M6" s="613" t="s">
        <v>818</v>
      </c>
      <c r="N6" s="613" t="s">
        <v>819</v>
      </c>
      <c r="O6" s="868"/>
      <c r="P6" s="868"/>
      <c r="Q6" s="868"/>
      <c r="R6" s="868"/>
      <c r="S6" s="868"/>
    </row>
    <row r="7" spans="1:19">
      <c r="A7" s="709">
        <v>1</v>
      </c>
      <c r="B7" s="614" t="s">
        <v>1003</v>
      </c>
      <c r="C7" s="710">
        <v>52384116.82</v>
      </c>
      <c r="D7" s="710">
        <v>48194936.969999999</v>
      </c>
      <c r="E7" s="710">
        <v>2631964.64</v>
      </c>
      <c r="F7" s="710">
        <v>667332</v>
      </c>
      <c r="G7" s="710">
        <v>357217.38</v>
      </c>
      <c r="H7" s="710">
        <v>532665.82999999996</v>
      </c>
      <c r="I7" s="710">
        <v>2007132.9900000002</v>
      </c>
      <c r="J7" s="710">
        <v>963898.87</v>
      </c>
      <c r="K7" s="710">
        <v>263196.53000000003</v>
      </c>
      <c r="L7" s="710">
        <v>200199.59</v>
      </c>
      <c r="M7" s="710">
        <v>178608.69</v>
      </c>
      <c r="N7" s="710">
        <v>401229.31</v>
      </c>
      <c r="O7" s="710">
        <v>768</v>
      </c>
      <c r="P7" s="711">
        <v>9.5964373560415622E-2</v>
      </c>
      <c r="Q7" s="711">
        <v>0.12025086081647544</v>
      </c>
      <c r="R7" s="711">
        <v>0.11577753075671687</v>
      </c>
      <c r="S7" s="710">
        <v>42.35</v>
      </c>
    </row>
    <row r="8" spans="1:19">
      <c r="A8" s="709">
        <v>2</v>
      </c>
      <c r="B8" s="615" t="s">
        <v>1004</v>
      </c>
      <c r="C8" s="710">
        <v>2476671688.8099995</v>
      </c>
      <c r="D8" s="710">
        <v>2274182473.9899998</v>
      </c>
      <c r="E8" s="710">
        <v>93519935.540000007</v>
      </c>
      <c r="F8" s="710">
        <v>63210013.219999999</v>
      </c>
      <c r="G8" s="710">
        <v>28455306.829999998</v>
      </c>
      <c r="H8" s="710">
        <v>17303959.23</v>
      </c>
      <c r="I8" s="710">
        <v>96412022.480000004</v>
      </c>
      <c r="J8" s="710">
        <v>44335225.340000004</v>
      </c>
      <c r="K8" s="710">
        <v>9351998.5099999998</v>
      </c>
      <c r="L8" s="710">
        <v>18963006.550000001</v>
      </c>
      <c r="M8" s="710">
        <v>13134503.029999999</v>
      </c>
      <c r="N8" s="710">
        <v>10627289.050000001</v>
      </c>
      <c r="O8" s="710">
        <v>384708</v>
      </c>
      <c r="P8" s="711">
        <v>0.1489615788268677</v>
      </c>
      <c r="Q8" s="711">
        <v>0.18709322931065056</v>
      </c>
      <c r="R8" s="711">
        <v>0.14383802646657348</v>
      </c>
      <c r="S8" s="710">
        <v>60.33</v>
      </c>
    </row>
    <row r="9" spans="1:19">
      <c r="A9" s="709">
        <v>3</v>
      </c>
      <c r="B9" s="615" t="s">
        <v>1006</v>
      </c>
      <c r="C9" s="710">
        <v>11901869.57</v>
      </c>
      <c r="D9" s="710">
        <v>9066013</v>
      </c>
      <c r="E9" s="710">
        <v>994151.42</v>
      </c>
      <c r="F9" s="710">
        <v>808999.22</v>
      </c>
      <c r="G9" s="710">
        <v>821453.67</v>
      </c>
      <c r="H9" s="710">
        <v>211252.26</v>
      </c>
      <c r="I9" s="710">
        <v>1145419.54</v>
      </c>
      <c r="J9" s="710">
        <v>181322.44</v>
      </c>
      <c r="K9" s="710">
        <v>99416.01</v>
      </c>
      <c r="L9" s="710">
        <v>242700.13</v>
      </c>
      <c r="M9" s="710">
        <v>410728.7</v>
      </c>
      <c r="N9" s="710">
        <v>211252.26</v>
      </c>
      <c r="O9" s="710">
        <v>21685</v>
      </c>
      <c r="P9" s="711">
        <v>0.31824487421509146</v>
      </c>
      <c r="Q9" s="711">
        <v>0.40406077775527172</v>
      </c>
      <c r="R9" s="711">
        <v>0.3442606815357665</v>
      </c>
      <c r="S9" s="710">
        <v>21.92</v>
      </c>
    </row>
    <row r="10" spans="1:19">
      <c r="A10" s="709">
        <v>4</v>
      </c>
      <c r="B10" s="615" t="s">
        <v>1007</v>
      </c>
      <c r="C10" s="710">
        <v>75895833.010000005</v>
      </c>
      <c r="D10" s="710">
        <v>73444453.680000007</v>
      </c>
      <c r="E10" s="710">
        <v>1111980.3</v>
      </c>
      <c r="F10" s="710">
        <v>525054.49</v>
      </c>
      <c r="G10" s="710">
        <v>708960.75</v>
      </c>
      <c r="H10" s="710">
        <v>105383.79</v>
      </c>
      <c r="I10" s="710">
        <v>2197476.5299999998</v>
      </c>
      <c r="J10" s="710">
        <v>1468895.9</v>
      </c>
      <c r="K10" s="710">
        <v>111198.41</v>
      </c>
      <c r="L10" s="710">
        <v>157516.56</v>
      </c>
      <c r="M10" s="710">
        <v>354481.87</v>
      </c>
      <c r="N10" s="710">
        <v>105383.79</v>
      </c>
      <c r="O10" s="710">
        <v>79518</v>
      </c>
      <c r="P10" s="711">
        <v>0.13068653613943387</v>
      </c>
      <c r="Q10" s="711">
        <v>0.28241944362052307</v>
      </c>
      <c r="R10" s="711">
        <v>0.13362944028091378</v>
      </c>
      <c r="S10" s="710">
        <v>13.67</v>
      </c>
    </row>
    <row r="11" spans="1:19">
      <c r="A11" s="709">
        <v>5</v>
      </c>
      <c r="B11" s="615" t="s">
        <v>1008</v>
      </c>
      <c r="C11" s="710">
        <v>9837083.1500000004</v>
      </c>
      <c r="D11" s="710">
        <v>7665801.8799999999</v>
      </c>
      <c r="E11" s="710">
        <v>122935.7</v>
      </c>
      <c r="F11" s="710">
        <v>188122.66</v>
      </c>
      <c r="G11" s="710">
        <v>67694.66</v>
      </c>
      <c r="H11" s="710">
        <v>1792528.25</v>
      </c>
      <c r="I11" s="710">
        <v>2048431.8804000001</v>
      </c>
      <c r="J11" s="710">
        <v>153317.50039999999</v>
      </c>
      <c r="K11" s="710">
        <v>12294.54</v>
      </c>
      <c r="L11" s="710">
        <v>56440.24</v>
      </c>
      <c r="M11" s="710">
        <v>33851.35</v>
      </c>
      <c r="N11" s="710">
        <v>1792528.25</v>
      </c>
      <c r="O11" s="710">
        <v>129954</v>
      </c>
      <c r="P11" s="711">
        <v>0.17733356660329466</v>
      </c>
      <c r="Q11" s="711">
        <v>0.18656194880518348</v>
      </c>
      <c r="R11" s="711">
        <v>0.18077348211873154</v>
      </c>
      <c r="S11" s="710">
        <v>28.17</v>
      </c>
    </row>
    <row r="12" spans="1:19">
      <c r="A12" s="709">
        <v>6</v>
      </c>
      <c r="B12" s="615" t="s">
        <v>1009</v>
      </c>
      <c r="C12" s="710">
        <v>182930885.13000003</v>
      </c>
      <c r="D12" s="710">
        <v>175047832.31</v>
      </c>
      <c r="E12" s="710">
        <v>1411927.31</v>
      </c>
      <c r="F12" s="710">
        <v>1654369.74</v>
      </c>
      <c r="G12" s="710">
        <v>1160730.75</v>
      </c>
      <c r="H12" s="710">
        <v>3656025.02</v>
      </c>
      <c r="I12" s="710">
        <v>8368823</v>
      </c>
      <c r="J12" s="710">
        <v>3500974.49</v>
      </c>
      <c r="K12" s="710">
        <v>141193.07999999999</v>
      </c>
      <c r="L12" s="710">
        <v>490263.14</v>
      </c>
      <c r="M12" s="710">
        <v>580367.27</v>
      </c>
      <c r="N12" s="710">
        <v>3656025.02</v>
      </c>
      <c r="O12" s="710">
        <v>157254</v>
      </c>
      <c r="P12" s="711">
        <v>0.35999998587392235</v>
      </c>
      <c r="Q12" s="711">
        <v>0.35999998587392235</v>
      </c>
      <c r="R12" s="711">
        <v>0.35908425284674617</v>
      </c>
      <c r="S12" s="710">
        <v>47.95</v>
      </c>
    </row>
    <row r="13" spans="1:19">
      <c r="A13" s="709">
        <v>7</v>
      </c>
      <c r="B13" s="615" t="s">
        <v>1010</v>
      </c>
      <c r="C13" s="710">
        <v>3908828055.449995</v>
      </c>
      <c r="D13" s="710">
        <v>3660285637.08847</v>
      </c>
      <c r="E13" s="710">
        <v>134419639.16999999</v>
      </c>
      <c r="F13" s="710">
        <v>55944684.741355896</v>
      </c>
      <c r="G13" s="710">
        <v>24897686.290508498</v>
      </c>
      <c r="H13" s="710">
        <v>33280408.159660999</v>
      </c>
      <c r="I13" s="710">
        <v>127256200.30762708</v>
      </c>
      <c r="J13" s="710">
        <v>73137725.935423702</v>
      </c>
      <c r="K13" s="710">
        <v>13441964.580000002</v>
      </c>
      <c r="L13" s="710">
        <v>16783405.550338998</v>
      </c>
      <c r="M13" s="710">
        <v>8780552.7322033886</v>
      </c>
      <c r="N13" s="710">
        <v>15112551.509661</v>
      </c>
      <c r="O13" s="710">
        <v>59777</v>
      </c>
      <c r="P13" s="711">
        <v>8.3031169064729793E-2</v>
      </c>
      <c r="Q13" s="711">
        <v>0.10977656234864452</v>
      </c>
      <c r="R13" s="711">
        <v>8.772271930521916E-2</v>
      </c>
      <c r="S13" s="710">
        <v>129.62</v>
      </c>
    </row>
    <row r="14" spans="1:19">
      <c r="A14" s="712">
        <v>7.1</v>
      </c>
      <c r="B14" s="616" t="s">
        <v>1011</v>
      </c>
      <c r="C14" s="710">
        <v>3186599234.0199952</v>
      </c>
      <c r="D14" s="710">
        <v>2948926757.3684702</v>
      </c>
      <c r="E14" s="710">
        <v>127744348.95</v>
      </c>
      <c r="F14" s="710">
        <v>53867152.641355902</v>
      </c>
      <c r="G14" s="710">
        <v>23897074.570508499</v>
      </c>
      <c r="H14" s="710">
        <v>32163900.489661001</v>
      </c>
      <c r="I14" s="710">
        <v>110841290.33762708</v>
      </c>
      <c r="J14" s="710">
        <v>58973800.115423702</v>
      </c>
      <c r="K14" s="710">
        <v>12774435.460000001</v>
      </c>
      <c r="L14" s="710">
        <v>16160145.870339001</v>
      </c>
      <c r="M14" s="710">
        <v>8469402.9322033897</v>
      </c>
      <c r="N14" s="710">
        <v>14463505.959660999</v>
      </c>
      <c r="O14" s="710">
        <v>37719</v>
      </c>
      <c r="P14" s="711">
        <v>7.8709782803037559E-2</v>
      </c>
      <c r="Q14" s="711">
        <v>0.1047220095510368</v>
      </c>
      <c r="R14" s="711">
        <v>8.3710987445404561E-2</v>
      </c>
      <c r="S14" s="710">
        <v>132.03</v>
      </c>
    </row>
    <row r="15" spans="1:19" ht="25.5">
      <c r="A15" s="712">
        <v>7.2</v>
      </c>
      <c r="B15" s="616" t="s">
        <v>1012</v>
      </c>
      <c r="C15" s="710">
        <v>498133820.14000005</v>
      </c>
      <c r="D15" s="710">
        <v>491830110.79000002</v>
      </c>
      <c r="E15" s="710">
        <v>3978981.49</v>
      </c>
      <c r="F15" s="710">
        <v>1366786.73</v>
      </c>
      <c r="G15" s="710">
        <v>330582.59000000003</v>
      </c>
      <c r="H15" s="710">
        <v>627358.54</v>
      </c>
      <c r="I15" s="710">
        <v>11025616.25</v>
      </c>
      <c r="J15" s="710">
        <v>9773348.7400000002</v>
      </c>
      <c r="K15" s="710">
        <v>397898.13</v>
      </c>
      <c r="L15" s="710">
        <v>410036.03</v>
      </c>
      <c r="M15" s="710">
        <v>110141.02</v>
      </c>
      <c r="N15" s="710">
        <v>334192.33</v>
      </c>
      <c r="O15" s="710">
        <v>5912</v>
      </c>
      <c r="P15" s="711">
        <v>8.9768603971636052E-2</v>
      </c>
      <c r="Q15" s="711">
        <v>0.11919086178705823</v>
      </c>
      <c r="R15" s="711">
        <v>0.1009020556515631</v>
      </c>
      <c r="S15" s="710">
        <v>126.88</v>
      </c>
    </row>
    <row r="16" spans="1:19">
      <c r="A16" s="712">
        <v>7.3</v>
      </c>
      <c r="B16" s="616" t="s">
        <v>1013</v>
      </c>
      <c r="C16" s="710">
        <v>224095001.29000002</v>
      </c>
      <c r="D16" s="710">
        <v>219528768.93000001</v>
      </c>
      <c r="E16" s="710">
        <v>2696308.73</v>
      </c>
      <c r="F16" s="710">
        <v>710745.37</v>
      </c>
      <c r="G16" s="710">
        <v>670029.13</v>
      </c>
      <c r="H16" s="710">
        <v>489149.13</v>
      </c>
      <c r="I16" s="710">
        <v>5389293.7200000007</v>
      </c>
      <c r="J16" s="710">
        <v>4390577.08</v>
      </c>
      <c r="K16" s="710">
        <v>269630.99</v>
      </c>
      <c r="L16" s="710">
        <v>213223.65</v>
      </c>
      <c r="M16" s="710">
        <v>201008.78</v>
      </c>
      <c r="N16" s="710">
        <v>314853.21999999997</v>
      </c>
      <c r="O16" s="710">
        <v>16146</v>
      </c>
      <c r="P16" s="711">
        <v>0.11414733716097308</v>
      </c>
      <c r="Q16" s="711">
        <v>0.14198964425199942</v>
      </c>
      <c r="R16" s="711">
        <v>0.11547304160007933</v>
      </c>
      <c r="S16" s="710">
        <v>101.47</v>
      </c>
    </row>
    <row r="17" spans="1:19">
      <c r="A17" s="709">
        <v>8</v>
      </c>
      <c r="B17" s="615" t="s">
        <v>1014</v>
      </c>
      <c r="C17" s="710">
        <v>120419483.61999999</v>
      </c>
      <c r="D17" s="710">
        <v>119407471.36</v>
      </c>
      <c r="E17" s="710">
        <v>390057.86</v>
      </c>
      <c r="F17" s="710">
        <v>197544.8</v>
      </c>
      <c r="G17" s="710">
        <v>124838.74</v>
      </c>
      <c r="H17" s="710">
        <v>299570.86</v>
      </c>
      <c r="I17" s="710">
        <v>2848416.4499999997</v>
      </c>
      <c r="J17" s="710">
        <v>2388156.5499999998</v>
      </c>
      <c r="K17" s="710">
        <v>39005.879999999997</v>
      </c>
      <c r="L17" s="710">
        <v>59263.55</v>
      </c>
      <c r="M17" s="710">
        <v>62419.61</v>
      </c>
      <c r="N17" s="710">
        <v>299570.86</v>
      </c>
      <c r="O17" s="710">
        <v>102615</v>
      </c>
      <c r="P17" s="711">
        <v>0.21832656201860728</v>
      </c>
      <c r="Q17" s="711">
        <v>0.21832656201860728</v>
      </c>
      <c r="R17" s="711">
        <v>0.2006915331942693</v>
      </c>
      <c r="S17" s="710">
        <v>0.61</v>
      </c>
    </row>
    <row r="18" spans="1:19">
      <c r="A18" s="617">
        <v>9</v>
      </c>
      <c r="B18" s="618" t="s">
        <v>1015</v>
      </c>
      <c r="C18" s="619">
        <v>659038.81000000006</v>
      </c>
      <c r="D18" s="619">
        <v>659038.81000000006</v>
      </c>
      <c r="E18" s="619">
        <v>0</v>
      </c>
      <c r="F18" s="619">
        <v>0</v>
      </c>
      <c r="G18" s="619">
        <v>0</v>
      </c>
      <c r="H18" s="619">
        <v>0</v>
      </c>
      <c r="I18" s="619">
        <v>13180.79</v>
      </c>
      <c r="J18" s="619">
        <v>13180.79</v>
      </c>
      <c r="K18" s="619">
        <v>0</v>
      </c>
      <c r="L18" s="619">
        <v>0</v>
      </c>
      <c r="M18" s="619">
        <v>0</v>
      </c>
      <c r="N18" s="619">
        <v>0</v>
      </c>
      <c r="O18" s="619">
        <v>24</v>
      </c>
      <c r="P18" s="620">
        <v>0</v>
      </c>
      <c r="Q18" s="620">
        <v>0</v>
      </c>
      <c r="R18" s="620">
        <v>9.3197046058638031E-2</v>
      </c>
      <c r="S18" s="619">
        <v>80.52</v>
      </c>
    </row>
    <row r="19" spans="1:19">
      <c r="A19" s="713">
        <v>10</v>
      </c>
      <c r="B19" s="714" t="s">
        <v>1016</v>
      </c>
      <c r="C19" s="710">
        <v>6839528054.3699951</v>
      </c>
      <c r="D19" s="710">
        <v>6367953659.0884695</v>
      </c>
      <c r="E19" s="710">
        <v>234602591.94</v>
      </c>
      <c r="F19" s="710">
        <v>123196120.87135589</v>
      </c>
      <c r="G19" s="710">
        <v>56593889.070508502</v>
      </c>
      <c r="H19" s="710">
        <v>57181793.399660997</v>
      </c>
      <c r="I19" s="710">
        <v>242297103.96802709</v>
      </c>
      <c r="J19" s="710">
        <v>126142697.8158237</v>
      </c>
      <c r="K19" s="710">
        <v>23460267.539999999</v>
      </c>
      <c r="L19" s="710">
        <v>36952795.310338989</v>
      </c>
      <c r="M19" s="710">
        <v>23535513.252203383</v>
      </c>
      <c r="N19" s="710">
        <v>32205830.049660999</v>
      </c>
      <c r="O19" s="710">
        <v>936303</v>
      </c>
      <c r="P19" s="711">
        <v>0.1548581973190315</v>
      </c>
      <c r="Q19" s="711">
        <v>0.1818969207121737</v>
      </c>
      <c r="R19" s="711">
        <v>0.11859462087974176</v>
      </c>
      <c r="S19" s="710">
        <v>97.87</v>
      </c>
    </row>
    <row r="20" spans="1:19" ht="25.5">
      <c r="A20" s="712">
        <v>10.1</v>
      </c>
      <c r="B20" s="616" t="s">
        <v>1005</v>
      </c>
      <c r="C20" s="710"/>
      <c r="D20" s="710"/>
      <c r="E20" s="710"/>
      <c r="F20" s="710"/>
      <c r="G20" s="710"/>
      <c r="H20" s="710"/>
      <c r="I20" s="710"/>
      <c r="J20" s="710"/>
      <c r="K20" s="710"/>
      <c r="L20" s="710"/>
      <c r="M20" s="710"/>
      <c r="N20" s="710"/>
      <c r="O20" s="710"/>
      <c r="P20" s="711"/>
      <c r="Q20" s="711"/>
      <c r="R20" s="711"/>
      <c r="S20" s="71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activeCell="B14" sqref="B14:C14"/>
      <selection pane="topRight" activeCell="B14" sqref="B14:C14"/>
      <selection pane="bottomLeft" activeCell="B14" sqref="B14:C14"/>
      <selection pane="bottomRight" activeCell="B6" sqref="B6"/>
    </sheetView>
  </sheetViews>
  <sheetFormatPr defaultRowHeight="15"/>
  <cols>
    <col min="1" max="1" width="9.5703125" style="1" bestFit="1" customWidth="1"/>
    <col min="2" max="2" width="55.140625" style="1" bestFit="1" customWidth="1"/>
    <col min="3" max="3" width="15.7109375" style="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10" t="s">
        <v>188</v>
      </c>
      <c r="B1" s="247" t="str">
        <f>Info!C2</f>
        <v>სს ”საქართველოს ბანკი”</v>
      </c>
    </row>
    <row r="2" spans="1:8" ht="15.75">
      <c r="A2" s="10" t="s">
        <v>189</v>
      </c>
      <c r="B2" s="342">
        <v>44561</v>
      </c>
    </row>
    <row r="3" spans="1:8" ht="15.75">
      <c r="A3" s="10"/>
    </row>
    <row r="4" spans="1:8" ht="16.5" thickBot="1">
      <c r="A4" s="21" t="s">
        <v>404</v>
      </c>
      <c r="B4" s="57" t="s">
        <v>244</v>
      </c>
      <c r="C4" s="21"/>
      <c r="D4" s="22"/>
      <c r="E4" s="22"/>
      <c r="F4" s="23"/>
      <c r="G4" s="23"/>
      <c r="H4" s="24" t="s">
        <v>93</v>
      </c>
    </row>
    <row r="5" spans="1:8" ht="15.75">
      <c r="A5" s="25"/>
      <c r="B5" s="26"/>
      <c r="C5" s="758" t="s">
        <v>194</v>
      </c>
      <c r="D5" s="759"/>
      <c r="E5" s="760"/>
      <c r="F5" s="758" t="s">
        <v>195</v>
      </c>
      <c r="G5" s="759"/>
      <c r="H5" s="761"/>
    </row>
    <row r="6" spans="1:8" ht="15.75">
      <c r="A6" s="27" t="s">
        <v>26</v>
      </c>
      <c r="B6" s="28" t="s">
        <v>153</v>
      </c>
      <c r="C6" s="29" t="s">
        <v>27</v>
      </c>
      <c r="D6" s="29" t="s">
        <v>94</v>
      </c>
      <c r="E6" s="29" t="s">
        <v>68</v>
      </c>
      <c r="F6" s="29" t="s">
        <v>27</v>
      </c>
      <c r="G6" s="29" t="s">
        <v>94</v>
      </c>
      <c r="H6" s="30" t="s">
        <v>68</v>
      </c>
    </row>
    <row r="7" spans="1:8" ht="15.75">
      <c r="A7" s="27">
        <v>1</v>
      </c>
      <c r="B7" s="31" t="s">
        <v>154</v>
      </c>
      <c r="C7" s="440">
        <v>362235283.27999997</v>
      </c>
      <c r="D7" s="440">
        <v>432892560.54000002</v>
      </c>
      <c r="E7" s="194">
        <f>C7+D7</f>
        <v>795127843.81999993</v>
      </c>
      <c r="F7" s="574">
        <v>353597562.00600004</v>
      </c>
      <c r="G7" s="575">
        <v>366644062.44</v>
      </c>
      <c r="H7" s="576">
        <v>720241624.4460001</v>
      </c>
    </row>
    <row r="8" spans="1:8" ht="15.75">
      <c r="A8" s="27">
        <v>2</v>
      </c>
      <c r="B8" s="31" t="s">
        <v>155</v>
      </c>
      <c r="C8" s="440">
        <v>31244923.489999998</v>
      </c>
      <c r="D8" s="440">
        <v>1927602907.21</v>
      </c>
      <c r="E8" s="194">
        <f t="shared" ref="E8:E20" si="0">C8+D8</f>
        <v>1958847830.7</v>
      </c>
      <c r="F8" s="577">
        <v>66625923.039999999</v>
      </c>
      <c r="G8" s="578">
        <v>1995382577.8100002</v>
      </c>
      <c r="H8" s="579">
        <v>2062008500.8500001</v>
      </c>
    </row>
    <row r="9" spans="1:8" ht="15.75">
      <c r="A9" s="27">
        <v>3</v>
      </c>
      <c r="B9" s="31" t="s">
        <v>156</v>
      </c>
      <c r="C9" s="440">
        <v>360749.1</v>
      </c>
      <c r="D9" s="440">
        <v>575272160.67000008</v>
      </c>
      <c r="E9" s="194">
        <f t="shared" si="0"/>
        <v>575632909.7700001</v>
      </c>
      <c r="F9" s="577">
        <v>138910.17000000001</v>
      </c>
      <c r="G9" s="578">
        <v>1148320337.3400002</v>
      </c>
      <c r="H9" s="579">
        <v>1148459247.5100002</v>
      </c>
    </row>
    <row r="10" spans="1:8" ht="15.75">
      <c r="A10" s="27">
        <v>4</v>
      </c>
      <c r="B10" s="31" t="s">
        <v>185</v>
      </c>
      <c r="C10" s="440">
        <v>303.24</v>
      </c>
      <c r="D10" s="440">
        <v>0</v>
      </c>
      <c r="E10" s="194">
        <f t="shared" si="0"/>
        <v>303.24</v>
      </c>
      <c r="F10" s="577">
        <v>303.24</v>
      </c>
      <c r="G10" s="578">
        <v>0</v>
      </c>
      <c r="H10" s="579">
        <v>303.24</v>
      </c>
    </row>
    <row r="11" spans="1:8" ht="15.75">
      <c r="A11" s="27">
        <v>5</v>
      </c>
      <c r="B11" s="31" t="s">
        <v>157</v>
      </c>
      <c r="C11" s="440">
        <v>2433997151.9098001</v>
      </c>
      <c r="D11" s="440">
        <v>18494578.108199999</v>
      </c>
      <c r="E11" s="194">
        <f t="shared" si="0"/>
        <v>2452491730.0180001</v>
      </c>
      <c r="F11" s="577">
        <v>2272652262.2649002</v>
      </c>
      <c r="G11" s="578">
        <v>109733756.8724</v>
      </c>
      <c r="H11" s="579">
        <v>2382386019.1373</v>
      </c>
    </row>
    <row r="12" spans="1:8" ht="15.75">
      <c r="A12" s="27">
        <v>6.1</v>
      </c>
      <c r="B12" s="32" t="s">
        <v>158</v>
      </c>
      <c r="C12" s="440">
        <v>7368697951.4099998</v>
      </c>
      <c r="D12" s="440">
        <v>8016456797.7975998</v>
      </c>
      <c r="E12" s="194">
        <f t="shared" si="0"/>
        <v>15385154749.2076</v>
      </c>
      <c r="F12" s="577">
        <v>5777507135.6099997</v>
      </c>
      <c r="G12" s="578">
        <v>7554219920.7251005</v>
      </c>
      <c r="H12" s="579">
        <v>13331727056.3351</v>
      </c>
    </row>
    <row r="13" spans="1:8" ht="15.75">
      <c r="A13" s="27">
        <v>6.2</v>
      </c>
      <c r="B13" s="32" t="s">
        <v>159</v>
      </c>
      <c r="C13" s="440">
        <v>-251053423.65900001</v>
      </c>
      <c r="D13" s="440">
        <v>-363237807.68349999</v>
      </c>
      <c r="E13" s="194">
        <f t="shared" si="0"/>
        <v>-614291231.34249997</v>
      </c>
      <c r="F13" s="577">
        <v>-346541047.79879999</v>
      </c>
      <c r="G13" s="578">
        <v>-430883613.43559998</v>
      </c>
      <c r="H13" s="579">
        <v>-777424661.23440003</v>
      </c>
    </row>
    <row r="14" spans="1:8" ht="15.75">
      <c r="A14" s="27">
        <v>6</v>
      </c>
      <c r="B14" s="31" t="s">
        <v>160</v>
      </c>
      <c r="C14" s="441">
        <f>C12+C13</f>
        <v>7117644527.7509995</v>
      </c>
      <c r="D14" s="441">
        <f>D12+D13</f>
        <v>7653218990.1140995</v>
      </c>
      <c r="E14" s="194">
        <f t="shared" si="0"/>
        <v>14770863517.865099</v>
      </c>
      <c r="F14" s="579">
        <v>5430966087.8111992</v>
      </c>
      <c r="G14" s="580">
        <v>7123336307.2895002</v>
      </c>
      <c r="H14" s="579">
        <v>12554302395.1007</v>
      </c>
    </row>
    <row r="15" spans="1:8" ht="15.75">
      <c r="A15" s="27">
        <v>7</v>
      </c>
      <c r="B15" s="31" t="s">
        <v>161</v>
      </c>
      <c r="C15" s="440">
        <v>134691719.82610002</v>
      </c>
      <c r="D15" s="440">
        <v>49385807.513900004</v>
      </c>
      <c r="E15" s="194">
        <f t="shared" si="0"/>
        <v>184077527.34000003</v>
      </c>
      <c r="F15" s="577">
        <v>147065513.85999998</v>
      </c>
      <c r="G15" s="578">
        <v>68303937.164400011</v>
      </c>
      <c r="H15" s="579">
        <v>215369451.0244</v>
      </c>
    </row>
    <row r="16" spans="1:8" ht="15.75">
      <c r="A16" s="27">
        <v>8</v>
      </c>
      <c r="B16" s="31" t="s">
        <v>162</v>
      </c>
      <c r="C16" s="440">
        <v>94575168.069999993</v>
      </c>
      <c r="D16" s="440">
        <v>0</v>
      </c>
      <c r="E16" s="194">
        <f t="shared" si="0"/>
        <v>94575168.069999993</v>
      </c>
      <c r="F16" s="577">
        <v>109418803.63</v>
      </c>
      <c r="G16" s="578">
        <v>0</v>
      </c>
      <c r="H16" s="579">
        <v>109418803.63</v>
      </c>
    </row>
    <row r="17" spans="1:8" ht="15.75">
      <c r="A17" s="27">
        <v>9</v>
      </c>
      <c r="B17" s="31" t="s">
        <v>163</v>
      </c>
      <c r="C17" s="440">
        <v>143429104.86000001</v>
      </c>
      <c r="D17" s="440">
        <v>4753588.3899999997</v>
      </c>
      <c r="E17" s="194">
        <f t="shared" si="0"/>
        <v>148182693.25</v>
      </c>
      <c r="F17" s="577">
        <v>145391409.55000001</v>
      </c>
      <c r="G17" s="578">
        <v>2960681.9909950001</v>
      </c>
      <c r="H17" s="579">
        <v>148352091.540995</v>
      </c>
    </row>
    <row r="18" spans="1:8" ht="15.75">
      <c r="A18" s="27">
        <v>10</v>
      </c>
      <c r="B18" s="31" t="s">
        <v>164</v>
      </c>
      <c r="C18" s="440">
        <v>510052256.26999998</v>
      </c>
      <c r="D18" s="440">
        <v>0</v>
      </c>
      <c r="E18" s="194">
        <f t="shared" si="0"/>
        <v>510052256.26999998</v>
      </c>
      <c r="F18" s="577">
        <v>515180769.02999997</v>
      </c>
      <c r="G18" s="578">
        <v>0</v>
      </c>
      <c r="H18" s="579">
        <v>515180769.02999997</v>
      </c>
    </row>
    <row r="19" spans="1:8" ht="15.75">
      <c r="A19" s="27">
        <v>11</v>
      </c>
      <c r="B19" s="31" t="s">
        <v>165</v>
      </c>
      <c r="C19" s="440">
        <v>237475969.48390001</v>
      </c>
      <c r="D19" s="440">
        <v>60856098.020000003</v>
      </c>
      <c r="E19" s="194">
        <f t="shared" si="0"/>
        <v>298332067.50389999</v>
      </c>
      <c r="F19" s="577">
        <v>128429980.934</v>
      </c>
      <c r="G19" s="578">
        <v>237802554.06999999</v>
      </c>
      <c r="H19" s="579">
        <v>366232535.00400001</v>
      </c>
    </row>
    <row r="20" spans="1:8" ht="15.75">
      <c r="A20" s="27">
        <v>12</v>
      </c>
      <c r="B20" s="33" t="s">
        <v>166</v>
      </c>
      <c r="C20" s="441">
        <f>SUM(C7:C11)+SUM(C14:C19)</f>
        <v>11065707157.2808</v>
      </c>
      <c r="D20" s="441">
        <f>SUM(D7:D11)+SUM(D14:D19)</f>
        <v>10722476690.5662</v>
      </c>
      <c r="E20" s="194">
        <f t="shared" si="0"/>
        <v>21788183847.847</v>
      </c>
      <c r="F20" s="579">
        <v>9169467525.5360985</v>
      </c>
      <c r="G20" s="580">
        <v>11052484214.977295</v>
      </c>
      <c r="H20" s="579">
        <v>20221951740.513393</v>
      </c>
    </row>
    <row r="21" spans="1:8" ht="15.75">
      <c r="A21" s="27"/>
      <c r="B21" s="28" t="s">
        <v>183</v>
      </c>
      <c r="C21" s="442"/>
      <c r="D21" s="442"/>
      <c r="E21" s="195"/>
      <c r="F21" s="581"/>
      <c r="G21" s="582"/>
      <c r="H21" s="581"/>
    </row>
    <row r="22" spans="1:8" ht="15.75">
      <c r="A22" s="27">
        <v>13</v>
      </c>
      <c r="B22" s="31" t="s">
        <v>167</v>
      </c>
      <c r="C22" s="440">
        <v>98830847.780000001</v>
      </c>
      <c r="D22" s="440">
        <v>156569688.51000002</v>
      </c>
      <c r="E22" s="194">
        <f>C22+D22</f>
        <v>255400536.29000002</v>
      </c>
      <c r="F22" s="577">
        <v>62622087.230000004</v>
      </c>
      <c r="G22" s="578">
        <v>174467571.77000004</v>
      </c>
      <c r="H22" s="579">
        <v>237089659.00000006</v>
      </c>
    </row>
    <row r="23" spans="1:8" ht="15.75">
      <c r="A23" s="27">
        <v>14</v>
      </c>
      <c r="B23" s="31" t="s">
        <v>168</v>
      </c>
      <c r="C23" s="440">
        <v>1724116251.9365001</v>
      </c>
      <c r="D23" s="440">
        <v>1999557317.72</v>
      </c>
      <c r="E23" s="194">
        <f t="shared" ref="E23:E40" si="1">C23+D23</f>
        <v>3723673569.6564999</v>
      </c>
      <c r="F23" s="577">
        <v>1226749056.0964999</v>
      </c>
      <c r="G23" s="578">
        <v>1781236058.3099999</v>
      </c>
      <c r="H23" s="579">
        <v>3007985114.4064999</v>
      </c>
    </row>
    <row r="24" spans="1:8" ht="15.75">
      <c r="A24" s="27">
        <v>15</v>
      </c>
      <c r="B24" s="31" t="s">
        <v>169</v>
      </c>
      <c r="C24" s="440">
        <v>1135727708.5599999</v>
      </c>
      <c r="D24" s="440">
        <v>2031750465.4499998</v>
      </c>
      <c r="E24" s="194">
        <f t="shared" si="1"/>
        <v>3167478174.0099998</v>
      </c>
      <c r="F24" s="577">
        <v>1005972276.21</v>
      </c>
      <c r="G24" s="578">
        <v>1861384029.6800001</v>
      </c>
      <c r="H24" s="579">
        <v>2867356305.8900003</v>
      </c>
    </row>
    <row r="25" spans="1:8" ht="15.75">
      <c r="A25" s="27">
        <v>16</v>
      </c>
      <c r="B25" s="31" t="s">
        <v>170</v>
      </c>
      <c r="C25" s="440">
        <v>2594112332.3100004</v>
      </c>
      <c r="D25" s="440">
        <v>4062194853.4400001</v>
      </c>
      <c r="E25" s="194">
        <f t="shared" si="1"/>
        <v>6656307185.75</v>
      </c>
      <c r="F25" s="577">
        <v>3316328907.1500001</v>
      </c>
      <c r="G25" s="578">
        <v>4252922587.3200002</v>
      </c>
      <c r="H25" s="579">
        <v>7569251494.4700003</v>
      </c>
    </row>
    <row r="26" spans="1:8" ht="15.75">
      <c r="A26" s="27">
        <v>17</v>
      </c>
      <c r="B26" s="31" t="s">
        <v>171</v>
      </c>
      <c r="C26" s="440">
        <v>0</v>
      </c>
      <c r="D26" s="440">
        <v>1045057965.85</v>
      </c>
      <c r="E26" s="194">
        <f t="shared" si="1"/>
        <v>1045057965.85</v>
      </c>
      <c r="F26" s="577">
        <v>0</v>
      </c>
      <c r="G26" s="578">
        <v>1106445653.72</v>
      </c>
      <c r="H26" s="579">
        <v>1106445653.72</v>
      </c>
    </row>
    <row r="27" spans="1:8" ht="15.75">
      <c r="A27" s="27">
        <v>18</v>
      </c>
      <c r="B27" s="31" t="s">
        <v>172</v>
      </c>
      <c r="C27" s="440">
        <v>2278574710.6700001</v>
      </c>
      <c r="D27" s="440">
        <v>550222459.45999992</v>
      </c>
      <c r="E27" s="194">
        <f t="shared" si="1"/>
        <v>2828797170.1300001</v>
      </c>
      <c r="F27" s="577">
        <v>1277883711.24</v>
      </c>
      <c r="G27" s="578">
        <v>602899361.38</v>
      </c>
      <c r="H27" s="579">
        <v>1880783072.6199999</v>
      </c>
    </row>
    <row r="28" spans="1:8" ht="15.75">
      <c r="A28" s="27">
        <v>19</v>
      </c>
      <c r="B28" s="31" t="s">
        <v>173</v>
      </c>
      <c r="C28" s="440">
        <v>54723118.79999999</v>
      </c>
      <c r="D28" s="440">
        <v>36672727.289999992</v>
      </c>
      <c r="E28" s="194">
        <f t="shared" si="1"/>
        <v>91395846.089999974</v>
      </c>
      <c r="F28" s="577">
        <v>44914680.119999997</v>
      </c>
      <c r="G28" s="578">
        <v>46705890.009999998</v>
      </c>
      <c r="H28" s="579">
        <v>91620570.129999995</v>
      </c>
    </row>
    <row r="29" spans="1:8" ht="15.75">
      <c r="A29" s="27">
        <v>20</v>
      </c>
      <c r="B29" s="31" t="s">
        <v>95</v>
      </c>
      <c r="C29" s="440">
        <v>171026309.72875595</v>
      </c>
      <c r="D29" s="440">
        <v>339039390.11059999</v>
      </c>
      <c r="E29" s="194">
        <f t="shared" si="1"/>
        <v>510065699.83935595</v>
      </c>
      <c r="F29" s="577">
        <v>300118136.9788</v>
      </c>
      <c r="G29" s="578">
        <v>251530977.67339998</v>
      </c>
      <c r="H29" s="579">
        <v>551649114.65219998</v>
      </c>
    </row>
    <row r="30" spans="1:8" ht="15.75">
      <c r="A30" s="27">
        <v>21</v>
      </c>
      <c r="B30" s="31" t="s">
        <v>174</v>
      </c>
      <c r="C30" s="440">
        <v>0</v>
      </c>
      <c r="D30" s="440">
        <v>981939200</v>
      </c>
      <c r="E30" s="194">
        <f t="shared" si="1"/>
        <v>981939200</v>
      </c>
      <c r="F30" s="577">
        <v>0</v>
      </c>
      <c r="G30" s="578">
        <v>1038682200</v>
      </c>
      <c r="H30" s="579">
        <v>1038682200</v>
      </c>
    </row>
    <row r="31" spans="1:8" ht="15.75">
      <c r="A31" s="27">
        <v>22</v>
      </c>
      <c r="B31" s="33" t="s">
        <v>175</v>
      </c>
      <c r="C31" s="441">
        <f>SUM(C22:C30)</f>
        <v>8057111279.7852564</v>
      </c>
      <c r="D31" s="441">
        <f>SUM(D22:D30)</f>
        <v>11203004067.830599</v>
      </c>
      <c r="E31" s="194">
        <f>C31+D31</f>
        <v>19260115347.615856</v>
      </c>
      <c r="F31" s="579">
        <v>7234588855.0253</v>
      </c>
      <c r="G31" s="580">
        <v>11116274329.8634</v>
      </c>
      <c r="H31" s="579">
        <v>18350863184.888699</v>
      </c>
    </row>
    <row r="32" spans="1:8" ht="15.75">
      <c r="A32" s="27"/>
      <c r="B32" s="28" t="s">
        <v>184</v>
      </c>
      <c r="C32" s="442"/>
      <c r="D32" s="442"/>
      <c r="E32" s="193"/>
      <c r="F32" s="581"/>
      <c r="G32" s="582"/>
      <c r="H32" s="577"/>
    </row>
    <row r="33" spans="1:8" ht="15.75">
      <c r="A33" s="27">
        <v>23</v>
      </c>
      <c r="B33" s="31" t="s">
        <v>176</v>
      </c>
      <c r="C33" s="440">
        <v>27993660.18</v>
      </c>
      <c r="D33" s="442"/>
      <c r="E33" s="194">
        <f t="shared" si="1"/>
        <v>27993660.18</v>
      </c>
      <c r="F33" s="577">
        <v>27993660.18</v>
      </c>
      <c r="G33" s="582"/>
      <c r="H33" s="579">
        <v>27993660.18</v>
      </c>
    </row>
    <row r="34" spans="1:8" ht="15.75">
      <c r="A34" s="27">
        <v>24</v>
      </c>
      <c r="B34" s="31" t="s">
        <v>177</v>
      </c>
      <c r="C34" s="440">
        <v>0</v>
      </c>
      <c r="D34" s="442"/>
      <c r="E34" s="194">
        <f t="shared" si="1"/>
        <v>0</v>
      </c>
      <c r="F34" s="577">
        <v>0</v>
      </c>
      <c r="G34" s="582"/>
      <c r="H34" s="579">
        <v>0</v>
      </c>
    </row>
    <row r="35" spans="1:8" ht="15.75">
      <c r="A35" s="27">
        <v>25</v>
      </c>
      <c r="B35" s="32" t="s">
        <v>178</v>
      </c>
      <c r="C35" s="440">
        <v>-3820195.59</v>
      </c>
      <c r="D35" s="442"/>
      <c r="E35" s="194">
        <f t="shared" si="1"/>
        <v>-3820195.59</v>
      </c>
      <c r="F35" s="577">
        <v>-2237680.2000000002</v>
      </c>
      <c r="G35" s="582"/>
      <c r="H35" s="579">
        <v>-2237680.2000000002</v>
      </c>
    </row>
    <row r="36" spans="1:8" ht="15.75">
      <c r="A36" s="27">
        <v>26</v>
      </c>
      <c r="B36" s="31" t="s">
        <v>179</v>
      </c>
      <c r="C36" s="440">
        <v>196689884.32999998</v>
      </c>
      <c r="D36" s="442"/>
      <c r="E36" s="194">
        <f t="shared" si="1"/>
        <v>196689884.32999998</v>
      </c>
      <c r="F36" s="577">
        <v>227713533.41999999</v>
      </c>
      <c r="G36" s="582"/>
      <c r="H36" s="579">
        <v>227713533.41999999</v>
      </c>
    </row>
    <row r="37" spans="1:8" ht="15.75">
      <c r="A37" s="27">
        <v>27</v>
      </c>
      <c r="B37" s="31" t="s">
        <v>180</v>
      </c>
      <c r="C37" s="440">
        <v>0</v>
      </c>
      <c r="D37" s="442"/>
      <c r="E37" s="194">
        <f t="shared" si="1"/>
        <v>0</v>
      </c>
      <c r="F37" s="577">
        <v>0</v>
      </c>
      <c r="G37" s="582"/>
      <c r="H37" s="579">
        <v>0</v>
      </c>
    </row>
    <row r="38" spans="1:8" ht="15.75">
      <c r="A38" s="27">
        <v>28</v>
      </c>
      <c r="B38" s="31" t="s">
        <v>181</v>
      </c>
      <c r="C38" s="440">
        <v>2308747710.4011436</v>
      </c>
      <c r="D38" s="442"/>
      <c r="E38" s="194">
        <f t="shared" si="1"/>
        <v>2308747710.4011436</v>
      </c>
      <c r="F38" s="577">
        <v>1560332137.3646965</v>
      </c>
      <c r="G38" s="582"/>
      <c r="H38" s="579">
        <v>1560332137.3646965</v>
      </c>
    </row>
    <row r="39" spans="1:8" ht="15.75">
      <c r="A39" s="27">
        <v>29</v>
      </c>
      <c r="B39" s="31" t="s">
        <v>196</v>
      </c>
      <c r="C39" s="440">
        <v>-1542559.0900000036</v>
      </c>
      <c r="D39" s="442"/>
      <c r="E39" s="194">
        <f t="shared" si="1"/>
        <v>-1542559.0900000036</v>
      </c>
      <c r="F39" s="577">
        <v>57286904.859999999</v>
      </c>
      <c r="G39" s="582"/>
      <c r="H39" s="579">
        <v>57286904.859999999</v>
      </c>
    </row>
    <row r="40" spans="1:8" ht="15.75">
      <c r="A40" s="27">
        <v>30</v>
      </c>
      <c r="B40" s="33" t="s">
        <v>182</v>
      </c>
      <c r="C40" s="440">
        <f>SUM(C33:C39)</f>
        <v>2528068500.2311435</v>
      </c>
      <c r="D40" s="442"/>
      <c r="E40" s="194">
        <f t="shared" si="1"/>
        <v>2528068500.2311435</v>
      </c>
      <c r="F40" s="577">
        <v>1871088555.6246965</v>
      </c>
      <c r="G40" s="582"/>
      <c r="H40" s="579">
        <v>1871088555.6246965</v>
      </c>
    </row>
    <row r="41" spans="1:8" ht="16.5" thickBot="1">
      <c r="A41" s="34">
        <v>31</v>
      </c>
      <c r="B41" s="35" t="s">
        <v>197</v>
      </c>
      <c r="C41" s="196">
        <f>C31+C40</f>
        <v>10585179780.016399</v>
      </c>
      <c r="D41" s="196">
        <f>D31+D40</f>
        <v>11203004067.830599</v>
      </c>
      <c r="E41" s="196">
        <f>C41+D41</f>
        <v>21788183847.847</v>
      </c>
      <c r="F41" s="583">
        <v>9105677410.6499958</v>
      </c>
      <c r="G41" s="584">
        <v>11116274329.8634</v>
      </c>
      <c r="H41" s="585">
        <v>20221951740.513397</v>
      </c>
    </row>
    <row r="43" spans="1:8">
      <c r="B43" s="36"/>
    </row>
  </sheetData>
  <mergeCells count="2">
    <mergeCell ref="C5:E5"/>
    <mergeCell ref="F5:H5"/>
  </mergeCells>
  <dataValidations count="1">
    <dataValidation type="whole" operator="lessThanOrEqual" allowBlank="1" showInputMessage="1" showErrorMessage="1" sqref="C13:D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
  <sheetViews>
    <sheetView zoomScale="70" zoomScaleNormal="70" workbookViewId="0">
      <selection sqref="A1:C1"/>
    </sheetView>
  </sheetViews>
  <sheetFormatPr defaultColWidth="43.5703125" defaultRowHeight="11.25"/>
  <cols>
    <col min="1" max="1" width="8" style="183" customWidth="1"/>
    <col min="2" max="2" width="66.140625" style="184" customWidth="1"/>
    <col min="3" max="3" width="131.42578125" style="185" customWidth="1"/>
    <col min="4" max="5" width="10.28515625" style="176" customWidth="1"/>
    <col min="6" max="16384" width="43.5703125" style="176"/>
  </cols>
  <sheetData>
    <row r="1" spans="1:3" ht="12.75" thickTop="1" thickBot="1">
      <c r="A1" s="877" t="s">
        <v>325</v>
      </c>
      <c r="B1" s="878"/>
      <c r="C1" s="879"/>
    </row>
    <row r="2" spans="1:3" ht="26.25" customHeight="1">
      <c r="A2" s="715"/>
      <c r="B2" s="880" t="s">
        <v>1018</v>
      </c>
      <c r="C2" s="880"/>
    </row>
    <row r="3" spans="1:3" s="181" customFormat="1" ht="11.25" customHeight="1">
      <c r="A3" s="180"/>
      <c r="B3" s="880" t="s">
        <v>417</v>
      </c>
      <c r="C3" s="880"/>
    </row>
    <row r="4" spans="1:3" ht="12" customHeight="1" thickBot="1">
      <c r="A4" s="881" t="s">
        <v>421</v>
      </c>
      <c r="B4" s="882"/>
      <c r="C4" s="883"/>
    </row>
    <row r="5" spans="1:3" ht="12" thickTop="1">
      <c r="A5" s="177"/>
      <c r="B5" s="884" t="s">
        <v>326</v>
      </c>
      <c r="C5" s="885"/>
    </row>
    <row r="6" spans="1:3">
      <c r="A6" s="715"/>
      <c r="B6" s="871" t="s">
        <v>418</v>
      </c>
      <c r="C6" s="872"/>
    </row>
    <row r="7" spans="1:3">
      <c r="A7" s="715"/>
      <c r="B7" s="871" t="s">
        <v>327</v>
      </c>
      <c r="C7" s="872"/>
    </row>
    <row r="8" spans="1:3">
      <c r="A8" s="715"/>
      <c r="B8" s="871" t="s">
        <v>419</v>
      </c>
      <c r="C8" s="872"/>
    </row>
    <row r="9" spans="1:3">
      <c r="A9" s="715"/>
      <c r="B9" s="873" t="s">
        <v>420</v>
      </c>
      <c r="C9" s="874"/>
    </row>
    <row r="10" spans="1:3">
      <c r="A10" s="715"/>
      <c r="B10" s="875" t="s">
        <v>328</v>
      </c>
      <c r="C10" s="876" t="s">
        <v>328</v>
      </c>
    </row>
    <row r="11" spans="1:3">
      <c r="A11" s="715"/>
      <c r="B11" s="875" t="s">
        <v>329</v>
      </c>
      <c r="C11" s="876" t="s">
        <v>329</v>
      </c>
    </row>
    <row r="12" spans="1:3">
      <c r="A12" s="715"/>
      <c r="B12" s="875" t="s">
        <v>330</v>
      </c>
      <c r="C12" s="876" t="s">
        <v>330</v>
      </c>
    </row>
    <row r="13" spans="1:3">
      <c r="A13" s="715"/>
      <c r="B13" s="875" t="s">
        <v>331</v>
      </c>
      <c r="C13" s="876" t="s">
        <v>331</v>
      </c>
    </row>
    <row r="14" spans="1:3">
      <c r="A14" s="715"/>
      <c r="B14" s="875" t="s">
        <v>332</v>
      </c>
      <c r="C14" s="876" t="s">
        <v>332</v>
      </c>
    </row>
    <row r="15" spans="1:3" ht="21.75" customHeight="1">
      <c r="A15" s="715"/>
      <c r="B15" s="875" t="s">
        <v>333</v>
      </c>
      <c r="C15" s="876" t="s">
        <v>333</v>
      </c>
    </row>
    <row r="16" spans="1:3">
      <c r="A16" s="715"/>
      <c r="B16" s="875" t="s">
        <v>334</v>
      </c>
      <c r="C16" s="876" t="s">
        <v>335</v>
      </c>
    </row>
    <row r="17" spans="1:3">
      <c r="A17" s="715"/>
      <c r="B17" s="875" t="s">
        <v>336</v>
      </c>
      <c r="C17" s="876" t="s">
        <v>337</v>
      </c>
    </row>
    <row r="18" spans="1:3">
      <c r="A18" s="715"/>
      <c r="B18" s="875" t="s">
        <v>338</v>
      </c>
      <c r="C18" s="876" t="s">
        <v>339</v>
      </c>
    </row>
    <row r="19" spans="1:3">
      <c r="A19" s="715"/>
      <c r="B19" s="875" t="s">
        <v>340</v>
      </c>
      <c r="C19" s="876" t="s">
        <v>340</v>
      </c>
    </row>
    <row r="20" spans="1:3">
      <c r="A20" s="715"/>
      <c r="B20" s="875" t="s">
        <v>341</v>
      </c>
      <c r="C20" s="876" t="s">
        <v>341</v>
      </c>
    </row>
    <row r="21" spans="1:3">
      <c r="A21" s="715"/>
      <c r="B21" s="875" t="s">
        <v>342</v>
      </c>
      <c r="C21" s="876" t="s">
        <v>342</v>
      </c>
    </row>
    <row r="22" spans="1:3" ht="23.25" customHeight="1">
      <c r="A22" s="715"/>
      <c r="B22" s="875" t="s">
        <v>343</v>
      </c>
      <c r="C22" s="876" t="s">
        <v>344</v>
      </c>
    </row>
    <row r="23" spans="1:3">
      <c r="A23" s="715"/>
      <c r="B23" s="875" t="s">
        <v>345</v>
      </c>
      <c r="C23" s="876" t="s">
        <v>345</v>
      </c>
    </row>
    <row r="24" spans="1:3">
      <c r="A24" s="715"/>
      <c r="B24" s="875" t="s">
        <v>346</v>
      </c>
      <c r="C24" s="876" t="s">
        <v>347</v>
      </c>
    </row>
    <row r="25" spans="1:3" ht="12" thickBot="1">
      <c r="A25" s="178"/>
      <c r="B25" s="888" t="s">
        <v>348</v>
      </c>
      <c r="C25" s="889"/>
    </row>
    <row r="26" spans="1:3" ht="12.75" thickTop="1" thickBot="1">
      <c r="A26" s="881" t="s">
        <v>431</v>
      </c>
      <c r="B26" s="882"/>
      <c r="C26" s="883"/>
    </row>
    <row r="27" spans="1:3" ht="12.75" thickTop="1" thickBot="1">
      <c r="A27" s="179"/>
      <c r="B27" s="890" t="s">
        <v>349</v>
      </c>
      <c r="C27" s="891"/>
    </row>
    <row r="28" spans="1:3" ht="12.75" thickTop="1" thickBot="1">
      <c r="A28" s="881" t="s">
        <v>422</v>
      </c>
      <c r="B28" s="882"/>
      <c r="C28" s="883"/>
    </row>
    <row r="29" spans="1:3" ht="12" thickTop="1">
      <c r="A29" s="177"/>
      <c r="B29" s="892" t="s">
        <v>350</v>
      </c>
      <c r="C29" s="893" t="s">
        <v>351</v>
      </c>
    </row>
    <row r="30" spans="1:3">
      <c r="A30" s="715"/>
      <c r="B30" s="886" t="s">
        <v>352</v>
      </c>
      <c r="C30" s="887" t="s">
        <v>353</v>
      </c>
    </row>
    <row r="31" spans="1:3">
      <c r="A31" s="715"/>
      <c r="B31" s="886" t="s">
        <v>354</v>
      </c>
      <c r="C31" s="887" t="s">
        <v>355</v>
      </c>
    </row>
    <row r="32" spans="1:3">
      <c r="A32" s="715"/>
      <c r="B32" s="886" t="s">
        <v>356</v>
      </c>
      <c r="C32" s="887" t="s">
        <v>357</v>
      </c>
    </row>
    <row r="33" spans="1:3">
      <c r="A33" s="715"/>
      <c r="B33" s="886" t="s">
        <v>358</v>
      </c>
      <c r="C33" s="887" t="s">
        <v>359</v>
      </c>
    </row>
    <row r="34" spans="1:3">
      <c r="A34" s="715"/>
      <c r="B34" s="886" t="s">
        <v>360</v>
      </c>
      <c r="C34" s="887" t="s">
        <v>361</v>
      </c>
    </row>
    <row r="35" spans="1:3" ht="23.25" customHeight="1">
      <c r="A35" s="715"/>
      <c r="B35" s="886" t="s">
        <v>362</v>
      </c>
      <c r="C35" s="887" t="s">
        <v>363</v>
      </c>
    </row>
    <row r="36" spans="1:3" ht="24" customHeight="1">
      <c r="A36" s="715"/>
      <c r="B36" s="886" t="s">
        <v>364</v>
      </c>
      <c r="C36" s="887" t="s">
        <v>365</v>
      </c>
    </row>
    <row r="37" spans="1:3" ht="24.75" customHeight="1">
      <c r="A37" s="715"/>
      <c r="B37" s="886" t="s">
        <v>366</v>
      </c>
      <c r="C37" s="887" t="s">
        <v>367</v>
      </c>
    </row>
    <row r="38" spans="1:3" ht="23.25" customHeight="1">
      <c r="A38" s="715"/>
      <c r="B38" s="886" t="s">
        <v>423</v>
      </c>
      <c r="C38" s="887" t="s">
        <v>368</v>
      </c>
    </row>
    <row r="39" spans="1:3" ht="39.75" customHeight="1">
      <c r="A39" s="715"/>
      <c r="B39" s="875" t="s">
        <v>437</v>
      </c>
      <c r="C39" s="876" t="s">
        <v>369</v>
      </c>
    </row>
    <row r="40" spans="1:3" ht="12" customHeight="1">
      <c r="A40" s="715"/>
      <c r="B40" s="886" t="s">
        <v>370</v>
      </c>
      <c r="C40" s="887" t="s">
        <v>371</v>
      </c>
    </row>
    <row r="41" spans="1:3" ht="27" customHeight="1" thickBot="1">
      <c r="A41" s="178"/>
      <c r="B41" s="896" t="s">
        <v>372</v>
      </c>
      <c r="C41" s="897" t="s">
        <v>373</v>
      </c>
    </row>
    <row r="42" spans="1:3" ht="12.75" thickTop="1" thickBot="1">
      <c r="A42" s="881" t="s">
        <v>424</v>
      </c>
      <c r="B42" s="882"/>
      <c r="C42" s="883"/>
    </row>
    <row r="43" spans="1:3" ht="12" thickTop="1">
      <c r="A43" s="177"/>
      <c r="B43" s="884" t="s">
        <v>460</v>
      </c>
      <c r="C43" s="885" t="s">
        <v>374</v>
      </c>
    </row>
    <row r="44" spans="1:3">
      <c r="A44" s="715"/>
      <c r="B44" s="871" t="s">
        <v>459</v>
      </c>
      <c r="C44" s="872"/>
    </row>
    <row r="45" spans="1:3" ht="23.25" customHeight="1" thickBot="1">
      <c r="A45" s="178"/>
      <c r="B45" s="894" t="s">
        <v>375</v>
      </c>
      <c r="C45" s="895" t="s">
        <v>376</v>
      </c>
    </row>
    <row r="46" spans="1:3" ht="11.25" customHeight="1" thickTop="1" thickBot="1">
      <c r="A46" s="881" t="s">
        <v>425</v>
      </c>
      <c r="B46" s="882"/>
      <c r="C46" s="883"/>
    </row>
    <row r="47" spans="1:3" ht="26.25" customHeight="1" thickTop="1">
      <c r="A47" s="715"/>
      <c r="B47" s="871" t="s">
        <v>426</v>
      </c>
      <c r="C47" s="872"/>
    </row>
    <row r="48" spans="1:3" ht="12" thickBot="1">
      <c r="A48" s="881" t="s">
        <v>427</v>
      </c>
      <c r="B48" s="882"/>
      <c r="C48" s="883"/>
    </row>
    <row r="49" spans="1:3" ht="12" thickTop="1">
      <c r="A49" s="177"/>
      <c r="B49" s="884" t="s">
        <v>377</v>
      </c>
      <c r="C49" s="885" t="s">
        <v>377</v>
      </c>
    </row>
    <row r="50" spans="1:3" ht="11.25" customHeight="1">
      <c r="A50" s="715"/>
      <c r="B50" s="871" t="s">
        <v>378</v>
      </c>
      <c r="C50" s="872" t="s">
        <v>378</v>
      </c>
    </row>
    <row r="51" spans="1:3">
      <c r="A51" s="715"/>
      <c r="B51" s="871" t="s">
        <v>379</v>
      </c>
      <c r="C51" s="872" t="s">
        <v>379</v>
      </c>
    </row>
    <row r="52" spans="1:3" ht="11.25" customHeight="1">
      <c r="A52" s="715"/>
      <c r="B52" s="871" t="s">
        <v>487</v>
      </c>
      <c r="C52" s="872" t="s">
        <v>380</v>
      </c>
    </row>
    <row r="53" spans="1:3" ht="33.6" customHeight="1">
      <c r="A53" s="715"/>
      <c r="B53" s="871" t="s">
        <v>381</v>
      </c>
      <c r="C53" s="872" t="s">
        <v>381</v>
      </c>
    </row>
    <row r="54" spans="1:3" ht="11.25" customHeight="1">
      <c r="A54" s="715"/>
      <c r="B54" s="871" t="s">
        <v>480</v>
      </c>
      <c r="C54" s="872" t="s">
        <v>382</v>
      </c>
    </row>
    <row r="55" spans="1:3" ht="11.25" customHeight="1" thickBot="1">
      <c r="A55" s="881" t="s">
        <v>428</v>
      </c>
      <c r="B55" s="882"/>
      <c r="C55" s="883"/>
    </row>
    <row r="56" spans="1:3" ht="12" thickTop="1">
      <c r="A56" s="177"/>
      <c r="B56" s="884" t="s">
        <v>377</v>
      </c>
      <c r="C56" s="885" t="s">
        <v>377</v>
      </c>
    </row>
    <row r="57" spans="1:3">
      <c r="A57" s="715"/>
      <c r="B57" s="871" t="s">
        <v>383</v>
      </c>
      <c r="C57" s="872" t="s">
        <v>383</v>
      </c>
    </row>
    <row r="58" spans="1:3">
      <c r="A58" s="715"/>
      <c r="B58" s="871" t="s">
        <v>434</v>
      </c>
      <c r="C58" s="872" t="s">
        <v>384</v>
      </c>
    </row>
    <row r="59" spans="1:3">
      <c r="A59" s="715"/>
      <c r="B59" s="871" t="s">
        <v>385</v>
      </c>
      <c r="C59" s="872" t="s">
        <v>385</v>
      </c>
    </row>
    <row r="60" spans="1:3">
      <c r="A60" s="715"/>
      <c r="B60" s="871" t="s">
        <v>386</v>
      </c>
      <c r="C60" s="872" t="s">
        <v>386</v>
      </c>
    </row>
    <row r="61" spans="1:3">
      <c r="A61" s="715"/>
      <c r="B61" s="871" t="s">
        <v>387</v>
      </c>
      <c r="C61" s="872" t="s">
        <v>387</v>
      </c>
    </row>
    <row r="62" spans="1:3">
      <c r="A62" s="715"/>
      <c r="B62" s="871" t="s">
        <v>435</v>
      </c>
      <c r="C62" s="872" t="s">
        <v>388</v>
      </c>
    </row>
    <row r="63" spans="1:3">
      <c r="A63" s="715"/>
      <c r="B63" s="871" t="s">
        <v>389</v>
      </c>
      <c r="C63" s="872" t="s">
        <v>389</v>
      </c>
    </row>
    <row r="64" spans="1:3" ht="12" thickBot="1">
      <c r="A64" s="178"/>
      <c r="B64" s="894" t="s">
        <v>390</v>
      </c>
      <c r="C64" s="895" t="s">
        <v>390</v>
      </c>
    </row>
    <row r="65" spans="1:3" ht="11.25" customHeight="1" thickTop="1">
      <c r="A65" s="900" t="s">
        <v>429</v>
      </c>
      <c r="B65" s="901"/>
      <c r="C65" s="902"/>
    </row>
    <row r="66" spans="1:3" ht="12" thickBot="1">
      <c r="A66" s="178"/>
      <c r="B66" s="894" t="s">
        <v>391</v>
      </c>
      <c r="C66" s="895" t="s">
        <v>391</v>
      </c>
    </row>
    <row r="67" spans="1:3" ht="11.25" customHeight="1" thickTop="1" thickBot="1">
      <c r="A67" s="881" t="s">
        <v>430</v>
      </c>
      <c r="B67" s="882"/>
      <c r="C67" s="883"/>
    </row>
    <row r="68" spans="1:3" ht="12" thickTop="1">
      <c r="A68" s="177"/>
      <c r="B68" s="884" t="s">
        <v>392</v>
      </c>
      <c r="C68" s="885" t="s">
        <v>392</v>
      </c>
    </row>
    <row r="69" spans="1:3">
      <c r="A69" s="715"/>
      <c r="B69" s="871" t="s">
        <v>393</v>
      </c>
      <c r="C69" s="872" t="s">
        <v>393</v>
      </c>
    </row>
    <row r="70" spans="1:3">
      <c r="A70" s="715"/>
      <c r="B70" s="871" t="s">
        <v>394</v>
      </c>
      <c r="C70" s="872" t="s">
        <v>394</v>
      </c>
    </row>
    <row r="71" spans="1:3" ht="54.95" customHeight="1">
      <c r="A71" s="715"/>
      <c r="B71" s="898" t="s">
        <v>1019</v>
      </c>
      <c r="C71" s="899" t="s">
        <v>395</v>
      </c>
    </row>
    <row r="72" spans="1:3" ht="33.75" customHeight="1">
      <c r="A72" s="715"/>
      <c r="B72" s="898" t="s">
        <v>439</v>
      </c>
      <c r="C72" s="899" t="s">
        <v>396</v>
      </c>
    </row>
    <row r="73" spans="1:3" ht="15.75" customHeight="1">
      <c r="A73" s="715"/>
      <c r="B73" s="898" t="s">
        <v>436</v>
      </c>
      <c r="C73" s="899" t="s">
        <v>397</v>
      </c>
    </row>
    <row r="74" spans="1:3">
      <c r="A74" s="715"/>
      <c r="B74" s="871" t="s">
        <v>398</v>
      </c>
      <c r="C74" s="872" t="s">
        <v>398</v>
      </c>
    </row>
    <row r="75" spans="1:3" ht="12" thickBot="1">
      <c r="A75" s="178"/>
      <c r="B75" s="894" t="s">
        <v>399</v>
      </c>
      <c r="C75" s="895" t="s">
        <v>399</v>
      </c>
    </row>
    <row r="76" spans="1:3" ht="12" thickTop="1">
      <c r="A76" s="900" t="s">
        <v>463</v>
      </c>
      <c r="B76" s="901"/>
      <c r="C76" s="902"/>
    </row>
    <row r="77" spans="1:3">
      <c r="A77" s="715"/>
      <c r="B77" s="871" t="s">
        <v>391</v>
      </c>
      <c r="C77" s="872"/>
    </row>
    <row r="78" spans="1:3">
      <c r="A78" s="715"/>
      <c r="B78" s="871" t="s">
        <v>461</v>
      </c>
      <c r="C78" s="872"/>
    </row>
    <row r="79" spans="1:3">
      <c r="A79" s="715"/>
      <c r="B79" s="871" t="s">
        <v>462</v>
      </c>
      <c r="C79" s="872"/>
    </row>
    <row r="80" spans="1:3">
      <c r="A80" s="900" t="s">
        <v>464</v>
      </c>
      <c r="B80" s="901"/>
      <c r="C80" s="902"/>
    </row>
    <row r="81" spans="1:3">
      <c r="A81" s="715"/>
      <c r="B81" s="871" t="s">
        <v>391</v>
      </c>
      <c r="C81" s="872"/>
    </row>
    <row r="82" spans="1:3">
      <c r="A82" s="715"/>
      <c r="B82" s="871" t="s">
        <v>465</v>
      </c>
      <c r="C82" s="872"/>
    </row>
    <row r="83" spans="1:3" ht="76.5" customHeight="1">
      <c r="A83" s="715"/>
      <c r="B83" s="871" t="s">
        <v>479</v>
      </c>
      <c r="C83" s="872"/>
    </row>
    <row r="84" spans="1:3" ht="53.25" customHeight="1">
      <c r="A84" s="715"/>
      <c r="B84" s="871" t="s">
        <v>478</v>
      </c>
      <c r="C84" s="872"/>
    </row>
    <row r="85" spans="1:3">
      <c r="A85" s="715"/>
      <c r="B85" s="871" t="s">
        <v>466</v>
      </c>
      <c r="C85" s="872"/>
    </row>
    <row r="86" spans="1:3">
      <c r="A86" s="715"/>
      <c r="B86" s="871" t="s">
        <v>467</v>
      </c>
      <c r="C86" s="872"/>
    </row>
    <row r="87" spans="1:3">
      <c r="A87" s="715"/>
      <c r="B87" s="871" t="s">
        <v>468</v>
      </c>
      <c r="C87" s="872"/>
    </row>
    <row r="88" spans="1:3">
      <c r="A88" s="900" t="s">
        <v>469</v>
      </c>
      <c r="B88" s="901"/>
      <c r="C88" s="902"/>
    </row>
    <row r="89" spans="1:3">
      <c r="A89" s="715"/>
      <c r="B89" s="871" t="s">
        <v>391</v>
      </c>
      <c r="C89" s="872"/>
    </row>
    <row r="90" spans="1:3">
      <c r="A90" s="715"/>
      <c r="B90" s="871" t="s">
        <v>471</v>
      </c>
      <c r="C90" s="872"/>
    </row>
    <row r="91" spans="1:3" ht="12" customHeight="1">
      <c r="A91" s="715"/>
      <c r="B91" s="871" t="s">
        <v>472</v>
      </c>
      <c r="C91" s="872"/>
    </row>
    <row r="92" spans="1:3">
      <c r="A92" s="715"/>
      <c r="B92" s="871" t="s">
        <v>473</v>
      </c>
      <c r="C92" s="872"/>
    </row>
    <row r="93" spans="1:3" ht="24.75" customHeight="1">
      <c r="A93" s="715"/>
      <c r="B93" s="903" t="s">
        <v>515</v>
      </c>
      <c r="C93" s="904"/>
    </row>
    <row r="94" spans="1:3" ht="24" customHeight="1">
      <c r="A94" s="715"/>
      <c r="B94" s="903" t="s">
        <v>516</v>
      </c>
      <c r="C94" s="904"/>
    </row>
    <row r="95" spans="1:3" ht="13.5" customHeight="1">
      <c r="A95" s="715"/>
      <c r="B95" s="886" t="s">
        <v>474</v>
      </c>
      <c r="C95" s="887"/>
    </row>
    <row r="96" spans="1:3" ht="11.25" customHeight="1" thickBot="1">
      <c r="A96" s="905" t="s">
        <v>511</v>
      </c>
      <c r="B96" s="906"/>
      <c r="C96" s="907"/>
    </row>
    <row r="97" spans="1:3" ht="12.75" thickTop="1" thickBot="1">
      <c r="A97" s="914" t="s">
        <v>400</v>
      </c>
      <c r="B97" s="914"/>
      <c r="C97" s="914"/>
    </row>
    <row r="98" spans="1:3">
      <c r="A98" s="249">
        <v>2</v>
      </c>
      <c r="B98" s="350" t="s">
        <v>491</v>
      </c>
      <c r="C98" s="350" t="s">
        <v>512</v>
      </c>
    </row>
    <row r="99" spans="1:3">
      <c r="A99" s="182">
        <v>3</v>
      </c>
      <c r="B99" s="351" t="s">
        <v>492</v>
      </c>
      <c r="C99" s="352" t="s">
        <v>513</v>
      </c>
    </row>
    <row r="100" spans="1:3">
      <c r="A100" s="182">
        <v>4</v>
      </c>
      <c r="B100" s="351" t="s">
        <v>493</v>
      </c>
      <c r="C100" s="352" t="s">
        <v>517</v>
      </c>
    </row>
    <row r="101" spans="1:3" ht="11.25" customHeight="1">
      <c r="A101" s="182">
        <v>5</v>
      </c>
      <c r="B101" s="351" t="s">
        <v>494</v>
      </c>
      <c r="C101" s="352" t="s">
        <v>514</v>
      </c>
    </row>
    <row r="102" spans="1:3" ht="12" customHeight="1">
      <c r="A102" s="182">
        <v>6</v>
      </c>
      <c r="B102" s="351" t="s">
        <v>509</v>
      </c>
      <c r="C102" s="352" t="s">
        <v>495</v>
      </c>
    </row>
    <row r="103" spans="1:3" ht="12" customHeight="1">
      <c r="A103" s="182">
        <v>7</v>
      </c>
      <c r="B103" s="351" t="s">
        <v>496</v>
      </c>
      <c r="C103" s="352" t="s">
        <v>510</v>
      </c>
    </row>
    <row r="104" spans="1:3">
      <c r="A104" s="182">
        <v>8</v>
      </c>
      <c r="B104" s="351" t="s">
        <v>501</v>
      </c>
      <c r="C104" s="352" t="s">
        <v>521</v>
      </c>
    </row>
    <row r="105" spans="1:3" ht="11.25" customHeight="1">
      <c r="A105" s="900" t="s">
        <v>475</v>
      </c>
      <c r="B105" s="901"/>
      <c r="C105" s="902"/>
    </row>
    <row r="106" spans="1:3" ht="12" customHeight="1">
      <c r="A106" s="715"/>
      <c r="B106" s="871" t="s">
        <v>391</v>
      </c>
      <c r="C106" s="872"/>
    </row>
    <row r="107" spans="1:3">
      <c r="A107" s="900" t="s">
        <v>658</v>
      </c>
      <c r="B107" s="901"/>
      <c r="C107" s="902"/>
    </row>
    <row r="108" spans="1:3" ht="12" customHeight="1">
      <c r="A108" s="715"/>
      <c r="B108" s="871" t="s">
        <v>660</v>
      </c>
      <c r="C108" s="872"/>
    </row>
    <row r="109" spans="1:3">
      <c r="A109" s="715"/>
      <c r="B109" s="871" t="s">
        <v>661</v>
      </c>
      <c r="C109" s="872"/>
    </row>
    <row r="110" spans="1:3">
      <c r="A110" s="715"/>
      <c r="B110" s="871" t="s">
        <v>659</v>
      </c>
      <c r="C110" s="872"/>
    </row>
    <row r="111" spans="1:3">
      <c r="A111" s="908" t="s">
        <v>1020</v>
      </c>
      <c r="B111" s="908"/>
      <c r="C111" s="908"/>
    </row>
    <row r="112" spans="1:3">
      <c r="A112" s="909" t="s">
        <v>325</v>
      </c>
      <c r="B112" s="909"/>
      <c r="C112" s="909"/>
    </row>
    <row r="113" spans="1:3">
      <c r="A113" s="716">
        <v>1</v>
      </c>
      <c r="B113" s="910" t="s">
        <v>835</v>
      </c>
      <c r="C113" s="911"/>
    </row>
    <row r="114" spans="1:3">
      <c r="A114" s="716">
        <v>2</v>
      </c>
      <c r="B114" s="912" t="s">
        <v>836</v>
      </c>
      <c r="C114" s="913"/>
    </row>
    <row r="115" spans="1:3">
      <c r="A115" s="716">
        <v>3</v>
      </c>
      <c r="B115" s="910" t="s">
        <v>837</v>
      </c>
      <c r="C115" s="911"/>
    </row>
    <row r="116" spans="1:3">
      <c r="A116" s="716">
        <v>4</v>
      </c>
      <c r="B116" s="910" t="s">
        <v>838</v>
      </c>
      <c r="C116" s="911"/>
    </row>
    <row r="117" spans="1:3">
      <c r="A117" s="716">
        <v>5</v>
      </c>
      <c r="B117" s="910" t="s">
        <v>839</v>
      </c>
      <c r="C117" s="911"/>
    </row>
    <row r="118" spans="1:3" ht="55.5" customHeight="1">
      <c r="A118" s="716">
        <v>6</v>
      </c>
      <c r="B118" s="910" t="s">
        <v>947</v>
      </c>
      <c r="C118" s="911"/>
    </row>
    <row r="119" spans="1:3" ht="22.5">
      <c r="A119" s="716">
        <v>6.01</v>
      </c>
      <c r="B119" s="717" t="s">
        <v>694</v>
      </c>
      <c r="C119" s="718" t="s">
        <v>948</v>
      </c>
    </row>
    <row r="120" spans="1:3" ht="33.75">
      <c r="A120" s="716">
        <v>6.02</v>
      </c>
      <c r="B120" s="717" t="s">
        <v>695</v>
      </c>
      <c r="C120" s="718" t="s">
        <v>1021</v>
      </c>
    </row>
    <row r="121" spans="1:3">
      <c r="A121" s="716">
        <v>6.03</v>
      </c>
      <c r="B121" s="719" t="s">
        <v>696</v>
      </c>
      <c r="C121" s="719" t="s">
        <v>840</v>
      </c>
    </row>
    <row r="122" spans="1:3">
      <c r="A122" s="716">
        <v>6.04</v>
      </c>
      <c r="B122" s="717" t="s">
        <v>697</v>
      </c>
      <c r="C122" s="720" t="s">
        <v>841</v>
      </c>
    </row>
    <row r="123" spans="1:3">
      <c r="A123" s="716">
        <v>6.05</v>
      </c>
      <c r="B123" s="717" t="s">
        <v>698</v>
      </c>
      <c r="C123" s="720" t="s">
        <v>842</v>
      </c>
    </row>
    <row r="124" spans="1:3" ht="22.5">
      <c r="A124" s="716">
        <v>6.06</v>
      </c>
      <c r="B124" s="717" t="s">
        <v>699</v>
      </c>
      <c r="C124" s="720" t="s">
        <v>843</v>
      </c>
    </row>
    <row r="125" spans="1:3">
      <c r="A125" s="716">
        <v>6.07</v>
      </c>
      <c r="B125" s="721" t="s">
        <v>700</v>
      </c>
      <c r="C125" s="720" t="s">
        <v>844</v>
      </c>
    </row>
    <row r="126" spans="1:3" ht="22.5">
      <c r="A126" s="716">
        <v>6.08</v>
      </c>
      <c r="B126" s="717" t="s">
        <v>701</v>
      </c>
      <c r="C126" s="720" t="s">
        <v>845</v>
      </c>
    </row>
    <row r="127" spans="1:3" ht="22.5">
      <c r="A127" s="716">
        <v>6.09</v>
      </c>
      <c r="B127" s="722" t="s">
        <v>702</v>
      </c>
      <c r="C127" s="720" t="s">
        <v>846</v>
      </c>
    </row>
    <row r="128" spans="1:3">
      <c r="A128" s="723">
        <v>6.1</v>
      </c>
      <c r="B128" s="722" t="s">
        <v>703</v>
      </c>
      <c r="C128" s="720" t="s">
        <v>847</v>
      </c>
    </row>
    <row r="129" spans="1:3">
      <c r="A129" s="716">
        <v>6.11</v>
      </c>
      <c r="B129" s="722" t="s">
        <v>704</v>
      </c>
      <c r="C129" s="720" t="s">
        <v>848</v>
      </c>
    </row>
    <row r="130" spans="1:3">
      <c r="A130" s="716">
        <v>6.12</v>
      </c>
      <c r="B130" s="722" t="s">
        <v>705</v>
      </c>
      <c r="C130" s="720" t="s">
        <v>849</v>
      </c>
    </row>
    <row r="131" spans="1:3">
      <c r="A131" s="716">
        <v>6.13</v>
      </c>
      <c r="B131" s="722" t="s">
        <v>706</v>
      </c>
      <c r="C131" s="719" t="s">
        <v>850</v>
      </c>
    </row>
    <row r="132" spans="1:3">
      <c r="A132" s="716">
        <v>6.14</v>
      </c>
      <c r="B132" s="722" t="s">
        <v>707</v>
      </c>
      <c r="C132" s="719" t="s">
        <v>851</v>
      </c>
    </row>
    <row r="133" spans="1:3">
      <c r="A133" s="716">
        <v>6.15</v>
      </c>
      <c r="B133" s="722" t="s">
        <v>708</v>
      </c>
      <c r="C133" s="719" t="s">
        <v>852</v>
      </c>
    </row>
    <row r="134" spans="1:3" ht="22.5">
      <c r="A134" s="716">
        <v>6.16</v>
      </c>
      <c r="B134" s="722" t="s">
        <v>709</v>
      </c>
      <c r="C134" s="719" t="s">
        <v>853</v>
      </c>
    </row>
    <row r="135" spans="1:3">
      <c r="A135" s="716">
        <v>6.17</v>
      </c>
      <c r="B135" s="719" t="s">
        <v>710</v>
      </c>
      <c r="C135" s="719" t="s">
        <v>854</v>
      </c>
    </row>
    <row r="136" spans="1:3" ht="22.5">
      <c r="A136" s="716">
        <v>6.18</v>
      </c>
      <c r="B136" s="722" t="s">
        <v>711</v>
      </c>
      <c r="C136" s="719" t="s">
        <v>855</v>
      </c>
    </row>
    <row r="137" spans="1:3">
      <c r="A137" s="716">
        <v>6.19</v>
      </c>
      <c r="B137" s="722" t="s">
        <v>712</v>
      </c>
      <c r="C137" s="719" t="s">
        <v>856</v>
      </c>
    </row>
    <row r="138" spans="1:3">
      <c r="A138" s="723">
        <v>6.2</v>
      </c>
      <c r="B138" s="722" t="s">
        <v>713</v>
      </c>
      <c r="C138" s="719" t="s">
        <v>857</v>
      </c>
    </row>
    <row r="139" spans="1:3">
      <c r="A139" s="716">
        <v>6.21</v>
      </c>
      <c r="B139" s="722" t="s">
        <v>714</v>
      </c>
      <c r="C139" s="719" t="s">
        <v>858</v>
      </c>
    </row>
    <row r="140" spans="1:3">
      <c r="A140" s="716">
        <v>6.22</v>
      </c>
      <c r="B140" s="722" t="s">
        <v>715</v>
      </c>
      <c r="C140" s="719" t="s">
        <v>859</v>
      </c>
    </row>
    <row r="141" spans="1:3" ht="22.5">
      <c r="A141" s="716">
        <v>6.23</v>
      </c>
      <c r="B141" s="722" t="s">
        <v>716</v>
      </c>
      <c r="C141" s="719" t="s">
        <v>860</v>
      </c>
    </row>
    <row r="142" spans="1:3" ht="22.5">
      <c r="A142" s="716">
        <v>6.24</v>
      </c>
      <c r="B142" s="717" t="s">
        <v>717</v>
      </c>
      <c r="C142" s="719" t="s">
        <v>861</v>
      </c>
    </row>
    <row r="143" spans="1:3">
      <c r="A143" s="716">
        <v>6.2500000000000098</v>
      </c>
      <c r="B143" s="717" t="s">
        <v>718</v>
      </c>
      <c r="C143" s="719" t="s">
        <v>862</v>
      </c>
    </row>
    <row r="144" spans="1:3" ht="22.5">
      <c r="A144" s="716">
        <v>6.2600000000000202</v>
      </c>
      <c r="B144" s="717" t="s">
        <v>863</v>
      </c>
      <c r="C144" s="724" t="s">
        <v>864</v>
      </c>
    </row>
    <row r="145" spans="1:3" ht="22.5">
      <c r="A145" s="716">
        <v>6.2700000000000298</v>
      </c>
      <c r="B145" s="717" t="s">
        <v>165</v>
      </c>
      <c r="C145" s="724" t="s">
        <v>950</v>
      </c>
    </row>
    <row r="146" spans="1:3">
      <c r="A146" s="716"/>
      <c r="B146" s="917" t="s">
        <v>865</v>
      </c>
      <c r="C146" s="918"/>
    </row>
    <row r="147" spans="1:3" s="420" customFormat="1">
      <c r="A147" s="725">
        <v>7.1</v>
      </c>
      <c r="B147" s="717" t="s">
        <v>866</v>
      </c>
      <c r="C147" s="921" t="s">
        <v>867</v>
      </c>
    </row>
    <row r="148" spans="1:3" s="420" customFormat="1">
      <c r="A148" s="725">
        <v>7.2</v>
      </c>
      <c r="B148" s="717" t="s">
        <v>868</v>
      </c>
      <c r="C148" s="922"/>
    </row>
    <row r="149" spans="1:3" s="420" customFormat="1">
      <c r="A149" s="725">
        <v>7.3</v>
      </c>
      <c r="B149" s="717" t="s">
        <v>869</v>
      </c>
      <c r="C149" s="922"/>
    </row>
    <row r="150" spans="1:3" s="420" customFormat="1">
      <c r="A150" s="725">
        <v>7.4</v>
      </c>
      <c r="B150" s="717" t="s">
        <v>870</v>
      </c>
      <c r="C150" s="922"/>
    </row>
    <row r="151" spans="1:3" s="420" customFormat="1">
      <c r="A151" s="725">
        <v>7.5</v>
      </c>
      <c r="B151" s="717" t="s">
        <v>871</v>
      </c>
      <c r="C151" s="922"/>
    </row>
    <row r="152" spans="1:3" s="420" customFormat="1">
      <c r="A152" s="725">
        <v>7.6</v>
      </c>
      <c r="B152" s="717" t="s">
        <v>943</v>
      </c>
      <c r="C152" s="923"/>
    </row>
    <row r="153" spans="1:3" s="420" customFormat="1" ht="22.5">
      <c r="A153" s="725">
        <v>7.7</v>
      </c>
      <c r="B153" s="717" t="s">
        <v>872</v>
      </c>
      <c r="C153" s="726" t="s">
        <v>873</v>
      </c>
    </row>
    <row r="154" spans="1:3" s="420" customFormat="1" ht="22.5">
      <c r="A154" s="725">
        <v>7.8</v>
      </c>
      <c r="B154" s="717" t="s">
        <v>874</v>
      </c>
      <c r="C154" s="726" t="s">
        <v>875</v>
      </c>
    </row>
    <row r="155" spans="1:3">
      <c r="A155" s="715"/>
      <c r="B155" s="917" t="s">
        <v>876</v>
      </c>
      <c r="C155" s="918"/>
    </row>
    <row r="156" spans="1:3">
      <c r="A156" s="725">
        <v>1</v>
      </c>
      <c r="B156" s="915" t="s">
        <v>1022</v>
      </c>
      <c r="C156" s="916"/>
    </row>
    <row r="157" spans="1:3" ht="24.95" customHeight="1">
      <c r="A157" s="725">
        <v>2</v>
      </c>
      <c r="B157" s="915" t="s">
        <v>951</v>
      </c>
      <c r="C157" s="916"/>
    </row>
    <row r="158" spans="1:3">
      <c r="A158" s="725">
        <v>3</v>
      </c>
      <c r="B158" s="915" t="s">
        <v>942</v>
      </c>
      <c r="C158" s="916"/>
    </row>
    <row r="159" spans="1:3">
      <c r="A159" s="715"/>
      <c r="B159" s="917" t="s">
        <v>877</v>
      </c>
      <c r="C159" s="918"/>
    </row>
    <row r="160" spans="1:3" ht="39" customHeight="1">
      <c r="A160" s="725">
        <v>1</v>
      </c>
      <c r="B160" s="919" t="s">
        <v>1023</v>
      </c>
      <c r="C160" s="920"/>
    </row>
    <row r="161" spans="1:3" ht="22.5">
      <c r="A161" s="725">
        <v>3</v>
      </c>
      <c r="B161" s="717" t="s">
        <v>682</v>
      </c>
      <c r="C161" s="726" t="s">
        <v>878</v>
      </c>
    </row>
    <row r="162" spans="1:3" ht="22.5">
      <c r="A162" s="725">
        <v>4</v>
      </c>
      <c r="B162" s="717" t="s">
        <v>683</v>
      </c>
      <c r="C162" s="726" t="s">
        <v>879</v>
      </c>
    </row>
    <row r="163" spans="1:3" ht="33.75">
      <c r="A163" s="725">
        <v>5</v>
      </c>
      <c r="B163" s="717" t="s">
        <v>684</v>
      </c>
      <c r="C163" s="726" t="s">
        <v>880</v>
      </c>
    </row>
    <row r="164" spans="1:3">
      <c r="A164" s="725">
        <v>6</v>
      </c>
      <c r="B164" s="717" t="s">
        <v>685</v>
      </c>
      <c r="C164" s="717" t="s">
        <v>881</v>
      </c>
    </row>
    <row r="165" spans="1:3">
      <c r="A165" s="715"/>
      <c r="B165" s="917" t="s">
        <v>882</v>
      </c>
      <c r="C165" s="918"/>
    </row>
    <row r="166" spans="1:3" ht="45">
      <c r="A166" s="725"/>
      <c r="B166" s="717" t="s">
        <v>883</v>
      </c>
      <c r="C166" s="727" t="s">
        <v>1024</v>
      </c>
    </row>
    <row r="167" spans="1:3">
      <c r="A167" s="725"/>
      <c r="B167" s="717" t="s">
        <v>684</v>
      </c>
      <c r="C167" s="726" t="s">
        <v>884</v>
      </c>
    </row>
    <row r="168" spans="1:3">
      <c r="A168" s="715"/>
      <c r="B168" s="917" t="s">
        <v>885</v>
      </c>
      <c r="C168" s="918"/>
    </row>
    <row r="169" spans="1:3" ht="26.45" customHeight="1">
      <c r="A169" s="715"/>
      <c r="B169" s="871" t="s">
        <v>1025</v>
      </c>
      <c r="C169" s="872"/>
    </row>
    <row r="170" spans="1:3">
      <c r="A170" s="715" t="s">
        <v>886</v>
      </c>
      <c r="B170" s="728" t="s">
        <v>742</v>
      </c>
      <c r="C170" s="729" t="s">
        <v>887</v>
      </c>
    </row>
    <row r="171" spans="1:3">
      <c r="A171" s="715" t="s">
        <v>536</v>
      </c>
      <c r="B171" s="730" t="s">
        <v>743</v>
      </c>
      <c r="C171" s="726" t="s">
        <v>888</v>
      </c>
    </row>
    <row r="172" spans="1:3" ht="22.5">
      <c r="A172" s="715" t="s">
        <v>543</v>
      </c>
      <c r="B172" s="729" t="s">
        <v>744</v>
      </c>
      <c r="C172" s="726" t="s">
        <v>889</v>
      </c>
    </row>
    <row r="173" spans="1:3">
      <c r="A173" s="715" t="s">
        <v>890</v>
      </c>
      <c r="B173" s="730" t="s">
        <v>745</v>
      </c>
      <c r="C173" s="730" t="s">
        <v>891</v>
      </c>
    </row>
    <row r="174" spans="1:3" ht="22.5">
      <c r="A174" s="715" t="s">
        <v>892</v>
      </c>
      <c r="B174" s="731" t="s">
        <v>746</v>
      </c>
      <c r="C174" s="731" t="s">
        <v>893</v>
      </c>
    </row>
    <row r="175" spans="1:3" ht="22.5">
      <c r="A175" s="715" t="s">
        <v>544</v>
      </c>
      <c r="B175" s="731" t="s">
        <v>747</v>
      </c>
      <c r="C175" s="731" t="s">
        <v>894</v>
      </c>
    </row>
    <row r="176" spans="1:3" ht="22.5">
      <c r="A176" s="715" t="s">
        <v>895</v>
      </c>
      <c r="B176" s="731" t="s">
        <v>748</v>
      </c>
      <c r="C176" s="731" t="s">
        <v>896</v>
      </c>
    </row>
    <row r="177" spans="1:3" ht="22.5">
      <c r="A177" s="715" t="s">
        <v>897</v>
      </c>
      <c r="B177" s="731" t="s">
        <v>749</v>
      </c>
      <c r="C177" s="731" t="s">
        <v>899</v>
      </c>
    </row>
    <row r="178" spans="1:3" ht="22.5">
      <c r="A178" s="715" t="s">
        <v>898</v>
      </c>
      <c r="B178" s="731" t="s">
        <v>750</v>
      </c>
      <c r="C178" s="731" t="s">
        <v>901</v>
      </c>
    </row>
    <row r="179" spans="1:3" ht="22.5">
      <c r="A179" s="715" t="s">
        <v>900</v>
      </c>
      <c r="B179" s="731" t="s">
        <v>751</v>
      </c>
      <c r="C179" s="732" t="s">
        <v>903</v>
      </c>
    </row>
    <row r="180" spans="1:3" ht="22.5">
      <c r="A180" s="715" t="s">
        <v>902</v>
      </c>
      <c r="B180" s="733" t="s">
        <v>752</v>
      </c>
      <c r="C180" s="732" t="s">
        <v>905</v>
      </c>
    </row>
    <row r="181" spans="1:3" ht="22.5">
      <c r="A181" s="715" t="s">
        <v>904</v>
      </c>
      <c r="B181" s="731" t="s">
        <v>753</v>
      </c>
      <c r="C181" s="734" t="s">
        <v>907</v>
      </c>
    </row>
    <row r="182" spans="1:3">
      <c r="A182" s="735" t="s">
        <v>906</v>
      </c>
      <c r="B182" s="421" t="s">
        <v>754</v>
      </c>
      <c r="C182" s="729" t="s">
        <v>908</v>
      </c>
    </row>
    <row r="183" spans="1:3" ht="22.5">
      <c r="A183" s="715"/>
      <c r="B183" s="736" t="s">
        <v>909</v>
      </c>
      <c r="C183" s="720" t="s">
        <v>910</v>
      </c>
    </row>
    <row r="184" spans="1:3" ht="22.5">
      <c r="A184" s="715"/>
      <c r="B184" s="736" t="s">
        <v>911</v>
      </c>
      <c r="C184" s="720" t="s">
        <v>912</v>
      </c>
    </row>
    <row r="185" spans="1:3" ht="22.5">
      <c r="A185" s="715"/>
      <c r="B185" s="736" t="s">
        <v>913</v>
      </c>
      <c r="C185" s="720" t="s">
        <v>914</v>
      </c>
    </row>
    <row r="186" spans="1:3">
      <c r="A186" s="715"/>
      <c r="B186" s="917" t="s">
        <v>915</v>
      </c>
      <c r="C186" s="918"/>
    </row>
    <row r="187" spans="1:3" ht="50.1" customHeight="1">
      <c r="A187" s="715"/>
      <c r="B187" s="915" t="s">
        <v>1026</v>
      </c>
      <c r="C187" s="916"/>
    </row>
    <row r="188" spans="1:3">
      <c r="A188" s="725">
        <v>1</v>
      </c>
      <c r="B188" s="719" t="s">
        <v>774</v>
      </c>
      <c r="C188" s="719" t="s">
        <v>774</v>
      </c>
    </row>
    <row r="189" spans="1:3" ht="33.75">
      <c r="A189" s="725">
        <v>2</v>
      </c>
      <c r="B189" s="719" t="s">
        <v>916</v>
      </c>
      <c r="C189" s="719" t="s">
        <v>917</v>
      </c>
    </row>
    <row r="190" spans="1:3">
      <c r="A190" s="725">
        <v>3</v>
      </c>
      <c r="B190" s="719" t="s">
        <v>776</v>
      </c>
      <c r="C190" s="719" t="s">
        <v>918</v>
      </c>
    </row>
    <row r="191" spans="1:3" ht="22.5">
      <c r="A191" s="725">
        <v>4</v>
      </c>
      <c r="B191" s="719" t="s">
        <v>777</v>
      </c>
      <c r="C191" s="719" t="s">
        <v>919</v>
      </c>
    </row>
    <row r="192" spans="1:3" ht="22.5">
      <c r="A192" s="725">
        <v>5</v>
      </c>
      <c r="B192" s="719" t="s">
        <v>778</v>
      </c>
      <c r="C192" s="719" t="s">
        <v>1027</v>
      </c>
    </row>
    <row r="193" spans="1:4" ht="45">
      <c r="A193" s="725">
        <v>6</v>
      </c>
      <c r="B193" s="719" t="s">
        <v>779</v>
      </c>
      <c r="C193" s="719" t="s">
        <v>920</v>
      </c>
    </row>
    <row r="194" spans="1:4">
      <c r="A194" s="715"/>
      <c r="B194" s="917" t="s">
        <v>921</v>
      </c>
      <c r="C194" s="918"/>
    </row>
    <row r="195" spans="1:4" ht="26.1" customHeight="1">
      <c r="A195" s="715"/>
      <c r="B195" s="927" t="s">
        <v>944</v>
      </c>
      <c r="C195" s="929"/>
    </row>
    <row r="196" spans="1:4" ht="22.5">
      <c r="A196" s="715">
        <v>1.1000000000000001</v>
      </c>
      <c r="B196" s="737" t="s">
        <v>789</v>
      </c>
      <c r="C196" s="718" t="s">
        <v>922</v>
      </c>
      <c r="D196" s="424"/>
    </row>
    <row r="197" spans="1:4" ht="12.75">
      <c r="A197" s="715" t="s">
        <v>252</v>
      </c>
      <c r="B197" s="738" t="s">
        <v>790</v>
      </c>
      <c r="C197" s="718" t="s">
        <v>923</v>
      </c>
      <c r="D197" s="425"/>
    </row>
    <row r="198" spans="1:4" ht="12.75">
      <c r="A198" s="715" t="s">
        <v>791</v>
      </c>
      <c r="B198" s="739" t="s">
        <v>792</v>
      </c>
      <c r="C198" s="880" t="s">
        <v>945</v>
      </c>
      <c r="D198" s="426"/>
    </row>
    <row r="199" spans="1:4" ht="12.75">
      <c r="A199" s="715" t="s">
        <v>793</v>
      </c>
      <c r="B199" s="739" t="s">
        <v>794</v>
      </c>
      <c r="C199" s="880"/>
      <c r="D199" s="426"/>
    </row>
    <row r="200" spans="1:4" ht="12.75">
      <c r="A200" s="715" t="s">
        <v>795</v>
      </c>
      <c r="B200" s="739" t="s">
        <v>796</v>
      </c>
      <c r="C200" s="880"/>
      <c r="D200" s="426"/>
    </row>
    <row r="201" spans="1:4" ht="12.75">
      <c r="A201" s="715" t="s">
        <v>797</v>
      </c>
      <c r="B201" s="739" t="s">
        <v>798</v>
      </c>
      <c r="C201" s="880"/>
      <c r="D201" s="426"/>
    </row>
    <row r="202" spans="1:4" ht="22.5">
      <c r="A202" s="715">
        <v>1.2</v>
      </c>
      <c r="B202" s="740" t="s">
        <v>799</v>
      </c>
      <c r="C202" s="741" t="s">
        <v>924</v>
      </c>
      <c r="D202" s="427"/>
    </row>
    <row r="203" spans="1:4" ht="22.5">
      <c r="A203" s="715" t="s">
        <v>801</v>
      </c>
      <c r="B203" s="742" t="s">
        <v>802</v>
      </c>
      <c r="C203" s="743" t="s">
        <v>925</v>
      </c>
      <c r="D203" s="428"/>
    </row>
    <row r="204" spans="1:4" ht="23.25">
      <c r="A204" s="715" t="s">
        <v>803</v>
      </c>
      <c r="B204" s="744" t="s">
        <v>804</v>
      </c>
      <c r="C204" s="743" t="s">
        <v>926</v>
      </c>
      <c r="D204" s="429"/>
    </row>
    <row r="205" spans="1:4" ht="12.75">
      <c r="A205" s="715" t="s">
        <v>805</v>
      </c>
      <c r="B205" s="745" t="s">
        <v>806</v>
      </c>
      <c r="C205" s="741" t="s">
        <v>927</v>
      </c>
      <c r="D205" s="428"/>
    </row>
    <row r="206" spans="1:4" ht="18" customHeight="1">
      <c r="A206" s="715" t="s">
        <v>807</v>
      </c>
      <c r="B206" s="746" t="s">
        <v>808</v>
      </c>
      <c r="C206" s="741" t="s">
        <v>928</v>
      </c>
      <c r="D206" s="429"/>
    </row>
    <row r="207" spans="1:4" ht="22.5">
      <c r="A207" s="715">
        <v>1.4</v>
      </c>
      <c r="B207" s="742" t="s">
        <v>940</v>
      </c>
      <c r="C207" s="747" t="s">
        <v>929</v>
      </c>
      <c r="D207" s="430"/>
    </row>
    <row r="208" spans="1:4" ht="12.75">
      <c r="A208" s="715">
        <v>1.5</v>
      </c>
      <c r="B208" s="742" t="s">
        <v>941</v>
      </c>
      <c r="C208" s="747" t="s">
        <v>929</v>
      </c>
      <c r="D208" s="430"/>
    </row>
    <row r="209" spans="1:3">
      <c r="A209" s="715"/>
      <c r="B209" s="908" t="s">
        <v>930</v>
      </c>
      <c r="C209" s="908"/>
    </row>
    <row r="210" spans="1:3" ht="24.6" customHeight="1">
      <c r="A210" s="715"/>
      <c r="B210" s="927" t="s">
        <v>931</v>
      </c>
      <c r="C210" s="927"/>
    </row>
    <row r="211" spans="1:3" ht="22.5">
      <c r="A211" s="725"/>
      <c r="B211" s="717" t="s">
        <v>682</v>
      </c>
      <c r="C211" s="726" t="s">
        <v>878</v>
      </c>
    </row>
    <row r="212" spans="1:3" ht="22.5">
      <c r="A212" s="725"/>
      <c r="B212" s="717" t="s">
        <v>683</v>
      </c>
      <c r="C212" s="726" t="s">
        <v>879</v>
      </c>
    </row>
    <row r="213" spans="1:3" ht="22.5">
      <c r="A213" s="715"/>
      <c r="B213" s="717" t="s">
        <v>684</v>
      </c>
      <c r="C213" s="726" t="s">
        <v>932</v>
      </c>
    </row>
    <row r="214" spans="1:3">
      <c r="A214" s="715"/>
      <c r="B214" s="908" t="s">
        <v>933</v>
      </c>
      <c r="C214" s="908"/>
    </row>
    <row r="215" spans="1:3" ht="39.6" customHeight="1">
      <c r="A215" s="725"/>
      <c r="B215" s="928" t="s">
        <v>946</v>
      </c>
      <c r="C215" s="928"/>
    </row>
    <row r="216" spans="1:3">
      <c r="B216" s="908" t="s">
        <v>1028</v>
      </c>
      <c r="C216" s="908"/>
    </row>
    <row r="217" spans="1:3" ht="25.5">
      <c r="A217" s="709">
        <v>1</v>
      </c>
      <c r="B217" s="748" t="s">
        <v>1003</v>
      </c>
      <c r="C217" s="749" t="s">
        <v>1029</v>
      </c>
    </row>
    <row r="218" spans="1:3" ht="12.75">
      <c r="A218" s="709">
        <v>2</v>
      </c>
      <c r="B218" s="748" t="s">
        <v>1004</v>
      </c>
      <c r="C218" s="749" t="s">
        <v>1030</v>
      </c>
    </row>
    <row r="219" spans="1:3" ht="25.5">
      <c r="A219" s="709">
        <v>3</v>
      </c>
      <c r="B219" s="748" t="s">
        <v>1006</v>
      </c>
      <c r="C219" s="748" t="s">
        <v>1031</v>
      </c>
    </row>
    <row r="220" spans="1:3" ht="12.75">
      <c r="A220" s="709">
        <v>4</v>
      </c>
      <c r="B220" s="748" t="s">
        <v>1007</v>
      </c>
      <c r="C220" s="748" t="s">
        <v>1032</v>
      </c>
    </row>
    <row r="221" spans="1:3" ht="25.5">
      <c r="A221" s="709">
        <v>5</v>
      </c>
      <c r="B221" s="748" t="s">
        <v>1008</v>
      </c>
      <c r="C221" s="748" t="s">
        <v>1033</v>
      </c>
    </row>
    <row r="222" spans="1:3" ht="12.75">
      <c r="A222" s="709">
        <v>6</v>
      </c>
      <c r="B222" s="748" t="s">
        <v>1009</v>
      </c>
      <c r="C222" s="748" t="s">
        <v>1034</v>
      </c>
    </row>
    <row r="223" spans="1:3" ht="25.5">
      <c r="A223" s="709">
        <v>7</v>
      </c>
      <c r="B223" s="748" t="s">
        <v>1010</v>
      </c>
      <c r="C223" s="748" t="s">
        <v>1035</v>
      </c>
    </row>
    <row r="224" spans="1:3" ht="12.75">
      <c r="A224" s="709">
        <v>7.1</v>
      </c>
      <c r="B224" s="750" t="s">
        <v>1011</v>
      </c>
      <c r="C224" s="748" t="s">
        <v>1036</v>
      </c>
    </row>
    <row r="225" spans="1:3" ht="25.5">
      <c r="A225" s="709">
        <v>7.2</v>
      </c>
      <c r="B225" s="750" t="s">
        <v>1012</v>
      </c>
      <c r="C225" s="748" t="s">
        <v>1037</v>
      </c>
    </row>
    <row r="226" spans="1:3" ht="12.75">
      <c r="A226" s="709">
        <v>7.3</v>
      </c>
      <c r="B226" s="751" t="s">
        <v>1013</v>
      </c>
      <c r="C226" s="748" t="s">
        <v>1038</v>
      </c>
    </row>
    <row r="227" spans="1:3" ht="12.75">
      <c r="A227" s="709">
        <v>8</v>
      </c>
      <c r="B227" s="748" t="s">
        <v>1014</v>
      </c>
      <c r="C227" s="749" t="s">
        <v>1039</v>
      </c>
    </row>
    <row r="228" spans="1:3" ht="12.75">
      <c r="A228" s="709">
        <v>9</v>
      </c>
      <c r="B228" s="748" t="s">
        <v>1015</v>
      </c>
      <c r="C228" s="749" t="s">
        <v>1040</v>
      </c>
    </row>
    <row r="229" spans="1:3" ht="25.5">
      <c r="A229" s="709">
        <v>10.1</v>
      </c>
      <c r="B229" s="752" t="s">
        <v>1041</v>
      </c>
      <c r="C229" s="749" t="s">
        <v>1042</v>
      </c>
    </row>
    <row r="230" spans="1:3" ht="12.75">
      <c r="A230" s="924"/>
      <c r="B230" s="753" t="s">
        <v>784</v>
      </c>
      <c r="C230" s="749" t="s">
        <v>1043</v>
      </c>
    </row>
    <row r="231" spans="1:3" ht="25.5">
      <c r="A231" s="925"/>
      <c r="B231" s="753" t="s">
        <v>997</v>
      </c>
      <c r="C231" s="749" t="s">
        <v>1044</v>
      </c>
    </row>
    <row r="232" spans="1:3" ht="12.75">
      <c r="A232" s="925"/>
      <c r="B232" s="753" t="s">
        <v>998</v>
      </c>
      <c r="C232" s="749" t="s">
        <v>1045</v>
      </c>
    </row>
    <row r="233" spans="1:3" ht="24">
      <c r="A233" s="925"/>
      <c r="B233" s="753" t="s">
        <v>999</v>
      </c>
      <c r="C233" s="754" t="s">
        <v>1046</v>
      </c>
    </row>
    <row r="234" spans="1:3" ht="40.5" customHeight="1">
      <c r="A234" s="925"/>
      <c r="B234" s="753" t="s">
        <v>1000</v>
      </c>
      <c r="C234" s="749" t="s">
        <v>1047</v>
      </c>
    </row>
    <row r="235" spans="1:3" ht="24" customHeight="1">
      <c r="A235" s="925"/>
      <c r="B235" s="753" t="s">
        <v>1001</v>
      </c>
      <c r="C235" s="749" t="s">
        <v>1048</v>
      </c>
    </row>
    <row r="236" spans="1:3" ht="25.5">
      <c r="A236" s="926"/>
      <c r="B236" s="753" t="s">
        <v>1002</v>
      </c>
      <c r="C236" s="749" t="s">
        <v>1049</v>
      </c>
    </row>
  </sheetData>
  <mergeCells count="133">
    <mergeCell ref="A230:A236"/>
    <mergeCell ref="C198:C201"/>
    <mergeCell ref="B209:C209"/>
    <mergeCell ref="B210:C210"/>
    <mergeCell ref="B214:C214"/>
    <mergeCell ref="B215:C215"/>
    <mergeCell ref="B216:C216"/>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C147:C152"/>
    <mergeCell ref="B155:C155"/>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activeCell="B14" sqref="B14:C14"/>
      <selection pane="topRight" activeCell="B14" sqref="B14:C14"/>
      <selection pane="bottomLeft" activeCell="B14" sqref="B14:C14"/>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7"/>
  </cols>
  <sheetData>
    <row r="1" spans="1:8" ht="15.75">
      <c r="A1" s="10" t="s">
        <v>188</v>
      </c>
      <c r="B1" s="9" t="str">
        <f>Info!C2</f>
        <v>სს ”საქართველოს ბანკი”</v>
      </c>
      <c r="C1" s="9"/>
    </row>
    <row r="2" spans="1:8" ht="15.75">
      <c r="A2" s="10" t="s">
        <v>189</v>
      </c>
      <c r="B2" s="342">
        <v>44561</v>
      </c>
      <c r="C2" s="19"/>
      <c r="D2" s="11"/>
      <c r="E2" s="11"/>
      <c r="F2" s="11"/>
      <c r="G2" s="11"/>
      <c r="H2" s="11"/>
    </row>
    <row r="3" spans="1:8" ht="15.75">
      <c r="A3" s="10"/>
      <c r="B3" s="9"/>
      <c r="C3" s="19"/>
      <c r="D3" s="11"/>
      <c r="E3" s="11"/>
      <c r="F3" s="11"/>
      <c r="G3" s="11"/>
      <c r="H3" s="11">
        <v>0</v>
      </c>
    </row>
    <row r="4" spans="1:8" ht="16.5" thickBot="1">
      <c r="A4" s="37" t="s">
        <v>405</v>
      </c>
      <c r="B4" s="20" t="s">
        <v>222</v>
      </c>
      <c r="C4" s="23"/>
      <c r="D4" s="23"/>
      <c r="E4" s="23"/>
      <c r="F4" s="37"/>
      <c r="G4" s="37"/>
      <c r="H4" s="38" t="s">
        <v>93</v>
      </c>
    </row>
    <row r="5" spans="1:8" ht="15.75">
      <c r="A5" s="98"/>
      <c r="B5" s="99"/>
      <c r="C5" s="758" t="s">
        <v>194</v>
      </c>
      <c r="D5" s="759"/>
      <c r="E5" s="760"/>
      <c r="F5" s="758" t="s">
        <v>195</v>
      </c>
      <c r="G5" s="759"/>
      <c r="H5" s="761"/>
    </row>
    <row r="6" spans="1:8">
      <c r="A6" s="100" t="s">
        <v>26</v>
      </c>
      <c r="B6" s="39"/>
      <c r="C6" s="40" t="s">
        <v>27</v>
      </c>
      <c r="D6" s="40" t="s">
        <v>96</v>
      </c>
      <c r="E6" s="40" t="s">
        <v>68</v>
      </c>
      <c r="F6" s="40" t="s">
        <v>27</v>
      </c>
      <c r="G6" s="40" t="s">
        <v>96</v>
      </c>
      <c r="H6" s="101" t="s">
        <v>68</v>
      </c>
    </row>
    <row r="7" spans="1:8">
      <c r="A7" s="102"/>
      <c r="B7" s="42" t="s">
        <v>92</v>
      </c>
      <c r="C7" s="43"/>
      <c r="D7" s="43"/>
      <c r="E7" s="43"/>
      <c r="F7" s="43"/>
      <c r="G7" s="43"/>
      <c r="H7" s="103"/>
    </row>
    <row r="8" spans="1:8" ht="15.75">
      <c r="A8" s="102">
        <v>1</v>
      </c>
      <c r="B8" s="44" t="s">
        <v>97</v>
      </c>
      <c r="C8" s="443">
        <v>19283413.489999998</v>
      </c>
      <c r="D8" s="443">
        <v>-5514330.71</v>
      </c>
      <c r="E8" s="194">
        <f>C8+D8</f>
        <v>13769082.779999997</v>
      </c>
      <c r="F8" s="586">
        <v>15842203.33</v>
      </c>
      <c r="G8" s="587">
        <v>1618765.87</v>
      </c>
      <c r="H8" s="576">
        <v>17460969.199999999</v>
      </c>
    </row>
    <row r="9" spans="1:8" ht="15.75">
      <c r="A9" s="102">
        <v>2</v>
      </c>
      <c r="B9" s="44" t="s">
        <v>98</v>
      </c>
      <c r="C9" s="444">
        <f>SUM(C10:C18)</f>
        <v>985115706.11309934</v>
      </c>
      <c r="D9" s="444">
        <f>SUM(D10:D18)</f>
        <v>529829855.85969973</v>
      </c>
      <c r="E9" s="194">
        <f t="shared" ref="E9:E67" si="0">C9+D9</f>
        <v>1514945561.9727991</v>
      </c>
      <c r="F9" s="588">
        <v>748856668.28999996</v>
      </c>
      <c r="G9" s="589">
        <v>469559190.44999993</v>
      </c>
      <c r="H9" s="579">
        <v>1218415858.7399998</v>
      </c>
    </row>
    <row r="10" spans="1:8" ht="15.75">
      <c r="A10" s="102">
        <v>2.1</v>
      </c>
      <c r="B10" s="45" t="s">
        <v>99</v>
      </c>
      <c r="C10" s="443">
        <v>721907.63</v>
      </c>
      <c r="D10" s="443">
        <v>60712.639999999999</v>
      </c>
      <c r="E10" s="194">
        <f t="shared" si="0"/>
        <v>782620.27</v>
      </c>
      <c r="F10" s="590">
        <v>57051.58</v>
      </c>
      <c r="G10" s="591">
        <v>200073.42</v>
      </c>
      <c r="H10" s="579">
        <v>257125</v>
      </c>
    </row>
    <row r="11" spans="1:8" ht="15.75">
      <c r="A11" s="102">
        <v>2.2000000000000002</v>
      </c>
      <c r="B11" s="45" t="s">
        <v>100</v>
      </c>
      <c r="C11" s="443">
        <v>124735703.74879999</v>
      </c>
      <c r="D11" s="443">
        <v>191482720.18244371</v>
      </c>
      <c r="E11" s="194">
        <f t="shared" si="0"/>
        <v>316218423.93124372</v>
      </c>
      <c r="F11" s="590">
        <v>96219380.539199993</v>
      </c>
      <c r="G11" s="591">
        <v>158598481.90909773</v>
      </c>
      <c r="H11" s="579">
        <v>254817862.44829774</v>
      </c>
    </row>
    <row r="12" spans="1:8" ht="15.75">
      <c r="A12" s="102">
        <v>2.2999999999999998</v>
      </c>
      <c r="B12" s="45" t="s">
        <v>101</v>
      </c>
      <c r="C12" s="443">
        <v>5395966.9699999997</v>
      </c>
      <c r="D12" s="443">
        <v>7024453.27842886</v>
      </c>
      <c r="E12" s="194">
        <f t="shared" si="0"/>
        <v>12420420.248428859</v>
      </c>
      <c r="F12" s="590">
        <v>2892427.46</v>
      </c>
      <c r="G12" s="591">
        <v>5725510.1888843402</v>
      </c>
      <c r="H12" s="579">
        <v>8617937.6488843411</v>
      </c>
    </row>
    <row r="13" spans="1:8" ht="15.75">
      <c r="A13" s="102">
        <v>2.4</v>
      </c>
      <c r="B13" s="45" t="s">
        <v>102</v>
      </c>
      <c r="C13" s="443">
        <v>24534723.555399999</v>
      </c>
      <c r="D13" s="443">
        <v>8299419.7608000003</v>
      </c>
      <c r="E13" s="194">
        <f t="shared" si="0"/>
        <v>32834143.316199999</v>
      </c>
      <c r="F13" s="590">
        <v>17060484.896699999</v>
      </c>
      <c r="G13" s="591">
        <v>8506668.5448138099</v>
      </c>
      <c r="H13" s="579">
        <v>25567153.441513807</v>
      </c>
    </row>
    <row r="14" spans="1:8" ht="15.75">
      <c r="A14" s="102">
        <v>2.5</v>
      </c>
      <c r="B14" s="45" t="s">
        <v>103</v>
      </c>
      <c r="C14" s="443">
        <v>11513665.060000001</v>
      </c>
      <c r="D14" s="443">
        <v>51433556.87785174</v>
      </c>
      <c r="E14" s="194">
        <f t="shared" si="0"/>
        <v>62947221.937851742</v>
      </c>
      <c r="F14" s="590">
        <v>6364107.7000000002</v>
      </c>
      <c r="G14" s="591">
        <v>42829994.18</v>
      </c>
      <c r="H14" s="579">
        <v>49194101.880000003</v>
      </c>
    </row>
    <row r="15" spans="1:8" ht="15.75">
      <c r="A15" s="102">
        <v>2.6</v>
      </c>
      <c r="B15" s="45" t="s">
        <v>104</v>
      </c>
      <c r="C15" s="443">
        <v>43647527.270000003</v>
      </c>
      <c r="D15" s="443">
        <v>68182572.024375409</v>
      </c>
      <c r="E15" s="194">
        <f t="shared" si="0"/>
        <v>111830099.29437542</v>
      </c>
      <c r="F15" s="590">
        <v>25663537.899999999</v>
      </c>
      <c r="G15" s="591">
        <v>67401066.195104077</v>
      </c>
      <c r="H15" s="579">
        <v>93064604.095104069</v>
      </c>
    </row>
    <row r="16" spans="1:8" ht="15.75">
      <c r="A16" s="102">
        <v>2.7</v>
      </c>
      <c r="B16" s="45" t="s">
        <v>105</v>
      </c>
      <c r="C16" s="443">
        <v>14214488.265799999</v>
      </c>
      <c r="D16" s="443">
        <v>8694933.6563000008</v>
      </c>
      <c r="E16" s="194">
        <f t="shared" si="0"/>
        <v>22909421.9221</v>
      </c>
      <c r="F16" s="590">
        <v>7127587.5641000001</v>
      </c>
      <c r="G16" s="591">
        <v>9297275.4208000004</v>
      </c>
      <c r="H16" s="579">
        <v>16424862.984900001</v>
      </c>
    </row>
    <row r="17" spans="1:8" ht="15.75">
      <c r="A17" s="102">
        <v>2.8</v>
      </c>
      <c r="B17" s="45" t="s">
        <v>106</v>
      </c>
      <c r="C17" s="443">
        <v>757090217.38999999</v>
      </c>
      <c r="D17" s="443">
        <v>191457627.82949999</v>
      </c>
      <c r="E17" s="194">
        <f t="shared" si="0"/>
        <v>948547845.21949995</v>
      </c>
      <c r="F17" s="590">
        <v>590566311.27999997</v>
      </c>
      <c r="G17" s="591">
        <v>174112638.97130001</v>
      </c>
      <c r="H17" s="579">
        <v>764678950.25129998</v>
      </c>
    </row>
    <row r="18" spans="1:8" ht="15.75">
      <c r="A18" s="102">
        <v>2.9</v>
      </c>
      <c r="B18" s="45" t="s">
        <v>107</v>
      </c>
      <c r="C18" s="443">
        <v>3261506.2230993654</v>
      </c>
      <c r="D18" s="443">
        <v>3193859.61</v>
      </c>
      <c r="E18" s="194">
        <f t="shared" si="0"/>
        <v>6455365.8330993652</v>
      </c>
      <c r="F18" s="590">
        <v>2905779.37</v>
      </c>
      <c r="G18" s="591">
        <v>2887481.62</v>
      </c>
      <c r="H18" s="579">
        <v>5793260.9900000002</v>
      </c>
    </row>
    <row r="19" spans="1:8" ht="15.75">
      <c r="A19" s="102">
        <v>3</v>
      </c>
      <c r="B19" s="44" t="s">
        <v>108</v>
      </c>
      <c r="C19" s="443">
        <v>13553827.220000001</v>
      </c>
      <c r="D19" s="443">
        <v>2032125.04</v>
      </c>
      <c r="E19" s="194">
        <f t="shared" si="0"/>
        <v>15585952.260000002</v>
      </c>
      <c r="F19" s="590">
        <v>8792866.7899999991</v>
      </c>
      <c r="G19" s="591">
        <v>1533925.26</v>
      </c>
      <c r="H19" s="579">
        <v>10326792.049999999</v>
      </c>
    </row>
    <row r="20" spans="1:8" ht="15.75">
      <c r="A20" s="102">
        <v>4</v>
      </c>
      <c r="B20" s="44" t="s">
        <v>109</v>
      </c>
      <c r="C20" s="443">
        <v>195290127.97</v>
      </c>
      <c r="D20" s="443">
        <v>2452046.38</v>
      </c>
      <c r="E20" s="194">
        <f t="shared" si="0"/>
        <v>197742174.34999999</v>
      </c>
      <c r="F20" s="590">
        <v>165773419.80000001</v>
      </c>
      <c r="G20" s="591">
        <v>1564096.8773965454</v>
      </c>
      <c r="H20" s="579">
        <v>167337516.67739657</v>
      </c>
    </row>
    <row r="21" spans="1:8" ht="15.75">
      <c r="A21" s="102">
        <v>5</v>
      </c>
      <c r="B21" s="44" t="s">
        <v>110</v>
      </c>
      <c r="C21" s="443">
        <v>0</v>
      </c>
      <c r="D21" s="443">
        <v>0</v>
      </c>
      <c r="E21" s="194">
        <f t="shared" si="0"/>
        <v>0</v>
      </c>
      <c r="F21" s="590">
        <v>0</v>
      </c>
      <c r="G21" s="591">
        <v>0</v>
      </c>
      <c r="H21" s="579">
        <v>0</v>
      </c>
    </row>
    <row r="22" spans="1:8" ht="15.75">
      <c r="A22" s="102">
        <v>6</v>
      </c>
      <c r="B22" s="46" t="s">
        <v>111</v>
      </c>
      <c r="C22" s="444">
        <f>C8+C9+C19+C20+C21</f>
        <v>1213243074.7930994</v>
      </c>
      <c r="D22" s="444">
        <f>D8+D9+D19+D20+D21</f>
        <v>528799696.56969976</v>
      </c>
      <c r="E22" s="194">
        <f>C22+D22</f>
        <v>1742042771.3627992</v>
      </c>
      <c r="F22" s="588">
        <v>939265158.21000004</v>
      </c>
      <c r="G22" s="589">
        <v>474275978.45739645</v>
      </c>
      <c r="H22" s="579">
        <v>1413541136.6673965</v>
      </c>
    </row>
    <row r="23" spans="1:8" ht="15.75">
      <c r="A23" s="102"/>
      <c r="B23" s="42" t="s">
        <v>90</v>
      </c>
      <c r="C23" s="443"/>
      <c r="D23" s="443"/>
      <c r="E23" s="193"/>
      <c r="F23" s="590"/>
      <c r="G23" s="591"/>
      <c r="H23" s="577"/>
    </row>
    <row r="24" spans="1:8" ht="15.75">
      <c r="A24" s="102">
        <v>7</v>
      </c>
      <c r="B24" s="44" t="s">
        <v>112</v>
      </c>
      <c r="C24" s="443">
        <v>105755600.73</v>
      </c>
      <c r="D24" s="443">
        <v>14659281.66</v>
      </c>
      <c r="E24" s="194">
        <f t="shared" si="0"/>
        <v>120414882.39</v>
      </c>
      <c r="F24" s="590">
        <v>75476631.189999998</v>
      </c>
      <c r="G24" s="591">
        <v>23792305.5</v>
      </c>
      <c r="H24" s="579">
        <v>99268936.689999998</v>
      </c>
    </row>
    <row r="25" spans="1:8" ht="15.75">
      <c r="A25" s="102">
        <v>8</v>
      </c>
      <c r="B25" s="44" t="s">
        <v>113</v>
      </c>
      <c r="C25" s="443">
        <v>266693712.59</v>
      </c>
      <c r="D25" s="443">
        <v>87901395.75</v>
      </c>
      <c r="E25" s="194">
        <f t="shared" si="0"/>
        <v>354595108.34000003</v>
      </c>
      <c r="F25" s="590">
        <v>208752533.94999999</v>
      </c>
      <c r="G25" s="591">
        <v>114488237.52</v>
      </c>
      <c r="H25" s="579">
        <v>323240771.46999997</v>
      </c>
    </row>
    <row r="26" spans="1:8" ht="15.75">
      <c r="A26" s="102">
        <v>9</v>
      </c>
      <c r="B26" s="44" t="s">
        <v>114</v>
      </c>
      <c r="C26" s="443">
        <v>8471418.25</v>
      </c>
      <c r="D26" s="443">
        <v>8746.4</v>
      </c>
      <c r="E26" s="194">
        <f t="shared" si="0"/>
        <v>8480164.6500000004</v>
      </c>
      <c r="F26" s="590">
        <v>5702301.3799999999</v>
      </c>
      <c r="G26" s="591">
        <v>348226.11</v>
      </c>
      <c r="H26" s="579">
        <v>6050527.4900000002</v>
      </c>
    </row>
    <row r="27" spans="1:8" ht="15.75">
      <c r="A27" s="102">
        <v>10</v>
      </c>
      <c r="B27" s="44" t="s">
        <v>115</v>
      </c>
      <c r="C27" s="443">
        <v>2850792.22</v>
      </c>
      <c r="D27" s="443">
        <v>105978515.79000001</v>
      </c>
      <c r="E27" s="194">
        <f t="shared" si="0"/>
        <v>108829308.01000001</v>
      </c>
      <c r="F27" s="590">
        <v>25197311.960000001</v>
      </c>
      <c r="G27" s="591">
        <v>113054865.34999999</v>
      </c>
      <c r="H27" s="579">
        <v>138252177.31</v>
      </c>
    </row>
    <row r="28" spans="1:8" ht="15.75">
      <c r="A28" s="102">
        <v>11</v>
      </c>
      <c r="B28" s="44" t="s">
        <v>116</v>
      </c>
      <c r="C28" s="443">
        <v>187636106.93000001</v>
      </c>
      <c r="D28" s="443">
        <v>61892761.939999998</v>
      </c>
      <c r="E28" s="194">
        <f t="shared" si="0"/>
        <v>249528868.87</v>
      </c>
      <c r="F28" s="590">
        <v>165640195.34999999</v>
      </c>
      <c r="G28" s="591">
        <v>63526117.299999997</v>
      </c>
      <c r="H28" s="579">
        <v>229166312.64999998</v>
      </c>
    </row>
    <row r="29" spans="1:8" ht="15.75">
      <c r="A29" s="102">
        <v>12</v>
      </c>
      <c r="B29" s="44" t="s">
        <v>117</v>
      </c>
      <c r="C29" s="443">
        <v>0</v>
      </c>
      <c r="D29" s="443">
        <v>0</v>
      </c>
      <c r="E29" s="194">
        <f t="shared" si="0"/>
        <v>0</v>
      </c>
      <c r="F29" s="590">
        <v>0</v>
      </c>
      <c r="G29" s="591">
        <v>0</v>
      </c>
      <c r="H29" s="579">
        <v>0</v>
      </c>
    </row>
    <row r="30" spans="1:8" ht="15.75">
      <c r="A30" s="102">
        <v>13</v>
      </c>
      <c r="B30" s="47" t="s">
        <v>118</v>
      </c>
      <c r="C30" s="444">
        <f>SUM(C24:C29)</f>
        <v>571407630.72000003</v>
      </c>
      <c r="D30" s="444">
        <f>SUM(D24:D29)</f>
        <v>270440701.54000002</v>
      </c>
      <c r="E30" s="194">
        <f t="shared" si="0"/>
        <v>841848332.25999999</v>
      </c>
      <c r="F30" s="588">
        <v>480768973.82999992</v>
      </c>
      <c r="G30" s="589">
        <v>315209751.77999997</v>
      </c>
      <c r="H30" s="579">
        <v>795978725.6099999</v>
      </c>
    </row>
    <row r="31" spans="1:8" ht="15.75">
      <c r="A31" s="102">
        <v>14</v>
      </c>
      <c r="B31" s="47" t="s">
        <v>119</v>
      </c>
      <c r="C31" s="444">
        <f>C22-C30</f>
        <v>641835444.07309937</v>
      </c>
      <c r="D31" s="444">
        <f>D22-D30</f>
        <v>258358995.02969974</v>
      </c>
      <c r="E31" s="194">
        <f t="shared" si="0"/>
        <v>900194439.10279918</v>
      </c>
      <c r="F31" s="588">
        <v>458496184.38000011</v>
      </c>
      <c r="G31" s="589">
        <v>159066226.67739648</v>
      </c>
      <c r="H31" s="579">
        <v>617562411.05739665</v>
      </c>
    </row>
    <row r="32" spans="1:8">
      <c r="A32" s="102"/>
      <c r="B32" s="42"/>
      <c r="C32" s="445"/>
      <c r="D32" s="445"/>
      <c r="E32" s="199"/>
      <c r="F32" s="592"/>
      <c r="G32" s="593"/>
      <c r="H32" s="592"/>
    </row>
    <row r="33" spans="1:8" ht="15.75">
      <c r="A33" s="102"/>
      <c r="B33" s="42" t="s">
        <v>120</v>
      </c>
      <c r="C33" s="443"/>
      <c r="D33" s="443"/>
      <c r="E33" s="193"/>
      <c r="F33" s="590"/>
      <c r="G33" s="591"/>
      <c r="H33" s="577"/>
    </row>
    <row r="34" spans="1:8" ht="15.75">
      <c r="A34" s="102">
        <v>15</v>
      </c>
      <c r="B34" s="41" t="s">
        <v>91</v>
      </c>
      <c r="C34" s="446">
        <f>C35-C36</f>
        <v>214182931.85999995</v>
      </c>
      <c r="D34" s="446">
        <f>D35-D36</f>
        <v>-30278577.480000004</v>
      </c>
      <c r="E34" s="194">
        <f t="shared" si="0"/>
        <v>183904354.37999994</v>
      </c>
      <c r="F34" s="588">
        <v>153406356.08200002</v>
      </c>
      <c r="G34" s="589">
        <v>-23318518.179999992</v>
      </c>
      <c r="H34" s="579">
        <v>130087837.90200002</v>
      </c>
    </row>
    <row r="35" spans="1:8" ht="15.75">
      <c r="A35" s="102">
        <v>15.1</v>
      </c>
      <c r="B35" s="45" t="s">
        <v>121</v>
      </c>
      <c r="C35" s="443">
        <v>282689042.64999998</v>
      </c>
      <c r="D35" s="443">
        <v>74884107.909999996</v>
      </c>
      <c r="E35" s="194">
        <f t="shared" si="0"/>
        <v>357573150.55999994</v>
      </c>
      <c r="F35" s="590">
        <v>197598415.62</v>
      </c>
      <c r="G35" s="591">
        <v>51532495.640000001</v>
      </c>
      <c r="H35" s="579">
        <v>249130911.25999999</v>
      </c>
    </row>
    <row r="36" spans="1:8" ht="15.75">
      <c r="A36" s="102">
        <v>15.2</v>
      </c>
      <c r="B36" s="45" t="s">
        <v>122</v>
      </c>
      <c r="C36" s="443">
        <v>68506110.790000007</v>
      </c>
      <c r="D36" s="443">
        <v>105162685.39</v>
      </c>
      <c r="E36" s="194">
        <f t="shared" si="0"/>
        <v>173668796.18000001</v>
      </c>
      <c r="F36" s="590">
        <v>44192059.538000003</v>
      </c>
      <c r="G36" s="591">
        <v>74851013.819999993</v>
      </c>
      <c r="H36" s="579">
        <v>119043073.358</v>
      </c>
    </row>
    <row r="37" spans="1:8" ht="15.75">
      <c r="A37" s="102">
        <v>16</v>
      </c>
      <c r="B37" s="44" t="s">
        <v>123</v>
      </c>
      <c r="C37" s="443">
        <v>400504.96</v>
      </c>
      <c r="D37" s="443">
        <v>0</v>
      </c>
      <c r="E37" s="194">
        <f t="shared" si="0"/>
        <v>400504.96</v>
      </c>
      <c r="F37" s="590">
        <v>632376.25</v>
      </c>
      <c r="G37" s="591">
        <v>0</v>
      </c>
      <c r="H37" s="579">
        <v>632376.25</v>
      </c>
    </row>
    <row r="38" spans="1:8" ht="15.75">
      <c r="A38" s="102">
        <v>17</v>
      </c>
      <c r="B38" s="44" t="s">
        <v>124</v>
      </c>
      <c r="C38" s="443">
        <v>0</v>
      </c>
      <c r="D38" s="443">
        <v>0</v>
      </c>
      <c r="E38" s="194">
        <f t="shared" si="0"/>
        <v>0</v>
      </c>
      <c r="F38" s="590">
        <v>0</v>
      </c>
      <c r="G38" s="591">
        <v>1223336.3799999999</v>
      </c>
      <c r="H38" s="579">
        <v>1223336.3799999999</v>
      </c>
    </row>
    <row r="39" spans="1:8" ht="15.75">
      <c r="A39" s="102">
        <v>18</v>
      </c>
      <c r="B39" s="44" t="s">
        <v>125</v>
      </c>
      <c r="C39" s="443">
        <v>29731107.07</v>
      </c>
      <c r="D39" s="443">
        <v>462574.44</v>
      </c>
      <c r="E39" s="194">
        <f t="shared" si="0"/>
        <v>30193681.510000002</v>
      </c>
      <c r="F39" s="590">
        <v>874567.13</v>
      </c>
      <c r="G39" s="591">
        <v>911251.09</v>
      </c>
      <c r="H39" s="579">
        <v>1785818.22</v>
      </c>
    </row>
    <row r="40" spans="1:8" ht="15.75">
      <c r="A40" s="102">
        <v>19</v>
      </c>
      <c r="B40" s="44" t="s">
        <v>126</v>
      </c>
      <c r="C40" s="443">
        <v>121314510.48</v>
      </c>
      <c r="D40" s="443">
        <v>0</v>
      </c>
      <c r="E40" s="194">
        <f t="shared" si="0"/>
        <v>121314510.48</v>
      </c>
      <c r="F40" s="590">
        <v>97078922.579999998</v>
      </c>
      <c r="G40" s="591">
        <v>0</v>
      </c>
      <c r="H40" s="579">
        <v>97078922.579999998</v>
      </c>
    </row>
    <row r="41" spans="1:8" ht="15.75">
      <c r="A41" s="102">
        <v>20</v>
      </c>
      <c r="B41" s="44" t="s">
        <v>127</v>
      </c>
      <c r="C41" s="443">
        <v>15737005.35</v>
      </c>
      <c r="D41" s="443">
        <v>0</v>
      </c>
      <c r="E41" s="194">
        <f t="shared" si="0"/>
        <v>15737005.35</v>
      </c>
      <c r="F41" s="590">
        <v>36963176.130000003</v>
      </c>
      <c r="G41" s="591">
        <v>0</v>
      </c>
      <c r="H41" s="579">
        <v>36963176.130000003</v>
      </c>
    </row>
    <row r="42" spans="1:8" ht="15.75">
      <c r="A42" s="102">
        <v>21</v>
      </c>
      <c r="B42" s="44" t="s">
        <v>128</v>
      </c>
      <c r="C42" s="443">
        <v>20840808.48</v>
      </c>
      <c r="D42" s="443">
        <v>0</v>
      </c>
      <c r="E42" s="194">
        <f t="shared" si="0"/>
        <v>20840808.48</v>
      </c>
      <c r="F42" s="590">
        <v>12789555.08</v>
      </c>
      <c r="G42" s="591">
        <v>0</v>
      </c>
      <c r="H42" s="579">
        <v>12789555.08</v>
      </c>
    </row>
    <row r="43" spans="1:8" ht="15.75">
      <c r="A43" s="102">
        <v>22</v>
      </c>
      <c r="B43" s="44" t="s">
        <v>129</v>
      </c>
      <c r="C43" s="443">
        <v>13601426.699999999</v>
      </c>
      <c r="D43" s="443">
        <v>29818504.75</v>
      </c>
      <c r="E43" s="194">
        <f t="shared" si="0"/>
        <v>43419931.450000003</v>
      </c>
      <c r="F43" s="590">
        <v>10720065.43</v>
      </c>
      <c r="G43" s="591">
        <v>29638450.07</v>
      </c>
      <c r="H43" s="579">
        <v>40358515.5</v>
      </c>
    </row>
    <row r="44" spans="1:8" ht="15.75">
      <c r="A44" s="102">
        <v>23</v>
      </c>
      <c r="B44" s="44" t="s">
        <v>130</v>
      </c>
      <c r="C44" s="443">
        <v>13838027.460000001</v>
      </c>
      <c r="D44" s="443">
        <v>721392.36</v>
      </c>
      <c r="E44" s="194">
        <f t="shared" si="0"/>
        <v>14559419.82</v>
      </c>
      <c r="F44" s="590">
        <v>11018331.84</v>
      </c>
      <c r="G44" s="591">
        <v>780936.72</v>
      </c>
      <c r="H44" s="579">
        <v>11799268.560000001</v>
      </c>
    </row>
    <row r="45" spans="1:8" ht="15.75">
      <c r="A45" s="102">
        <v>24</v>
      </c>
      <c r="B45" s="47" t="s">
        <v>131</v>
      </c>
      <c r="C45" s="444">
        <f>C34+C37+C38+C39+C40+C41+C42+C43+C44</f>
        <v>429646322.35999995</v>
      </c>
      <c r="D45" s="444">
        <f>D34+D37+D38+D39+D40+D41+D42+D43+D44</f>
        <v>723894.06999999715</v>
      </c>
      <c r="E45" s="194">
        <f t="shared" si="0"/>
        <v>430370216.42999995</v>
      </c>
      <c r="F45" s="588">
        <v>323483350.52199996</v>
      </c>
      <c r="G45" s="589">
        <v>9235456.0800000075</v>
      </c>
      <c r="H45" s="579">
        <v>332718806.60199994</v>
      </c>
    </row>
    <row r="46" spans="1:8">
      <c r="A46" s="102"/>
      <c r="B46" s="42" t="s">
        <v>132</v>
      </c>
      <c r="C46" s="443"/>
      <c r="D46" s="443"/>
      <c r="E46" s="198"/>
      <c r="F46" s="590"/>
      <c r="G46" s="591"/>
      <c r="H46" s="590"/>
    </row>
    <row r="47" spans="1:8" ht="15.75">
      <c r="A47" s="102">
        <v>25</v>
      </c>
      <c r="B47" s="44" t="s">
        <v>133</v>
      </c>
      <c r="C47" s="443">
        <v>18026377.140000001</v>
      </c>
      <c r="D47" s="443">
        <v>9792177.9100000001</v>
      </c>
      <c r="E47" s="194">
        <f t="shared" si="0"/>
        <v>27818555.050000001</v>
      </c>
      <c r="F47" s="590">
        <v>13361881.15</v>
      </c>
      <c r="G47" s="591">
        <v>8917493.3200000003</v>
      </c>
      <c r="H47" s="579">
        <v>22279374.469999999</v>
      </c>
    </row>
    <row r="48" spans="1:8" ht="15.75">
      <c r="A48" s="102">
        <v>26</v>
      </c>
      <c r="B48" s="44" t="s">
        <v>134</v>
      </c>
      <c r="C48" s="443">
        <v>40299482.770000003</v>
      </c>
      <c r="D48" s="443">
        <v>14786948.67</v>
      </c>
      <c r="E48" s="194">
        <f t="shared" si="0"/>
        <v>55086431.440000005</v>
      </c>
      <c r="F48" s="590">
        <v>26581591.25</v>
      </c>
      <c r="G48" s="591">
        <v>15298683.5</v>
      </c>
      <c r="H48" s="579">
        <v>41880274.75</v>
      </c>
    </row>
    <row r="49" spans="1:9" ht="15.75">
      <c r="A49" s="102">
        <v>27</v>
      </c>
      <c r="B49" s="44" t="s">
        <v>135</v>
      </c>
      <c r="C49" s="443">
        <v>257993397.90000001</v>
      </c>
      <c r="D49" s="443">
        <v>0</v>
      </c>
      <c r="E49" s="194">
        <f t="shared" si="0"/>
        <v>257993397.90000001</v>
      </c>
      <c r="F49" s="590">
        <v>211805133.13999999</v>
      </c>
      <c r="G49" s="591">
        <v>0</v>
      </c>
      <c r="H49" s="579">
        <v>211805133.13999999</v>
      </c>
    </row>
    <row r="50" spans="1:9" ht="15.75">
      <c r="A50" s="102">
        <v>28</v>
      </c>
      <c r="B50" s="44" t="s">
        <v>271</v>
      </c>
      <c r="C50" s="443">
        <v>16062575.470000001</v>
      </c>
      <c r="D50" s="443">
        <v>0</v>
      </c>
      <c r="E50" s="194">
        <f t="shared" si="0"/>
        <v>16062575.470000001</v>
      </c>
      <c r="F50" s="590">
        <v>12842968.800000001</v>
      </c>
      <c r="G50" s="591">
        <v>0</v>
      </c>
      <c r="H50" s="579">
        <v>12842968.800000001</v>
      </c>
    </row>
    <row r="51" spans="1:9" ht="15.75">
      <c r="A51" s="102">
        <v>29</v>
      </c>
      <c r="B51" s="44" t="s">
        <v>136</v>
      </c>
      <c r="C51" s="443">
        <v>78008317.140000001</v>
      </c>
      <c r="D51" s="443">
        <v>0</v>
      </c>
      <c r="E51" s="194">
        <f t="shared" si="0"/>
        <v>78008317.140000001</v>
      </c>
      <c r="F51" s="590">
        <v>76864654.709999993</v>
      </c>
      <c r="G51" s="591">
        <v>0</v>
      </c>
      <c r="H51" s="579">
        <v>76864654.709999993</v>
      </c>
    </row>
    <row r="52" spans="1:9" ht="15.75">
      <c r="A52" s="102">
        <v>30</v>
      </c>
      <c r="B52" s="44" t="s">
        <v>137</v>
      </c>
      <c r="C52" s="443">
        <v>66569828.93</v>
      </c>
      <c r="D52" s="443">
        <v>1084839.28</v>
      </c>
      <c r="E52" s="194">
        <f t="shared" si="0"/>
        <v>67654668.209999993</v>
      </c>
      <c r="F52" s="590">
        <v>55585309.57</v>
      </c>
      <c r="G52" s="591">
        <v>921683.89</v>
      </c>
      <c r="H52" s="579">
        <v>56506993.460000001</v>
      </c>
    </row>
    <row r="53" spans="1:9" ht="15.75">
      <c r="A53" s="102">
        <v>31</v>
      </c>
      <c r="B53" s="47" t="s">
        <v>138</v>
      </c>
      <c r="C53" s="444">
        <f>C47+C48+C49+C50+C51+C52</f>
        <v>476959979.35000002</v>
      </c>
      <c r="D53" s="444">
        <f>D47+D48+D49+D50+D51+D52</f>
        <v>25663965.859999999</v>
      </c>
      <c r="E53" s="194">
        <f t="shared" si="0"/>
        <v>502623945.21000004</v>
      </c>
      <c r="F53" s="588">
        <v>397041538.62</v>
      </c>
      <c r="G53" s="589">
        <v>25137860.710000001</v>
      </c>
      <c r="H53" s="579">
        <v>422179399.32999998</v>
      </c>
    </row>
    <row r="54" spans="1:9" ht="15.75">
      <c r="A54" s="102">
        <v>32</v>
      </c>
      <c r="B54" s="47" t="s">
        <v>139</v>
      </c>
      <c r="C54" s="444">
        <f>C45-C53</f>
        <v>-47313656.990000069</v>
      </c>
      <c r="D54" s="444">
        <f>D45-D53</f>
        <v>-24940071.790000003</v>
      </c>
      <c r="E54" s="194">
        <f t="shared" si="0"/>
        <v>-72253728.780000076</v>
      </c>
      <c r="F54" s="588">
        <v>-73558188.09800005</v>
      </c>
      <c r="G54" s="589">
        <v>-15902404.629999993</v>
      </c>
      <c r="H54" s="579">
        <v>-89460592.728000045</v>
      </c>
    </row>
    <row r="55" spans="1:9">
      <c r="A55" s="102"/>
      <c r="B55" s="42"/>
      <c r="C55" s="445"/>
      <c r="D55" s="445"/>
      <c r="E55" s="199"/>
      <c r="F55" s="592"/>
      <c r="G55" s="593"/>
      <c r="H55" s="592"/>
    </row>
    <row r="56" spans="1:9" ht="15.75">
      <c r="A56" s="102">
        <v>33</v>
      </c>
      <c r="B56" s="47" t="s">
        <v>140</v>
      </c>
      <c r="C56" s="444">
        <f>C31+C54</f>
        <v>594521787.08309937</v>
      </c>
      <c r="D56" s="444">
        <f>D31+D54</f>
        <v>233418923.23969975</v>
      </c>
      <c r="E56" s="194">
        <f t="shared" si="0"/>
        <v>827940710.32279909</v>
      </c>
      <c r="F56" s="588">
        <v>384937996.28200006</v>
      </c>
      <c r="G56" s="589">
        <v>143163822.04739648</v>
      </c>
      <c r="H56" s="579">
        <v>528101818.32939655</v>
      </c>
    </row>
    <row r="57" spans="1:9">
      <c r="A57" s="102"/>
      <c r="B57" s="42"/>
      <c r="C57" s="445"/>
      <c r="D57" s="445"/>
      <c r="E57" s="199"/>
      <c r="F57" s="592"/>
      <c r="G57" s="593"/>
      <c r="H57" s="592"/>
    </row>
    <row r="58" spans="1:9" ht="15.75">
      <c r="A58" s="102">
        <v>34</v>
      </c>
      <c r="B58" s="44" t="s">
        <v>141</v>
      </c>
      <c r="C58" s="443">
        <v>-76424144.902500004</v>
      </c>
      <c r="D58" s="443">
        <v>-51235423.100000001</v>
      </c>
      <c r="E58" s="194">
        <f t="shared" si="0"/>
        <v>-127659568.0025</v>
      </c>
      <c r="F58" s="590">
        <v>427174393.66219997</v>
      </c>
      <c r="G58" s="591">
        <v>-15324085.210000001</v>
      </c>
      <c r="H58" s="579">
        <v>411850308.4522</v>
      </c>
    </row>
    <row r="59" spans="1:9" s="174" customFormat="1" ht="15.75">
      <c r="A59" s="102">
        <v>35</v>
      </c>
      <c r="B59" s="41" t="s">
        <v>142</v>
      </c>
      <c r="C59" s="443">
        <v>3667266.91</v>
      </c>
      <c r="D59" s="443">
        <v>0</v>
      </c>
      <c r="E59" s="200">
        <f t="shared" si="0"/>
        <v>3667266.91</v>
      </c>
      <c r="F59" s="590">
        <v>5827087</v>
      </c>
      <c r="G59" s="591">
        <v>0</v>
      </c>
      <c r="H59" s="594">
        <v>5827087</v>
      </c>
      <c r="I59" s="173"/>
    </row>
    <row r="60" spans="1:9" ht="15.75">
      <c r="A60" s="102">
        <v>36</v>
      </c>
      <c r="B60" s="44" t="s">
        <v>143</v>
      </c>
      <c r="C60" s="443">
        <v>3857552.2422000002</v>
      </c>
      <c r="D60" s="443">
        <v>17602495.800000001</v>
      </c>
      <c r="E60" s="194">
        <f t="shared" si="0"/>
        <v>21460048.042199999</v>
      </c>
      <c r="F60" s="590">
        <v>51391303.462499999</v>
      </c>
      <c r="G60" s="591">
        <v>8943785.8900000006</v>
      </c>
      <c r="H60" s="579">
        <v>60335089.352499999</v>
      </c>
    </row>
    <row r="61" spans="1:9" ht="15.75">
      <c r="A61" s="102">
        <v>37</v>
      </c>
      <c r="B61" s="47" t="s">
        <v>144</v>
      </c>
      <c r="C61" s="444">
        <f>C58+C59+C60</f>
        <v>-68899325.750300005</v>
      </c>
      <c r="D61" s="444">
        <f>D58+D59+D60</f>
        <v>-33632927.299999997</v>
      </c>
      <c r="E61" s="194">
        <f t="shared" si="0"/>
        <v>-102532253.0503</v>
      </c>
      <c r="F61" s="588">
        <v>484392784.12469995</v>
      </c>
      <c r="G61" s="589">
        <v>-6380299.3200000003</v>
      </c>
      <c r="H61" s="579">
        <v>478012484.80469996</v>
      </c>
    </row>
    <row r="62" spans="1:9">
      <c r="A62" s="102"/>
      <c r="B62" s="48"/>
      <c r="C62" s="443"/>
      <c r="D62" s="443"/>
      <c r="E62" s="198"/>
      <c r="F62" s="590"/>
      <c r="G62" s="591"/>
      <c r="H62" s="590"/>
    </row>
    <row r="63" spans="1:9" ht="15.75">
      <c r="A63" s="102">
        <v>38</v>
      </c>
      <c r="B63" s="49" t="s">
        <v>272</v>
      </c>
      <c r="C63" s="444">
        <f>C56-C61</f>
        <v>663421112.83339942</v>
      </c>
      <c r="D63" s="444">
        <f>D56-D61</f>
        <v>267051850.53969973</v>
      </c>
      <c r="E63" s="194">
        <f t="shared" si="0"/>
        <v>930472963.37309909</v>
      </c>
      <c r="F63" s="588">
        <v>-99454787.842699885</v>
      </c>
      <c r="G63" s="589">
        <v>149544121.36739647</v>
      </c>
      <c r="H63" s="579">
        <v>50089333.524696589</v>
      </c>
    </row>
    <row r="64" spans="1:9" ht="15.75">
      <c r="A64" s="100">
        <v>39</v>
      </c>
      <c r="B64" s="44" t="s">
        <v>145</v>
      </c>
      <c r="C64" s="447">
        <v>98501418.181955963</v>
      </c>
      <c r="D64" s="447"/>
      <c r="E64" s="194">
        <f t="shared" si="0"/>
        <v>98501418.181955963</v>
      </c>
      <c r="F64" s="595">
        <v>-10208259</v>
      </c>
      <c r="G64" s="596"/>
      <c r="H64" s="579">
        <v>-10208259</v>
      </c>
    </row>
    <row r="65" spans="1:8" ht="15.75">
      <c r="A65" s="102">
        <v>40</v>
      </c>
      <c r="B65" s="47" t="s">
        <v>146</v>
      </c>
      <c r="C65" s="444">
        <f>C63-C64</f>
        <v>564919694.65144348</v>
      </c>
      <c r="D65" s="444">
        <f>D63-D64</f>
        <v>267051850.53969973</v>
      </c>
      <c r="E65" s="194">
        <f t="shared" si="0"/>
        <v>831971545.19114327</v>
      </c>
      <c r="F65" s="588">
        <v>-89246528.842699885</v>
      </c>
      <c r="G65" s="589">
        <v>149544121.36739647</v>
      </c>
      <c r="H65" s="579">
        <v>60297592.524696589</v>
      </c>
    </row>
    <row r="66" spans="1:8" ht="15.75">
      <c r="A66" s="100">
        <v>41</v>
      </c>
      <c r="B66" s="44" t="s">
        <v>147</v>
      </c>
      <c r="C66" s="447">
        <v>2390.21</v>
      </c>
      <c r="D66" s="447"/>
      <c r="E66" s="194">
        <f t="shared" si="0"/>
        <v>2390.21</v>
      </c>
      <c r="F66" s="595">
        <v>-3188712.16</v>
      </c>
      <c r="G66" s="596"/>
      <c r="H66" s="579">
        <v>-3188712.16</v>
      </c>
    </row>
    <row r="67" spans="1:8" ht="16.5" thickBot="1">
      <c r="A67" s="104">
        <v>42</v>
      </c>
      <c r="B67" s="105" t="s">
        <v>148</v>
      </c>
      <c r="C67" s="201">
        <f>C65+C66</f>
        <v>564922084.86144352</v>
      </c>
      <c r="D67" s="201">
        <f>D65+D66</f>
        <v>267051850.53969973</v>
      </c>
      <c r="E67" s="196">
        <f t="shared" si="0"/>
        <v>831973935.40114331</v>
      </c>
      <c r="F67" s="597">
        <v>-92435241.002699882</v>
      </c>
      <c r="G67" s="598">
        <v>149544121.36739647</v>
      </c>
      <c r="H67" s="585">
        <v>57108880.364696592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53"/>
  <sheetViews>
    <sheetView showGridLines="0" zoomScaleNormal="100" workbookViewId="0"/>
  </sheetViews>
  <sheetFormatPr defaultRowHeight="15"/>
  <cols>
    <col min="1" max="1" width="9.5703125" bestFit="1" customWidth="1"/>
    <col min="2" max="2" width="72.28515625" customWidth="1"/>
    <col min="3" max="3" width="20" style="532" customWidth="1"/>
    <col min="4" max="4" width="15.28515625" style="532" customWidth="1"/>
    <col min="5" max="5" width="15" style="532" customWidth="1"/>
    <col min="6" max="6" width="20" style="532" customWidth="1"/>
    <col min="7" max="7" width="15.28515625" style="532" customWidth="1"/>
    <col min="8" max="8" width="15" style="532" customWidth="1"/>
    <col min="10" max="10" width="11.5703125" bestFit="1" customWidth="1"/>
  </cols>
  <sheetData>
    <row r="1" spans="1:10">
      <c r="A1" s="1" t="s">
        <v>188</v>
      </c>
      <c r="B1" t="str">
        <f>Info!C2</f>
        <v>სს ”საქართველოს ბანკი”</v>
      </c>
    </row>
    <row r="2" spans="1:10">
      <c r="A2" s="1" t="s">
        <v>189</v>
      </c>
      <c r="B2" s="342">
        <v>44561</v>
      </c>
      <c r="E2" s="532">
        <v>0</v>
      </c>
    </row>
    <row r="3" spans="1:10">
      <c r="A3" s="1"/>
      <c r="H3" s="532">
        <v>0</v>
      </c>
    </row>
    <row r="4" spans="1:10" ht="16.5" thickBot="1">
      <c r="A4" s="1" t="s">
        <v>406</v>
      </c>
      <c r="B4" s="1"/>
      <c r="C4" s="538"/>
      <c r="D4" s="538"/>
      <c r="E4" s="539"/>
      <c r="F4" s="538"/>
      <c r="G4" s="538"/>
      <c r="H4" s="539" t="s">
        <v>93</v>
      </c>
    </row>
    <row r="5" spans="1:10" ht="15.75">
      <c r="A5" s="762" t="s">
        <v>26</v>
      </c>
      <c r="B5" s="764" t="s">
        <v>245</v>
      </c>
      <c r="C5" s="766" t="s">
        <v>194</v>
      </c>
      <c r="D5" s="766"/>
      <c r="E5" s="766"/>
      <c r="F5" s="766" t="s">
        <v>195</v>
      </c>
      <c r="G5" s="766"/>
      <c r="H5" s="767"/>
    </row>
    <row r="6" spans="1:10">
      <c r="A6" s="763"/>
      <c r="B6" s="765"/>
      <c r="C6" s="651" t="s">
        <v>27</v>
      </c>
      <c r="D6" s="651" t="s">
        <v>94</v>
      </c>
      <c r="E6" s="651" t="s">
        <v>68</v>
      </c>
      <c r="F6" s="651" t="s">
        <v>27</v>
      </c>
      <c r="G6" s="651" t="s">
        <v>94</v>
      </c>
      <c r="H6" s="658" t="s">
        <v>68</v>
      </c>
    </row>
    <row r="7" spans="1:10" s="2" customFormat="1" ht="15.75">
      <c r="A7" s="250">
        <v>1</v>
      </c>
      <c r="B7" s="652" t="s">
        <v>481</v>
      </c>
      <c r="C7" s="653"/>
      <c r="D7" s="653"/>
      <c r="E7" s="654">
        <f>C7+D7</f>
        <v>0</v>
      </c>
      <c r="F7" s="653"/>
      <c r="G7" s="653"/>
      <c r="H7" s="659">
        <v>0</v>
      </c>
    </row>
    <row r="8" spans="1:10" s="2" customFormat="1" ht="15.75">
      <c r="A8" s="250">
        <v>1.1000000000000001</v>
      </c>
      <c r="B8" s="655" t="s">
        <v>275</v>
      </c>
      <c r="C8" s="653">
        <v>871010887.16999996</v>
      </c>
      <c r="D8" s="653">
        <v>784628130.9914</v>
      </c>
      <c r="E8" s="654">
        <f t="shared" ref="E8:E53" si="0">C8+D8</f>
        <v>1655639018.1613998</v>
      </c>
      <c r="F8" s="653">
        <v>696957331.16999996</v>
      </c>
      <c r="G8" s="653">
        <v>763553228.08130002</v>
      </c>
      <c r="H8" s="659">
        <v>1460510559.2512999</v>
      </c>
    </row>
    <row r="9" spans="1:10" s="2" customFormat="1" ht="15.75">
      <c r="A9" s="250">
        <v>1.2</v>
      </c>
      <c r="B9" s="655" t="s">
        <v>276</v>
      </c>
      <c r="C9" s="653">
        <v>0</v>
      </c>
      <c r="D9" s="653">
        <v>71540094.829999998</v>
      </c>
      <c r="E9" s="654">
        <f t="shared" si="0"/>
        <v>71540094.829999998</v>
      </c>
      <c r="F9" s="653">
        <v>0</v>
      </c>
      <c r="G9" s="653">
        <v>124910827.36000001</v>
      </c>
      <c r="H9" s="659">
        <v>124910827.36000001</v>
      </c>
    </row>
    <row r="10" spans="1:10" s="2" customFormat="1" ht="15.75">
      <c r="A10" s="250">
        <v>1.3</v>
      </c>
      <c r="B10" s="655" t="s">
        <v>277</v>
      </c>
      <c r="C10" s="653">
        <v>228742419.75999999</v>
      </c>
      <c r="D10" s="653">
        <v>16077709.096599996</v>
      </c>
      <c r="E10" s="654">
        <f t="shared" si="0"/>
        <v>244820128.85659999</v>
      </c>
      <c r="F10" s="653">
        <v>209112414.61000001</v>
      </c>
      <c r="G10" s="653">
        <v>16316047.601999998</v>
      </c>
      <c r="H10" s="659">
        <v>225428462.21200001</v>
      </c>
      <c r="J10" s="531"/>
    </row>
    <row r="11" spans="1:10" s="2" customFormat="1" ht="15.75">
      <c r="A11" s="250">
        <v>1.4</v>
      </c>
      <c r="B11" s="655" t="s">
        <v>278</v>
      </c>
      <c r="C11" s="653">
        <v>169859313.00999999</v>
      </c>
      <c r="D11" s="653">
        <v>344304902.7493</v>
      </c>
      <c r="E11" s="654">
        <f t="shared" si="0"/>
        <v>514164215.75929999</v>
      </c>
      <c r="F11" s="653">
        <v>155988671.03</v>
      </c>
      <c r="G11" s="653">
        <v>242968447.92320001</v>
      </c>
      <c r="H11" s="659">
        <v>398957118.95319998</v>
      </c>
    </row>
    <row r="12" spans="1:10" s="2" customFormat="1" ht="29.25" customHeight="1">
      <c r="A12" s="250">
        <v>2</v>
      </c>
      <c r="B12" s="652" t="s">
        <v>279</v>
      </c>
      <c r="C12" s="653">
        <v>0</v>
      </c>
      <c r="D12" s="653">
        <v>0</v>
      </c>
      <c r="E12" s="654">
        <f t="shared" si="0"/>
        <v>0</v>
      </c>
      <c r="F12" s="653">
        <v>0</v>
      </c>
      <c r="G12" s="653">
        <v>0</v>
      </c>
      <c r="H12" s="659">
        <v>0</v>
      </c>
    </row>
    <row r="13" spans="1:10" s="2" customFormat="1" ht="25.5">
      <c r="A13" s="250">
        <v>3</v>
      </c>
      <c r="B13" s="652" t="s">
        <v>280</v>
      </c>
      <c r="C13" s="653"/>
      <c r="D13" s="653"/>
      <c r="E13" s="654">
        <f t="shared" si="0"/>
        <v>0</v>
      </c>
      <c r="F13" s="653"/>
      <c r="G13" s="653"/>
      <c r="H13" s="659">
        <v>0</v>
      </c>
    </row>
    <row r="14" spans="1:10" s="2" customFormat="1" ht="15.75">
      <c r="A14" s="250">
        <v>3.1</v>
      </c>
      <c r="B14" s="655" t="s">
        <v>281</v>
      </c>
      <c r="C14" s="653">
        <v>1933154000</v>
      </c>
      <c r="D14" s="653">
        <v>0</v>
      </c>
      <c r="E14" s="654">
        <f t="shared" si="0"/>
        <v>1933154000</v>
      </c>
      <c r="F14" s="653">
        <v>2358681000</v>
      </c>
      <c r="G14" s="653">
        <v>0</v>
      </c>
      <c r="H14" s="659">
        <v>2358681000</v>
      </c>
    </row>
    <row r="15" spans="1:10" s="2" customFormat="1" ht="15.75">
      <c r="A15" s="250">
        <v>3.2</v>
      </c>
      <c r="B15" s="655" t="s">
        <v>282</v>
      </c>
      <c r="C15" s="653"/>
      <c r="D15" s="653"/>
      <c r="E15" s="654">
        <f t="shared" si="0"/>
        <v>0</v>
      </c>
      <c r="F15" s="653"/>
      <c r="G15" s="653"/>
      <c r="H15" s="659">
        <v>0</v>
      </c>
    </row>
    <row r="16" spans="1:10" s="2" customFormat="1" ht="15.75">
      <c r="A16" s="250">
        <v>4</v>
      </c>
      <c r="B16" s="652" t="s">
        <v>283</v>
      </c>
      <c r="C16" s="653"/>
      <c r="D16" s="653"/>
      <c r="E16" s="654">
        <f t="shared" si="0"/>
        <v>0</v>
      </c>
      <c r="F16" s="653"/>
      <c r="G16" s="653"/>
      <c r="H16" s="659">
        <v>0</v>
      </c>
    </row>
    <row r="17" spans="1:8" s="2" customFormat="1" ht="15.75">
      <c r="A17" s="250">
        <v>4.0999999999999996</v>
      </c>
      <c r="B17" s="655" t="s">
        <v>284</v>
      </c>
      <c r="C17" s="653">
        <v>378931302.02999997</v>
      </c>
      <c r="D17" s="653">
        <v>316191341.16000003</v>
      </c>
      <c r="E17" s="654">
        <f t="shared" si="0"/>
        <v>695122643.19000006</v>
      </c>
      <c r="F17" s="653">
        <v>361123354.75</v>
      </c>
      <c r="G17" s="653">
        <v>358763614.93000001</v>
      </c>
      <c r="H17" s="659">
        <v>719886969.68000007</v>
      </c>
    </row>
    <row r="18" spans="1:8" s="2" customFormat="1" ht="15.75">
      <c r="A18" s="250">
        <v>4.2</v>
      </c>
      <c r="B18" s="655" t="s">
        <v>285</v>
      </c>
      <c r="C18" s="653">
        <v>541999627.10000002</v>
      </c>
      <c r="D18" s="653">
        <v>441432799.82880002</v>
      </c>
      <c r="E18" s="654">
        <f t="shared" si="0"/>
        <v>983432426.92880011</v>
      </c>
      <c r="F18" s="653">
        <v>474433658.81</v>
      </c>
      <c r="G18" s="653">
        <v>507669106.48220003</v>
      </c>
      <c r="H18" s="659">
        <v>982102765.29220009</v>
      </c>
    </row>
    <row r="19" spans="1:8" s="2" customFormat="1" ht="25.5">
      <c r="A19" s="250">
        <v>5</v>
      </c>
      <c r="B19" s="652" t="s">
        <v>286</v>
      </c>
      <c r="C19" s="653"/>
      <c r="D19" s="653"/>
      <c r="E19" s="654">
        <f t="shared" si="0"/>
        <v>0</v>
      </c>
      <c r="F19" s="653"/>
      <c r="G19" s="653"/>
      <c r="H19" s="659">
        <v>0</v>
      </c>
    </row>
    <row r="20" spans="1:8" s="2" customFormat="1" ht="15.75">
      <c r="A20" s="250">
        <v>5.0999999999999996</v>
      </c>
      <c r="B20" s="655" t="s">
        <v>287</v>
      </c>
      <c r="C20" s="653">
        <v>173119336.34</v>
      </c>
      <c r="D20" s="653">
        <v>153626515.34</v>
      </c>
      <c r="E20" s="654">
        <f t="shared" si="0"/>
        <v>326745851.68000001</v>
      </c>
      <c r="F20" s="653">
        <v>204499920.68000001</v>
      </c>
      <c r="G20" s="653">
        <v>266642316.86000001</v>
      </c>
      <c r="H20" s="659">
        <v>471142237.54000002</v>
      </c>
    </row>
    <row r="21" spans="1:8" s="2" customFormat="1" ht="15.75">
      <c r="A21" s="250">
        <v>5.2</v>
      </c>
      <c r="B21" s="655" t="s">
        <v>288</v>
      </c>
      <c r="C21" s="653">
        <v>183619188.75</v>
      </c>
      <c r="D21" s="653">
        <v>369404.5</v>
      </c>
      <c r="E21" s="654">
        <f t="shared" si="0"/>
        <v>183988593.25</v>
      </c>
      <c r="F21" s="653">
        <v>158226281.16</v>
      </c>
      <c r="G21" s="653">
        <v>643847</v>
      </c>
      <c r="H21" s="659">
        <v>158870128.16</v>
      </c>
    </row>
    <row r="22" spans="1:8" s="2" customFormat="1" ht="15.75">
      <c r="A22" s="250">
        <v>5.3</v>
      </c>
      <c r="B22" s="655" t="s">
        <v>289</v>
      </c>
      <c r="C22" s="653">
        <v>21200728144.689999</v>
      </c>
      <c r="D22" s="653">
        <v>31852861862.959999</v>
      </c>
      <c r="E22" s="654">
        <f t="shared" si="0"/>
        <v>53053590007.649994</v>
      </c>
      <c r="F22" s="653">
        <v>9649337037.2600002</v>
      </c>
      <c r="G22" s="653">
        <v>11869432235.589998</v>
      </c>
      <c r="H22" s="659">
        <v>21518769272.849998</v>
      </c>
    </row>
    <row r="23" spans="1:8" s="2" customFormat="1" ht="15.75">
      <c r="A23" s="250" t="s">
        <v>290</v>
      </c>
      <c r="B23" s="656" t="s">
        <v>291</v>
      </c>
      <c r="C23" s="653">
        <v>7752041939.7799997</v>
      </c>
      <c r="D23" s="653">
        <v>5662092487.6400003</v>
      </c>
      <c r="E23" s="654">
        <f t="shared" si="0"/>
        <v>13414134427.42</v>
      </c>
      <c r="F23" s="653">
        <v>7037848635.0699997</v>
      </c>
      <c r="G23" s="653">
        <v>5239601465.1599998</v>
      </c>
      <c r="H23" s="659">
        <v>12277450100.23</v>
      </c>
    </row>
    <row r="24" spans="1:8" s="2" customFormat="1" ht="15.75">
      <c r="A24" s="250" t="s">
        <v>292</v>
      </c>
      <c r="B24" s="656" t="s">
        <v>293</v>
      </c>
      <c r="C24" s="653">
        <v>1849204650.9200001</v>
      </c>
      <c r="D24" s="653">
        <v>5474975705.2399998</v>
      </c>
      <c r="E24" s="654">
        <f t="shared" si="0"/>
        <v>7324180356.1599998</v>
      </c>
      <c r="F24" s="653">
        <v>1623584444.7</v>
      </c>
      <c r="G24" s="653">
        <v>4967449262.2799997</v>
      </c>
      <c r="H24" s="659">
        <v>6591033706.9799995</v>
      </c>
    </row>
    <row r="25" spans="1:8" s="2" customFormat="1" ht="15.75">
      <c r="A25" s="250" t="s">
        <v>294</v>
      </c>
      <c r="B25" s="657" t="s">
        <v>295</v>
      </c>
      <c r="C25" s="653">
        <v>0</v>
      </c>
      <c r="D25" s="653">
        <v>0</v>
      </c>
      <c r="E25" s="654">
        <f t="shared" si="0"/>
        <v>0</v>
      </c>
      <c r="F25" s="653">
        <v>0</v>
      </c>
      <c r="G25" s="653">
        <v>0</v>
      </c>
      <c r="H25" s="659">
        <v>0</v>
      </c>
    </row>
    <row r="26" spans="1:8" s="2" customFormat="1" ht="15.75">
      <c r="A26" s="250" t="s">
        <v>296</v>
      </c>
      <c r="B26" s="656" t="s">
        <v>297</v>
      </c>
      <c r="C26" s="653">
        <v>1269324895.01</v>
      </c>
      <c r="D26" s="653">
        <v>2170186906.1599998</v>
      </c>
      <c r="E26" s="654">
        <f t="shared" si="0"/>
        <v>3439511801.1700001</v>
      </c>
      <c r="F26" s="653">
        <v>987903957.49000001</v>
      </c>
      <c r="G26" s="653">
        <v>1662381508.1500001</v>
      </c>
      <c r="H26" s="659">
        <v>2650285465.6400003</v>
      </c>
    </row>
    <row r="27" spans="1:8" s="2" customFormat="1" ht="15.75">
      <c r="A27" s="250" t="s">
        <v>298</v>
      </c>
      <c r="B27" s="656" t="s">
        <v>299</v>
      </c>
      <c r="C27" s="653">
        <v>0</v>
      </c>
      <c r="D27" s="653">
        <v>0</v>
      </c>
      <c r="E27" s="654">
        <f t="shared" si="0"/>
        <v>0</v>
      </c>
      <c r="F27" s="653">
        <v>0</v>
      </c>
      <c r="G27" s="653">
        <v>0</v>
      </c>
      <c r="H27" s="659">
        <v>0</v>
      </c>
    </row>
    <row r="28" spans="1:8" s="2" customFormat="1" ht="15.75">
      <c r="A28" s="250">
        <v>5.4</v>
      </c>
      <c r="B28" s="655" t="s">
        <v>300</v>
      </c>
      <c r="C28" s="653">
        <v>350879154.68000001</v>
      </c>
      <c r="D28" s="653">
        <v>527010702.19999999</v>
      </c>
      <c r="E28" s="654">
        <f t="shared" si="0"/>
        <v>877889856.88</v>
      </c>
      <c r="F28" s="653">
        <v>239450597.02000001</v>
      </c>
      <c r="G28" s="653">
        <v>432524033.44999999</v>
      </c>
      <c r="H28" s="659">
        <v>671974630.47000003</v>
      </c>
    </row>
    <row r="29" spans="1:8" s="2" customFormat="1" ht="15.75">
      <c r="A29" s="250">
        <v>5.5</v>
      </c>
      <c r="B29" s="655" t="s">
        <v>301</v>
      </c>
      <c r="C29" s="653">
        <v>0</v>
      </c>
      <c r="D29" s="653">
        <v>0</v>
      </c>
      <c r="E29" s="654">
        <f t="shared" si="0"/>
        <v>0</v>
      </c>
      <c r="F29" s="653">
        <v>0</v>
      </c>
      <c r="G29" s="653">
        <v>0</v>
      </c>
      <c r="H29" s="659">
        <v>0</v>
      </c>
    </row>
    <row r="30" spans="1:8" s="2" customFormat="1" ht="15.75">
      <c r="A30" s="250">
        <v>5.6</v>
      </c>
      <c r="B30" s="655" t="s">
        <v>302</v>
      </c>
      <c r="C30" s="653">
        <v>306310371.68000001</v>
      </c>
      <c r="D30" s="653">
        <v>1820222864.9300001</v>
      </c>
      <c r="E30" s="654">
        <f t="shared" si="0"/>
        <v>2126533236.6100001</v>
      </c>
      <c r="F30" s="653">
        <v>202338568.71000001</v>
      </c>
      <c r="G30" s="653">
        <v>1467692286.9100001</v>
      </c>
      <c r="H30" s="659">
        <v>1670030855.6200001</v>
      </c>
    </row>
    <row r="31" spans="1:8" s="2" customFormat="1" ht="15.75">
      <c r="A31" s="250">
        <v>5.7</v>
      </c>
      <c r="B31" s="655" t="s">
        <v>303</v>
      </c>
      <c r="C31" s="653">
        <v>2238836887.0100002</v>
      </c>
      <c r="D31" s="653">
        <v>4207018554.25</v>
      </c>
      <c r="E31" s="654">
        <f t="shared" si="0"/>
        <v>6445855441.2600002</v>
      </c>
      <c r="F31" s="653">
        <v>2009233835.3</v>
      </c>
      <c r="G31" s="653">
        <v>4343957387.6099997</v>
      </c>
      <c r="H31" s="659">
        <v>6353191222.9099998</v>
      </c>
    </row>
    <row r="32" spans="1:8" s="2" customFormat="1" ht="15.75">
      <c r="A32" s="250">
        <v>6</v>
      </c>
      <c r="B32" s="652" t="s">
        <v>304</v>
      </c>
      <c r="C32" s="653">
        <v>0</v>
      </c>
      <c r="D32" s="653">
        <v>0</v>
      </c>
      <c r="E32" s="654">
        <f t="shared" si="0"/>
        <v>0</v>
      </c>
      <c r="F32" s="653">
        <v>0</v>
      </c>
      <c r="G32" s="653">
        <v>0</v>
      </c>
      <c r="H32" s="659">
        <v>0</v>
      </c>
    </row>
    <row r="33" spans="1:8" s="2" customFormat="1" ht="25.5">
      <c r="A33" s="250">
        <v>6.1</v>
      </c>
      <c r="B33" s="655" t="s">
        <v>482</v>
      </c>
      <c r="C33" s="653">
        <v>208511655.56999993</v>
      </c>
      <c r="D33" s="653">
        <v>3084735828.384748</v>
      </c>
      <c r="E33" s="654">
        <f t="shared" si="0"/>
        <v>3293247483.9547482</v>
      </c>
      <c r="F33" s="653">
        <v>168537410</v>
      </c>
      <c r="G33" s="653">
        <v>3445140826</v>
      </c>
      <c r="H33" s="659">
        <v>3613678236</v>
      </c>
    </row>
    <row r="34" spans="1:8" s="2" customFormat="1" ht="25.5">
      <c r="A34" s="250">
        <v>6.2</v>
      </c>
      <c r="B34" s="655" t="s">
        <v>305</v>
      </c>
      <c r="C34" s="653">
        <v>223802785.63</v>
      </c>
      <c r="D34" s="653">
        <v>2941527854.2554393</v>
      </c>
      <c r="E34" s="654">
        <f t="shared" si="0"/>
        <v>3165330639.8854394</v>
      </c>
      <c r="F34" s="653">
        <v>73784089</v>
      </c>
      <c r="G34" s="653">
        <v>3749114851</v>
      </c>
      <c r="H34" s="659">
        <v>3822898940</v>
      </c>
    </row>
    <row r="35" spans="1:8" s="2" customFormat="1" ht="25.5">
      <c r="A35" s="250">
        <v>6.3</v>
      </c>
      <c r="B35" s="655" t="s">
        <v>306</v>
      </c>
      <c r="C35" s="653"/>
      <c r="D35" s="653"/>
      <c r="E35" s="654">
        <f t="shared" si="0"/>
        <v>0</v>
      </c>
      <c r="F35" s="653"/>
      <c r="G35" s="653"/>
      <c r="H35" s="659">
        <v>0</v>
      </c>
    </row>
    <row r="36" spans="1:8" s="2" customFormat="1" ht="15.75">
      <c r="A36" s="250">
        <v>6.4</v>
      </c>
      <c r="B36" s="655" t="s">
        <v>307</v>
      </c>
      <c r="C36" s="653"/>
      <c r="D36" s="653"/>
      <c r="E36" s="654">
        <f t="shared" si="0"/>
        <v>0</v>
      </c>
      <c r="F36" s="653"/>
      <c r="G36" s="653"/>
      <c r="H36" s="659">
        <v>0</v>
      </c>
    </row>
    <row r="37" spans="1:8" s="2" customFormat="1" ht="15.75">
      <c r="A37" s="250">
        <v>6.5</v>
      </c>
      <c r="B37" s="655" t="s">
        <v>308</v>
      </c>
      <c r="C37" s="653"/>
      <c r="D37" s="653">
        <v>7434240</v>
      </c>
      <c r="E37" s="654">
        <f t="shared" si="0"/>
        <v>7434240</v>
      </c>
      <c r="F37" s="653"/>
      <c r="G37" s="653">
        <v>7863840</v>
      </c>
      <c r="H37" s="659">
        <v>7863840</v>
      </c>
    </row>
    <row r="38" spans="1:8" s="2" customFormat="1" ht="25.5">
      <c r="A38" s="250">
        <v>6.6</v>
      </c>
      <c r="B38" s="655" t="s">
        <v>309</v>
      </c>
      <c r="C38" s="653"/>
      <c r="D38" s="653"/>
      <c r="E38" s="654">
        <f t="shared" si="0"/>
        <v>0</v>
      </c>
      <c r="F38" s="653"/>
      <c r="G38" s="653"/>
      <c r="H38" s="659">
        <v>0</v>
      </c>
    </row>
    <row r="39" spans="1:8" s="2" customFormat="1" ht="25.5">
      <c r="A39" s="250">
        <v>6.7</v>
      </c>
      <c r="B39" s="655" t="s">
        <v>310</v>
      </c>
      <c r="C39" s="653"/>
      <c r="D39" s="653"/>
      <c r="E39" s="654">
        <f t="shared" si="0"/>
        <v>0</v>
      </c>
      <c r="F39" s="653"/>
      <c r="G39" s="653"/>
      <c r="H39" s="659">
        <v>0</v>
      </c>
    </row>
    <row r="40" spans="1:8" s="2" customFormat="1" ht="15.75">
      <c r="A40" s="250">
        <v>7</v>
      </c>
      <c r="B40" s="652" t="s">
        <v>311</v>
      </c>
      <c r="C40" s="653"/>
      <c r="D40" s="653"/>
      <c r="E40" s="654">
        <f t="shared" si="0"/>
        <v>0</v>
      </c>
      <c r="F40" s="653"/>
      <c r="G40" s="653"/>
      <c r="H40" s="659">
        <v>0</v>
      </c>
    </row>
    <row r="41" spans="1:8" s="2" customFormat="1" ht="25.5">
      <c r="A41" s="250">
        <v>7.1</v>
      </c>
      <c r="B41" s="655" t="s">
        <v>312</v>
      </c>
      <c r="C41" s="653">
        <v>22361548.449999999</v>
      </c>
      <c r="D41" s="653">
        <v>1720377.91</v>
      </c>
      <c r="E41" s="654">
        <f t="shared" si="0"/>
        <v>24081926.359999999</v>
      </c>
      <c r="F41" s="653">
        <v>13947277.35</v>
      </c>
      <c r="G41" s="653">
        <v>3930166.63</v>
      </c>
      <c r="H41" s="659">
        <v>17877443.98</v>
      </c>
    </row>
    <row r="42" spans="1:8" s="2" customFormat="1" ht="25.5">
      <c r="A42" s="250">
        <v>7.2</v>
      </c>
      <c r="B42" s="655" t="s">
        <v>313</v>
      </c>
      <c r="C42" s="653">
        <v>4203418.55</v>
      </c>
      <c r="D42" s="653">
        <v>946982.56219900004</v>
      </c>
      <c r="E42" s="654">
        <f t="shared" si="0"/>
        <v>5150401.1121990001</v>
      </c>
      <c r="F42" s="653">
        <v>7719617.21</v>
      </c>
      <c r="G42" s="653">
        <v>3465343.2651419998</v>
      </c>
      <c r="H42" s="659">
        <v>11184960.475142</v>
      </c>
    </row>
    <row r="43" spans="1:8" s="2" customFormat="1" ht="25.5">
      <c r="A43" s="250">
        <v>7.3</v>
      </c>
      <c r="B43" s="655" t="s">
        <v>314</v>
      </c>
      <c r="C43" s="653">
        <v>119939037.10000001</v>
      </c>
      <c r="D43" s="653">
        <v>102049932.03999999</v>
      </c>
      <c r="E43" s="654">
        <f t="shared" si="0"/>
        <v>221988969.13999999</v>
      </c>
      <c r="F43" s="653">
        <v>111812365.75999999</v>
      </c>
      <c r="G43" s="653">
        <v>125700682.56</v>
      </c>
      <c r="H43" s="659">
        <v>237513048.31999999</v>
      </c>
    </row>
    <row r="44" spans="1:8" s="2" customFormat="1" ht="25.5">
      <c r="A44" s="250">
        <v>7.4</v>
      </c>
      <c r="B44" s="655" t="s">
        <v>315</v>
      </c>
      <c r="C44" s="653">
        <v>39644430.189999998</v>
      </c>
      <c r="D44" s="653">
        <v>22543273.766805999</v>
      </c>
      <c r="E44" s="654">
        <f t="shared" si="0"/>
        <v>62187703.956805997</v>
      </c>
      <c r="F44" s="653">
        <v>48868604.189999998</v>
      </c>
      <c r="G44" s="653">
        <v>73414525.743158996</v>
      </c>
      <c r="H44" s="659">
        <v>122283129.93315899</v>
      </c>
    </row>
    <row r="45" spans="1:8" s="2" customFormat="1" ht="15.75">
      <c r="A45" s="250">
        <v>8</v>
      </c>
      <c r="B45" s="652" t="s">
        <v>316</v>
      </c>
      <c r="C45" s="653"/>
      <c r="D45" s="653"/>
      <c r="E45" s="654">
        <f t="shared" si="0"/>
        <v>0</v>
      </c>
      <c r="F45" s="653"/>
      <c r="G45" s="653"/>
      <c r="H45" s="659">
        <v>0</v>
      </c>
    </row>
    <row r="46" spans="1:8" s="2" customFormat="1" ht="15.75">
      <c r="A46" s="250">
        <v>8.1</v>
      </c>
      <c r="B46" s="655" t="s">
        <v>317</v>
      </c>
      <c r="C46" s="653"/>
      <c r="D46" s="653"/>
      <c r="E46" s="654">
        <f t="shared" si="0"/>
        <v>0</v>
      </c>
      <c r="F46" s="653"/>
      <c r="G46" s="653"/>
      <c r="H46" s="659">
        <v>0</v>
      </c>
    </row>
    <row r="47" spans="1:8" s="2" customFormat="1" ht="15.75">
      <c r="A47" s="250">
        <v>8.1999999999999993</v>
      </c>
      <c r="B47" s="655" t="s">
        <v>318</v>
      </c>
      <c r="C47" s="653"/>
      <c r="D47" s="653"/>
      <c r="E47" s="654">
        <f t="shared" si="0"/>
        <v>0</v>
      </c>
      <c r="F47" s="653"/>
      <c r="G47" s="653"/>
      <c r="H47" s="659">
        <v>0</v>
      </c>
    </row>
    <row r="48" spans="1:8" s="2" customFormat="1" ht="15.75">
      <c r="A48" s="250">
        <v>8.3000000000000007</v>
      </c>
      <c r="B48" s="655" t="s">
        <v>319</v>
      </c>
      <c r="C48" s="653"/>
      <c r="D48" s="653"/>
      <c r="E48" s="654">
        <f t="shared" si="0"/>
        <v>0</v>
      </c>
      <c r="F48" s="653"/>
      <c r="G48" s="653"/>
      <c r="H48" s="659">
        <v>0</v>
      </c>
    </row>
    <row r="49" spans="1:8" s="2" customFormat="1" ht="15.75">
      <c r="A49" s="250">
        <v>8.4</v>
      </c>
      <c r="B49" s="655" t="s">
        <v>320</v>
      </c>
      <c r="C49" s="653"/>
      <c r="D49" s="653"/>
      <c r="E49" s="654">
        <f t="shared" si="0"/>
        <v>0</v>
      </c>
      <c r="F49" s="653"/>
      <c r="G49" s="653"/>
      <c r="H49" s="659">
        <v>0</v>
      </c>
    </row>
    <row r="50" spans="1:8" s="2" customFormat="1" ht="15.75">
      <c r="A50" s="250">
        <v>8.5</v>
      </c>
      <c r="B50" s="655" t="s">
        <v>321</v>
      </c>
      <c r="C50" s="653"/>
      <c r="D50" s="653"/>
      <c r="E50" s="654">
        <f t="shared" si="0"/>
        <v>0</v>
      </c>
      <c r="F50" s="653"/>
      <c r="G50" s="653"/>
      <c r="H50" s="659">
        <v>0</v>
      </c>
    </row>
    <row r="51" spans="1:8" s="2" customFormat="1" ht="15.75">
      <c r="A51" s="250">
        <v>8.6</v>
      </c>
      <c r="B51" s="655" t="s">
        <v>322</v>
      </c>
      <c r="C51" s="653"/>
      <c r="D51" s="653"/>
      <c r="E51" s="654">
        <f t="shared" si="0"/>
        <v>0</v>
      </c>
      <c r="F51" s="653"/>
      <c r="G51" s="653"/>
      <c r="H51" s="659">
        <v>0</v>
      </c>
    </row>
    <row r="52" spans="1:8" s="2" customFormat="1" ht="15.75">
      <c r="A52" s="250">
        <v>8.6999999999999993</v>
      </c>
      <c r="B52" s="655" t="s">
        <v>323</v>
      </c>
      <c r="C52" s="653"/>
      <c r="D52" s="653"/>
      <c r="E52" s="654">
        <f t="shared" si="0"/>
        <v>0</v>
      </c>
      <c r="F52" s="653"/>
      <c r="G52" s="653"/>
      <c r="H52" s="659">
        <v>0</v>
      </c>
    </row>
    <row r="53" spans="1:8" s="2" customFormat="1" ht="16.5" thickBot="1">
      <c r="A53" s="175">
        <v>9</v>
      </c>
      <c r="B53" s="660" t="s">
        <v>324</v>
      </c>
      <c r="C53" s="540"/>
      <c r="D53" s="540"/>
      <c r="E53" s="661">
        <f t="shared" si="0"/>
        <v>0</v>
      </c>
      <c r="F53" s="540"/>
      <c r="G53" s="540"/>
      <c r="H53" s="197">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18"/>
  <sheetViews>
    <sheetView showGridLines="0" zoomScaleNormal="100" workbookViewId="0">
      <pane xSplit="1" ySplit="4" topLeftCell="B5" activePane="bottomRight" state="frozen"/>
      <selection activeCell="B14" sqref="B14:C14"/>
      <selection pane="topRight" activeCell="B14" sqref="B14:C14"/>
      <selection pane="bottomLeft" activeCell="B14" sqref="B14:C14"/>
      <selection pane="bottomRight" activeCell="B5" sqref="B5"/>
    </sheetView>
  </sheetViews>
  <sheetFormatPr defaultColWidth="9.140625" defaultRowHeight="12.75"/>
  <cols>
    <col min="1" max="1" width="9.5703125" style="1" bestFit="1" customWidth="1"/>
    <col min="2" max="2" width="93.5703125" style="1" customWidth="1"/>
    <col min="3" max="3" width="12.7109375" style="1" customWidth="1"/>
    <col min="4" max="7" width="12.7109375" style="247" customWidth="1"/>
    <col min="8" max="16384" width="9.140625" style="7"/>
  </cols>
  <sheetData>
    <row r="1" spans="1:7" ht="15">
      <c r="A1" s="10" t="s">
        <v>188</v>
      </c>
      <c r="B1" s="9" t="str">
        <f>Info!C2</f>
        <v>სს ”საქართველოს ბანკი”</v>
      </c>
      <c r="C1" s="9"/>
      <c r="D1" s="9"/>
      <c r="E1" s="9"/>
      <c r="F1" s="9"/>
      <c r="G1" s="9"/>
    </row>
    <row r="2" spans="1:7" ht="15">
      <c r="A2" s="10" t="s">
        <v>189</v>
      </c>
      <c r="B2" s="337">
        <f>'1. key ratios'!B2</f>
        <v>44561</v>
      </c>
      <c r="C2" s="19"/>
      <c r="D2" s="19"/>
      <c r="E2" s="19"/>
      <c r="F2" s="19"/>
      <c r="G2" s="19"/>
    </row>
    <row r="3" spans="1:7" ht="15">
      <c r="A3" s="10"/>
      <c r="B3" s="9"/>
      <c r="C3" s="19"/>
      <c r="D3" s="19"/>
      <c r="E3" s="19"/>
      <c r="F3" s="19"/>
      <c r="G3" s="19"/>
    </row>
    <row r="4" spans="1:7" ht="15" customHeight="1" thickBot="1">
      <c r="A4" s="11" t="s">
        <v>407</v>
      </c>
      <c r="B4" s="494" t="s">
        <v>187</v>
      </c>
      <c r="C4" s="495" t="s">
        <v>93</v>
      </c>
      <c r="D4" s="495"/>
      <c r="E4" s="495"/>
      <c r="F4" s="495"/>
      <c r="G4" s="495"/>
    </row>
    <row r="5" spans="1:7" ht="15" customHeight="1">
      <c r="A5" s="496" t="s">
        <v>26</v>
      </c>
      <c r="B5" s="497"/>
      <c r="C5" s="338" t="str">
        <f>INT((MONTH($B$2))/3)&amp;"Q"&amp;"-"&amp;YEAR($B$2)</f>
        <v>4Q-2021</v>
      </c>
      <c r="D5" s="338" t="str">
        <f>IF(INT(MONTH($B$2))=3, "4"&amp;"Q"&amp;"-"&amp;YEAR($B$2)-1, IF(INT(MONTH($B$2))=6, "1"&amp;"Q"&amp;"-"&amp;YEAR($B$2), IF(INT(MONTH($B$2))=9, "2"&amp;"Q"&amp;"-"&amp;YEAR($B$2),IF(INT(MONTH($B$2))=12, "3"&amp;"Q"&amp;"-"&amp;YEAR($B$2), 0))))</f>
        <v>3Q-2021</v>
      </c>
      <c r="E5" s="338" t="str">
        <f>IF(INT(MONTH($B$2))=3, "3"&amp;"Q"&amp;"-"&amp;YEAR($B$2)-1, IF(INT(MONTH($B$2))=6, "4"&amp;"Q"&amp;"-"&amp;YEAR($B$2)-1, IF(INT(MONTH($B$2))=9, "1"&amp;"Q"&amp;"-"&amp;YEAR($B$2),IF(INT(MONTH($B$2))=12, "2"&amp;"Q"&amp;"-"&amp;YEAR($B$2), 0))))</f>
        <v>2Q-2021</v>
      </c>
      <c r="F5" s="338" t="str">
        <f>IF(INT(MONTH($B$2))=3, "2"&amp;"Q"&amp;"-"&amp;YEAR($B$2)-1, IF(INT(MONTH($B$2))=6, "3"&amp;"Q"&amp;"-"&amp;YEAR($B$2)-1, IF(INT(MONTH($B$2))=9, "4"&amp;"Q"&amp;"-"&amp;YEAR($B$2)-1,IF(INT(MONTH($B$2))=12, "1"&amp;"Q"&amp;"-"&amp;YEAR($B$2), 0))))</f>
        <v>1Q-2021</v>
      </c>
      <c r="G5" s="338" t="str">
        <f>IF(INT(MONTH($B$2))=3, "1"&amp;"Q"&amp;"-"&amp;YEAR($B$2)-1, IF(INT(MONTH($B$2))=6, "2"&amp;"Q"&amp;"-"&amp;YEAR($B$2)-1, IF(INT(MONTH($B$2))=9, "3"&amp;"Q"&amp;"-"&amp;YEAR($B$2)-1,IF(INT(MONTH($B$2))=12, "4"&amp;"Q"&amp;"-"&amp;YEAR($B$2)-1, 0))))</f>
        <v>4Q-2020</v>
      </c>
    </row>
    <row r="6" spans="1:7" ht="15" customHeight="1">
      <c r="A6" s="280">
        <v>1</v>
      </c>
      <c r="B6" s="333" t="s">
        <v>192</v>
      </c>
      <c r="C6" s="281">
        <f>C7+C9+C10</f>
        <v>15948275955.934664</v>
      </c>
      <c r="D6" s="281">
        <v>15417435324.362616</v>
      </c>
      <c r="E6" s="281">
        <v>14781633317.500257</v>
      </c>
      <c r="F6" s="281">
        <v>14731047465.729626</v>
      </c>
      <c r="G6" s="281">
        <v>14248098033.158522</v>
      </c>
    </row>
    <row r="7" spans="1:7" ht="15" customHeight="1">
      <c r="A7" s="280">
        <v>1.1000000000000001</v>
      </c>
      <c r="B7" s="282" t="s">
        <v>603</v>
      </c>
      <c r="C7" s="283">
        <v>15140921228.102951</v>
      </c>
      <c r="D7" s="283">
        <v>14668180443.548391</v>
      </c>
      <c r="E7" s="283">
        <v>14069685683.007097</v>
      </c>
      <c r="F7" s="283">
        <v>14055197733.61487</v>
      </c>
      <c r="G7" s="283">
        <v>13556391833.248442</v>
      </c>
    </row>
    <row r="8" spans="1:7" ht="25.5">
      <c r="A8" s="280" t="s">
        <v>252</v>
      </c>
      <c r="B8" s="284" t="s">
        <v>401</v>
      </c>
      <c r="C8" s="283">
        <v>31244923.489999998</v>
      </c>
      <c r="D8" s="283">
        <v>22545797.210000001</v>
      </c>
      <c r="E8" s="283">
        <v>147363666.34999999</v>
      </c>
      <c r="F8" s="283">
        <v>19638083.670000002</v>
      </c>
      <c r="G8" s="283">
        <v>338783151.70000005</v>
      </c>
    </row>
    <row r="9" spans="1:7" ht="15" customHeight="1">
      <c r="A9" s="280">
        <v>1.2</v>
      </c>
      <c r="B9" s="282" t="s">
        <v>22</v>
      </c>
      <c r="C9" s="283">
        <v>788190181.51263344</v>
      </c>
      <c r="D9" s="283">
        <v>720396711.56605005</v>
      </c>
      <c r="E9" s="283">
        <v>689421727.60358751</v>
      </c>
      <c r="F9" s="283">
        <v>649953863.49223745</v>
      </c>
      <c r="G9" s="283">
        <v>659735895.97358751</v>
      </c>
    </row>
    <row r="10" spans="1:7" ht="15" customHeight="1">
      <c r="A10" s="280">
        <v>1.3</v>
      </c>
      <c r="B10" s="334" t="s">
        <v>77</v>
      </c>
      <c r="C10" s="283">
        <v>19164546.319079004</v>
      </c>
      <c r="D10" s="283">
        <v>28858169.248175401</v>
      </c>
      <c r="E10" s="283">
        <v>22525906.889572997</v>
      </c>
      <c r="F10" s="283">
        <v>25895868.6225182</v>
      </c>
      <c r="G10" s="283">
        <v>31970303.936493397</v>
      </c>
    </row>
    <row r="11" spans="1:7" ht="15" customHeight="1">
      <c r="A11" s="280">
        <v>2</v>
      </c>
      <c r="B11" s="333" t="s">
        <v>193</v>
      </c>
      <c r="C11" s="285">
        <v>9730651.9381269906</v>
      </c>
      <c r="D11" s="285">
        <v>51451504.196805</v>
      </c>
      <c r="E11" s="285">
        <v>37900848.839961916</v>
      </c>
      <c r="F11" s="285">
        <v>6106753.9886693675</v>
      </c>
      <c r="G11" s="285">
        <v>12719589.748634126</v>
      </c>
    </row>
    <row r="12" spans="1:7" ht="15" customHeight="1">
      <c r="A12" s="296">
        <v>3</v>
      </c>
      <c r="B12" s="335" t="s">
        <v>191</v>
      </c>
      <c r="C12" s="285">
        <v>2019942740.5366223</v>
      </c>
      <c r="D12" s="285">
        <v>1779276234</v>
      </c>
      <c r="E12" s="285">
        <v>1779276234</v>
      </c>
      <c r="F12" s="285">
        <v>1779276234</v>
      </c>
      <c r="G12" s="285">
        <v>1779276234</v>
      </c>
    </row>
    <row r="13" spans="1:7" ht="15" customHeight="1" thickBot="1">
      <c r="A13" s="107">
        <v>4</v>
      </c>
      <c r="B13" s="336" t="s">
        <v>253</v>
      </c>
      <c r="C13" s="202">
        <f>C6+C11+C12</f>
        <v>17977949348.409412</v>
      </c>
      <c r="D13" s="202">
        <v>17248163062.559422</v>
      </c>
      <c r="E13" s="202">
        <v>16598810400.340219</v>
      </c>
      <c r="F13" s="202">
        <v>16516430453.718294</v>
      </c>
      <c r="G13" s="202">
        <v>16040093856.907156</v>
      </c>
    </row>
    <row r="14" spans="1:7">
      <c r="B14" s="16"/>
    </row>
    <row r="15" spans="1:7" ht="25.5">
      <c r="B15" s="84" t="s">
        <v>604</v>
      </c>
      <c r="C15" s="7"/>
      <c r="D15" s="7"/>
      <c r="E15" s="7"/>
      <c r="F15" s="7"/>
      <c r="G15" s="7"/>
    </row>
    <row r="16" spans="1:7">
      <c r="B16" s="84"/>
    </row>
    <row r="17" spans="2:2">
      <c r="B17" s="84"/>
    </row>
    <row r="18" spans="2:2">
      <c r="B18" s="8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4"/>
  <sheetViews>
    <sheetView showGridLines="0" zoomScaleNormal="100" workbookViewId="0">
      <pane xSplit="1" ySplit="4" topLeftCell="B5" activePane="bottomRight" state="frozen"/>
      <selection activeCell="B14" sqref="B14:C14"/>
      <selection pane="topRight" activeCell="B14" sqref="B14:C14"/>
      <selection pane="bottomLeft" activeCell="B14" sqref="B14:C14"/>
      <selection pane="bottomRight" activeCell="B5" sqref="B5"/>
    </sheetView>
  </sheetViews>
  <sheetFormatPr defaultRowHeight="15"/>
  <cols>
    <col min="1" max="1" width="9.5703125" style="247" bestFit="1" customWidth="1"/>
    <col min="2" max="2" width="58.85546875" style="247" customWidth="1"/>
    <col min="3" max="3" width="84.140625" style="247" customWidth="1"/>
    <col min="4" max="4" width="9.140625" style="532"/>
  </cols>
  <sheetData>
    <row r="1" spans="1:7">
      <c r="A1" s="247" t="s">
        <v>188</v>
      </c>
      <c r="B1" s="247" t="s">
        <v>991</v>
      </c>
    </row>
    <row r="2" spans="1:7">
      <c r="A2" s="247" t="s">
        <v>189</v>
      </c>
      <c r="B2" s="342">
        <f>'1. key ratios'!B2</f>
        <v>44561</v>
      </c>
    </row>
    <row r="4" spans="1:7" ht="30.75" thickBot="1">
      <c r="A4" s="186" t="s">
        <v>408</v>
      </c>
      <c r="B4" s="51" t="s">
        <v>149</v>
      </c>
      <c r="C4" s="8"/>
    </row>
    <row r="5" spans="1:7" ht="15.75">
      <c r="A5" s="534"/>
      <c r="B5" s="528" t="s">
        <v>150</v>
      </c>
      <c r="C5" s="546" t="s">
        <v>618</v>
      </c>
    </row>
    <row r="6" spans="1:7" ht="15.75">
      <c r="A6" s="535">
        <v>1</v>
      </c>
      <c r="B6" s="548" t="s">
        <v>960</v>
      </c>
      <c r="C6" s="527" t="s">
        <v>961</v>
      </c>
    </row>
    <row r="7" spans="1:7" ht="15.75">
      <c r="A7" s="535">
        <v>2</v>
      </c>
      <c r="B7" s="548" t="s">
        <v>962</v>
      </c>
      <c r="C7" s="527" t="s">
        <v>963</v>
      </c>
    </row>
    <row r="8" spans="1:7" ht="15.75">
      <c r="A8" s="535">
        <v>3</v>
      </c>
      <c r="B8" s="548" t="s">
        <v>964</v>
      </c>
      <c r="C8" s="527" t="s">
        <v>965</v>
      </c>
    </row>
    <row r="9" spans="1:7" ht="15.75">
      <c r="A9" s="535">
        <v>4</v>
      </c>
      <c r="B9" s="548" t="s">
        <v>966</v>
      </c>
      <c r="C9" s="527" t="s">
        <v>963</v>
      </c>
    </row>
    <row r="10" spans="1:7" ht="18">
      <c r="A10" s="535">
        <v>5</v>
      </c>
      <c r="B10" s="548" t="s">
        <v>967</v>
      </c>
      <c r="C10" s="526" t="s">
        <v>963</v>
      </c>
    </row>
    <row r="11" spans="1:7">
      <c r="A11" s="535">
        <v>6</v>
      </c>
      <c r="B11" s="530" t="s">
        <v>968</v>
      </c>
      <c r="C11" s="527" t="s">
        <v>963</v>
      </c>
    </row>
    <row r="12" spans="1:7">
      <c r="A12" s="535">
        <v>7</v>
      </c>
      <c r="B12" s="530" t="s">
        <v>969</v>
      </c>
      <c r="C12" s="527" t="s">
        <v>963</v>
      </c>
      <c r="G12" s="3"/>
    </row>
    <row r="13" spans="1:7">
      <c r="A13" s="535">
        <v>8</v>
      </c>
      <c r="B13" s="530" t="s">
        <v>994</v>
      </c>
      <c r="C13" s="527" t="s">
        <v>963</v>
      </c>
    </row>
    <row r="14" spans="1:7">
      <c r="A14" s="535">
        <v>9</v>
      </c>
      <c r="B14" s="555"/>
      <c r="C14" s="543"/>
    </row>
    <row r="15" spans="1:7">
      <c r="A15" s="535">
        <v>10</v>
      </c>
      <c r="B15" s="555"/>
      <c r="C15" s="543"/>
    </row>
    <row r="16" spans="1:7">
      <c r="A16" s="535"/>
      <c r="B16" s="768"/>
      <c r="C16" s="769"/>
    </row>
    <row r="17" spans="1:3" customFormat="1">
      <c r="A17" s="535"/>
      <c r="B17" s="529" t="s">
        <v>151</v>
      </c>
      <c r="C17" s="547" t="s">
        <v>619</v>
      </c>
    </row>
    <row r="18" spans="1:3" customFormat="1" ht="15.75">
      <c r="A18" s="535">
        <v>1</v>
      </c>
      <c r="B18" s="549" t="s">
        <v>970</v>
      </c>
      <c r="C18" s="527" t="s">
        <v>971</v>
      </c>
    </row>
    <row r="19" spans="1:3" customFormat="1" ht="15.75">
      <c r="A19" s="535">
        <v>2</v>
      </c>
      <c r="B19" s="549" t="s">
        <v>972</v>
      </c>
      <c r="C19" s="527" t="s">
        <v>973</v>
      </c>
    </row>
    <row r="20" spans="1:3" customFormat="1" ht="15.75">
      <c r="A20" s="535">
        <v>3</v>
      </c>
      <c r="B20" s="549" t="s">
        <v>974</v>
      </c>
      <c r="C20" s="527" t="s">
        <v>975</v>
      </c>
    </row>
    <row r="21" spans="1:3" customFormat="1" ht="15.75">
      <c r="A21" s="535">
        <v>4</v>
      </c>
      <c r="B21" s="549" t="s">
        <v>976</v>
      </c>
      <c r="C21" s="527" t="s">
        <v>977</v>
      </c>
    </row>
    <row r="22" spans="1:3" customFormat="1" ht="15.75">
      <c r="A22" s="535">
        <v>5</v>
      </c>
      <c r="B22" s="549" t="s">
        <v>978</v>
      </c>
      <c r="C22" s="527" t="s">
        <v>979</v>
      </c>
    </row>
    <row r="23" spans="1:3" customFormat="1" ht="15.75">
      <c r="A23" s="535">
        <v>6</v>
      </c>
      <c r="B23" s="549" t="s">
        <v>980</v>
      </c>
      <c r="C23" s="527" t="s">
        <v>981</v>
      </c>
    </row>
    <row r="24" spans="1:3" customFormat="1" ht="30">
      <c r="A24" s="535">
        <v>7</v>
      </c>
      <c r="B24" s="549" t="s">
        <v>982</v>
      </c>
      <c r="C24" s="527" t="s">
        <v>983</v>
      </c>
    </row>
    <row r="25" spans="1:3" customFormat="1" ht="30">
      <c r="A25" s="535">
        <v>8</v>
      </c>
      <c r="B25" s="549" t="s">
        <v>984</v>
      </c>
      <c r="C25" s="527" t="s">
        <v>985</v>
      </c>
    </row>
    <row r="26" spans="1:3" customFormat="1" ht="15.75">
      <c r="A26" s="535">
        <v>9</v>
      </c>
      <c r="B26" s="549"/>
      <c r="C26" s="544"/>
    </row>
    <row r="27" spans="1:3" customFormat="1" ht="15.75">
      <c r="A27" s="535">
        <v>10</v>
      </c>
      <c r="B27" s="549"/>
      <c r="C27" s="545"/>
    </row>
    <row r="28" spans="1:3" customFormat="1" ht="15.75">
      <c r="A28" s="535"/>
      <c r="B28" s="549"/>
      <c r="C28" s="545"/>
    </row>
    <row r="29" spans="1:3" customFormat="1">
      <c r="A29" s="535"/>
      <c r="B29" s="770" t="s">
        <v>152</v>
      </c>
      <c r="C29" s="771"/>
    </row>
    <row r="30" spans="1:3" customFormat="1" ht="15.75">
      <c r="A30" s="535">
        <v>1</v>
      </c>
      <c r="B30" s="551" t="s">
        <v>986</v>
      </c>
      <c r="C30" s="552">
        <v>0.19770973141775675</v>
      </c>
    </row>
    <row r="31" spans="1:3" customFormat="1">
      <c r="A31" s="535">
        <v>2</v>
      </c>
      <c r="B31" s="553" t="s">
        <v>987</v>
      </c>
      <c r="C31" s="552" t="s">
        <v>988</v>
      </c>
    </row>
    <row r="32" spans="1:3" customFormat="1">
      <c r="A32" s="535"/>
      <c r="B32" s="555"/>
      <c r="C32" s="543"/>
    </row>
    <row r="33" spans="1:3" customFormat="1">
      <c r="A33" s="535"/>
      <c r="B33" s="772" t="s">
        <v>989</v>
      </c>
      <c r="C33" s="773"/>
    </row>
    <row r="34" spans="1:3" customFormat="1">
      <c r="A34" s="535">
        <v>1</v>
      </c>
      <c r="B34" s="554" t="s">
        <v>990</v>
      </c>
      <c r="C34" s="552">
        <v>0.19900000000000001</v>
      </c>
    </row>
  </sheetData>
  <mergeCells count="3">
    <mergeCell ref="B16:C16"/>
    <mergeCell ref="B29:C29"/>
    <mergeCell ref="B33:C33"/>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B14" sqref="B14:C14"/>
      <selection pane="topRight" activeCell="B14" sqref="B14:C14"/>
      <selection pane="bottomLeft" activeCell="B14" sqref="B14:C14"/>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8" ht="15.75">
      <c r="A1" s="10" t="s">
        <v>188</v>
      </c>
      <c r="B1" s="9" t="str">
        <f>Info!C2</f>
        <v>სს ”საქართველოს ბანკი”</v>
      </c>
    </row>
    <row r="2" spans="1:8" s="14" customFormat="1" ht="15.75" customHeight="1">
      <c r="A2" s="14" t="s">
        <v>189</v>
      </c>
      <c r="B2" s="342">
        <f>'1. key ratios'!B2</f>
        <v>44561</v>
      </c>
    </row>
    <row r="3" spans="1:8" s="14" customFormat="1" ht="15.75" customHeight="1">
      <c r="H3" s="14">
        <v>0</v>
      </c>
    </row>
    <row r="4" spans="1:8" s="14" customFormat="1" ht="15.75" customHeight="1" thickBot="1">
      <c r="A4" s="187" t="s">
        <v>409</v>
      </c>
      <c r="B4" s="188" t="s">
        <v>263</v>
      </c>
      <c r="C4" s="158"/>
      <c r="D4" s="158"/>
      <c r="E4" s="159" t="s">
        <v>93</v>
      </c>
    </row>
    <row r="5" spans="1:8" s="95" customFormat="1" ht="17.45" customHeight="1">
      <c r="A5" s="255"/>
      <c r="B5" s="256"/>
      <c r="C5" s="157" t="s">
        <v>0</v>
      </c>
      <c r="D5" s="157" t="s">
        <v>1</v>
      </c>
      <c r="E5" s="257" t="s">
        <v>2</v>
      </c>
    </row>
    <row r="6" spans="1:8" s="125" customFormat="1" ht="14.45" customHeight="1">
      <c r="A6" s="258"/>
      <c r="B6" s="774" t="s">
        <v>231</v>
      </c>
      <c r="C6" s="774" t="s">
        <v>230</v>
      </c>
      <c r="D6" s="775" t="s">
        <v>229</v>
      </c>
      <c r="E6" s="776"/>
      <c r="G6"/>
    </row>
    <row r="7" spans="1:8" s="125" customFormat="1" ht="99.6" customHeight="1">
      <c r="A7" s="258"/>
      <c r="B7" s="774"/>
      <c r="C7" s="774"/>
      <c r="D7" s="253" t="s">
        <v>228</v>
      </c>
      <c r="E7" s="254" t="s">
        <v>520</v>
      </c>
      <c r="G7"/>
    </row>
    <row r="8" spans="1:8">
      <c r="A8" s="259">
        <v>1</v>
      </c>
      <c r="B8" s="260" t="s">
        <v>154</v>
      </c>
      <c r="C8" s="448">
        <f>'2. RC'!E7</f>
        <v>795127843.81999993</v>
      </c>
      <c r="D8" s="448"/>
      <c r="E8" s="449">
        <f>C8-D8</f>
        <v>795127843.81999993</v>
      </c>
    </row>
    <row r="9" spans="1:8">
      <c r="A9" s="259">
        <v>2</v>
      </c>
      <c r="B9" s="260" t="s">
        <v>155</v>
      </c>
      <c r="C9" s="448">
        <f>'2. RC'!E8</f>
        <v>1958847830.7</v>
      </c>
      <c r="D9" s="448"/>
      <c r="E9" s="449">
        <f t="shared" ref="E9:E20" si="0">C9-D9</f>
        <v>1958847830.7</v>
      </c>
    </row>
    <row r="10" spans="1:8">
      <c r="A10" s="259">
        <v>3</v>
      </c>
      <c r="B10" s="260" t="s">
        <v>227</v>
      </c>
      <c r="C10" s="448">
        <f>'2. RC'!E9</f>
        <v>575632909.7700001</v>
      </c>
      <c r="D10" s="448"/>
      <c r="E10" s="449">
        <f t="shared" si="0"/>
        <v>575632909.7700001</v>
      </c>
    </row>
    <row r="11" spans="1:8">
      <c r="A11" s="259">
        <v>4</v>
      </c>
      <c r="B11" s="260" t="s">
        <v>185</v>
      </c>
      <c r="C11" s="448">
        <f>'2. RC'!E10</f>
        <v>303.24</v>
      </c>
      <c r="D11" s="448"/>
      <c r="E11" s="449">
        <f t="shared" si="0"/>
        <v>303.24</v>
      </c>
    </row>
    <row r="12" spans="1:8">
      <c r="A12" s="259">
        <v>5</v>
      </c>
      <c r="B12" s="260" t="s">
        <v>157</v>
      </c>
      <c r="C12" s="448">
        <f>'2. RC'!E11</f>
        <v>2452491730.0180001</v>
      </c>
      <c r="D12" s="448"/>
      <c r="E12" s="449">
        <f t="shared" si="0"/>
        <v>2452491730.0180001</v>
      </c>
    </row>
    <row r="13" spans="1:8">
      <c r="A13" s="259">
        <v>6.1</v>
      </c>
      <c r="B13" s="260" t="s">
        <v>158</v>
      </c>
      <c r="C13" s="448">
        <f>'2. RC'!E12</f>
        <v>15385154749.2076</v>
      </c>
      <c r="D13" s="448">
        <v>0</v>
      </c>
      <c r="E13" s="449">
        <f t="shared" si="0"/>
        <v>15385154749.2076</v>
      </c>
    </row>
    <row r="14" spans="1:8">
      <c r="A14" s="259">
        <v>6.2</v>
      </c>
      <c r="B14" s="261" t="s">
        <v>159</v>
      </c>
      <c r="C14" s="448">
        <f>'2. RC'!E13</f>
        <v>-614291231.34249997</v>
      </c>
      <c r="D14" s="448">
        <v>0</v>
      </c>
      <c r="E14" s="449">
        <f t="shared" si="0"/>
        <v>-614291231.34249997</v>
      </c>
    </row>
    <row r="15" spans="1:8">
      <c r="A15" s="259">
        <v>6</v>
      </c>
      <c r="B15" s="260" t="s">
        <v>226</v>
      </c>
      <c r="C15" s="448">
        <f>'2. RC'!E14</f>
        <v>14770863517.865099</v>
      </c>
      <c r="D15" s="448">
        <f>SUM(D13:D14)</f>
        <v>0</v>
      </c>
      <c r="E15" s="449">
        <f t="shared" si="0"/>
        <v>14770863517.865099</v>
      </c>
    </row>
    <row r="16" spans="1:8">
      <c r="A16" s="259">
        <v>7</v>
      </c>
      <c r="B16" s="260" t="s">
        <v>161</v>
      </c>
      <c r="C16" s="448">
        <f>'2. RC'!E15</f>
        <v>184077527.34000003</v>
      </c>
      <c r="D16" s="448"/>
      <c r="E16" s="449">
        <f t="shared" si="0"/>
        <v>184077527.34000003</v>
      </c>
    </row>
    <row r="17" spans="1:7">
      <c r="A17" s="259">
        <v>8</v>
      </c>
      <c r="B17" s="260" t="s">
        <v>162</v>
      </c>
      <c r="C17" s="448">
        <f>'2. RC'!E16</f>
        <v>94575168.069999993</v>
      </c>
      <c r="D17" s="448"/>
      <c r="E17" s="449">
        <f t="shared" si="0"/>
        <v>94575168.069999993</v>
      </c>
      <c r="F17" s="5"/>
      <c r="G17" s="5"/>
    </row>
    <row r="18" spans="1:7">
      <c r="A18" s="259">
        <v>9</v>
      </c>
      <c r="B18" s="260" t="s">
        <v>163</v>
      </c>
      <c r="C18" s="448">
        <f>'2. RC'!E17</f>
        <v>148182693.25</v>
      </c>
      <c r="D18" s="448">
        <v>9474278.2899999991</v>
      </c>
      <c r="E18" s="449">
        <f t="shared" si="0"/>
        <v>138708414.96000001</v>
      </c>
      <c r="G18" s="5"/>
    </row>
    <row r="19" spans="1:7" ht="25.5">
      <c r="A19" s="259">
        <v>10</v>
      </c>
      <c r="B19" s="260" t="s">
        <v>164</v>
      </c>
      <c r="C19" s="448">
        <f>'2. RC'!E18</f>
        <v>510052256.26999998</v>
      </c>
      <c r="D19" s="448">
        <v>141255078</v>
      </c>
      <c r="E19" s="449">
        <f t="shared" si="0"/>
        <v>368797178.26999998</v>
      </c>
      <c r="G19" s="5"/>
    </row>
    <row r="20" spans="1:7">
      <c r="A20" s="259">
        <v>11</v>
      </c>
      <c r="B20" s="260" t="s">
        <v>165</v>
      </c>
      <c r="C20" s="448">
        <f>'2. RC'!E19</f>
        <v>298332067.50389999</v>
      </c>
      <c r="D20" s="448">
        <v>0</v>
      </c>
      <c r="E20" s="449">
        <f t="shared" si="0"/>
        <v>298332067.50389999</v>
      </c>
    </row>
    <row r="21" spans="1:7" ht="39" thickBot="1">
      <c r="A21" s="262"/>
      <c r="B21" s="263" t="s">
        <v>483</v>
      </c>
      <c r="C21" s="233">
        <f>SUM(C8:C12, C15:C20)</f>
        <v>21788183847.847</v>
      </c>
      <c r="D21" s="233">
        <f>SUM(D8:D12, D15:D20)</f>
        <v>150729356.28999999</v>
      </c>
      <c r="E21" s="264">
        <f>SUM(E8:E12, E15:E20)</f>
        <v>21637454491.556999</v>
      </c>
      <c r="F21" s="533">
        <f>E21-'[4]Risk Weighted Risk Exposures'!$D$48</f>
        <v>21637454491.556999</v>
      </c>
    </row>
    <row r="22" spans="1:7">
      <c r="A22"/>
      <c r="B22"/>
      <c r="C22"/>
      <c r="D22"/>
      <c r="E22"/>
    </row>
    <row r="23" spans="1:7">
      <c r="A23"/>
      <c r="B23"/>
      <c r="C23" s="533">
        <f>C21-'2. RC'!E20</f>
        <v>0</v>
      </c>
      <c r="D23"/>
      <c r="E23" s="650"/>
    </row>
    <row r="25" spans="1:7" s="1" customFormat="1">
      <c r="B25" s="53"/>
      <c r="F25"/>
      <c r="G25"/>
    </row>
    <row r="26" spans="1:7" s="1" customFormat="1">
      <c r="B26" s="54"/>
      <c r="F26"/>
      <c r="G26"/>
    </row>
    <row r="27" spans="1:7" s="1" customFormat="1">
      <c r="B27" s="53"/>
      <c r="F27"/>
      <c r="G27"/>
    </row>
    <row r="28" spans="1:7" s="1" customFormat="1">
      <c r="B28" s="53"/>
      <c r="F28"/>
      <c r="G28"/>
    </row>
    <row r="29" spans="1:7" s="1" customFormat="1">
      <c r="B29" s="53"/>
      <c r="F29"/>
      <c r="G29"/>
    </row>
    <row r="30" spans="1:7" s="1" customFormat="1">
      <c r="B30" s="53"/>
      <c r="F30"/>
      <c r="G30"/>
    </row>
    <row r="31" spans="1:7" s="1" customFormat="1">
      <c r="B31" s="53"/>
      <c r="F31"/>
      <c r="G31"/>
    </row>
    <row r="32" spans="1:7" s="1" customFormat="1">
      <c r="B32" s="54"/>
      <c r="F32"/>
      <c r="G32"/>
    </row>
    <row r="33" spans="2:7" s="1" customFormat="1">
      <c r="B33" s="54"/>
      <c r="F33"/>
      <c r="G33"/>
    </row>
    <row r="34" spans="2:7" s="1" customFormat="1">
      <c r="B34" s="54"/>
      <c r="F34"/>
      <c r="G34"/>
    </row>
    <row r="35" spans="2:7" s="1" customFormat="1">
      <c r="B35" s="54"/>
      <c r="F35"/>
      <c r="G35"/>
    </row>
    <row r="36" spans="2:7" s="1" customFormat="1">
      <c r="B36" s="54"/>
      <c r="F36"/>
      <c r="G36"/>
    </row>
    <row r="37" spans="2:7" s="1" customFormat="1">
      <c r="B37" s="5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B14" sqref="B14:C14"/>
      <selection pane="topRight" activeCell="B14" sqref="B14:C14"/>
      <selection pane="bottomLeft" activeCell="B14" sqref="B14:C14"/>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0" t="s">
        <v>188</v>
      </c>
      <c r="B1" s="9" t="str">
        <f>Info!C2</f>
        <v>სს ”საქართველოს ბანკი”</v>
      </c>
      <c r="D1">
        <v>0</v>
      </c>
    </row>
    <row r="2" spans="1:6" s="14" customFormat="1" ht="15.75" customHeight="1">
      <c r="A2" s="14" t="s">
        <v>189</v>
      </c>
      <c r="B2" s="342">
        <f>'1. key ratios'!B2</f>
        <v>44561</v>
      </c>
      <c r="C2"/>
      <c r="D2"/>
      <c r="E2"/>
      <c r="F2"/>
    </row>
    <row r="3" spans="1:6" s="14" customFormat="1" ht="15.75" customHeight="1">
      <c r="C3"/>
      <c r="D3"/>
      <c r="E3"/>
      <c r="F3"/>
    </row>
    <row r="4" spans="1:6" s="14" customFormat="1" ht="26.25" thickBot="1">
      <c r="A4" s="14" t="s">
        <v>410</v>
      </c>
      <c r="B4" s="165" t="s">
        <v>266</v>
      </c>
      <c r="C4" s="159" t="s">
        <v>93</v>
      </c>
      <c r="D4"/>
      <c r="E4"/>
      <c r="F4"/>
    </row>
    <row r="5" spans="1:6" ht="26.25">
      <c r="A5" s="160">
        <v>1</v>
      </c>
      <c r="B5" s="161" t="s">
        <v>432</v>
      </c>
      <c r="C5" s="203">
        <f>'7. LI1'!E21</f>
        <v>21637454491.556999</v>
      </c>
    </row>
    <row r="6" spans="1:6" s="150" customFormat="1">
      <c r="A6" s="94">
        <v>2.1</v>
      </c>
      <c r="B6" s="167" t="s">
        <v>267</v>
      </c>
      <c r="C6" s="450">
        <v>2484841062.1030922</v>
      </c>
    </row>
    <row r="7" spans="1:6" s="3" customFormat="1" ht="25.5" outlineLevel="1">
      <c r="A7" s="166">
        <v>2.2000000000000002</v>
      </c>
      <c r="B7" s="162" t="s">
        <v>268</v>
      </c>
      <c r="C7" s="451">
        <v>2361571795.3720002</v>
      </c>
    </row>
    <row r="8" spans="1:6" s="3" customFormat="1" ht="26.25">
      <c r="A8" s="166">
        <v>3</v>
      </c>
      <c r="B8" s="163" t="s">
        <v>433</v>
      </c>
      <c r="C8" s="452">
        <f>SUM(C5:C7)</f>
        <v>26483867349.032093</v>
      </c>
    </row>
    <row r="9" spans="1:6" s="150" customFormat="1">
      <c r="A9" s="94">
        <v>4</v>
      </c>
      <c r="B9" s="170" t="s">
        <v>264</v>
      </c>
      <c r="C9" s="755">
        <v>276521902.80980003</v>
      </c>
    </row>
    <row r="10" spans="1:6" s="3" customFormat="1" ht="25.5" outlineLevel="1">
      <c r="A10" s="166">
        <v>5.0999999999999996</v>
      </c>
      <c r="B10" s="162" t="s">
        <v>273</v>
      </c>
      <c r="C10" s="450">
        <v>-1431916116.0122962</v>
      </c>
    </row>
    <row r="11" spans="1:6" s="3" customFormat="1" ht="25.5" outlineLevel="1">
      <c r="A11" s="166">
        <v>5.2</v>
      </c>
      <c r="B11" s="162" t="s">
        <v>274</v>
      </c>
      <c r="C11" s="451">
        <v>-2314007352.720005</v>
      </c>
    </row>
    <row r="12" spans="1:6" s="3" customFormat="1">
      <c r="A12" s="166">
        <v>6</v>
      </c>
      <c r="B12" s="168" t="s">
        <v>605</v>
      </c>
      <c r="C12" s="451">
        <v>0</v>
      </c>
    </row>
    <row r="13" spans="1:6" s="3" customFormat="1" ht="15.75" thickBot="1">
      <c r="A13" s="169">
        <v>7</v>
      </c>
      <c r="B13" s="164" t="s">
        <v>265</v>
      </c>
      <c r="C13" s="204">
        <f>SUM(C8:C12)</f>
        <v>23014465783.109592</v>
      </c>
    </row>
    <row r="15" spans="1:6" ht="26.25">
      <c r="B15" s="16" t="s">
        <v>606</v>
      </c>
    </row>
    <row r="17" spans="2:9" s="1" customFormat="1">
      <c r="B17" s="55"/>
      <c r="C17"/>
      <c r="D17"/>
      <c r="E17"/>
      <c r="F17"/>
      <c r="G17"/>
      <c r="H17"/>
      <c r="I17"/>
    </row>
    <row r="18" spans="2:9" s="1" customFormat="1">
      <c r="B18" s="52"/>
      <c r="C18"/>
      <c r="D18"/>
      <c r="E18"/>
      <c r="F18"/>
      <c r="G18"/>
      <c r="H18"/>
      <c r="I18"/>
    </row>
    <row r="19" spans="2:9" s="1" customFormat="1">
      <c r="B19" s="52"/>
      <c r="C19"/>
      <c r="D19"/>
      <c r="E19"/>
      <c r="F19"/>
      <c r="G19"/>
      <c r="H19"/>
      <c r="I19"/>
    </row>
    <row r="20" spans="2:9" s="1" customFormat="1">
      <c r="B20" s="54"/>
      <c r="C20"/>
      <c r="D20"/>
      <c r="E20"/>
      <c r="F20"/>
      <c r="G20"/>
      <c r="H20"/>
      <c r="I20"/>
    </row>
    <row r="21" spans="2:9" s="1" customFormat="1">
      <c r="B21" s="53"/>
      <c r="C21"/>
      <c r="D21"/>
      <c r="E21"/>
      <c r="F21"/>
      <c r="G21"/>
      <c r="H21"/>
      <c r="I21"/>
    </row>
    <row r="22" spans="2:9" s="1" customFormat="1">
      <c r="B22" s="54"/>
      <c r="C22"/>
      <c r="D22"/>
      <c r="E22"/>
      <c r="F22"/>
      <c r="G22"/>
      <c r="H22"/>
      <c r="I22"/>
    </row>
    <row r="23" spans="2:9" s="1" customFormat="1">
      <c r="B23" s="53"/>
      <c r="C23"/>
      <c r="D23"/>
      <c r="E23"/>
      <c r="F23"/>
      <c r="G23"/>
      <c r="H23"/>
      <c r="I23"/>
    </row>
    <row r="24" spans="2:9" s="1" customFormat="1">
      <c r="B24" s="53"/>
      <c r="C24"/>
      <c r="D24"/>
      <c r="E24"/>
      <c r="F24"/>
      <c r="G24"/>
      <c r="H24"/>
      <c r="I24"/>
    </row>
    <row r="25" spans="2:9" s="1" customFormat="1">
      <c r="B25" s="53"/>
      <c r="C25"/>
      <c r="D25"/>
      <c r="E25"/>
      <c r="F25"/>
      <c r="G25"/>
      <c r="H25"/>
      <c r="I25"/>
    </row>
    <row r="26" spans="2:9" s="1" customFormat="1">
      <c r="B26" s="53"/>
      <c r="C26"/>
      <c r="D26"/>
      <c r="E26"/>
      <c r="F26"/>
      <c r="G26"/>
      <c r="H26"/>
      <c r="I26"/>
    </row>
    <row r="27" spans="2:9" s="1" customFormat="1">
      <c r="B27" s="53"/>
      <c r="C27"/>
      <c r="D27"/>
      <c r="E27"/>
      <c r="F27"/>
      <c r="G27"/>
      <c r="H27"/>
      <c r="I27"/>
    </row>
    <row r="28" spans="2:9" s="1" customFormat="1">
      <c r="B28" s="54"/>
      <c r="C28"/>
      <c r="D28"/>
      <c r="E28"/>
      <c r="F28"/>
      <c r="G28"/>
      <c r="H28"/>
      <c r="I28"/>
    </row>
    <row r="29" spans="2:9" s="1" customFormat="1">
      <c r="B29" s="54"/>
      <c r="C29"/>
      <c r="D29"/>
      <c r="E29"/>
      <c r="F29"/>
      <c r="G29"/>
      <c r="H29"/>
      <c r="I29"/>
    </row>
    <row r="30" spans="2:9" s="1" customFormat="1">
      <c r="B30" s="54"/>
      <c r="C30"/>
      <c r="D30"/>
      <c r="E30"/>
      <c r="F30"/>
      <c r="G30"/>
      <c r="H30"/>
      <c r="I30"/>
    </row>
    <row r="31" spans="2:9" s="1" customFormat="1">
      <c r="B31" s="54"/>
      <c r="C31"/>
      <c r="D31"/>
      <c r="E31"/>
      <c r="F31"/>
      <c r="G31"/>
      <c r="H31"/>
      <c r="I31"/>
    </row>
    <row r="32" spans="2:9" s="1" customFormat="1">
      <c r="B32" s="54"/>
      <c r="C32"/>
      <c r="D32"/>
      <c r="E32"/>
      <c r="F32"/>
      <c r="G32"/>
      <c r="H32"/>
      <c r="I32"/>
    </row>
    <row r="33" spans="2:9" s="1" customFormat="1">
      <c r="B33" s="5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zow/RECzuGydAHTrTaPvAEZxEHA99DwqE88RyTkhXo8=</DigestValue>
    </Reference>
    <Reference Type="http://www.w3.org/2000/09/xmldsig#Object" URI="#idOfficeObject">
      <DigestMethod Algorithm="http://www.w3.org/2001/04/xmlenc#sha256"/>
      <DigestValue>SH3kZpNCOmGvnY4jo6GolFNQCiQDGDSRVLWlo+jtjIw=</DigestValue>
    </Reference>
    <Reference Type="http://uri.etsi.org/01903#SignedProperties" URI="#idSignedProperties">
      <Transforms>
        <Transform Algorithm="http://www.w3.org/TR/2001/REC-xml-c14n-20010315"/>
      </Transforms>
      <DigestMethod Algorithm="http://www.w3.org/2001/04/xmlenc#sha256"/>
      <DigestValue>kv2GqZS928oHv6b8aLulv9Qi2jt5JjETk5kUiaqL5FY=</DigestValue>
    </Reference>
  </SignedInfo>
  <SignatureValue>NYRJX03gRGfR5Q8IbNcPXz5jiltNUi29oV4j5a809SoGVBWhMIo50FW1T4pYPtzypYfZmr95PvfA
0czJnWCymzwhdz3NjxEKoQZrSYh3UtH7uEo++65Y1u1FcYDr6Zxd+hecwlLZ2NUro5oNfAfoeCJD
HO9p2A9KHgQZRIMmEJb+Vg6qlqRhmyyGdZytejjige0SBYgWcq+3PpXQCfazGhBdzao+70ynn6lJ
03E/uZPklO/egwt+s2EgBsspdbqDjGEdsVJ10YGFL4MZhRhHd30GQ9kMeLrGOxc39f27m7RRc8pd
3q9ScMstdqEqy9kiL5I2BaEmk197eFVpFHnC8A==</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imb1oIVlW8mvG7oQYArCozqnsgcBYjCfMOJzz6+O180=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JKtPVqASUF+v/1puMiZ3vYSp1t6JEyGbp2mEDB1hiSg=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oyrpQyu6f36edBhojAmMGO9V7muPkFFZyzH7qZGXH+s=</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uU88Xb8H52+zoIqxS5vO/I1x2eOfnDiUW8vvtTUj+gU=</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rph9b3dBiB1ja1AQtp/HGe9MLyXtaAU2c+dIqc6FoeQ=</DigestValue>
      </Reference>
      <Reference URI="/xl/styles.xml?ContentType=application/vnd.openxmlformats-officedocument.spreadsheetml.styles+xml">
        <DigestMethod Algorithm="http://www.w3.org/2001/04/xmlenc#sha256"/>
        <DigestValue>hZTGxbaeJohn1WgY9AtGQ6TwHc9CrMn6CwC2AV1Bgw0=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0FVvmSijDmIJs3n05eCmMM1PYlas88ReJfryD91YecU=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oAyFJgk1+VjLEHxscyI3iEL7H7VgaIyMrd/1zRDM5So=</DigestValue>
      </Reference>
      <Reference URI="/xl/worksheets/sheet10.xml?ContentType=application/vnd.openxmlformats-officedocument.spreadsheetml.worksheet+xml">
        <DigestMethod Algorithm="http://www.w3.org/2001/04/xmlenc#sha256"/>
        <DigestValue>9ZzxLSBXVKNBlbZHrxyAPGuwxI5PE3wDMio2CfhCsHk=</DigestValue>
      </Reference>
      <Reference URI="/xl/worksheets/sheet11.xml?ContentType=application/vnd.openxmlformats-officedocument.spreadsheetml.worksheet+xml">
        <DigestMethod Algorithm="http://www.w3.org/2001/04/xmlenc#sha256"/>
        <DigestValue>rk7O7ShKlh8Niz3CFg3sjW9qGG1lZ6G4dV1ND98d3ug=</DigestValue>
      </Reference>
      <Reference URI="/xl/worksheets/sheet12.xml?ContentType=application/vnd.openxmlformats-officedocument.spreadsheetml.worksheet+xml">
        <DigestMethod Algorithm="http://www.w3.org/2001/04/xmlenc#sha256"/>
        <DigestValue>TuDDEhWrRm+xCeUrUN/c/WSALzlmhDHVQ/+lQxfy5cU=</DigestValue>
      </Reference>
      <Reference URI="/xl/worksheets/sheet13.xml?ContentType=application/vnd.openxmlformats-officedocument.spreadsheetml.worksheet+xml">
        <DigestMethod Algorithm="http://www.w3.org/2001/04/xmlenc#sha256"/>
        <DigestValue>8C2p8TWOKu5XJwj96NqbqU78g2vQ04qqOz6notaJbY4=</DigestValue>
      </Reference>
      <Reference URI="/xl/worksheets/sheet14.xml?ContentType=application/vnd.openxmlformats-officedocument.spreadsheetml.worksheet+xml">
        <DigestMethod Algorithm="http://www.w3.org/2001/04/xmlenc#sha256"/>
        <DigestValue>gfXR0BQsP6L5kF/cQ2po1mFlakPyUAYSM7Eyno3FiEs=</DigestValue>
      </Reference>
      <Reference URI="/xl/worksheets/sheet15.xml?ContentType=application/vnd.openxmlformats-officedocument.spreadsheetml.worksheet+xml">
        <DigestMethod Algorithm="http://www.w3.org/2001/04/xmlenc#sha256"/>
        <DigestValue>lcbCYwoTSYojgMGtCYnxDvCvm6QsbzebktAYZjelsuU=</DigestValue>
      </Reference>
      <Reference URI="/xl/worksheets/sheet16.xml?ContentType=application/vnd.openxmlformats-officedocument.spreadsheetml.worksheet+xml">
        <DigestMethod Algorithm="http://www.w3.org/2001/04/xmlenc#sha256"/>
        <DigestValue>cUkiam8mRcasLxl/5qV3TDAaAI3D6Mgz8/a/zM8iQsE=</DigestValue>
      </Reference>
      <Reference URI="/xl/worksheets/sheet17.xml?ContentType=application/vnd.openxmlformats-officedocument.spreadsheetml.worksheet+xml">
        <DigestMethod Algorithm="http://www.w3.org/2001/04/xmlenc#sha256"/>
        <DigestValue>tb0BC3tX6M26J4vG7SrNujc+PfWYtcXPwQgI9MXReJ0=</DigestValue>
      </Reference>
      <Reference URI="/xl/worksheets/sheet18.xml?ContentType=application/vnd.openxmlformats-officedocument.spreadsheetml.worksheet+xml">
        <DigestMethod Algorithm="http://www.w3.org/2001/04/xmlenc#sha256"/>
        <DigestValue>OHHXWhulP9a85Y8WU97Xey/JhfhXwqUqMx5Od3ZRoU8=</DigestValue>
      </Reference>
      <Reference URI="/xl/worksheets/sheet19.xml?ContentType=application/vnd.openxmlformats-officedocument.spreadsheetml.worksheet+xml">
        <DigestMethod Algorithm="http://www.w3.org/2001/04/xmlenc#sha256"/>
        <DigestValue>40JIYTP3I8Nh00aDD2ajh1wfZeSFi+bTobg51T9TZnc=</DigestValue>
      </Reference>
      <Reference URI="/xl/worksheets/sheet2.xml?ContentType=application/vnd.openxmlformats-officedocument.spreadsheetml.worksheet+xml">
        <DigestMethod Algorithm="http://www.w3.org/2001/04/xmlenc#sha256"/>
        <DigestValue>CM2ZKucgkfbf1ECh3GGgzaX9pSrfWRbuCndYb79+Hm8=</DigestValue>
      </Reference>
      <Reference URI="/xl/worksheets/sheet20.xml?ContentType=application/vnd.openxmlformats-officedocument.spreadsheetml.worksheet+xml">
        <DigestMethod Algorithm="http://www.w3.org/2001/04/xmlenc#sha256"/>
        <DigestValue>UR3iCI4HAY9tLe+y38ZW/bu5666e+glxOhkgj5TvRv0=</DigestValue>
      </Reference>
      <Reference URI="/xl/worksheets/sheet21.xml?ContentType=application/vnd.openxmlformats-officedocument.spreadsheetml.worksheet+xml">
        <DigestMethod Algorithm="http://www.w3.org/2001/04/xmlenc#sha256"/>
        <DigestValue>20jWDLtm2KMVEZBqxqYB5GisITFWYReZlH7rL/nO8Qg=</DigestValue>
      </Reference>
      <Reference URI="/xl/worksheets/sheet22.xml?ContentType=application/vnd.openxmlformats-officedocument.spreadsheetml.worksheet+xml">
        <DigestMethod Algorithm="http://www.w3.org/2001/04/xmlenc#sha256"/>
        <DigestValue>bjzgLfjt2m4y+3C3t/iuLAHnYz4yCdAvxkjGNs4Ldtw=</DigestValue>
      </Reference>
      <Reference URI="/xl/worksheets/sheet23.xml?ContentType=application/vnd.openxmlformats-officedocument.spreadsheetml.worksheet+xml">
        <DigestMethod Algorithm="http://www.w3.org/2001/04/xmlenc#sha256"/>
        <DigestValue>223FOk+J6QcDVeLTfUecbzieE5ASF/F56LMy3P7XT3I=</DigestValue>
      </Reference>
      <Reference URI="/xl/worksheets/sheet24.xml?ContentType=application/vnd.openxmlformats-officedocument.spreadsheetml.worksheet+xml">
        <DigestMethod Algorithm="http://www.w3.org/2001/04/xmlenc#sha256"/>
        <DigestValue>HYdN/DrbCCPpX1zBZz36iafsAPDUX9cgZGBUY2v5y10=</DigestValue>
      </Reference>
      <Reference URI="/xl/worksheets/sheet25.xml?ContentType=application/vnd.openxmlformats-officedocument.spreadsheetml.worksheet+xml">
        <DigestMethod Algorithm="http://www.w3.org/2001/04/xmlenc#sha256"/>
        <DigestValue>cA4oQV7mnKe+i40arNI+LWbrxe12TkR3QZng+vA9gmk=</DigestValue>
      </Reference>
      <Reference URI="/xl/worksheets/sheet26.xml?ContentType=application/vnd.openxmlformats-officedocument.spreadsheetml.worksheet+xml">
        <DigestMethod Algorithm="http://www.w3.org/2001/04/xmlenc#sha256"/>
        <DigestValue>Re2Kc4w/lnuS7rZbATrLn5c0JrSn7OgCq6x1DjruTuA=</DigestValue>
      </Reference>
      <Reference URI="/xl/worksheets/sheet27.xml?ContentType=application/vnd.openxmlformats-officedocument.spreadsheetml.worksheet+xml">
        <DigestMethod Algorithm="http://www.w3.org/2001/04/xmlenc#sha256"/>
        <DigestValue>D9xMYA+10vpBmqWP0cYAin5tNTsrP0WmLGzrJsobjAo=</DigestValue>
      </Reference>
      <Reference URI="/xl/worksheets/sheet28.xml?ContentType=application/vnd.openxmlformats-officedocument.spreadsheetml.worksheet+xml">
        <DigestMethod Algorithm="http://www.w3.org/2001/04/xmlenc#sha256"/>
        <DigestValue>6v5807RMwgvPJFjARoJaKGJeN7xzuSbO1eVmbjkMd88=</DigestValue>
      </Reference>
      <Reference URI="/xl/worksheets/sheet29.xml?ContentType=application/vnd.openxmlformats-officedocument.spreadsheetml.worksheet+xml">
        <DigestMethod Algorithm="http://www.w3.org/2001/04/xmlenc#sha256"/>
        <DigestValue>QvCM7W4BFw1h1VCUb8U/u2+v3gp/jD7k6mjXT2QJxxQ=</DigestValue>
      </Reference>
      <Reference URI="/xl/worksheets/sheet3.xml?ContentType=application/vnd.openxmlformats-officedocument.spreadsheetml.worksheet+xml">
        <DigestMethod Algorithm="http://www.w3.org/2001/04/xmlenc#sha256"/>
        <DigestValue>EQSjIKcPOPZENcHMU+jvP6Oe+sNbTkiHz0sijg55XkU=</DigestValue>
      </Reference>
      <Reference URI="/xl/worksheets/sheet30.xml?ContentType=application/vnd.openxmlformats-officedocument.spreadsheetml.worksheet+xml">
        <DigestMethod Algorithm="http://www.w3.org/2001/04/xmlenc#sha256"/>
        <DigestValue>9OaZ8nuWV2kyMavE2uqoQoSALnvY736Fa0mSM6YmRc0=</DigestValue>
      </Reference>
      <Reference URI="/xl/worksheets/sheet4.xml?ContentType=application/vnd.openxmlformats-officedocument.spreadsheetml.worksheet+xml">
        <DigestMethod Algorithm="http://www.w3.org/2001/04/xmlenc#sha256"/>
        <DigestValue>91Z/VNG+3Uwi9d5xvTgsQNEkfx/yHoC4i7vwdlZI2fA=</DigestValue>
      </Reference>
      <Reference URI="/xl/worksheets/sheet5.xml?ContentType=application/vnd.openxmlformats-officedocument.spreadsheetml.worksheet+xml">
        <DigestMethod Algorithm="http://www.w3.org/2001/04/xmlenc#sha256"/>
        <DigestValue>fz1kyxwKFcNkxWzNIq6K7hERxMJyBYWV05DEsEMSGCM=</DigestValue>
      </Reference>
      <Reference URI="/xl/worksheets/sheet6.xml?ContentType=application/vnd.openxmlformats-officedocument.spreadsheetml.worksheet+xml">
        <DigestMethod Algorithm="http://www.w3.org/2001/04/xmlenc#sha256"/>
        <DigestValue>FsFJgWv6G0kkbSeRULtJcS+i3iW0MJoTiLVR47uzXlY=</DigestValue>
      </Reference>
      <Reference URI="/xl/worksheets/sheet7.xml?ContentType=application/vnd.openxmlformats-officedocument.spreadsheetml.worksheet+xml">
        <DigestMethod Algorithm="http://www.w3.org/2001/04/xmlenc#sha256"/>
        <DigestValue>5vCn+tixilt6qzpb0mZHdaob/G+dESDOF763PqrH44k=</DigestValue>
      </Reference>
      <Reference URI="/xl/worksheets/sheet8.xml?ContentType=application/vnd.openxmlformats-officedocument.spreadsheetml.worksheet+xml">
        <DigestMethod Algorithm="http://www.w3.org/2001/04/xmlenc#sha256"/>
        <DigestValue>LziDB7iGbCWcTOMtrKKemIx8EOQ/o/kHgE4ylpFzl9g=</DigestValue>
      </Reference>
      <Reference URI="/xl/worksheets/sheet9.xml?ContentType=application/vnd.openxmlformats-officedocument.spreadsheetml.worksheet+xml">
        <DigestMethod Algorithm="http://www.w3.org/2001/04/xmlenc#sha256"/>
        <DigestValue>BUE7jU7rbz3P4ZgVw2NMd21Xggmxsgbd31WGt6cieZ8=</DigestValue>
      </Reference>
    </Manifest>
    <SignatureProperties>
      <SignatureProperty Id="idSignatureTime" Target="#idPackageSignature">
        <mdssi:SignatureTime xmlns:mdssi="http://schemas.openxmlformats.org/package/2006/digital-signature">
          <mdssi:Format>YYYY-MM-DDThh:mm:ssTZD</mdssi:Format>
          <mdssi:Value>2022-01-31T15:01:05Z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PG1-BBG-QQ-20211231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2022-01-31T15:01:05Z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PG1-BBG-QQ-20211231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GmCZKHBcKLOvggt3VQHplZQ2dZtkYG/Ei5YqBY/7HjQ=</DigestValue>
    </Reference>
    <Reference Type="http://www.w3.org/2000/09/xmldsig#Object" URI="#idOfficeObject">
      <DigestMethod Algorithm="http://www.w3.org/2001/04/xmlenc#sha256"/>
      <DigestValue>SH3kZpNCOmGvnY4jo6GolFNQCiQDGDSRVLWlo+jtjIw=</DigestValue>
    </Reference>
    <Reference Type="http://uri.etsi.org/01903#SignedProperties" URI="#idSignedProperties">
      <Transforms>
        <Transform Algorithm="http://www.w3.org/TR/2001/REC-xml-c14n-20010315"/>
      </Transforms>
      <DigestMethod Algorithm="http://www.w3.org/2001/04/xmlenc#sha256"/>
      <DigestValue>lpiDRBUXMKOjweNsfs1A20+kTlHSerWjP9chJJOdfdM=</DigestValue>
    </Reference>
  </SignedInfo>
  <SignatureValue>ovEb6oCoRpSpv0zslUwKq7jqVxVm1xGLRONRjcwORkTK1meNQZlCr1uMmtGeqPeLuyxmjv7TBN9k
vg+nv6wJZq9qhFGPyUhrIk/J/6esiZJNj5H4A0uxMxPyJ/9HJKJCArZdY5xJKHLwcrF+R8eeRm4J
4G2b2ZJGQv0mMqmVM52lf00swiTGT3ehOnvuuMGnKnvqDmg6pPNwShovmbuqFb/qhI4v5C1n/F3R
QKrgsr4a6GUjYGs7VLNk+KA+ARz43kZ8JzB9B6MkoBKgCZFRFN/1rzOV/U1gaskfqAbHqRN7gjq2
p6QdMANr3Spr6g/QUh3p96PORvobySMKhXMfOg==</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imb1oIVlW8mvG7oQYArCozqnsgcBYjCfMOJzz6+O180=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JKtPVqASUF+v/1puMiZ3vYSp1t6JEyGbp2mEDB1hiSg=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oyrpQyu6f36edBhojAmMGO9V7muPkFFZyzH7qZGXH+s=</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uU88Xb8H52+zoIqxS5vO/I1x2eOfnDiUW8vvtTUj+gU=</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rph9b3dBiB1ja1AQtp/HGe9MLyXtaAU2c+dIqc6FoeQ=</DigestValue>
      </Reference>
      <Reference URI="/xl/styles.xml?ContentType=application/vnd.openxmlformats-officedocument.spreadsheetml.styles+xml">
        <DigestMethod Algorithm="http://www.w3.org/2001/04/xmlenc#sha256"/>
        <DigestValue>hZTGxbaeJohn1WgY9AtGQ6TwHc9CrMn6CwC2AV1Bgw0=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0FVvmSijDmIJs3n05eCmMM1PYlas88ReJfryD91YecU=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oAyFJgk1+VjLEHxscyI3iEL7H7VgaIyMrd/1zRDM5So=</DigestValue>
      </Reference>
      <Reference URI="/xl/worksheets/sheet10.xml?ContentType=application/vnd.openxmlformats-officedocument.spreadsheetml.worksheet+xml">
        <DigestMethod Algorithm="http://www.w3.org/2001/04/xmlenc#sha256"/>
        <DigestValue>9ZzxLSBXVKNBlbZHrxyAPGuwxI5PE3wDMio2CfhCsHk=</DigestValue>
      </Reference>
      <Reference URI="/xl/worksheets/sheet11.xml?ContentType=application/vnd.openxmlformats-officedocument.spreadsheetml.worksheet+xml">
        <DigestMethod Algorithm="http://www.w3.org/2001/04/xmlenc#sha256"/>
        <DigestValue>rk7O7ShKlh8Niz3CFg3sjW9qGG1lZ6G4dV1ND98d3ug=</DigestValue>
      </Reference>
      <Reference URI="/xl/worksheets/sheet12.xml?ContentType=application/vnd.openxmlformats-officedocument.spreadsheetml.worksheet+xml">
        <DigestMethod Algorithm="http://www.w3.org/2001/04/xmlenc#sha256"/>
        <DigestValue>TuDDEhWrRm+xCeUrUN/c/WSALzlmhDHVQ/+lQxfy5cU=</DigestValue>
      </Reference>
      <Reference URI="/xl/worksheets/sheet13.xml?ContentType=application/vnd.openxmlformats-officedocument.spreadsheetml.worksheet+xml">
        <DigestMethod Algorithm="http://www.w3.org/2001/04/xmlenc#sha256"/>
        <DigestValue>8C2p8TWOKu5XJwj96NqbqU78g2vQ04qqOz6notaJbY4=</DigestValue>
      </Reference>
      <Reference URI="/xl/worksheets/sheet14.xml?ContentType=application/vnd.openxmlformats-officedocument.spreadsheetml.worksheet+xml">
        <DigestMethod Algorithm="http://www.w3.org/2001/04/xmlenc#sha256"/>
        <DigestValue>gfXR0BQsP6L5kF/cQ2po1mFlakPyUAYSM7Eyno3FiEs=</DigestValue>
      </Reference>
      <Reference URI="/xl/worksheets/sheet15.xml?ContentType=application/vnd.openxmlformats-officedocument.spreadsheetml.worksheet+xml">
        <DigestMethod Algorithm="http://www.w3.org/2001/04/xmlenc#sha256"/>
        <DigestValue>lcbCYwoTSYojgMGtCYnxDvCvm6QsbzebktAYZjelsuU=</DigestValue>
      </Reference>
      <Reference URI="/xl/worksheets/sheet16.xml?ContentType=application/vnd.openxmlformats-officedocument.spreadsheetml.worksheet+xml">
        <DigestMethod Algorithm="http://www.w3.org/2001/04/xmlenc#sha256"/>
        <DigestValue>cUkiam8mRcasLxl/5qV3TDAaAI3D6Mgz8/a/zM8iQsE=</DigestValue>
      </Reference>
      <Reference URI="/xl/worksheets/sheet17.xml?ContentType=application/vnd.openxmlformats-officedocument.spreadsheetml.worksheet+xml">
        <DigestMethod Algorithm="http://www.w3.org/2001/04/xmlenc#sha256"/>
        <DigestValue>tb0BC3tX6M26J4vG7SrNujc+PfWYtcXPwQgI9MXReJ0=</DigestValue>
      </Reference>
      <Reference URI="/xl/worksheets/sheet18.xml?ContentType=application/vnd.openxmlformats-officedocument.spreadsheetml.worksheet+xml">
        <DigestMethod Algorithm="http://www.w3.org/2001/04/xmlenc#sha256"/>
        <DigestValue>OHHXWhulP9a85Y8WU97Xey/JhfhXwqUqMx5Od3ZRoU8=</DigestValue>
      </Reference>
      <Reference URI="/xl/worksheets/sheet19.xml?ContentType=application/vnd.openxmlformats-officedocument.spreadsheetml.worksheet+xml">
        <DigestMethod Algorithm="http://www.w3.org/2001/04/xmlenc#sha256"/>
        <DigestValue>40JIYTP3I8Nh00aDD2ajh1wfZeSFi+bTobg51T9TZnc=</DigestValue>
      </Reference>
      <Reference URI="/xl/worksheets/sheet2.xml?ContentType=application/vnd.openxmlformats-officedocument.spreadsheetml.worksheet+xml">
        <DigestMethod Algorithm="http://www.w3.org/2001/04/xmlenc#sha256"/>
        <DigestValue>CM2ZKucgkfbf1ECh3GGgzaX9pSrfWRbuCndYb79+Hm8=</DigestValue>
      </Reference>
      <Reference URI="/xl/worksheets/sheet20.xml?ContentType=application/vnd.openxmlformats-officedocument.spreadsheetml.worksheet+xml">
        <DigestMethod Algorithm="http://www.w3.org/2001/04/xmlenc#sha256"/>
        <DigestValue>UR3iCI4HAY9tLe+y38ZW/bu5666e+glxOhkgj5TvRv0=</DigestValue>
      </Reference>
      <Reference URI="/xl/worksheets/sheet21.xml?ContentType=application/vnd.openxmlformats-officedocument.spreadsheetml.worksheet+xml">
        <DigestMethod Algorithm="http://www.w3.org/2001/04/xmlenc#sha256"/>
        <DigestValue>20jWDLtm2KMVEZBqxqYB5GisITFWYReZlH7rL/nO8Qg=</DigestValue>
      </Reference>
      <Reference URI="/xl/worksheets/sheet22.xml?ContentType=application/vnd.openxmlformats-officedocument.spreadsheetml.worksheet+xml">
        <DigestMethod Algorithm="http://www.w3.org/2001/04/xmlenc#sha256"/>
        <DigestValue>bjzgLfjt2m4y+3C3t/iuLAHnYz4yCdAvxkjGNs4Ldtw=</DigestValue>
      </Reference>
      <Reference URI="/xl/worksheets/sheet23.xml?ContentType=application/vnd.openxmlformats-officedocument.spreadsheetml.worksheet+xml">
        <DigestMethod Algorithm="http://www.w3.org/2001/04/xmlenc#sha256"/>
        <DigestValue>223FOk+J6QcDVeLTfUecbzieE5ASF/F56LMy3P7XT3I=</DigestValue>
      </Reference>
      <Reference URI="/xl/worksheets/sheet24.xml?ContentType=application/vnd.openxmlformats-officedocument.spreadsheetml.worksheet+xml">
        <DigestMethod Algorithm="http://www.w3.org/2001/04/xmlenc#sha256"/>
        <DigestValue>HYdN/DrbCCPpX1zBZz36iafsAPDUX9cgZGBUY2v5y10=</DigestValue>
      </Reference>
      <Reference URI="/xl/worksheets/sheet25.xml?ContentType=application/vnd.openxmlformats-officedocument.spreadsheetml.worksheet+xml">
        <DigestMethod Algorithm="http://www.w3.org/2001/04/xmlenc#sha256"/>
        <DigestValue>cA4oQV7mnKe+i40arNI+LWbrxe12TkR3QZng+vA9gmk=</DigestValue>
      </Reference>
      <Reference URI="/xl/worksheets/sheet26.xml?ContentType=application/vnd.openxmlformats-officedocument.spreadsheetml.worksheet+xml">
        <DigestMethod Algorithm="http://www.w3.org/2001/04/xmlenc#sha256"/>
        <DigestValue>Re2Kc4w/lnuS7rZbATrLn5c0JrSn7OgCq6x1DjruTuA=</DigestValue>
      </Reference>
      <Reference URI="/xl/worksheets/sheet27.xml?ContentType=application/vnd.openxmlformats-officedocument.spreadsheetml.worksheet+xml">
        <DigestMethod Algorithm="http://www.w3.org/2001/04/xmlenc#sha256"/>
        <DigestValue>D9xMYA+10vpBmqWP0cYAin5tNTsrP0WmLGzrJsobjAo=</DigestValue>
      </Reference>
      <Reference URI="/xl/worksheets/sheet28.xml?ContentType=application/vnd.openxmlformats-officedocument.spreadsheetml.worksheet+xml">
        <DigestMethod Algorithm="http://www.w3.org/2001/04/xmlenc#sha256"/>
        <DigestValue>6v5807RMwgvPJFjARoJaKGJeN7xzuSbO1eVmbjkMd88=</DigestValue>
      </Reference>
      <Reference URI="/xl/worksheets/sheet29.xml?ContentType=application/vnd.openxmlformats-officedocument.spreadsheetml.worksheet+xml">
        <DigestMethod Algorithm="http://www.w3.org/2001/04/xmlenc#sha256"/>
        <DigestValue>QvCM7W4BFw1h1VCUb8U/u2+v3gp/jD7k6mjXT2QJxxQ=</DigestValue>
      </Reference>
      <Reference URI="/xl/worksheets/sheet3.xml?ContentType=application/vnd.openxmlformats-officedocument.spreadsheetml.worksheet+xml">
        <DigestMethod Algorithm="http://www.w3.org/2001/04/xmlenc#sha256"/>
        <DigestValue>EQSjIKcPOPZENcHMU+jvP6Oe+sNbTkiHz0sijg55XkU=</DigestValue>
      </Reference>
      <Reference URI="/xl/worksheets/sheet30.xml?ContentType=application/vnd.openxmlformats-officedocument.spreadsheetml.worksheet+xml">
        <DigestMethod Algorithm="http://www.w3.org/2001/04/xmlenc#sha256"/>
        <DigestValue>9OaZ8nuWV2kyMavE2uqoQoSALnvY736Fa0mSM6YmRc0=</DigestValue>
      </Reference>
      <Reference URI="/xl/worksheets/sheet4.xml?ContentType=application/vnd.openxmlformats-officedocument.spreadsheetml.worksheet+xml">
        <DigestMethod Algorithm="http://www.w3.org/2001/04/xmlenc#sha256"/>
        <DigestValue>91Z/VNG+3Uwi9d5xvTgsQNEkfx/yHoC4i7vwdlZI2fA=</DigestValue>
      </Reference>
      <Reference URI="/xl/worksheets/sheet5.xml?ContentType=application/vnd.openxmlformats-officedocument.spreadsheetml.worksheet+xml">
        <DigestMethod Algorithm="http://www.w3.org/2001/04/xmlenc#sha256"/>
        <DigestValue>fz1kyxwKFcNkxWzNIq6K7hERxMJyBYWV05DEsEMSGCM=</DigestValue>
      </Reference>
      <Reference URI="/xl/worksheets/sheet6.xml?ContentType=application/vnd.openxmlformats-officedocument.spreadsheetml.worksheet+xml">
        <DigestMethod Algorithm="http://www.w3.org/2001/04/xmlenc#sha256"/>
        <DigestValue>FsFJgWv6G0kkbSeRULtJcS+i3iW0MJoTiLVR47uzXlY=</DigestValue>
      </Reference>
      <Reference URI="/xl/worksheets/sheet7.xml?ContentType=application/vnd.openxmlformats-officedocument.spreadsheetml.worksheet+xml">
        <DigestMethod Algorithm="http://www.w3.org/2001/04/xmlenc#sha256"/>
        <DigestValue>5vCn+tixilt6qzpb0mZHdaob/G+dESDOF763PqrH44k=</DigestValue>
      </Reference>
      <Reference URI="/xl/worksheets/sheet8.xml?ContentType=application/vnd.openxmlformats-officedocument.spreadsheetml.worksheet+xml">
        <DigestMethod Algorithm="http://www.w3.org/2001/04/xmlenc#sha256"/>
        <DigestValue>LziDB7iGbCWcTOMtrKKemIx8EOQ/o/kHgE4ylpFzl9g=</DigestValue>
      </Reference>
      <Reference URI="/xl/worksheets/sheet9.xml?ContentType=application/vnd.openxmlformats-officedocument.spreadsheetml.worksheet+xml">
        <DigestMethod Algorithm="http://www.w3.org/2001/04/xmlenc#sha256"/>
        <DigestValue>BUE7jU7rbz3P4ZgVw2NMd21Xggmxsgbd31WGt6cieZ8=</DigestValue>
      </Reference>
    </Manifest>
    <SignatureProperties>
      <SignatureProperty Id="idSignatureTime" Target="#idPackageSignature">
        <mdssi:SignatureTime xmlns:mdssi="http://schemas.openxmlformats.org/package/2006/digital-signature">
          <mdssi:Format>YYYY-MM-DDThh:mm:ssTZD</mdssi:Format>
          <mdssi:Value>2022-01-31T15:01:57Z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PG1-BBG-QQ-20211231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2022-01-31T15:01:57Z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PG1-BBG-QQ-20211231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2022-01-31T15:00:52Z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1643630265</vt:lpwstr>
  </property>
  <property fmtid="{D5CDD505-2E9C-101B-9397-08002B2CF9AE}" pid="5" name="DLPManualFileClassificationVersion">
    <vt:lpwstr>11.6.0.76</vt:lpwstr>
  </property>
</Properties>
</file>