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300" windowWidth="23040" windowHeight="74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2">'11. CRWA'!$A$1:$S$22</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D13" i="64" l="1"/>
  <c r="B2" i="36" l="1"/>
  <c r="B2" i="37" s="1"/>
  <c r="B2" i="79" s="1"/>
  <c r="B2" i="74"/>
  <c r="B2" i="64"/>
  <c r="B2" i="35"/>
  <c r="B2" i="69"/>
  <c r="B2" i="77"/>
  <c r="B2" i="28"/>
  <c r="B2" i="73"/>
  <c r="B2" i="72"/>
  <c r="B2" i="52"/>
  <c r="B2" i="71"/>
  <c r="B2" i="75"/>
  <c r="B2" i="53"/>
  <c r="B2" i="62"/>
  <c r="K25" i="36" l="1"/>
  <c r="J25" i="36"/>
  <c r="I25" i="36"/>
  <c r="H25" i="36"/>
  <c r="G25" i="36"/>
  <c r="F25" i="36"/>
  <c r="C22" i="74" l="1"/>
  <c r="E20" i="72" l="1"/>
  <c r="E19" i="72"/>
  <c r="E18" i="72"/>
  <c r="E17" i="72"/>
  <c r="E16" i="72"/>
  <c r="S8" i="35" l="1"/>
  <c r="F8" i="74" s="1"/>
  <c r="G8" i="74" s="1"/>
  <c r="S12" i="35"/>
  <c r="D15" i="72"/>
  <c r="G20" i="74"/>
  <c r="G19" i="74"/>
  <c r="G13" i="74"/>
  <c r="G12" i="74"/>
  <c r="G11" i="74"/>
  <c r="G10" i="74"/>
  <c r="G9" i="74"/>
  <c r="C23" i="69"/>
  <c r="C21" i="69"/>
  <c r="C47" i="28"/>
  <c r="C43" i="28"/>
  <c r="C35" i="28"/>
  <c r="C31" i="28"/>
  <c r="C30" i="28" s="1"/>
  <c r="C41" i="28" s="1"/>
  <c r="C12" i="28"/>
  <c r="D61" i="53"/>
  <c r="C61" i="53"/>
  <c r="D53" i="53"/>
  <c r="C53" i="53"/>
  <c r="D34" i="53"/>
  <c r="D45" i="53" s="1"/>
  <c r="C34" i="53"/>
  <c r="C45" i="53" s="1"/>
  <c r="C54" i="53" s="1"/>
  <c r="D30" i="53"/>
  <c r="C30" i="53"/>
  <c r="D9" i="53"/>
  <c r="D22" i="53" s="1"/>
  <c r="C9" i="53"/>
  <c r="C22" i="53" s="1"/>
  <c r="C40" i="62"/>
  <c r="D31" i="62"/>
  <c r="C31" i="62"/>
  <c r="C14" i="62"/>
  <c r="C20" i="62" s="1"/>
  <c r="D14" i="62"/>
  <c r="D20" i="62" s="1"/>
  <c r="C41" i="62" l="1"/>
  <c r="D54" i="53"/>
  <c r="D31" i="53"/>
  <c r="C31" i="53"/>
  <c r="C56" i="53" s="1"/>
  <c r="C63" i="53" s="1"/>
  <c r="C65" i="53" s="1"/>
  <c r="C67" i="53" s="1"/>
  <c r="E22" i="53"/>
  <c r="D56" i="53"/>
  <c r="D63" i="53" s="1"/>
  <c r="D65" i="53" s="1"/>
  <c r="D67" i="53" s="1"/>
  <c r="C52" i="28"/>
  <c r="D41" i="62"/>
  <c r="B1" i="79" l="1"/>
  <c r="B1" i="37"/>
  <c r="B1" i="36"/>
  <c r="B1" i="74"/>
  <c r="B1" i="64"/>
  <c r="B1" i="35"/>
  <c r="B1" i="69"/>
  <c r="B1" i="77"/>
  <c r="B1" i="28"/>
  <c r="B1" i="73"/>
  <c r="B1" i="72"/>
  <c r="B1" i="52"/>
  <c r="B1" i="71"/>
  <c r="B1" i="75"/>
  <c r="B1" i="53"/>
  <c r="B1" i="62"/>
  <c r="B1" i="6"/>
  <c r="C21" i="77" l="1"/>
  <c r="B17" i="6" s="1"/>
  <c r="C20" i="77"/>
  <c r="B16" i="6" s="1"/>
  <c r="C19" i="77"/>
  <c r="B15" i="6" s="1"/>
  <c r="C30" i="79" l="1"/>
  <c r="C26" i="79"/>
  <c r="C18" i="79"/>
  <c r="C8" i="79"/>
  <c r="C36" i="79" l="1"/>
  <c r="C38" i="79" s="1"/>
  <c r="D6" i="71"/>
  <c r="D13" i="71" s="1"/>
  <c r="C6" i="71"/>
  <c r="C13" i="71" s="1"/>
  <c r="D7" i="77" l="1"/>
  <c r="D13" i="77"/>
  <c r="D21" i="77"/>
  <c r="D11" i="77"/>
  <c r="D8" i="77"/>
  <c r="D9" i="77"/>
  <c r="D20" i="77"/>
  <c r="D17" i="77"/>
  <c r="D15" i="77"/>
  <c r="D12" i="77"/>
  <c r="D19" i="77"/>
  <c r="D16"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I21" i="37" s="1"/>
  <c r="H7" i="37"/>
  <c r="G7" i="37"/>
  <c r="F7" i="37"/>
  <c r="C7" i="37"/>
  <c r="G21" i="37" l="1"/>
  <c r="M21" i="37"/>
  <c r="F21" i="37"/>
  <c r="H21" i="37"/>
  <c r="J21" i="37"/>
  <c r="L21" i="37"/>
  <c r="N14" i="37"/>
  <c r="E14" i="37"/>
  <c r="E7" i="37"/>
  <c r="C21" i="37"/>
  <c r="N8" i="37"/>
  <c r="E21" i="37" l="1"/>
  <c r="N7" i="37"/>
  <c r="N21" i="37" s="1"/>
  <c r="K7" i="37"/>
  <c r="K21" i="37" s="1"/>
  <c r="S21" i="35" l="1"/>
  <c r="S20" i="35"/>
  <c r="S19" i="35"/>
  <c r="S18" i="35"/>
  <c r="S17" i="35"/>
  <c r="S16" i="35"/>
  <c r="S15" i="35"/>
  <c r="S14" i="35"/>
  <c r="S13" i="35"/>
  <c r="S11" i="35"/>
  <c r="S10" i="35"/>
  <c r="S9" i="35"/>
  <c r="F15" i="74" l="1"/>
  <c r="F17" i="74"/>
  <c r="F14" i="74"/>
  <c r="H14" i="74" s="1"/>
  <c r="F18" i="74"/>
  <c r="G18" i="74" s="1"/>
  <c r="F16" i="74"/>
  <c r="F21" i="74"/>
  <c r="G21" i="74" s="1"/>
  <c r="S22" i="35"/>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41" i="62" l="1"/>
  <c r="E31" i="62"/>
  <c r="D22" i="74"/>
  <c r="E22" i="74"/>
  <c r="H22" i="74"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C38" i="69" s="1"/>
  <c r="E34" i="62"/>
  <c r="C39" i="69" s="1"/>
  <c r="E35" i="62"/>
  <c r="C40" i="69" s="1"/>
  <c r="E36" i="62"/>
  <c r="C41" i="69" s="1"/>
  <c r="E37" i="62"/>
  <c r="C42" i="69" s="1"/>
  <c r="E38" i="62"/>
  <c r="C43" i="69" s="1"/>
  <c r="E39" i="62"/>
  <c r="C44" i="69" s="1"/>
  <c r="E40" i="62"/>
  <c r="E23" i="62"/>
  <c r="C27" i="69" s="1"/>
  <c r="E24" i="62"/>
  <c r="C28" i="69" s="1"/>
  <c r="E25" i="62"/>
  <c r="C29" i="69" s="1"/>
  <c r="E26" i="62"/>
  <c r="C30" i="69" s="1"/>
  <c r="E27" i="62"/>
  <c r="C31" i="69" s="1"/>
  <c r="E28" i="62"/>
  <c r="C32" i="69" s="1"/>
  <c r="E29" i="62"/>
  <c r="C33" i="69" s="1"/>
  <c r="E30" i="62"/>
  <c r="C35" i="69" s="1"/>
  <c r="E22" i="62"/>
  <c r="C26" i="69" s="1"/>
  <c r="E8" i="62"/>
  <c r="E9" i="62"/>
  <c r="E10" i="62"/>
  <c r="E11" i="62"/>
  <c r="E12" i="62"/>
  <c r="E13" i="62"/>
  <c r="E14" i="62"/>
  <c r="E15" i="62"/>
  <c r="C16" i="69" s="1"/>
  <c r="E16" i="62"/>
  <c r="C17" i="69" s="1"/>
  <c r="E17" i="62"/>
  <c r="C18" i="69" s="1"/>
  <c r="E18" i="62"/>
  <c r="C22" i="69" s="1"/>
  <c r="E19" i="62"/>
  <c r="C24" i="69" s="1"/>
  <c r="E20" i="62"/>
  <c r="E7" i="62"/>
  <c r="J22" i="53" l="1"/>
  <c r="C12" i="72"/>
  <c r="E12" i="72" s="1"/>
  <c r="C10" i="69"/>
  <c r="C8" i="69"/>
  <c r="C10" i="72"/>
  <c r="E10" i="72" s="1"/>
  <c r="C14" i="72"/>
  <c r="E14" i="72" s="1"/>
  <c r="C13" i="69"/>
  <c r="C13" i="72"/>
  <c r="E13" i="72" s="1"/>
  <c r="C12" i="69"/>
  <c r="C45" i="69"/>
  <c r="C7" i="69"/>
  <c r="C9" i="72"/>
  <c r="E9" i="72" s="1"/>
  <c r="C6" i="69"/>
  <c r="C8" i="72"/>
  <c r="E8" i="72" s="1"/>
  <c r="C37" i="69"/>
  <c r="C11" i="72"/>
  <c r="E11" i="72" s="1"/>
  <c r="C9" i="69"/>
  <c r="C28" i="28"/>
  <c r="C15" i="72" l="1"/>
  <c r="C15" i="69"/>
  <c r="C25" i="69" s="1"/>
  <c r="C21" i="72" l="1"/>
  <c r="E15" i="72"/>
  <c r="E21" i="72" s="1"/>
  <c r="C5" i="73" l="1"/>
  <c r="C8" i="73" s="1"/>
  <c r="C13" i="73" s="1"/>
</calcChain>
</file>

<file path=xl/sharedStrings.xml><?xml version="1.0" encoding="utf-8"?>
<sst xmlns="http://schemas.openxmlformats.org/spreadsheetml/2006/main" count="1235" uniqueCount="949">
  <si>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</si>
  <si>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</si>
  <si>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</si>
  <si>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</si>
  <si>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</si>
  <si>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</si>
  <si>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</si>
  <si>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</si>
  <si>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</si>
  <si>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</si>
  <si>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</si>
  <si>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</si>
  <si>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</si>
  <si>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</si>
  <si>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</si>
  <si>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</si>
  <si>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</si>
  <si>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</si>
  <si>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</si>
  <si>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</si>
  <si>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</si>
  <si>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</si>
  <si>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</si>
  <si>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</si>
  <si>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</si>
  <si>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</si>
  <si>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</si>
  <si>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</si>
  <si>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</si>
  <si>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</si>
  <si>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</si>
  <si>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</si>
  <si>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</si>
  <si>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</si>
  <si>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</si>
  <si>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</si>
  <si>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</si>
  <si>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</si>
  <si>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</si>
  <si>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</si>
  <si>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</si>
  <si>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</si>
  <si>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</si>
  <si>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</si>
  <si>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</si>
  <si>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</si>
  <si>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</si>
  <si>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</si>
  <si>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</si>
  <si>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</si>
  <si>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</si>
  <si>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</si>
  <si>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</si>
  <si>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</si>
  <si>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</si>
  <si>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</si>
  <si>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</si>
  <si>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</si>
  <si>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</si>
  <si>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</si>
  <si>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</si>
  <si>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</si>
  <si>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</si>
  <si>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</si>
  <si>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</si>
  <si>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</si>
  <si>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</si>
  <si>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</si>
  <si>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</si>
  <si>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</si>
  <si>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</si>
  <si>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</si>
  <si>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</si>
  <si>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</si>
  <si>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</si>
  <si>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</si>
  <si>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</si>
  <si>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</si>
  <si>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</si>
  <si>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</si>
  <si>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</si>
  <si>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</si>
  <si>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</si>
  <si>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</si>
  <si>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</si>
  <si>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</si>
  <si>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</si>
  <si>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</si>
  <si>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</si>
  <si>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</si>
  <si>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</si>
  <si>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</si>
  <si>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</si>
  <si>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</si>
  <si>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</si>
  <si>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</si>
  <si>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</si>
  <si>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</si>
  <si>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</si>
  <si>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</si>
  <si>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</si>
  <si>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</si>
  <si>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</si>
  <si>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</si>
  <si>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</si>
  <si>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</si>
  <si>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</si>
  <si>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</si>
  <si>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</si>
  <si>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</si>
  <si>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</si>
  <si>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</si>
  <si>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</si>
  <si>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</si>
  <si>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</si>
  <si>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</si>
  <si>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</si>
  <si>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</si>
  <si>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</si>
  <si>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</si>
  <si>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</si>
  <si>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</si>
  <si>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</si>
  <si>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</si>
  <si>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</si>
  <si>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</si>
  <si>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</si>
  <si>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</si>
  <si>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</si>
  <si>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</si>
  <si>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</si>
  <si>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</si>
  <si>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</si>
  <si>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</si>
  <si>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</si>
  <si>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</si>
  <si>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</si>
  <si>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</si>
  <si>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</si>
  <si>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</si>
  <si>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</si>
  <si>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</si>
  <si>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</si>
  <si>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</si>
  <si>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</si>
  <si>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</si>
  <si>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</si>
  <si>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</si>
  <si>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</si>
  <si>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</si>
  <si>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</si>
  <si>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</si>
  <si>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</si>
  <si>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</si>
  <si>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</si>
  <si>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</si>
  <si>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</si>
  <si>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</si>
  <si>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</si>
  <si>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</si>
  <si>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</si>
  <si>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</si>
  <si>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</si>
  <si>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</si>
  <si>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</si>
  <si>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</si>
  <si>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</si>
  <si>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</si>
  <si>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</si>
  <si>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</si>
  <si>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</si>
  <si>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</si>
  <si>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</si>
  <si>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</si>
  <si>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</si>
  <si>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</si>
  <si>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</si>
  <si>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</si>
  <si>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</si>
  <si>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</si>
  <si>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</si>
  <si>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</si>
  <si>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</si>
  <si>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</si>
  <si>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</si>
  <si>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</si>
  <si>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</si>
  <si>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</si>
  <si>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</si>
  <si>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</si>
  <si>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</si>
  <si>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</si>
  <si>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</si>
  <si>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</si>
  <si>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</si>
  <si>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</si>
  <si>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</si>
  <si>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</si>
  <si>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</si>
  <si>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</si>
  <si>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</si>
  <si>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</si>
  <si>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</si>
  <si>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</si>
  <si>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</si>
  <si>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</si>
  <si>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</si>
  <si>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</si>
  <si>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</si>
  <si>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</si>
  <si>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</si>
  <si>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</si>
  <si>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</si>
  <si>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</si>
  <si>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</si>
  <si>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</si>
  <si>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</si>
  <si>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</si>
  <si>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</si>
  <si>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</si>
  <si>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</si>
  <si>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</si>
  <si>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</si>
  <si>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</si>
  <si>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</si>
  <si>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</si>
  <si>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</si>
  <si>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</si>
  <si>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</si>
  <si>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</si>
  <si>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</si>
  <si>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</si>
  <si>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</si>
  <si>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</si>
  <si>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</si>
  <si>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</si>
  <si>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</si>
  <si>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</si>
  <si>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</si>
  <si>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</si>
  <si>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</si>
  <si>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</si>
  <si>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</si>
  <si>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</si>
  <si>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</si>
  <si>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</si>
  <si>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</si>
  <si>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</si>
  <si>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</si>
  <si>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</si>
  <si>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</si>
  <si>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</si>
  <si>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</si>
  <si>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</si>
  <si>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</si>
  <si>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</si>
  <si>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</si>
  <si>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</si>
  <si>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</si>
  <si>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</si>
  <si>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</si>
  <si>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</si>
  <si>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</si>
  <si>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</si>
  <si>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</si>
  <si>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</si>
  <si>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</si>
  <si>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</si>
  <si>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</si>
  <si>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</si>
  <si>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</si>
  <si>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</si>
  <si>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</si>
  <si>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</si>
  <si>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</si>
  <si>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</si>
  <si>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</si>
  <si>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</si>
  <si>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</si>
  <si>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</si>
  <si>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</si>
  <si>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</si>
  <si>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</si>
  <si>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</si>
  <si>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</si>
  <si>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</si>
  <si>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</si>
  <si>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</si>
  <si>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</si>
  <si>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</si>
  <si>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</si>
  <si>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</si>
  <si>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</si>
  <si>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</si>
  <si>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</si>
  <si>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</si>
  <si>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</si>
  <si>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</si>
  <si>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</si>
  <si>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</si>
  <si>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</si>
  <si>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</si>
  <si>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</si>
  <si>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</si>
  <si>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</si>
  <si>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</si>
  <si>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</si>
  <si>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</si>
  <si>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</si>
  <si>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</si>
  <si>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</si>
  <si>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</si>
  <si>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</si>
  <si>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</si>
  <si>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</si>
  <si>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</si>
  <si>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</si>
  <si>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</si>
  <si>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</si>
  <si>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</si>
  <si>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</si>
  <si>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</si>
  <si>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</si>
  <si>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</si>
  <si>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</si>
  <si>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</si>
  <si>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</si>
  <si>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</si>
  <si>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</si>
  <si>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</si>
  <si>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</si>
  <si>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</si>
  <si>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</si>
  <si>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</si>
  <si>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</si>
  <si>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</si>
  <si>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</si>
  <si>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</si>
  <si>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</si>
  <si>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</si>
  <si>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</si>
  <si>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</si>
  <si>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</si>
  <si>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</si>
  <si>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</si>
  <si>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</si>
  <si>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</si>
  <si>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</si>
  <si>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</si>
  <si>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</si>
  <si>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</si>
  <si>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</si>
  <si>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</si>
  <si>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</si>
  <si>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</si>
  <si>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</si>
  <si>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</si>
  <si>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</si>
  <si>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</si>
  <si>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</si>
  <si>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</si>
  <si>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</si>
  <si>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</si>
  <si>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</si>
  <si>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</si>
  <si>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</si>
  <si>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</si>
  <si>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</si>
  <si>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</si>
  <si>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</si>
  <si>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</si>
  <si>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</si>
  <si>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</si>
  <si>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</si>
  <si>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</si>
  <si>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</si>
  <si>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</si>
  <si>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</si>
  <si>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</si>
  <si>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</si>
  <si>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</si>
  <si>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</si>
  <si>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</si>
  <si>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</si>
  <si>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</si>
  <si>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</si>
  <si>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</si>
  <si>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</si>
  <si>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</si>
  <si>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</si>
  <si>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</si>
  <si>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</si>
  <si>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</si>
  <si>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</si>
  <si>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</si>
  <si>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</si>
  <si>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</si>
  <si>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</si>
  <si>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</si>
  <si>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</si>
  <si>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</si>
  <si>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</si>
  <si>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</si>
  <si>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</si>
  <si>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</si>
  <si>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</si>
  <si>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</si>
  <si>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</si>
  <si>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</si>
  <si>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</si>
  <si>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</si>
  <si>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</si>
  <si>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</si>
  <si>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</si>
  <si>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</si>
  <si>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</si>
  <si>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</si>
  <si>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</si>
  <si>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</si>
  <si>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</si>
  <si>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</si>
  <si>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</si>
  <si>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</si>
  <si>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</si>
  <si>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</si>
  <si>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</si>
  <si>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</si>
  <si>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</si>
  <si>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</si>
  <si>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</si>
  <si>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</si>
  <si>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</si>
  <si>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</si>
  <si>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</si>
  <si>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</si>
  <si>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</si>
  <si>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</si>
  <si>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</si>
  <si>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</si>
  <si>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</si>
  <si>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</si>
  <si>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</si>
  <si>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</si>
  <si>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</si>
  <si>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</si>
  <si>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</si>
  <si>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</si>
  <si>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</si>
  <si>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</si>
  <si>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</si>
  <si>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</si>
  <si>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</si>
  <si>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</si>
  <si>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</si>
  <si>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</si>
  <si>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</si>
  <si>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</si>
  <si>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</si>
  <si>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</si>
  <si>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</si>
  <si>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</si>
  <si>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</si>
  <si>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</si>
  <si>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</si>
  <si>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</si>
  <si>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</si>
  <si>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</si>
  <si>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</si>
  <si>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</si>
  <si>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</si>
  <si>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</si>
  <si>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</si>
  <si>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</si>
  <si>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</si>
  <si>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</si>
  <si>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</si>
  <si>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</si>
  <si>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</si>
  <si>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</si>
  <si>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</si>
  <si>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</si>
  <si>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</si>
  <si>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</si>
  <si>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</si>
  <si>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</si>
  <si>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</si>
  <si>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</si>
  <si>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</si>
  <si>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</si>
  <si>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</si>
  <si>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</si>
  <si>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</si>
  <si>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</si>
  <si>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</si>
  <si>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</si>
  <si>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</si>
  <si>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</si>
  <si>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</si>
  <si>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</si>
  <si>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</si>
  <si>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</si>
  <si>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</si>
  <si>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</si>
  <si>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</si>
  <si>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</si>
  <si>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</si>
  <si>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</si>
  <si>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</si>
  <si>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</si>
  <si>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</si>
  <si>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</si>
  <si>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</si>
  <si>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</si>
  <si>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</si>
  <si>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</si>
  <si>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</si>
  <si>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</si>
  <si>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</si>
  <si>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</si>
  <si>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</si>
  <si>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</si>
  <si>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</si>
  <si>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</si>
  <si>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</si>
  <si>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</si>
  <si>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</si>
  <si>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</si>
  <si>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</si>
  <si>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</si>
  <si>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</si>
  <si>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</si>
  <si>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</si>
  <si>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</si>
  <si>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</si>
  <si>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</si>
  <si>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</si>
  <si>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</si>
  <si>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</si>
  <si>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</si>
  <si>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</si>
  <si>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</si>
  <si>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</si>
  <si>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</si>
  <si>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</si>
  <si>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</si>
  <si>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</si>
  <si>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</si>
  <si>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</si>
  <si>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</si>
  <si>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</si>
  <si>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</si>
  <si>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</si>
  <si>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</si>
  <si>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</si>
  <si>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</si>
  <si>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</si>
  <si>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</si>
  <si>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</si>
  <si>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</si>
  <si>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</si>
  <si>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</si>
  <si>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</si>
  <si>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</si>
  <si>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</si>
  <si>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</si>
  <si>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</si>
  <si>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</si>
  <si>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</si>
  <si>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</si>
  <si>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</si>
  <si>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</si>
  <si>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</si>
  <si>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</si>
  <si>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</si>
  <si>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</si>
  <si>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</si>
  <si>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</si>
  <si>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</si>
  <si>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</si>
  <si>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</si>
  <si>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</si>
  <si>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</si>
  <si>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</si>
  <si>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</si>
  <si>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</si>
  <si>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</si>
  <si>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</si>
  <si>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</si>
  <si>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</si>
  <si>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</si>
  <si>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</si>
  <si>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</si>
  <si>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</si>
  <si>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</si>
  <si>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</si>
  <si>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</si>
  <si>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</si>
  <si>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</si>
  <si>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</si>
  <si>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</si>
  <si>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</si>
  <si>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</si>
  <si>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</si>
  <si>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</si>
  <si>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</si>
  <si>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</si>
  <si>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</si>
  <si>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</si>
  <si>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</si>
  <si>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</si>
  <si>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</si>
  <si>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</si>
  <si>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</si>
  <si>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</si>
  <si>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</si>
  <si>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</si>
  <si>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</si>
  <si>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</si>
  <si>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</si>
  <si>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</si>
  <si>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</si>
  <si>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</si>
  <si>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</si>
  <si>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</si>
  <si>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</si>
  <si>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</si>
  <si>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</si>
  <si>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</si>
  <si>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</si>
  <si>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</si>
  <si>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</si>
  <si>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</si>
  <si>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</si>
  <si>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</si>
  <si>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</si>
  <si>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</si>
  <si>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</si>
  <si>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</si>
  <si>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</si>
  <si>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</si>
  <si>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</si>
  <si>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</si>
  <si>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</si>
  <si>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</si>
  <si>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</si>
  <si>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</si>
  <si>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</si>
  <si>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</si>
  <si>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</si>
  <si>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</si>
  <si>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</si>
  <si>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</si>
  <si>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</si>
  <si>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</si>
  <si>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</si>
  <si>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</si>
  <si>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</si>
  <si>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</si>
  <si>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</si>
  <si>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</si>
  <si>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</si>
  <si>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</si>
  <si>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</si>
  <si>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</si>
  <si>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</si>
  <si>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</si>
  <si>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</si>
  <si>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</si>
  <si>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</si>
  <si>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</si>
  <si>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</si>
  <si>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</si>
  <si>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</si>
  <si>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</si>
  <si>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</si>
  <si>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</si>
  <si>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</si>
  <si>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</si>
  <si>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</si>
  <si>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</si>
  <si>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</si>
  <si>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</si>
  <si>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</si>
  <si>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</si>
  <si>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</si>
  <si>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</si>
  <si>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</si>
  <si>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</si>
  <si>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</si>
  <si>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</si>
  <si>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</si>
  <si>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</si>
  <si>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</si>
  <si>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</si>
  <si>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</si>
  <si>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</si>
  <si>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</si>
  <si>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</si>
  <si>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</si>
  <si>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</si>
  <si>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</si>
  <si>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</si>
  <si>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</si>
  <si>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</si>
  <si>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</si>
  <si>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</si>
  <si>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</si>
  <si>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</si>
  <si>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</si>
  <si>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</si>
  <si>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</si>
  <si>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</si>
  <si>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</si>
  <si>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</si>
  <si>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</si>
  <si>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</si>
  <si>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</si>
  <si>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</si>
  <si>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</si>
  <si>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</si>
  <si>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</si>
  <si>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</si>
  <si>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</si>
  <si>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</si>
  <si>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</si>
  <si>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</si>
  <si>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</si>
  <si>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</si>
  <si>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</si>
  <si>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</si>
  <si>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</si>
  <si>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</si>
  <si>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</si>
  <si>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</si>
  <si>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</si>
  <si>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</si>
  <si>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</si>
  <si>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</si>
  <si>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</si>
  <si>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</si>
  <si>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</si>
  <si>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</si>
  <si>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</si>
  <si>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</si>
  <si>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</si>
  <si>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</si>
  <si>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</si>
  <si>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</si>
  <si>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</si>
  <si>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</si>
  <si>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</si>
  <si>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</si>
  <si>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</si>
  <si>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</si>
  <si>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</si>
  <si>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</si>
  <si>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</si>
  <si>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</si>
  <si>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</si>
  <si>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</si>
  <si>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</si>
  <si>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</si>
  <si>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</si>
  <si>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</si>
  <si>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</si>
  <si>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</si>
  <si>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</si>
  <si>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</si>
  <si>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</si>
  <si>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</si>
  <si>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</si>
  <si>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</si>
  <si>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</si>
  <si>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</si>
  <si>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</si>
  <si>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</si>
  <si>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</si>
  <si>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</si>
  <si>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</si>
  <si>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</si>
  <si>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</si>
  <si>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</si>
  <si>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</si>
  <si>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</si>
  <si>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</si>
  <si>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</si>
  <si>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</si>
  <si>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</si>
  <si>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</si>
  <si>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</si>
  <si>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</si>
  <si>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</si>
  <si>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</si>
  <si>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</si>
  <si>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</si>
  <si>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</si>
  <si>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</si>
  <si>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</si>
  <si>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</si>
  <si>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</si>
  <si>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</si>
  <si>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</si>
  <si>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</si>
  <si>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</si>
  <si>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</si>
  <si>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</si>
  <si>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</si>
  <si>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</si>
  <si>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</si>
  <si>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</si>
  <si>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</si>
  <si>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</si>
  <si>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</si>
  <si>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</si>
  <si>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</si>
  <si>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</si>
  <si>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</si>
  <si>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</si>
  <si>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</si>
  <si>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</si>
  <si>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</si>
  <si>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</si>
  <si>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</si>
  <si>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</si>
  <si>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</si>
  <si>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</si>
  <si>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</si>
  <si>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</si>
  <si>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</si>
  <si>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</si>
  <si>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</si>
  <si>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</si>
  <si>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</si>
  <si>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</si>
  <si>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</si>
  <si>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</si>
  <si>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</si>
  <si>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</si>
  <si>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</si>
  <si>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</si>
  <si>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</si>
  <si>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</si>
  <si>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</si>
  <si>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</si>
  <si>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</si>
  <si>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</si>
  <si>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</si>
  <si>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</si>
  <si>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</si>
  <si>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</si>
  <si>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</si>
  <si>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</si>
  <si>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</si>
  <si>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</si>
  <si>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</si>
  <si>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</si>
  <si>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</si>
  <si>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</si>
  <si>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</si>
  <si>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</si>
  <si>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</si>
  <si>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</si>
  <si>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</si>
  <si>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</si>
  <si>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</si>
  <si>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</si>
  <si>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</si>
  <si>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</si>
  <si>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</si>
  <si>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</si>
  <si>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</si>
  <si>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</si>
  <si>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</si>
  <si>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</si>
  <si>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</si>
  <si>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</si>
  <si>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</si>
  <si>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</si>
  <si>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</si>
  <si>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</si>
  <si>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</si>
  <si>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</si>
  <si>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</si>
  <si>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</si>
  <si>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</si>
  <si>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</si>
  <si>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</si>
  <si>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</si>
  <si>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</si>
  <si>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</si>
  <si>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</si>
  <si>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</si>
  <si>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</si>
  <si>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</si>
  <si>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</si>
  <si>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</si>
  <si>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</si>
  <si>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</si>
  <si>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</si>
  <si>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</si>
  <si>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</si>
  <si>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</si>
  <si>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</si>
  <si>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</si>
  <si>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</si>
  <si>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</si>
  <si>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</si>
  <si>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</si>
  <si>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</si>
  <si>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</si>
  <si>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</si>
  <si>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</si>
  <si>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</si>
  <si>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</si>
  <si>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</si>
  <si>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</si>
  <si>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</si>
  <si>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ნილ ჯანინი</t>
  </si>
  <si>
    <t>თამაზ გიორგაძე</t>
  </si>
  <si>
    <t>ალასდაირ ბრიჩი</t>
  </si>
  <si>
    <t>ჰანნა ლოიკაინენი</t>
  </si>
  <si>
    <t>ჯონათან მუირი</t>
  </si>
  <si>
    <t>სესილ დაერ ქუილენ</t>
  </si>
  <si>
    <t>კახაბერ კიკნაველიძე</t>
  </si>
  <si>
    <t>ლევან ყულიჯანიშვილი</t>
  </si>
  <si>
    <t>მიხეილ გომართელი</t>
  </si>
  <si>
    <t>გიორგი ჭილაძე</t>
  </si>
  <si>
    <t>რამაზ კუკულაძე</t>
  </si>
  <si>
    <t>დავით წიკლაური</t>
  </si>
  <si>
    <t>ვასილ ხოდელი</t>
  </si>
  <si>
    <t>ბობოხიძე ვახტანგ</t>
  </si>
  <si>
    <t>Bank of Georgia Group Plc</t>
  </si>
  <si>
    <t>JSC BGEO Group</t>
  </si>
  <si>
    <t>JSC Georgia Capital</t>
  </si>
  <si>
    <t>ცხრილი 9 (Capital), N39</t>
  </si>
  <si>
    <t>ცხრილი 9 (Capital), N37</t>
  </si>
  <si>
    <t>ცხრილი 9 (Capital), N17</t>
  </si>
  <si>
    <t>ცხრილი 9 (Capital), N13</t>
  </si>
  <si>
    <t>ცხრილი 9 (Capital), N18</t>
  </si>
  <si>
    <t>ცხრილი 9 (Capital), N2</t>
  </si>
  <si>
    <t>ცხრილი 9 (Capital), N12</t>
  </si>
  <si>
    <t>ცხრილი 9 (Capital), N3</t>
  </si>
  <si>
    <t>ცხრილი 9 (Capital), N6</t>
  </si>
  <si>
    <t>ცხრილი 9 (Capital), N4,N8</t>
  </si>
  <si>
    <t>ანდრეას ვოლფი</t>
  </si>
  <si>
    <t>სს ”საქართველოს ბანკი”</t>
  </si>
  <si>
    <t>www.bog.ge</t>
  </si>
  <si>
    <t>მათ შორის საერთო რეზერვი</t>
  </si>
  <si>
    <t>პილარ 4-ის კვარტალური ანგარიშგება</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</si>
</sst>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rgb="FF000000"/>
      <name val="Segoe UI"/>
      <family val="2"/>
    </font>
    <font>
      <sz val="12"/>
      <name val="Arial"/>
      <family val="2"/>
      <charset val="204"/>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5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4071">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9"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40"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3" applyNumberFormat="0" applyAlignment="0" applyProtection="0">
      <alignment horizontal="left" vertical="center"/>
    </xf>
    <xf numFmtId="0" fontId="53" fillId="0" borderId="33" applyNumberFormat="0" applyAlignment="0" applyProtection="0">
      <alignment horizontal="left" vertical="center"/>
    </xf>
    <xf numFmtId="168" fontId="53" fillId="0" borderId="33"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4" applyNumberFormat="0" applyFill="0" applyAlignment="0" applyProtection="0"/>
    <xf numFmtId="169" fontId="54" fillId="0" borderId="44" applyNumberFormat="0" applyFill="0" applyAlignment="0" applyProtection="0"/>
    <xf numFmtId="0"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4" fillId="0" borderId="44" applyNumberFormat="0" applyFill="0" applyAlignment="0" applyProtection="0"/>
    <xf numFmtId="0" fontId="55" fillId="0" borderId="45" applyNumberFormat="0" applyFill="0" applyAlignment="0" applyProtection="0"/>
    <xf numFmtId="169" fontId="55" fillId="0" borderId="45" applyNumberFormat="0" applyFill="0" applyAlignment="0" applyProtection="0"/>
    <xf numFmtId="0"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9"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0" fontId="65" fillId="43" borderId="41"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0" fontId="68" fillId="0" borderId="4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0" fontId="68"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8"/>
    <xf numFmtId="169" fontId="25" fillId="0" borderId="48"/>
    <xf numFmtId="168" fontId="25"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5" fillId="0" borderId="0"/>
    <xf numFmtId="0" fontId="6"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6"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6"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6" fillId="0" borderId="0"/>
    <xf numFmtId="0" fontId="75" fillId="0" borderId="0"/>
    <xf numFmtId="168" fontId="6" fillId="0" borderId="0"/>
    <xf numFmtId="0" fontId="75" fillId="0" borderId="0"/>
    <xf numFmtId="168" fontId="6"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6"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9"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9"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9"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24" fillId="0" borderId="52"/>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9"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2"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9"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3" fontId="2" fillId="75" borderId="115" applyFont="0">
      <alignment horizontal="right" vertical="center"/>
      <protection locked="0"/>
    </xf>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3" fontId="2" fillId="72" borderId="115" applyFont="0">
      <alignment horizontal="right" vertical="center"/>
      <protection locked="0"/>
    </xf>
    <xf numFmtId="0" fontId="65"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9"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1" fillId="70" borderId="116" applyFont="0" applyBorder="0">
      <alignment horizontal="center" wrapText="1"/>
    </xf>
    <xf numFmtId="168" fontId="53" fillId="0" borderId="113">
      <alignment horizontal="left" vertical="center"/>
    </xf>
    <xf numFmtId="0" fontId="53" fillId="0" borderId="113">
      <alignment horizontal="left" vertical="center"/>
    </xf>
    <xf numFmtId="0" fontId="53" fillId="0" borderId="113">
      <alignment horizontal="left" vertical="center"/>
    </xf>
    <xf numFmtId="0" fontId="2" fillId="69" borderId="115" applyNumberFormat="0" applyFont="0" applyBorder="0" applyProtection="0">
      <alignment horizontal="center" vertical="center"/>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7"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9"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1" fillId="0" borderId="0"/>
    <xf numFmtId="169" fontId="25" fillId="37" borderId="0"/>
    <xf numFmtId="0" fontId="2" fillId="0" borderId="0">
      <alignment vertical="center"/>
    </xf>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9"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168" fontId="39"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7" fillId="64" borderId="118" applyNumberFormat="0" applyAlignment="0" applyProtection="0"/>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53" fillId="0" borderId="113">
      <alignment horizontal="left" vertical="center"/>
    </xf>
    <xf numFmtId="168" fontId="53" fillId="0" borderId="113">
      <alignment horizontal="left" vertical="center"/>
    </xf>
    <xf numFmtId="0" fontId="53" fillId="0" borderId="113">
      <alignment horizontal="left" vertical="center"/>
    </xf>
    <xf numFmtId="0" fontId="61" fillId="70" borderId="116" applyFont="0" applyBorder="0">
      <alignment horizontal="center" wrapText="1"/>
    </xf>
    <xf numFmtId="0" fontId="61" fillId="70" borderId="116" applyFont="0" applyBorder="0">
      <alignment horizontal="center" wrapText="1"/>
    </xf>
    <xf numFmtId="0" fontId="61" fillId="70" borderId="116" applyFont="0" applyBorder="0">
      <alignment horizontal="center" wrapText="1"/>
    </xf>
    <xf numFmtId="3" fontId="2" fillId="71" borderId="115" applyFont="0" applyProtection="0">
      <alignment horizontal="right" vertical="center"/>
    </xf>
    <xf numFmtId="3" fontId="2" fillId="71" borderId="115" applyFont="0" applyProtection="0">
      <alignment horizontal="right" vertical="center"/>
    </xf>
    <xf numFmtId="3"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9"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168" fontId="67"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0" fontId="65" fillId="43" borderId="118" applyNumberFormat="0" applyAlignment="0" applyProtection="0"/>
    <xf numFmtId="3" fontId="2" fillId="72" borderId="115" applyFont="0">
      <alignment horizontal="right" vertical="center"/>
      <protection locked="0"/>
    </xf>
    <xf numFmtId="3" fontId="2" fillId="72" borderId="115" applyFont="0">
      <alignment horizontal="right" vertical="center"/>
      <protection locked="0"/>
    </xf>
    <xf numFmtId="3" fontId="2" fillId="72" borderId="115" applyFont="0">
      <alignment horizontal="right" vertical="center"/>
      <protection locked="0"/>
    </xf>
    <xf numFmtId="0" fontId="98" fillId="0" borderId="0"/>
    <xf numFmtId="0" fontId="98" fillId="0" borderId="0"/>
    <xf numFmtId="0" fontId="98" fillId="0" borderId="0"/>
    <xf numFmtId="0" fontId="98" fillId="0" borderId="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6"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3" fontId="2" fillId="75" borderId="115" applyFont="0">
      <alignment horizontal="right" vertical="center"/>
      <protection locked="0"/>
    </xf>
    <xf numFmtId="3" fontId="2" fillId="75" borderId="115" applyFont="0">
      <alignment horizontal="right" vertical="center"/>
      <protection locked="0"/>
    </xf>
    <xf numFmtId="3" fontId="2" fillId="75" borderId="115" applyFont="0">
      <alignment horizontal="right" vertical="center"/>
      <protection locked="0"/>
    </xf>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9"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168" fontId="84"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0" fontId="82" fillId="64" borderId="120" applyNumberFormat="0" applyAlignment="0" applyProtection="0"/>
    <xf numFmtId="3" fontId="2" fillId="70" borderId="115" applyFont="0">
      <alignment horizontal="right" vertical="center"/>
    </xf>
    <xf numFmtId="3" fontId="2" fillId="70" borderId="115" applyFont="0">
      <alignment horizontal="right" vertical="center"/>
    </xf>
    <xf numFmtId="3"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9"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168" fontId="93"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46" fillId="0" borderId="121" applyNumberFormat="0" applyFill="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9"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35" fillId="0" borderId="138" applyNumberFormat="0" applyAlignment="0">
      <alignment horizontal="right"/>
      <protection locked="0"/>
    </xf>
    <xf numFmtId="0" fontId="2" fillId="69" borderId="138" applyNumberFormat="0" applyFont="0" applyBorder="0" applyProtection="0">
      <alignment horizontal="center" vertical="center"/>
    </xf>
    <xf numFmtId="3" fontId="2" fillId="71" borderId="138" applyFont="0" applyProtection="0">
      <alignment horizontal="right" vertical="center"/>
    </xf>
    <xf numFmtId="9" fontId="2" fillId="71" borderId="138" applyFont="0" applyProtection="0">
      <alignment horizontal="right" vertical="center"/>
    </xf>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9"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0" fontId="65" fillId="43" borderId="142" applyNumberFormat="0" applyAlignment="0" applyProtection="0"/>
    <xf numFmtId="3" fontId="2" fillId="72" borderId="138" applyFont="0">
      <alignment horizontal="right" vertical="center"/>
      <protection locked="0"/>
    </xf>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3" fontId="2" fillId="75" borderId="138" applyFont="0">
      <alignment horizontal="right" vertical="center"/>
      <protection locked="0"/>
    </xf>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9"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0" fontId="82" fillId="64" borderId="144" applyNumberFormat="0" applyAlignment="0" applyProtection="0"/>
    <xf numFmtId="3" fontId="2" fillId="70" borderId="138" applyFont="0">
      <alignment horizontal="right" vertical="center"/>
    </xf>
    <xf numFmtId="188" fontId="2" fillId="70" borderId="138" applyFont="0">
      <alignment horizontal="right" vertical="center"/>
    </xf>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9"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168" fontId="93" fillId="0" borderId="145" applyNumberFormat="0" applyFill="0" applyAlignment="0" applyProtection="0"/>
    <xf numFmtId="169" fontId="93"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9"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68" fontId="93"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0" fontId="46" fillId="0" borderId="145" applyNumberFormat="0" applyFill="0" applyAlignment="0" applyProtection="0"/>
    <xf numFmtId="188" fontId="2" fillId="70" borderId="146" applyFont="0">
      <alignment horizontal="right" vertical="center"/>
    </xf>
    <xf numFmtId="3" fontId="2" fillId="70" borderId="146" applyFont="0">
      <alignment horizontal="right" vertical="center"/>
    </xf>
    <xf numFmtId="0" fontId="82"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168" fontId="84" fillId="64" borderId="144" applyNumberFormat="0" applyAlignment="0" applyProtection="0"/>
    <xf numFmtId="169" fontId="84"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9"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168" fontId="84"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0" fontId="82" fillId="64" borderId="144" applyNumberFormat="0" applyAlignment="0" applyProtection="0"/>
    <xf numFmtId="3" fontId="2" fillId="75" borderId="146" applyFont="0">
      <alignment horizontal="right" vertical="center"/>
      <protection locked="0"/>
    </xf>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0" fontId="26" fillId="74" borderId="143" applyNumberFormat="0" applyFont="0" applyAlignment="0" applyProtection="0"/>
    <xf numFmtId="3" fontId="2" fillId="72" borderId="146" applyFont="0">
      <alignment horizontal="right" vertical="center"/>
      <protection locked="0"/>
    </xf>
    <xf numFmtId="0" fontId="65"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168" fontId="67" fillId="43" borderId="142" applyNumberFormat="0" applyAlignment="0" applyProtection="0"/>
    <xf numFmtId="169" fontId="67"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9"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168" fontId="67"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65" fillId="43" borderId="142" applyNumberFormat="0" applyAlignment="0" applyProtection="0"/>
    <xf numFmtId="0" fontId="2" fillId="71" borderId="147" applyNumberFormat="0" applyFont="0" applyBorder="0" applyProtection="0">
      <alignment horizontal="left" vertical="center"/>
    </xf>
    <xf numFmtId="9" fontId="2" fillId="71" borderId="146" applyFont="0" applyProtection="0">
      <alignment horizontal="right" vertical="center"/>
    </xf>
    <xf numFmtId="3" fontId="2" fillId="71" borderId="146" applyFont="0" applyProtection="0">
      <alignment horizontal="right" vertical="center"/>
    </xf>
    <xf numFmtId="0" fontId="61" fillId="70" borderId="147" applyFont="0" applyBorder="0">
      <alignment horizontal="center" wrapText="1"/>
    </xf>
    <xf numFmtId="0" fontId="2" fillId="69" borderId="146" applyNumberFormat="0" applyFont="0" applyBorder="0" applyProtection="0">
      <alignment horizontal="center" vertical="center"/>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7"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168" fontId="39" fillId="64" borderId="142" applyNumberFormat="0" applyAlignment="0" applyProtection="0"/>
    <xf numFmtId="169" fontId="39"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9"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168" fontId="39"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37" fillId="64" borderId="142" applyNumberFormat="0" applyAlignment="0" applyProtection="0"/>
    <xf numFmtId="0" fontId="1" fillId="0" borderId="0"/>
    <xf numFmtId="0" fontId="1" fillId="0" borderId="0"/>
  </cellStyleXfs>
  <cellXfs count="655">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14" fillId="0" borderId="3" xfId="0" applyFont="1" applyFill="1" applyBorder="1" applyAlignment="1">
      <alignment horizontal="left" vertical="center" wrapText="1"/>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21" xfId="0" applyFont="1" applyFill="1" applyBorder="1" applyAlignment="1" applyProtection="1">
      <alignment horizontal="left" indent="1"/>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7" fillId="0" borderId="24" xfId="0" applyFont="1" applyFill="1" applyBorder="1" applyAlignment="1" applyProtection="1">
      <alignment horizontal="left" indent="1"/>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22"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7" fillId="0" borderId="1" xfId="0" applyFont="1" applyBorder="1"/>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2" fillId="0" borderId="34" xfId="0" applyFont="1" applyBorder="1" applyAlignment="1">
      <alignment wrapText="1"/>
    </xf>
    <xf numFmtId="0" fontId="22" fillId="0" borderId="12" xfId="0" applyFont="1" applyBorder="1" applyAlignment="1">
      <alignment wrapText="1"/>
    </xf>
    <xf numFmtId="0" fontId="16" fillId="0" borderId="12" xfId="0" applyFont="1" applyBorder="1" applyAlignment="1">
      <alignment wrapText="1"/>
    </xf>
    <xf numFmtId="0" fontId="16" fillId="0" borderId="12" xfId="0" applyFont="1" applyBorder="1" applyAlignment="1">
      <alignment horizontal="right" wrapText="1"/>
    </xf>
    <xf numFmtId="0" fontId="22" fillId="0" borderId="13" xfId="0" applyFont="1" applyBorder="1" applyAlignment="1">
      <alignment wrapText="1"/>
    </xf>
    <xf numFmtId="0" fontId="16" fillId="0" borderId="13" xfId="0" applyFont="1" applyBorder="1" applyAlignment="1">
      <alignment horizontal="right" wrapText="1"/>
    </xf>
    <xf numFmtId="0" fontId="21" fillId="36" borderId="16" xfId="0" applyFont="1" applyFill="1" applyBorder="1" applyAlignment="1">
      <alignment wrapText="1"/>
    </xf>
    <xf numFmtId="0" fontId="3" fillId="0" borderId="21" xfId="0" applyFont="1" applyBorder="1"/>
    <xf numFmtId="0" fontId="22" fillId="0" borderId="3" xfId="0" applyFont="1" applyBorder="1"/>
    <xf numFmtId="0" fontId="21"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7" fillId="0" borderId="18" xfId="0" applyFont="1" applyFill="1" applyBorder="1" applyAlignment="1">
      <alignment horizontal="left" vertical="center" inden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indent="1"/>
    </xf>
    <xf numFmtId="0" fontId="17" fillId="0" borderId="22" xfId="0" applyFont="1" applyFill="1" applyBorder="1" applyAlignment="1">
      <alignment horizontal="center" vertical="center" wrapText="1"/>
    </xf>
    <xf numFmtId="0" fontId="17" fillId="0" borderId="21" xfId="0" applyFont="1" applyFill="1" applyBorder="1" applyAlignment="1">
      <alignment horizontal="left" indent="1"/>
    </xf>
    <xf numFmtId="38" fontId="17" fillId="0" borderId="22" xfId="0" applyNumberFormat="1" applyFont="1" applyFill="1" applyBorder="1" applyAlignment="1" applyProtection="1">
      <alignment horizontal="right"/>
      <protection locked="0"/>
    </xf>
    <xf numFmtId="0" fontId="17" fillId="0" borderId="24" xfId="0" applyFont="1" applyFill="1" applyBorder="1" applyAlignment="1">
      <alignment horizontal="left" vertical="center" indent="1"/>
    </xf>
    <xf numFmtId="0" fontId="18" fillId="0" borderId="25" xfId="0" applyFont="1" applyFill="1" applyBorder="1" applyAlignment="1"/>
    <xf numFmtId="0" fontId="3" fillId="0" borderId="57" xfId="0" applyFont="1" applyBorder="1"/>
    <xf numFmtId="0" fontId="19" fillId="0" borderId="24" xfId="0" applyFont="1" applyBorder="1" applyAlignment="1">
      <alignment horizontal="center" vertical="center" wrapText="1"/>
    </xf>
    <xf numFmtId="0" fontId="19" fillId="0" borderId="25" xfId="0" applyFont="1" applyBorder="1" applyAlignment="1">
      <alignment vertical="center" wrapText="1"/>
    </xf>
    <xf numFmtId="0" fontId="3" fillId="0" borderId="58"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2" fillId="0" borderId="21" xfId="0" applyFont="1" applyBorder="1" applyAlignment="1">
      <alignment horizontal="center"/>
    </xf>
    <xf numFmtId="167" fontId="22" fillId="0" borderId="66" xfId="0" applyNumberFormat="1" applyFont="1" applyBorder="1" applyAlignment="1">
      <alignment horizontal="center"/>
    </xf>
    <xf numFmtId="167" fontId="22" fillId="0" borderId="64" xfId="0" applyNumberFormat="1" applyFont="1" applyBorder="1" applyAlignment="1">
      <alignment horizontal="center"/>
    </xf>
    <xf numFmtId="167" fontId="22" fillId="0" borderId="67" xfId="0" applyNumberFormat="1" applyFont="1" applyBorder="1" applyAlignment="1">
      <alignment horizontal="center"/>
    </xf>
    <xf numFmtId="167" fontId="21" fillId="36" borderId="59" xfId="0" applyNumberFormat="1" applyFont="1" applyFill="1" applyBorder="1" applyAlignment="1">
      <alignment horizontal="center"/>
    </xf>
    <xf numFmtId="167" fontId="22" fillId="0" borderId="63" xfId="0" applyNumberFormat="1" applyFont="1" applyBorder="1" applyAlignment="1">
      <alignment horizontal="center"/>
    </xf>
    <xf numFmtId="167" fontId="22" fillId="0" borderId="68" xfId="0" applyNumberFormat="1" applyFont="1" applyBorder="1" applyAlignment="1">
      <alignment horizontal="center"/>
    </xf>
    <xf numFmtId="0" fontId="22" fillId="0" borderId="24" xfId="0" applyFont="1" applyBorder="1" applyAlignment="1">
      <alignment horizontal="center"/>
    </xf>
    <xf numFmtId="0" fontId="21" fillId="36" borderId="60" xfId="0" applyFont="1" applyFill="1" applyBorder="1" applyAlignment="1">
      <alignment wrapText="1"/>
    </xf>
    <xf numFmtId="167" fontId="21" fillId="36" borderId="62"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Font="1" applyFill="1"/>
    <xf numFmtId="0" fontId="3" fillId="0" borderId="69"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7" xfId="0" applyFont="1" applyBorder="1" applyAlignment="1">
      <alignment horizontal="center"/>
    </xf>
    <xf numFmtId="0" fontId="3" fillId="0" borderId="5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4"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13" fillId="0" borderId="1" xfId="0" applyFont="1" applyBorder="1" applyAlignment="1">
      <alignment horizontal="center" vertical="center"/>
    </xf>
    <xf numFmtId="0" fontId="3" fillId="0" borderId="75" xfId="0" applyFont="1" applyBorder="1" applyAlignment="1">
      <alignment vertical="center" wrapText="1"/>
    </xf>
    <xf numFmtId="0" fontId="4" fillId="0" borderId="7" xfId="0" applyFont="1" applyBorder="1" applyAlignment="1">
      <alignment vertical="center" wrapText="1"/>
    </xf>
    <xf numFmtId="0" fontId="19" fillId="0" borderId="7" xfId="0" applyFont="1" applyBorder="1" applyAlignment="1">
      <alignment horizontal="center" vertical="center" wrapText="1"/>
    </xf>
    <xf numFmtId="0" fontId="19" fillId="0" borderId="70"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5"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5"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104" fillId="0" borderId="0" xfId="0" applyFont="1" applyFill="1" applyBorder="1" applyAlignment="1"/>
    <xf numFmtId="49" fontId="104" fillId="0" borderId="3" xfId="0" applyNumberFormat="1" applyFont="1" applyFill="1" applyBorder="1" applyAlignment="1">
      <alignment horizontal="right" vertical="center"/>
    </xf>
    <xf numFmtId="49" fontId="104" fillId="0" borderId="7" xfId="0" applyNumberFormat="1" applyFont="1" applyFill="1" applyBorder="1" applyAlignment="1">
      <alignment horizontal="right" vertical="center"/>
    </xf>
    <xf numFmtId="49" fontId="104" fillId="0" borderId="82" xfId="0" applyNumberFormat="1" applyFont="1" applyFill="1" applyBorder="1" applyAlignment="1">
      <alignment horizontal="right" vertical="center"/>
    </xf>
    <xf numFmtId="49" fontId="104" fillId="0" borderId="85" xfId="0" applyNumberFormat="1" applyFont="1" applyFill="1" applyBorder="1" applyAlignment="1">
      <alignment horizontal="right" vertical="center"/>
    </xf>
    <xf numFmtId="49" fontId="104" fillId="0" borderId="93" xfId="0" applyNumberFormat="1" applyFont="1" applyFill="1" applyBorder="1" applyAlignment="1">
      <alignment horizontal="right" vertical="center"/>
    </xf>
    <xf numFmtId="0" fontId="104" fillId="0" borderId="0" xfId="0" applyFont="1" applyFill="1" applyBorder="1" applyAlignment="1">
      <alignment horizontal="left"/>
    </xf>
    <xf numFmtId="49" fontId="104" fillId="0" borderId="96" xfId="0" applyNumberFormat="1" applyFont="1" applyFill="1" applyBorder="1" applyAlignment="1">
      <alignment horizontal="right" vertical="center"/>
    </xf>
    <xf numFmtId="0" fontId="104" fillId="0" borderId="93" xfId="0" applyNumberFormat="1" applyFont="1" applyFill="1" applyBorder="1" applyAlignment="1">
      <alignment vertical="center" wrapText="1"/>
    </xf>
    <xf numFmtId="0" fontId="104" fillId="0" borderId="93" xfId="0" applyFont="1" applyFill="1" applyBorder="1" applyAlignment="1">
      <alignment horizontal="left" vertical="center" wrapText="1"/>
    </xf>
    <xf numFmtId="0" fontId="104" fillId="0" borderId="93" xfId="12672" applyFont="1" applyFill="1" applyBorder="1" applyAlignment="1">
      <alignment horizontal="left" vertical="center" wrapText="1"/>
    </xf>
    <xf numFmtId="0" fontId="104" fillId="0" borderId="93" xfId="0" applyNumberFormat="1" applyFont="1" applyFill="1" applyBorder="1" applyAlignment="1">
      <alignment horizontal="left" vertical="center" wrapText="1"/>
    </xf>
    <xf numFmtId="0" fontId="104" fillId="0" borderId="93" xfId="0" applyNumberFormat="1" applyFont="1" applyFill="1" applyBorder="1" applyAlignment="1">
      <alignment horizontal="right" vertical="center" wrapText="1"/>
    </xf>
    <xf numFmtId="0" fontId="104" fillId="0" borderId="93" xfId="0" applyNumberFormat="1" applyFont="1" applyFill="1" applyBorder="1" applyAlignment="1">
      <alignment horizontal="right" vertical="center"/>
    </xf>
    <xf numFmtId="0" fontId="104" fillId="0" borderId="93" xfId="0" applyFont="1" applyFill="1" applyBorder="1" applyAlignment="1">
      <alignment vertical="center" wrapText="1"/>
    </xf>
    <xf numFmtId="0" fontId="104" fillId="0" borderId="96" xfId="0" applyNumberFormat="1" applyFont="1" applyFill="1" applyBorder="1" applyAlignment="1">
      <alignment horizontal="left" vertical="center" wrapText="1"/>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104" fillId="0" borderId="21" xfId="0" applyFont="1" applyFill="1" applyBorder="1"/>
    <xf numFmtId="0" fontId="104" fillId="0" borderId="21" xfId="0" applyFont="1" applyFill="1" applyBorder="1" applyAlignment="1">
      <alignment horizontal="right"/>
    </xf>
    <xf numFmtId="49" fontId="104" fillId="0" borderId="21" xfId="0" applyNumberFormat="1" applyFont="1" applyFill="1" applyBorder="1" applyAlignment="1">
      <alignment horizontal="right" vertical="center"/>
    </xf>
    <xf numFmtId="49" fontId="104" fillId="0" borderId="24"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4" fillId="0" borderId="102" xfId="0" applyNumberFormat="1" applyFont="1" applyFill="1" applyBorder="1" applyAlignment="1">
      <alignment horizontal="right" vertical="center"/>
    </xf>
    <xf numFmtId="0" fontId="104" fillId="0" borderId="93" xfId="0" applyFont="1" applyFill="1" applyBorder="1" applyAlignment="1">
      <alignment horizontal="left" vertical="center" wrapText="1"/>
    </xf>
    <xf numFmtId="0" fontId="104" fillId="0" borderId="100" xfId="0" applyFont="1" applyFill="1" applyBorder="1" applyAlignment="1">
      <alignment vertical="center" wrapText="1"/>
    </xf>
    <xf numFmtId="0" fontId="104" fillId="0" borderId="100" xfId="0" applyFont="1" applyFill="1" applyBorder="1" applyAlignment="1">
      <alignment horizontal="left" vertical="center" wrapText="1"/>
    </xf>
    <xf numFmtId="167" fontId="15" fillId="77" borderId="64" xfId="0" applyNumberFormat="1" applyFont="1" applyFill="1" applyBorder="1" applyAlignment="1">
      <alignment horizontal="center"/>
    </xf>
    <xf numFmtId="0" fontId="104" fillId="0" borderId="93" xfId="0" applyNumberFormat="1" applyFont="1" applyFill="1" applyBorder="1" applyAlignment="1">
      <alignment vertical="center"/>
    </xf>
    <xf numFmtId="0" fontId="104" fillId="0" borderId="93" xfId="0" applyNumberFormat="1" applyFont="1" applyFill="1" applyBorder="1" applyAlignment="1">
      <alignment horizontal="left" vertical="center" wrapText="1"/>
    </xf>
    <xf numFmtId="0" fontId="106" fillId="0" borderId="93" xfId="0" applyNumberFormat="1" applyFont="1" applyFill="1" applyBorder="1" applyAlignment="1">
      <alignment vertical="center" wrapText="1"/>
    </xf>
    <xf numFmtId="0" fontId="106" fillId="0" borderId="3" xfId="0" applyNumberFormat="1" applyFont="1" applyFill="1" applyBorder="1" applyAlignment="1">
      <alignment vertical="center" wrapText="1"/>
    </xf>
    <xf numFmtId="0" fontId="106" fillId="0" borderId="93" xfId="0" applyNumberFormat="1" applyFont="1" applyFill="1" applyBorder="1" applyAlignment="1">
      <alignment horizontal="left" vertical="center" wrapText="1"/>
    </xf>
    <xf numFmtId="193" fontId="5" fillId="0" borderId="3" xfId="0" applyNumberFormat="1" applyFont="1" applyFill="1" applyBorder="1" applyAlignment="1" applyProtection="1">
      <alignment vertical="center" wrapText="1"/>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18" fillId="0" borderId="3" xfId="0" applyNumberFormat="1" applyFont="1" applyFill="1" applyBorder="1" applyAlignment="1">
      <alignment horizontal="center"/>
    </xf>
    <xf numFmtId="193" fontId="7" fillId="36" borderId="3" xfId="7" applyNumberFormat="1" applyFont="1" applyFill="1" applyBorder="1" applyAlignment="1" applyProtection="1"/>
    <xf numFmtId="193" fontId="17" fillId="36" borderId="25" xfId="0" applyNumberFormat="1" applyFont="1" applyFill="1" applyBorder="1" applyAlignment="1">
      <alignment horizontal="right"/>
    </xf>
    <xf numFmtId="193" fontId="7" fillId="36" borderId="3" xfId="0" applyNumberFormat="1" applyFont="1" applyFill="1" applyBorder="1" applyAlignment="1" applyProtection="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0" fillId="36" borderId="25" xfId="0" applyNumberFormat="1" applyFont="1" applyFill="1" applyBorder="1" applyAlignment="1">
      <alignment vertical="center" wrapText="1"/>
    </xf>
    <xf numFmtId="3" fontId="20"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2" xfId="2" applyNumberFormat="1" applyFont="1" applyFill="1" applyBorder="1" applyAlignment="1" applyProtection="1">
      <alignment vertical="top"/>
    </xf>
    <xf numFmtId="193" fontId="5" fillId="36" borderId="26" xfId="2" applyNumberFormat="1" applyFont="1" applyFill="1" applyBorder="1" applyAlignment="1" applyProtection="1">
      <alignment vertical="top" wrapText="1"/>
    </xf>
    <xf numFmtId="193" fontId="22" fillId="0" borderId="14" xfId="0" applyNumberFormat="1" applyFont="1" applyBorder="1" applyAlignment="1">
      <alignment vertical="center"/>
    </xf>
    <xf numFmtId="193" fontId="16" fillId="0" borderId="14" xfId="0" applyNumberFormat="1" applyFont="1" applyBorder="1" applyAlignment="1">
      <alignment vertical="center"/>
    </xf>
    <xf numFmtId="193" fontId="22" fillId="0" borderId="15" xfId="0" applyNumberFormat="1" applyFont="1" applyBorder="1" applyAlignment="1">
      <alignment vertical="center"/>
    </xf>
    <xf numFmtId="193" fontId="22" fillId="0" borderId="17" xfId="0" applyNumberFormat="1" applyFont="1" applyBorder="1" applyAlignment="1">
      <alignment vertical="center"/>
    </xf>
    <xf numFmtId="193" fontId="16" fillId="0" borderId="15" xfId="0" applyNumberFormat="1" applyFont="1" applyBorder="1" applyAlignment="1">
      <alignment vertical="center"/>
    </xf>
    <xf numFmtId="193" fontId="21" fillId="36" borderId="61" xfId="0" applyNumberFormat="1" applyFont="1" applyFill="1" applyBorder="1" applyAlignment="1">
      <alignment vertical="center"/>
    </xf>
    <xf numFmtId="193" fontId="22" fillId="36" borderId="14" xfId="0" applyNumberFormat="1" applyFont="1" applyFill="1" applyBorder="1" applyAlignment="1">
      <alignment vertical="center"/>
    </xf>
    <xf numFmtId="193" fontId="3" fillId="36" borderId="25" xfId="0" applyNumberFormat="1" applyFont="1" applyFill="1" applyBorder="1"/>
    <xf numFmtId="193" fontId="3" fillId="0" borderId="21" xfId="0" applyNumberFormat="1" applyFont="1" applyBorder="1" applyAlignment="1"/>
    <xf numFmtId="193" fontId="3" fillId="36" borderId="54"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3" fillId="36" borderId="55"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2" fillId="0" borderId="0" xfId="0" applyNumberFormat="1" applyFont="1"/>
    <xf numFmtId="0" fontId="3" fillId="0" borderId="29" xfId="0" applyFont="1" applyBorder="1" applyAlignment="1">
      <alignment horizontal="center" vertical="center"/>
    </xf>
    <xf numFmtId="0" fontId="3" fillId="0" borderId="29" xfId="0" applyFont="1" applyBorder="1" applyAlignment="1">
      <alignment wrapText="1"/>
    </xf>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36" borderId="26" xfId="20961" applyFont="1" applyFill="1" applyBorder="1"/>
    <xf numFmtId="167" fontId="3" fillId="0" borderId="22" xfId="0" applyNumberFormat="1" applyFont="1" applyBorder="1" applyAlignment="1"/>
    <xf numFmtId="0" fontId="3" fillId="36" borderId="26" xfId="0" applyFont="1" applyFill="1" applyBorder="1"/>
    <xf numFmtId="167" fontId="4" fillId="36" borderId="25"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horizontal="left" vertical="center" wrapText="1" indent="1"/>
    </xf>
    <xf numFmtId="169" fontId="25" fillId="37" borderId="0" xfId="20" applyBorder="1"/>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0" fontId="3" fillId="0" borderId="19" xfId="0" applyFont="1" applyFill="1" applyBorder="1" applyAlignment="1">
      <alignment vertical="center"/>
    </xf>
    <xf numFmtId="0" fontId="3" fillId="0" borderId="110" xfId="0" applyFont="1" applyFill="1" applyBorder="1" applyAlignment="1">
      <alignment vertical="center"/>
    </xf>
    <xf numFmtId="0" fontId="3" fillId="0" borderId="112" xfId="0" applyFont="1" applyFill="1" applyBorder="1" applyAlignment="1">
      <alignment vertical="center"/>
    </xf>
    <xf numFmtId="0" fontId="3" fillId="0" borderId="18"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25" xfId="0" applyFont="1" applyFill="1" applyBorder="1" applyAlignment="1">
      <alignment horizontal="center" vertical="center"/>
    </xf>
    <xf numFmtId="169" fontId="25" fillId="37" borderId="33" xfId="20" applyBorder="1"/>
    <xf numFmtId="169" fontId="25" fillId="37" borderId="127" xfId="20" applyBorder="1"/>
    <xf numFmtId="169" fontId="25" fillId="37" borderId="117" xfId="20" applyBorder="1"/>
    <xf numFmtId="169" fontId="25" fillId="37" borderId="58" xfId="20" applyBorder="1"/>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75" xfId="0" applyFont="1" applyFill="1" applyBorder="1" applyAlignment="1">
      <alignment horizontal="center" vertical="center"/>
    </xf>
    <xf numFmtId="0" fontId="3" fillId="3" borderId="113" xfId="0" applyFont="1" applyFill="1" applyBorder="1" applyAlignment="1">
      <alignment vertical="center"/>
    </xf>
    <xf numFmtId="0" fontId="12" fillId="3" borderId="128" xfId="0" applyFont="1" applyFill="1" applyBorder="1" applyAlignment="1">
      <alignment horizontal="left"/>
    </xf>
    <xf numFmtId="0" fontId="12" fillId="3" borderId="129" xfId="0" applyFont="1" applyFill="1" applyBorder="1" applyAlignment="1">
      <alignment horizontal="left"/>
    </xf>
    <xf numFmtId="0" fontId="3" fillId="0" borderId="0" xfId="0" applyFont="1"/>
    <xf numFmtId="0" fontId="3" fillId="0" borderId="0" xfId="0" applyFont="1" applyFill="1"/>
    <xf numFmtId="0" fontId="3" fillId="0" borderId="115" xfId="0" applyFont="1" applyFill="1" applyBorder="1" applyAlignment="1">
      <alignment horizontal="center" vertical="center" wrapText="1"/>
    </xf>
    <xf numFmtId="0" fontId="104" fillId="78" borderId="100" xfId="0" applyFont="1" applyFill="1" applyBorder="1" applyAlignment="1">
      <alignment horizontal="left" vertical="center"/>
    </xf>
    <xf numFmtId="0" fontId="104" fillId="78" borderId="93" xfId="0" applyFont="1" applyFill="1" applyBorder="1" applyAlignment="1">
      <alignment vertical="center" wrapText="1"/>
    </xf>
    <xf numFmtId="0" fontId="104" fillId="78" borderId="93" xfId="0" applyFont="1" applyFill="1" applyBorder="1" applyAlignment="1">
      <alignment horizontal="left" vertical="center" wrapText="1"/>
    </xf>
    <xf numFmtId="0" fontId="104" fillId="0" borderId="100" xfId="0" applyFont="1" applyFill="1" applyBorder="1" applyAlignment="1">
      <alignment horizontal="right" vertical="center"/>
    </xf>
    <xf numFmtId="0" fontId="3" fillId="0" borderId="133" xfId="0" applyFont="1" applyFill="1" applyBorder="1" applyAlignment="1">
      <alignment horizontal="center" vertical="center" wrapText="1"/>
    </xf>
    <xf numFmtId="0" fontId="4" fillId="3" borderId="134" xfId="0" applyFont="1" applyFill="1" applyBorder="1" applyAlignment="1">
      <alignment vertical="center"/>
    </xf>
    <xf numFmtId="0" fontId="3" fillId="3" borderId="23" xfId="0" applyFont="1" applyFill="1" applyBorder="1" applyAlignment="1">
      <alignment vertical="center"/>
    </xf>
    <xf numFmtId="0" fontId="3" fillId="0" borderId="135" xfId="0" applyFont="1" applyFill="1" applyBorder="1" applyAlignment="1">
      <alignment horizontal="center" vertical="center"/>
    </xf>
    <xf numFmtId="0" fontId="4" fillId="0" borderId="25" xfId="0" applyFont="1" applyFill="1" applyBorder="1" applyAlignment="1">
      <alignment vertical="center"/>
    </xf>
    <xf numFmtId="169" fontId="25" fillId="37" borderId="27" xfId="20" applyBorder="1"/>
    <xf numFmtId="0" fontId="3" fillId="0" borderId="7" xfId="0" applyFont="1" applyFill="1" applyBorder="1" applyAlignment="1">
      <alignment horizontal="center" vertical="center" wrapText="1"/>
    </xf>
    <xf numFmtId="0" fontId="3" fillId="0" borderId="70"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3" fillId="0" borderId="114" xfId="0" applyFont="1" applyBorder="1" applyAlignment="1">
      <alignment vertical="center" wrapText="1"/>
    </xf>
    <xf numFmtId="0" fontId="12" fillId="0" borderId="114" xfId="0" applyFont="1" applyBorder="1" applyAlignment="1">
      <alignment vertical="center" wrapText="1"/>
    </xf>
    <xf numFmtId="0" fontId="0" fillId="0" borderId="24" xfId="0" applyBorder="1"/>
    <xf numFmtId="0" fontId="4" fillId="36" borderId="136" xfId="0" applyFont="1" applyFill="1" applyBorder="1" applyAlignment="1">
      <alignment vertical="center" wrapText="1"/>
    </xf>
    <xf numFmtId="167" fontId="4" fillId="36" borderId="26"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0" fontId="4" fillId="36" borderId="135" xfId="0" applyFont="1" applyFill="1" applyBorder="1" applyAlignment="1">
      <alignment horizontal="left" vertical="center" wrapText="1"/>
    </xf>
    <xf numFmtId="0" fontId="4" fillId="36" borderId="115" xfId="0" applyFont="1" applyFill="1" applyBorder="1" applyAlignment="1">
      <alignment horizontal="left" vertical="center" wrapText="1"/>
    </xf>
    <xf numFmtId="0" fontId="3" fillId="0" borderId="135" xfId="0" applyFont="1" applyFill="1" applyBorder="1" applyAlignment="1">
      <alignment horizontal="right" vertical="center" wrapText="1"/>
    </xf>
    <xf numFmtId="0" fontId="3" fillId="0" borderId="115" xfId="0" applyFont="1" applyFill="1" applyBorder="1" applyAlignment="1">
      <alignment horizontal="left" vertical="center" wrapText="1"/>
    </xf>
    <xf numFmtId="0" fontId="108" fillId="0" borderId="135" xfId="0" applyFont="1" applyFill="1" applyBorder="1" applyAlignment="1">
      <alignment horizontal="right" vertical="center" wrapText="1"/>
    </xf>
    <xf numFmtId="0" fontId="108" fillId="0" borderId="115" xfId="0" applyFont="1" applyFill="1" applyBorder="1" applyAlignment="1">
      <alignment horizontal="left" vertical="center" wrapText="1"/>
    </xf>
    <xf numFmtId="0" fontId="4" fillId="0" borderId="135"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19" fillId="0" borderId="135" xfId="0" applyFont="1" applyBorder="1" applyAlignment="1">
      <alignment horizontal="center" vertical="center" wrapText="1"/>
    </xf>
    <xf numFmtId="0" fontId="19" fillId="0" borderId="115" xfId="0" applyFont="1" applyBorder="1" applyAlignment="1">
      <alignment vertical="center" wrapText="1"/>
    </xf>
    <xf numFmtId="3" fontId="20" fillId="36" borderId="115" xfId="0" applyNumberFormat="1" applyFont="1" applyFill="1" applyBorder="1" applyAlignment="1">
      <alignment vertical="center" wrapText="1"/>
    </xf>
    <xf numFmtId="3" fontId="20" fillId="36" borderId="133" xfId="0" applyNumberFormat="1" applyFont="1" applyFill="1" applyBorder="1" applyAlignment="1">
      <alignment vertical="center" wrapText="1"/>
    </xf>
    <xf numFmtId="14" fontId="5" fillId="3" borderId="115" xfId="8" quotePrefix="1" applyNumberFormat="1" applyFont="1" applyFill="1" applyBorder="1" applyAlignment="1" applyProtection="1">
      <alignment horizontal="left" vertical="center" wrapText="1" indent="2"/>
      <protection locked="0"/>
    </xf>
    <xf numFmtId="3" fontId="20" fillId="0" borderId="133" xfId="0" applyNumberFormat="1" applyFont="1" applyBorder="1" applyAlignment="1">
      <alignment vertical="center" wrapText="1"/>
    </xf>
    <xf numFmtId="14" fontId="5" fillId="3" borderId="115" xfId="8" quotePrefix="1" applyNumberFormat="1" applyFont="1" applyFill="1" applyBorder="1" applyAlignment="1" applyProtection="1">
      <alignment horizontal="left" vertical="center" wrapText="1" indent="3"/>
      <protection locked="0"/>
    </xf>
    <xf numFmtId="0" fontId="19" fillId="0" borderId="115" xfId="0" applyFont="1" applyFill="1" applyBorder="1" applyAlignment="1">
      <alignment horizontal="left" vertical="center" wrapText="1" indent="2"/>
    </xf>
    <xf numFmtId="0" fontId="9" fillId="0" borderId="115" xfId="17" applyFill="1" applyBorder="1" applyAlignment="1" applyProtection="1"/>
    <xf numFmtId="49" fontId="108" fillId="0" borderId="135" xfId="0" applyNumberFormat="1" applyFont="1" applyFill="1" applyBorder="1" applyAlignment="1">
      <alignment horizontal="right" vertical="center" wrapText="1"/>
    </xf>
    <xf numFmtId="0" fontId="5" fillId="3" borderId="115" xfId="20960" applyFont="1" applyFill="1" applyBorder="1" applyAlignment="1" applyProtection="1"/>
    <xf numFmtId="0" fontId="101" fillId="0" borderId="115" xfId="20960" applyFont="1" applyFill="1" applyBorder="1" applyAlignment="1" applyProtection="1">
      <alignment horizontal="center" vertical="center"/>
    </xf>
    <xf numFmtId="0" fontId="3" fillId="0" borderId="115" xfId="0" applyFont="1" applyBorder="1"/>
    <xf numFmtId="0" fontId="9" fillId="0" borderId="115" xfId="17" applyFill="1" applyBorder="1" applyAlignment="1" applyProtection="1">
      <alignment horizontal="left" vertical="center" wrapText="1"/>
    </xf>
    <xf numFmtId="49" fontId="108" fillId="0" borderId="115" xfId="0" applyNumberFormat="1" applyFont="1" applyFill="1" applyBorder="1" applyAlignment="1">
      <alignment horizontal="right" vertical="center" wrapText="1"/>
    </xf>
    <xf numFmtId="0" fontId="9" fillId="0" borderId="115" xfId="17" applyFill="1" applyBorder="1" applyAlignment="1" applyProtection="1">
      <alignment horizontal="left" vertical="center"/>
    </xf>
    <xf numFmtId="0" fontId="9" fillId="0" borderId="115" xfId="17" applyBorder="1" applyAlignment="1" applyProtection="1"/>
    <xf numFmtId="0" fontId="3" fillId="0" borderId="115" xfId="0" applyFont="1" applyFill="1" applyBorder="1"/>
    <xf numFmtId="0" fontId="19" fillId="0" borderId="135" xfId="0" applyFont="1" applyFill="1" applyBorder="1" applyAlignment="1">
      <alignment horizontal="center" vertical="center" wrapText="1"/>
    </xf>
    <xf numFmtId="0" fontId="19" fillId="0" borderId="115" xfId="0" applyFont="1" applyFill="1" applyBorder="1" applyAlignment="1">
      <alignment vertical="center" wrapText="1"/>
    </xf>
    <xf numFmtId="3" fontId="20" fillId="0" borderId="133" xfId="0" applyNumberFormat="1" applyFont="1" applyFill="1" applyBorder="1" applyAlignment="1">
      <alignment vertical="center" wrapText="1"/>
    </xf>
    <xf numFmtId="0" fontId="111" fillId="79" borderId="116" xfId="21412" applyFont="1" applyFill="1" applyBorder="1" applyAlignment="1" applyProtection="1">
      <alignment vertical="center" wrapText="1"/>
      <protection locked="0"/>
    </xf>
    <xf numFmtId="0" fontId="112" fillId="70" borderId="110" xfId="21412" applyFont="1" applyFill="1" applyBorder="1" applyAlignment="1" applyProtection="1">
      <alignment horizontal="center" vertical="center"/>
      <protection locked="0"/>
    </xf>
    <xf numFmtId="0" fontId="111"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vertical="center"/>
      <protection locked="0"/>
    </xf>
    <xf numFmtId="0" fontId="113" fillId="70" borderId="110" xfId="21412" applyFont="1" applyFill="1" applyBorder="1" applyAlignment="1" applyProtection="1">
      <alignment horizontal="center" vertical="center"/>
      <protection locked="0"/>
    </xf>
    <xf numFmtId="0" fontId="113" fillId="3" borderId="110" xfId="21412" applyFont="1" applyFill="1" applyBorder="1" applyAlignment="1" applyProtection="1">
      <alignment horizontal="center" vertical="center"/>
      <protection locked="0"/>
    </xf>
    <xf numFmtId="0" fontId="113" fillId="0" borderId="110" xfId="21412" applyFont="1" applyFill="1" applyBorder="1" applyAlignment="1" applyProtection="1">
      <alignment horizontal="center" vertical="center"/>
      <protection locked="0"/>
    </xf>
    <xf numFmtId="0" fontId="114"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horizontal="center" vertical="center"/>
      <protection locked="0"/>
    </xf>
    <xf numFmtId="0" fontId="61" fillId="79" borderId="116" xfId="21412" applyFont="1" applyFill="1" applyBorder="1" applyAlignment="1" applyProtection="1">
      <alignment vertical="center"/>
      <protection locked="0"/>
    </xf>
    <xf numFmtId="0" fontId="113" fillId="70" borderId="115" xfId="21412" applyFont="1" applyFill="1" applyBorder="1" applyAlignment="1" applyProtection="1">
      <alignment horizontal="center" vertical="center"/>
      <protection locked="0"/>
    </xf>
    <xf numFmtId="0" fontId="35" fillId="70" borderId="115" xfId="21412" applyFont="1" applyFill="1" applyBorder="1" applyAlignment="1" applyProtection="1">
      <alignment horizontal="center" vertical="center"/>
      <protection locked="0"/>
    </xf>
    <xf numFmtId="0" fontId="61" fillId="79" borderId="114" xfId="21412" applyFont="1" applyFill="1" applyBorder="1" applyAlignment="1" applyProtection="1">
      <alignment vertical="center"/>
      <protection locked="0"/>
    </xf>
    <xf numFmtId="0" fontId="112" fillId="0" borderId="114" xfId="21412" applyFont="1" applyFill="1" applyBorder="1" applyAlignment="1" applyProtection="1">
      <alignment horizontal="left" vertical="center" wrapText="1"/>
      <protection locked="0"/>
    </xf>
    <xf numFmtId="164" fontId="112" fillId="0" borderId="115" xfId="948" applyNumberFormat="1" applyFont="1" applyFill="1" applyBorder="1" applyAlignment="1" applyProtection="1">
      <alignment horizontal="right" vertical="center"/>
      <protection locked="0"/>
    </xf>
    <xf numFmtId="0" fontId="111" fillId="80" borderId="114" xfId="21412" applyFont="1" applyFill="1" applyBorder="1" applyAlignment="1" applyProtection="1">
      <alignment vertical="top" wrapText="1"/>
      <protection locked="0"/>
    </xf>
    <xf numFmtId="164" fontId="112" fillId="80" borderId="115" xfId="948" applyNumberFormat="1" applyFont="1" applyFill="1" applyBorder="1" applyAlignment="1" applyProtection="1">
      <alignment horizontal="right" vertical="center"/>
    </xf>
    <xf numFmtId="164" fontId="61" fillId="79" borderId="114" xfId="948" applyNumberFormat="1" applyFont="1" applyFill="1" applyBorder="1" applyAlignment="1" applyProtection="1">
      <alignment horizontal="right" vertical="center"/>
      <protection locked="0"/>
    </xf>
    <xf numFmtId="0" fontId="112" fillId="70" borderId="114" xfId="21412" applyFont="1" applyFill="1" applyBorder="1" applyAlignment="1" applyProtection="1">
      <alignment vertical="center" wrapText="1"/>
      <protection locked="0"/>
    </xf>
    <xf numFmtId="0" fontId="112" fillId="70" borderId="114" xfId="21412" applyFont="1" applyFill="1" applyBorder="1" applyAlignment="1" applyProtection="1">
      <alignment horizontal="left" vertical="center" wrapText="1"/>
      <protection locked="0"/>
    </xf>
    <xf numFmtId="0" fontId="112" fillId="0" borderId="114" xfId="21412" applyFont="1" applyFill="1" applyBorder="1" applyAlignment="1" applyProtection="1">
      <alignment vertical="center" wrapText="1"/>
      <protection locked="0"/>
    </xf>
    <xf numFmtId="0" fontId="112" fillId="3" borderId="114" xfId="21412" applyFont="1" applyFill="1" applyBorder="1" applyAlignment="1" applyProtection="1">
      <alignment horizontal="left" vertical="center" wrapText="1"/>
      <protection locked="0"/>
    </xf>
    <xf numFmtId="0" fontId="111" fillId="80" borderId="114" xfId="21412" applyFont="1" applyFill="1" applyBorder="1" applyAlignment="1" applyProtection="1">
      <alignment vertical="center" wrapText="1"/>
      <protection locked="0"/>
    </xf>
    <xf numFmtId="164" fontId="111" fillId="79" borderId="114" xfId="948" applyNumberFormat="1" applyFont="1" applyFill="1" applyBorder="1" applyAlignment="1" applyProtection="1">
      <alignment horizontal="right" vertical="center"/>
      <protection locked="0"/>
    </xf>
    <xf numFmtId="164" fontId="112" fillId="3" borderId="115" xfId="948" applyNumberFormat="1" applyFont="1" applyFill="1" applyBorder="1" applyAlignment="1" applyProtection="1">
      <alignment horizontal="right" vertical="center"/>
      <protection locked="0"/>
    </xf>
    <xf numFmtId="10" fontId="5" fillId="0" borderId="115" xfId="20961" applyNumberFormat="1" applyFont="1" applyFill="1" applyBorder="1" applyAlignment="1">
      <alignment horizontal="left" vertical="center" wrapText="1"/>
    </xf>
    <xf numFmtId="10" fontId="3" fillId="0"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left" vertical="center" wrapText="1"/>
    </xf>
    <xf numFmtId="10" fontId="108" fillId="0" borderId="115" xfId="20961" applyNumberFormat="1" applyFont="1" applyFill="1" applyBorder="1" applyAlignment="1">
      <alignment horizontal="left" vertical="center" wrapText="1"/>
    </xf>
    <xf numFmtId="10" fontId="4" fillId="36"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193" fontId="7" fillId="0" borderId="115" xfId="7" applyNumberFormat="1" applyFont="1" applyFill="1" applyBorder="1" applyAlignment="1" applyProtection="1">
      <alignment horizontal="right"/>
    </xf>
    <xf numFmtId="193" fontId="7" fillId="36" borderId="115" xfId="7" applyNumberFormat="1" applyFont="1" applyFill="1" applyBorder="1" applyAlignment="1" applyProtection="1">
      <alignment horizontal="right"/>
    </xf>
    <xf numFmtId="193" fontId="7" fillId="0" borderId="115" xfId="7" applyNumberFormat="1" applyFont="1" applyFill="1" applyBorder="1" applyAlignment="1" applyProtection="1">
      <alignment horizontal="right"/>
      <protection locked="0"/>
    </xf>
    <xf numFmtId="193" fontId="17" fillId="0" borderId="115" xfId="0" applyNumberFormat="1" applyFont="1" applyFill="1" applyBorder="1" applyAlignment="1" applyProtection="1">
      <alignment horizontal="right"/>
      <protection locked="0"/>
    </xf>
    <xf numFmtId="193" fontId="17" fillId="36" borderId="115" xfId="0" applyNumberFormat="1" applyFont="1" applyFill="1" applyBorder="1" applyAlignment="1">
      <alignment horizontal="right"/>
    </xf>
    <xf numFmtId="193" fontId="18" fillId="0" borderId="115" xfId="0" applyNumberFormat="1" applyFont="1" applyFill="1" applyBorder="1" applyAlignment="1">
      <alignment horizontal="center"/>
    </xf>
    <xf numFmtId="193" fontId="17" fillId="36" borderId="115" xfId="0" applyNumberFormat="1" applyFont="1" applyFill="1" applyBorder="1" applyAlignment="1" applyProtection="1">
      <alignment horizontal="right"/>
    </xf>
    <xf numFmtId="193" fontId="17" fillId="0" borderId="115" xfId="0" applyNumberFormat="1" applyFont="1" applyFill="1" applyBorder="1" applyAlignment="1" applyProtection="1">
      <alignment horizontal="left" indent="1"/>
      <protection locked="0"/>
    </xf>
    <xf numFmtId="193" fontId="17" fillId="0" borderId="115" xfId="0" applyNumberFormat="1" applyFont="1" applyFill="1" applyBorder="1" applyAlignment="1" applyProtection="1">
      <alignment horizontal="right" vertical="center"/>
      <protection locked="0"/>
    </xf>
    <xf numFmtId="193" fontId="7" fillId="0" borderId="115" xfId="0" applyNumberFormat="1" applyFont="1" applyFill="1" applyBorder="1" applyAlignment="1" applyProtection="1">
      <alignment horizontal="right"/>
    </xf>
    <xf numFmtId="38" fontId="17" fillId="0" borderId="48" xfId="0" applyNumberFormat="1" applyFont="1" applyFill="1" applyBorder="1" applyAlignment="1" applyProtection="1">
      <alignment horizontal="right"/>
      <protection locked="0"/>
    </xf>
    <xf numFmtId="3" fontId="20" fillId="0" borderId="138" xfId="0" applyNumberFormat="1" applyFont="1" applyBorder="1" applyAlignment="1">
      <alignment vertical="center" wrapText="1"/>
    </xf>
    <xf numFmtId="3" fontId="20" fillId="0" borderId="138" xfId="0" applyNumberFormat="1" applyFont="1" applyFill="1" applyBorder="1" applyAlignment="1">
      <alignment vertical="center" wrapText="1"/>
    </xf>
    <xf numFmtId="193" fontId="3" fillId="0" borderId="115" xfId="0" applyNumberFormat="1" applyFont="1" applyBorder="1" applyAlignment="1">
      <alignment horizontal="center" vertical="center"/>
    </xf>
    <xf numFmtId="3" fontId="0" fillId="0" borderId="139" xfId="0" applyNumberFormat="1" applyBorder="1" applyAlignment="1"/>
    <xf numFmtId="3" fontId="0" fillId="0" borderId="139" xfId="0" applyNumberFormat="1" applyBorder="1" applyAlignment="1">
      <alignment wrapText="1"/>
    </xf>
    <xf numFmtId="193" fontId="5" fillId="3" borderId="139" xfId="2" applyNumberFormat="1" applyFont="1" applyFill="1" applyBorder="1" applyAlignment="1" applyProtection="1">
      <alignment vertical="top"/>
      <protection locked="0"/>
    </xf>
    <xf numFmtId="193" fontId="5" fillId="36" borderId="139" xfId="2" applyNumberFormat="1" applyFont="1" applyFill="1" applyBorder="1" applyAlignment="1" applyProtection="1">
      <alignment vertical="top" wrapText="1"/>
    </xf>
    <xf numFmtId="193" fontId="5" fillId="3" borderId="139" xfId="2" applyNumberFormat="1" applyFont="1" applyFill="1" applyBorder="1" applyAlignment="1" applyProtection="1">
      <alignment vertical="top" wrapText="1"/>
      <protection locked="0"/>
    </xf>
    <xf numFmtId="193" fontId="5" fillId="36" borderId="139" xfId="2" applyNumberFormat="1" applyFont="1" applyFill="1" applyBorder="1" applyAlignment="1" applyProtection="1">
      <alignment vertical="top" wrapText="1"/>
      <protection locked="0"/>
    </xf>
    <xf numFmtId="0" fontId="22" fillId="0" borderId="135" xfId="0" applyFont="1" applyBorder="1" applyAlignment="1">
      <alignment horizontal="center"/>
    </xf>
    <xf numFmtId="193" fontId="22" fillId="0" borderId="140" xfId="0" applyNumberFormat="1" applyFont="1" applyBorder="1" applyAlignment="1">
      <alignment vertical="center"/>
    </xf>
    <xf numFmtId="193" fontId="21" fillId="36" borderId="141" xfId="0" applyNumberFormat="1" applyFont="1" applyFill="1" applyBorder="1" applyAlignment="1">
      <alignment vertical="center"/>
    </xf>
    <xf numFmtId="193" fontId="3" fillId="0" borderId="138" xfId="0" applyNumberFormat="1" applyFont="1" applyBorder="1" applyAlignment="1"/>
    <xf numFmtId="193" fontId="3" fillId="0" borderId="116" xfId="0" applyNumberFormat="1" applyFont="1" applyBorder="1" applyAlignment="1"/>
    <xf numFmtId="193" fontId="3" fillId="0" borderId="138" xfId="0" applyNumberFormat="1" applyFont="1" applyFill="1" applyBorder="1"/>
    <xf numFmtId="193" fontId="7" fillId="3" borderId="138" xfId="5" applyNumberFormat="1" applyFont="1" applyFill="1" applyBorder="1" applyProtection="1">
      <protection locked="0"/>
    </xf>
    <xf numFmtId="193" fontId="3" fillId="0" borderId="138" xfId="0" applyNumberFormat="1" applyFont="1" applyBorder="1" applyAlignment="1">
      <alignment horizontal="center" vertical="center"/>
    </xf>
    <xf numFmtId="10" fontId="3" fillId="0" borderId="3" xfId="20961" applyNumberFormat="1" applyFont="1" applyFill="1" applyBorder="1" applyAlignment="1" applyProtection="1">
      <alignment horizontal="right" vertical="center" wrapText="1"/>
      <protection locked="0"/>
    </xf>
    <xf numFmtId="10" fontId="25" fillId="37" borderId="0" xfId="20961" applyNumberFormat="1" applyFont="1" applyFill="1" applyBorder="1"/>
    <xf numFmtId="10" fontId="7" fillId="2" borderId="3" xfId="20961" applyNumberFormat="1" applyFont="1" applyFill="1" applyBorder="1" applyAlignment="1" applyProtection="1">
      <alignment vertical="center"/>
      <protection locked="0"/>
    </xf>
    <xf numFmtId="193" fontId="7" fillId="36" borderId="146" xfId="0" applyNumberFormat="1" applyFont="1" applyFill="1" applyBorder="1" applyAlignment="1" applyProtection="1">
      <alignment horizontal="right"/>
    </xf>
    <xf numFmtId="193" fontId="7" fillId="36" borderId="146" xfId="7" applyNumberFormat="1" applyFont="1" applyFill="1" applyBorder="1" applyAlignment="1" applyProtection="1"/>
    <xf numFmtId="193" fontId="17" fillId="0" borderId="146" xfId="0" applyNumberFormat="1" applyFont="1" applyFill="1" applyBorder="1" applyAlignment="1" applyProtection="1">
      <alignment horizontal="left" indent="1"/>
      <protection locked="0"/>
    </xf>
    <xf numFmtId="193" fontId="17" fillId="36" borderId="146" xfId="0" applyNumberFormat="1" applyFont="1" applyFill="1" applyBorder="1" applyAlignment="1" applyProtection="1">
      <alignment horizontal="right"/>
    </xf>
    <xf numFmtId="193" fontId="18" fillId="0" borderId="146" xfId="0" applyNumberFormat="1" applyFont="1" applyFill="1" applyBorder="1" applyAlignment="1">
      <alignment horizontal="center"/>
    </xf>
    <xf numFmtId="193" fontId="17" fillId="36" borderId="146" xfId="0" applyNumberFormat="1" applyFont="1" applyFill="1" applyBorder="1" applyAlignment="1">
      <alignment horizontal="right"/>
    </xf>
    <xf numFmtId="193" fontId="7" fillId="36" borderId="146" xfId="7" applyNumberFormat="1" applyFont="1" applyFill="1" applyBorder="1" applyAlignment="1" applyProtection="1">
      <alignment horizontal="right"/>
    </xf>
    <xf numFmtId="193" fontId="7" fillId="0" borderId="138" xfId="7" applyNumberFormat="1" applyFont="1" applyFill="1" applyBorder="1" applyAlignment="1" applyProtection="1">
      <alignment horizontal="right"/>
    </xf>
    <xf numFmtId="193" fontId="7" fillId="36" borderId="138" xfId="7" applyNumberFormat="1" applyFont="1" applyFill="1" applyBorder="1" applyAlignment="1" applyProtection="1">
      <alignment horizontal="right"/>
    </xf>
    <xf numFmtId="193" fontId="7" fillId="0" borderId="138"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36" borderId="25" xfId="0" applyNumberFormat="1" applyFont="1" applyFill="1" applyBorder="1" applyAlignment="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193" fontId="7" fillId="0" borderId="146" xfId="7" applyNumberFormat="1" applyFont="1" applyFill="1" applyBorder="1" applyAlignment="1" applyProtection="1">
      <alignment horizontal="right"/>
    </xf>
    <xf numFmtId="193" fontId="17" fillId="0" borderId="146" xfId="0" applyNumberFormat="1" applyFont="1" applyFill="1" applyBorder="1" applyAlignment="1" applyProtection="1">
      <alignment horizontal="right"/>
      <protection locked="0"/>
    </xf>
    <xf numFmtId="193" fontId="17" fillId="0" borderId="146" xfId="0" applyNumberFormat="1" applyFont="1" applyFill="1" applyBorder="1" applyAlignment="1" applyProtection="1">
      <alignment horizontal="right" vertical="center"/>
      <protection locked="0"/>
    </xf>
    <xf numFmtId="193" fontId="7" fillId="0" borderId="146" xfId="0" applyNumberFormat="1" applyFont="1" applyFill="1" applyBorder="1" applyAlignment="1" applyProtection="1">
      <alignment horizontal="right"/>
    </xf>
    <xf numFmtId="0" fontId="7" fillId="0" borderId="148" xfId="11" applyFont="1" applyFill="1" applyBorder="1" applyProtection="1">
      <protection locked="0"/>
    </xf>
    <xf numFmtId="10" fontId="7" fillId="0" borderId="148" xfId="20626" applyNumberFormat="1" applyFont="1" applyBorder="1" applyAlignment="1"/>
    <xf numFmtId="0" fontId="17" fillId="0" borderId="148" xfId="0" applyFont="1" applyFill="1" applyBorder="1" applyProtection="1">
      <protection locked="0"/>
    </xf>
    <xf numFmtId="0" fontId="7" fillId="0" borderId="148" xfId="0" applyFont="1" applyBorder="1" applyAlignment="1">
      <alignment vertical="center"/>
    </xf>
    <xf numFmtId="0" fontId="7" fillId="0" borderId="148" xfId="0" applyFont="1" applyBorder="1"/>
    <xf numFmtId="3" fontId="7" fillId="2" borderId="3" xfId="20961" applyNumberFormat="1" applyFont="1" applyFill="1" applyBorder="1" applyAlignment="1" applyProtection="1">
      <alignment vertical="center"/>
      <protection locked="0"/>
    </xf>
    <xf numFmtId="10" fontId="7" fillId="2" borderId="25" xfId="20961" applyNumberFormat="1" applyFont="1" applyFill="1" applyBorder="1" applyAlignment="1" applyProtection="1">
      <alignment vertical="center"/>
      <protection locked="0"/>
    </xf>
    <xf numFmtId="3" fontId="3" fillId="0" borderId="0" xfId="0" applyNumberFormat="1" applyFont="1"/>
    <xf numFmtId="3" fontId="7" fillId="0" borderId="0" xfId="11" applyNumberFormat="1" applyFont="1" applyFill="1" applyBorder="1" applyAlignment="1" applyProtection="1"/>
    <xf numFmtId="3" fontId="4" fillId="36" borderId="20" xfId="0" applyNumberFormat="1" applyFont="1" applyFill="1" applyBorder="1" applyAlignment="1">
      <alignment horizontal="center" vertical="center" wrapText="1"/>
    </xf>
    <xf numFmtId="3" fontId="4" fillId="36" borderId="133" xfId="0" applyNumberFormat="1" applyFont="1" applyFill="1" applyBorder="1" applyAlignment="1">
      <alignment horizontal="left" vertical="center" wrapText="1"/>
    </xf>
    <xf numFmtId="3" fontId="3" fillId="0" borderId="133" xfId="0" applyNumberFormat="1" applyFont="1" applyFill="1" applyBorder="1" applyAlignment="1">
      <alignment horizontal="right" vertical="center" wrapText="1"/>
    </xf>
    <xf numFmtId="3" fontId="4" fillId="36" borderId="133" xfId="0" applyNumberFormat="1" applyFont="1" applyFill="1" applyBorder="1" applyAlignment="1">
      <alignment horizontal="right" vertical="center" wrapText="1"/>
    </xf>
    <xf numFmtId="3" fontId="108" fillId="0" borderId="133" xfId="0" applyNumberFormat="1" applyFont="1" applyFill="1" applyBorder="1" applyAlignment="1">
      <alignment horizontal="right" vertical="center" wrapText="1"/>
    </xf>
    <xf numFmtId="3" fontId="4" fillId="36" borderId="133" xfId="0" applyNumberFormat="1" applyFont="1" applyFill="1" applyBorder="1" applyAlignment="1">
      <alignment horizontal="center" vertical="center" wrapText="1"/>
    </xf>
    <xf numFmtId="3" fontId="5" fillId="0" borderId="26" xfId="1" applyNumberFormat="1" applyFont="1" applyFill="1" applyBorder="1" applyAlignment="1" applyProtection="1">
      <alignment horizontal="right" vertical="center"/>
    </xf>
    <xf numFmtId="0" fontId="115" fillId="0" borderId="0" xfId="0" applyFont="1"/>
    <xf numFmtId="193" fontId="3" fillId="0" borderId="139" xfId="0" applyNumberFormat="1" applyFont="1" applyBorder="1" applyAlignment="1">
      <alignment horizontal="center" vertical="center"/>
    </xf>
    <xf numFmtId="193" fontId="3" fillId="0" borderId="0" xfId="0" applyNumberFormat="1" applyFont="1"/>
    <xf numFmtId="164" fontId="3" fillId="0" borderId="56"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113" xfId="7" applyNumberFormat="1" applyFont="1" applyFill="1" applyBorder="1" applyAlignment="1">
      <alignment vertical="center"/>
    </xf>
    <xf numFmtId="164" fontId="3" fillId="0" borderId="23" xfId="7" applyNumberFormat="1" applyFont="1" applyFill="1" applyBorder="1" applyAlignment="1">
      <alignment vertical="center"/>
    </xf>
    <xf numFmtId="164" fontId="3" fillId="0" borderId="147" xfId="7" applyNumberFormat="1" applyFont="1" applyFill="1" applyBorder="1" applyAlignment="1">
      <alignment vertical="center"/>
    </xf>
    <xf numFmtId="164" fontId="3" fillId="0" borderId="139"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148" xfId="7" applyNumberFormat="1" applyFont="1" applyFill="1" applyBorder="1" applyAlignment="1">
      <alignment vertical="center"/>
    </xf>
    <xf numFmtId="164" fontId="3" fillId="0" borderId="25" xfId="7" applyNumberFormat="1" applyFont="1" applyFill="1" applyBorder="1" applyAlignment="1">
      <alignment vertical="center"/>
    </xf>
    <xf numFmtId="3" fontId="3" fillId="0" borderId="29" xfId="0" applyNumberFormat="1" applyFont="1" applyFill="1" applyBorder="1" applyAlignment="1">
      <alignment vertical="center"/>
    </xf>
    <xf numFmtId="3" fontId="3" fillId="0" borderId="20" xfId="0" applyNumberFormat="1" applyFont="1" applyFill="1" applyBorder="1" applyAlignment="1">
      <alignment vertical="center"/>
    </xf>
    <xf numFmtId="3" fontId="3" fillId="0" borderId="111" xfId="0" applyNumberFormat="1" applyFont="1" applyFill="1" applyBorder="1" applyAlignment="1">
      <alignment vertical="center"/>
    </xf>
    <xf numFmtId="3" fontId="3" fillId="0" borderId="124" xfId="0" applyNumberFormat="1" applyFont="1" applyFill="1" applyBorder="1" applyAlignment="1">
      <alignment vertical="center"/>
    </xf>
    <xf numFmtId="10" fontId="3" fillId="0" borderId="109" xfId="20961" applyNumberFormat="1" applyFont="1" applyFill="1" applyBorder="1" applyAlignment="1">
      <alignment vertical="center"/>
    </xf>
    <xf numFmtId="10" fontId="3" fillId="0" borderId="126" xfId="20961" applyNumberFormat="1" applyFont="1" applyFill="1" applyBorder="1" applyAlignment="1">
      <alignment vertical="center"/>
    </xf>
    <xf numFmtId="10" fontId="10" fillId="0" borderId="0" xfId="20961" applyNumberFormat="1" applyFont="1"/>
    <xf numFmtId="167" fontId="10" fillId="0" borderId="0" xfId="0" applyNumberFormat="1" applyFont="1" applyAlignment="1"/>
    <xf numFmtId="10" fontId="112" fillId="80" borderId="115" xfId="20961" applyNumberFormat="1" applyFont="1" applyFill="1" applyBorder="1" applyAlignment="1" applyProtection="1">
      <alignment horizontal="right" vertical="center"/>
    </xf>
    <xf numFmtId="0" fontId="116" fillId="80" borderId="149" xfId="0" applyFont="1" applyFill="1" applyBorder="1" applyAlignment="1" applyProtection="1">
      <alignment horizontal="right" vertical="center"/>
      <protection locked="0"/>
    </xf>
    <xf numFmtId="0" fontId="116" fillId="70" borderId="149" xfId="0" applyFont="1" applyFill="1" applyBorder="1" applyAlignment="1" applyProtection="1">
      <alignment horizontal="right" vertical="center"/>
      <protection locked="0"/>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3" fillId="0" borderId="0" xfId="0" applyNumberFormat="1" applyFont="1" applyFill="1"/>
    <xf numFmtId="14" fontId="22" fillId="0" borderId="0" xfId="0" applyNumberFormat="1" applyFont="1"/>
    <xf numFmtId="0" fontId="3" fillId="0" borderId="0" xfId="0" applyFont="1" applyAlignment="1">
      <alignment horizontal="left"/>
    </xf>
    <xf numFmtId="14" fontId="3" fillId="0" borderId="0" xfId="0" applyNumberFormat="1" applyFont="1" applyAlignment="1">
      <alignment horizontal="left"/>
    </xf>
    <xf numFmtId="0" fontId="8" fillId="0" borderId="0" xfId="0" applyFont="1" applyFill="1" applyBorder="1" applyAlignment="1" applyProtection="1">
      <alignment horizontal="left" vertical="center"/>
    </xf>
    <xf numFmtId="0" fontId="7" fillId="0" borderId="19" xfId="0" applyFont="1" applyFill="1" applyBorder="1" applyAlignment="1" applyProtection="1">
      <alignment horizontal="left"/>
    </xf>
    <xf numFmtId="0" fontId="8" fillId="0" borderId="8" xfId="0" applyFont="1" applyFill="1" applyBorder="1" applyAlignment="1" applyProtection="1">
      <alignment horizontal="left"/>
    </xf>
    <xf numFmtId="0" fontId="8" fillId="0" borderId="27" xfId="0" applyFont="1" applyFill="1" applyBorder="1" applyAlignment="1" applyProtection="1">
      <alignment horizontal="left"/>
    </xf>
    <xf numFmtId="0" fontId="16" fillId="0" borderId="0" xfId="0" applyFont="1" applyAlignment="1">
      <alignment horizontal="left" vertical="center"/>
    </xf>
    <xf numFmtId="43" fontId="5" fillId="0" borderId="0" xfId="7" applyFont="1" applyAlignment="1">
      <alignment horizontal="left"/>
    </xf>
    <xf numFmtId="14" fontId="5" fillId="0" borderId="0" xfId="0" applyNumberFormat="1" applyFont="1" applyAlignment="1">
      <alignment horizontal="left"/>
    </xf>
    <xf numFmtId="0" fontId="5" fillId="0" borderId="0" xfId="0" applyFont="1" applyAlignment="1">
      <alignment horizontal="left"/>
    </xf>
    <xf numFmtId="0" fontId="8" fillId="0" borderId="1" xfId="0" applyFont="1" applyBorder="1" applyAlignment="1">
      <alignment horizontal="left"/>
    </xf>
    <xf numFmtId="0" fontId="5" fillId="0" borderId="19"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5" fillId="0" borderId="3" xfId="0" applyFont="1" applyBorder="1" applyAlignment="1">
      <alignment horizontal="left" vertical="center" wrapText="1"/>
    </xf>
    <xf numFmtId="0" fontId="7" fillId="2" borderId="3" xfId="0" applyFont="1" applyFill="1" applyBorder="1" applyAlignment="1">
      <alignment horizontal="left" vertical="center"/>
    </xf>
    <xf numFmtId="193" fontId="7" fillId="2" borderId="3" xfId="0" applyNumberFormat="1" applyFont="1" applyFill="1" applyBorder="1" applyAlignment="1" applyProtection="1">
      <alignment horizontal="left" vertical="center"/>
      <protection locked="0"/>
    </xf>
    <xf numFmtId="193" fontId="7" fillId="2" borderId="25" xfId="0" applyNumberFormat="1" applyFont="1" applyFill="1" applyBorder="1" applyAlignment="1" applyProtection="1">
      <alignment horizontal="left" vertical="center"/>
      <protection locked="0"/>
    </xf>
    <xf numFmtId="0" fontId="5" fillId="0" borderId="0" xfId="0" applyFont="1" applyAlignment="1">
      <alignment horizontal="left" wrapText="1"/>
    </xf>
    <xf numFmtId="0" fontId="5" fillId="0" borderId="0" xfId="0" applyFont="1" applyFill="1" applyAlignment="1">
      <alignment horizontal="left" wrapText="1"/>
    </xf>
    <xf numFmtId="14" fontId="0" fillId="0" borderId="0" xfId="0" applyNumberFormat="1" applyAlignment="1">
      <alignment horizontal="left"/>
    </xf>
    <xf numFmtId="10" fontId="3" fillId="0" borderId="0" xfId="20961" applyNumberFormat="1" applyFont="1"/>
    <xf numFmtId="193" fontId="3" fillId="0" borderId="116" xfId="0" applyNumberFormat="1" applyFont="1" applyFill="1" applyBorder="1"/>
    <xf numFmtId="9" fontId="3" fillId="0" borderId="22" xfId="20961" applyFont="1" applyFill="1" applyBorder="1"/>
    <xf numFmtId="0" fontId="102" fillId="0" borderId="72" xfId="0" applyFont="1" applyBorder="1" applyAlignment="1">
      <alignment horizontal="left" vertical="center" wrapText="1"/>
    </xf>
    <xf numFmtId="0" fontId="102" fillId="0" borderId="71"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5"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148" xfId="0" applyFont="1" applyBorder="1" applyAlignment="1">
      <alignment horizontal="center" wrapText="1"/>
    </xf>
    <xf numFmtId="0" fontId="7" fillId="0" borderId="148" xfId="0" applyFont="1" applyBorder="1" applyAlignment="1">
      <alignment horizontal="center"/>
    </xf>
    <xf numFmtId="0" fontId="11" fillId="0" borderId="148" xfId="0" applyFont="1" applyBorder="1" applyAlignment="1">
      <alignment wrapText="1"/>
    </xf>
    <xf numFmtId="0" fontId="3" fillId="0" borderId="148" xfId="0" applyFont="1" applyBorder="1" applyAlignment="1"/>
    <xf numFmtId="0" fontId="8" fillId="0" borderId="148" xfId="0" applyFont="1" applyBorder="1" applyAlignment="1">
      <alignment horizontal="center" vertical="center" wrapText="1"/>
    </xf>
    <xf numFmtId="0" fontId="7" fillId="0" borderId="148" xfId="0" applyFont="1" applyFill="1" applyBorder="1" applyAlignment="1">
      <alignment wrapText="1"/>
    </xf>
    <xf numFmtId="0" fontId="11" fillId="0" borderId="148" xfId="0" applyFont="1" applyFill="1" applyBorder="1" applyAlignment="1">
      <alignment wrapText="1"/>
    </xf>
    <xf numFmtId="0" fontId="3" fillId="0" borderId="148" xfId="0" applyFont="1" applyFill="1" applyBorder="1" applyAlignment="1"/>
    <xf numFmtId="0" fontId="7" fillId="0" borderId="148" xfId="0" applyFont="1" applyBorder="1" applyAlignment="1">
      <alignment wrapText="1"/>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xf>
    <xf numFmtId="0" fontId="3" fillId="0" borderId="23" xfId="0" applyFont="1" applyFill="1" applyBorder="1" applyAlignment="1">
      <alignment horizontal="center"/>
    </xf>
    <xf numFmtId="0" fontId="4" fillId="36" borderId="137"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34"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100" fillId="3" borderId="73" xfId="13" applyFont="1" applyFill="1" applyBorder="1" applyAlignment="1" applyProtection="1">
      <alignment horizontal="center" vertical="center" wrapText="1"/>
      <protection locked="0"/>
    </xf>
    <xf numFmtId="0" fontId="100" fillId="3" borderId="70"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13" fillId="0" borderId="107" xfId="1" applyNumberFormat="1" applyFont="1" applyFill="1" applyBorder="1" applyAlignment="1" applyProtection="1">
      <alignment horizontal="center" vertical="center" wrapText="1"/>
      <protection locked="0"/>
    </xf>
    <xf numFmtId="164" fontId="13" fillId="0" borderId="10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12" fillId="0" borderId="57" xfId="0" applyFont="1" applyFill="1" applyBorder="1" applyAlignment="1">
      <alignment horizontal="left" vertical="center"/>
    </xf>
    <xf numFmtId="0" fontId="12" fillId="0" borderId="58" xfId="0" applyFont="1" applyFill="1" applyBorder="1" applyAlignment="1">
      <alignment horizontal="left" vertical="center"/>
    </xf>
    <xf numFmtId="0" fontId="103" fillId="0" borderId="99" xfId="0" applyFont="1" applyFill="1" applyBorder="1" applyAlignment="1">
      <alignment horizontal="center" vertical="center"/>
    </xf>
    <xf numFmtId="0" fontId="103" fillId="0" borderId="76" xfId="0" applyFont="1" applyFill="1" applyBorder="1" applyAlignment="1">
      <alignment horizontal="center" vertical="center"/>
    </xf>
    <xf numFmtId="0" fontId="103" fillId="0" borderId="77" xfId="0" applyFont="1" applyFill="1" applyBorder="1" applyAlignment="1">
      <alignment horizontal="center" vertical="center"/>
    </xf>
    <xf numFmtId="0" fontId="103" fillId="0" borderId="78" xfId="0" applyFont="1" applyFill="1" applyBorder="1" applyAlignment="1">
      <alignment horizontal="center" vertical="center"/>
    </xf>
    <xf numFmtId="0" fontId="104" fillId="0" borderId="3" xfId="0" applyFont="1" applyFill="1" applyBorder="1" applyAlignment="1">
      <alignment horizontal="left" vertical="center" wrapText="1"/>
    </xf>
    <xf numFmtId="0" fontId="103" fillId="76" borderId="79" xfId="0" applyFont="1" applyFill="1" applyBorder="1" applyAlignment="1">
      <alignment horizontal="center" vertical="center" wrapText="1"/>
    </xf>
    <xf numFmtId="0" fontId="103" fillId="76" borderId="80" xfId="0" applyFont="1" applyFill="1" applyBorder="1" applyAlignment="1">
      <alignment horizontal="center" vertical="center" wrapText="1"/>
    </xf>
    <xf numFmtId="0" fontId="103" fillId="76" borderId="81" xfId="0" applyFont="1" applyFill="1" applyBorder="1" applyAlignment="1">
      <alignment horizontal="center" vertical="center" wrapText="1"/>
    </xf>
    <xf numFmtId="0" fontId="104" fillId="0" borderId="56"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8" xfId="0" applyFont="1" applyFill="1" applyBorder="1" applyAlignment="1">
      <alignment horizontal="left" vertical="center" wrapText="1"/>
    </xf>
    <xf numFmtId="0" fontId="104" fillId="0" borderId="10" xfId="0" applyFont="1" applyFill="1" applyBorder="1" applyAlignment="1">
      <alignment horizontal="left" vertical="center" wrapText="1"/>
    </xf>
    <xf numFmtId="0" fontId="104" fillId="3" borderId="8" xfId="0" applyFont="1" applyFill="1" applyBorder="1" applyAlignment="1">
      <alignment vertical="center" wrapText="1"/>
    </xf>
    <xf numFmtId="0" fontId="104" fillId="3" borderId="10" xfId="0" applyFont="1" applyFill="1" applyBorder="1" applyAlignment="1">
      <alignment vertical="center" wrapText="1"/>
    </xf>
    <xf numFmtId="0" fontId="104" fillId="0" borderId="8" xfId="0" applyFont="1" applyFill="1" applyBorder="1" applyAlignment="1">
      <alignment horizontal="left"/>
    </xf>
    <xf numFmtId="0" fontId="104" fillId="0" borderId="10" xfId="0" applyFont="1" applyFill="1" applyBorder="1" applyAlignment="1">
      <alignment horizontal="left"/>
    </xf>
    <xf numFmtId="0" fontId="104" fillId="0" borderId="86" xfId="0" applyFont="1" applyFill="1" applyBorder="1" applyAlignment="1">
      <alignment horizontal="left" vertical="center" wrapText="1"/>
    </xf>
    <xf numFmtId="0" fontId="104" fillId="0" borderId="87" xfId="0" applyFont="1" applyFill="1" applyBorder="1" applyAlignment="1">
      <alignment horizontal="left" vertical="center" wrapText="1"/>
    </xf>
    <xf numFmtId="0" fontId="104" fillId="0" borderId="56" xfId="0" applyFont="1" applyFill="1" applyBorder="1" applyAlignment="1">
      <alignment vertical="center" wrapText="1"/>
    </xf>
    <xf numFmtId="0" fontId="104" fillId="0" borderId="11" xfId="0" applyFont="1" applyFill="1" applyBorder="1" applyAlignment="1">
      <alignment vertical="center" wrapText="1"/>
    </xf>
    <xf numFmtId="0" fontId="104" fillId="0" borderId="8" xfId="0" applyFont="1" applyFill="1" applyBorder="1" applyAlignment="1">
      <alignment vertical="center" wrapText="1"/>
    </xf>
    <xf numFmtId="0" fontId="104" fillId="0" borderId="10" xfId="0" applyFont="1" applyFill="1" applyBorder="1" applyAlignment="1">
      <alignment vertical="center" wrapText="1"/>
    </xf>
    <xf numFmtId="0" fontId="104" fillId="3" borderId="83" xfId="0" applyFont="1" applyFill="1" applyBorder="1" applyAlignment="1">
      <alignment horizontal="left" vertical="center" wrapText="1"/>
    </xf>
    <xf numFmtId="0" fontId="104" fillId="3" borderId="84" xfId="0" applyFont="1" applyFill="1" applyBorder="1" applyAlignment="1">
      <alignment horizontal="left" vertical="center" wrapText="1"/>
    </xf>
    <xf numFmtId="0" fontId="104" fillId="0" borderId="83" xfId="0" applyFont="1" applyFill="1" applyBorder="1" applyAlignment="1">
      <alignment vertical="center" wrapText="1"/>
    </xf>
    <xf numFmtId="0" fontId="104" fillId="0" borderId="84" xfId="0" applyFont="1" applyFill="1" applyBorder="1" applyAlignment="1">
      <alignment vertical="center" wrapText="1"/>
    </xf>
    <xf numFmtId="0" fontId="104" fillId="0" borderId="83" xfId="0" applyFont="1" applyFill="1" applyBorder="1" applyAlignment="1">
      <alignment horizontal="left" vertical="center" wrapText="1"/>
    </xf>
    <xf numFmtId="0" fontId="104" fillId="0" borderId="84" xfId="0" applyFont="1" applyFill="1" applyBorder="1" applyAlignment="1">
      <alignment horizontal="left" vertical="center" wrapText="1"/>
    </xf>
    <xf numFmtId="0" fontId="103" fillId="76" borderId="88"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9" xfId="0" applyFont="1" applyFill="1" applyBorder="1" applyAlignment="1">
      <alignment horizontal="center" vertical="center" wrapText="1"/>
    </xf>
    <xf numFmtId="0" fontId="104" fillId="3" borderId="8" xfId="0" applyFont="1" applyFill="1" applyBorder="1" applyAlignment="1">
      <alignment horizontal="left" vertical="center" wrapText="1"/>
    </xf>
    <xf numFmtId="0" fontId="104" fillId="3" borderId="10" xfId="0" applyFont="1" applyFill="1" applyBorder="1" applyAlignment="1">
      <alignment horizontal="left" vertical="center" wrapText="1"/>
    </xf>
    <xf numFmtId="0" fontId="103" fillId="76" borderId="130" xfId="0" applyFont="1" applyFill="1" applyBorder="1" applyAlignment="1">
      <alignment horizontal="center" vertical="center" wrapText="1"/>
    </xf>
    <xf numFmtId="0" fontId="103" fillId="76" borderId="131" xfId="0" applyFont="1" applyFill="1" applyBorder="1" applyAlignment="1">
      <alignment horizontal="center" vertical="center" wrapText="1"/>
    </xf>
    <xf numFmtId="0" fontId="103" fillId="76" borderId="132" xfId="0" applyFont="1" applyFill="1" applyBorder="1" applyAlignment="1">
      <alignment horizontal="center" vertical="center" wrapText="1"/>
    </xf>
    <xf numFmtId="49" fontId="104" fillId="0" borderId="94" xfId="0" applyNumberFormat="1" applyFont="1" applyFill="1" applyBorder="1" applyAlignment="1">
      <alignment horizontal="left" vertical="center" wrapText="1"/>
    </xf>
    <xf numFmtId="49" fontId="104" fillId="0" borderId="95" xfId="0" applyNumberFormat="1" applyFont="1" applyFill="1" applyBorder="1" applyAlignment="1">
      <alignment horizontal="left" vertical="center" wrapText="1"/>
    </xf>
    <xf numFmtId="0" fontId="103" fillId="76" borderId="104" xfId="0" applyFont="1" applyFill="1" applyBorder="1" applyAlignment="1">
      <alignment horizontal="center" vertical="center"/>
    </xf>
    <xf numFmtId="0" fontId="103" fillId="76" borderId="105" xfId="0" applyFont="1" applyFill="1" applyBorder="1" applyAlignment="1">
      <alignment horizontal="center" vertical="center"/>
    </xf>
    <xf numFmtId="0" fontId="103" fillId="76" borderId="106" xfId="0" applyFont="1" applyFill="1" applyBorder="1" applyAlignment="1">
      <alignment horizontal="center" vertical="center"/>
    </xf>
    <xf numFmtId="0" fontId="104" fillId="0" borderId="116" xfId="0" applyFont="1" applyFill="1" applyBorder="1" applyAlignment="1">
      <alignment horizontal="left" vertical="center" wrapText="1"/>
    </xf>
    <xf numFmtId="0" fontId="104" fillId="0" borderId="114" xfId="0" applyFont="1" applyFill="1" applyBorder="1" applyAlignment="1">
      <alignment horizontal="left" vertical="center" wrapText="1"/>
    </xf>
    <xf numFmtId="0" fontId="103" fillId="0" borderId="101" xfId="0" applyFont="1" applyFill="1" applyBorder="1" applyAlignment="1">
      <alignment horizontal="center" vertical="center"/>
    </xf>
    <xf numFmtId="0" fontId="104" fillId="0" borderId="94" xfId="0" applyFont="1" applyFill="1" applyBorder="1" applyAlignment="1">
      <alignment horizontal="left" vertical="center"/>
    </xf>
    <xf numFmtId="0" fontId="104" fillId="0" borderId="95" xfId="0" applyFont="1" applyFill="1" applyBorder="1" applyAlignment="1">
      <alignment horizontal="left" vertical="center"/>
    </xf>
    <xf numFmtId="0" fontId="104" fillId="0" borderId="97" xfId="0" applyFont="1" applyFill="1" applyBorder="1" applyAlignment="1">
      <alignment horizontal="left" vertical="center" wrapText="1"/>
    </xf>
    <xf numFmtId="0" fontId="104" fillId="0" borderId="98" xfId="0" applyFont="1" applyFill="1" applyBorder="1" applyAlignment="1">
      <alignment horizontal="left" vertical="center" wrapText="1"/>
    </xf>
    <xf numFmtId="0" fontId="104" fillId="0" borderId="93" xfId="0" applyFont="1" applyFill="1" applyBorder="1" applyAlignment="1">
      <alignment horizontal="left" vertical="center" wrapText="1"/>
    </xf>
    <xf numFmtId="0" fontId="104" fillId="0" borderId="102" xfId="0" applyFont="1" applyFill="1" applyBorder="1" applyAlignment="1">
      <alignment horizontal="left" vertical="center" wrapText="1"/>
    </xf>
    <xf numFmtId="0" fontId="103" fillId="76" borderId="90" xfId="0" applyFont="1" applyFill="1" applyBorder="1" applyAlignment="1">
      <alignment horizontal="center" vertical="center" wrapText="1"/>
    </xf>
    <xf numFmtId="0" fontId="103" fillId="76" borderId="91" xfId="0" applyFont="1" applyFill="1" applyBorder="1" applyAlignment="1">
      <alignment horizontal="center" vertical="center" wrapText="1"/>
    </xf>
    <xf numFmtId="0" fontId="103" fillId="76" borderId="92" xfId="0" applyFont="1" applyFill="1" applyBorder="1" applyAlignment="1">
      <alignment horizontal="center" vertical="center" wrapText="1"/>
    </xf>
    <xf numFmtId="0" fontId="103" fillId="0" borderId="103" xfId="0" applyFont="1" applyFill="1" applyBorder="1" applyAlignment="1">
      <alignment horizontal="center" vertical="center"/>
    </xf>
    <xf numFmtId="0" fontId="103" fillId="0" borderId="104" xfId="0" applyFont="1" applyFill="1" applyBorder="1" applyAlignment="1">
      <alignment horizontal="center" vertical="center"/>
    </xf>
    <xf numFmtId="0" fontId="103" fillId="0" borderId="105" xfId="0" applyFont="1" applyFill="1" applyBorder="1" applyAlignment="1">
      <alignment horizontal="center" vertical="center"/>
    </xf>
    <xf numFmtId="0" fontId="103" fillId="0" borderId="106" xfId="0" applyFont="1" applyFill="1" applyBorder="1" applyAlignment="1">
      <alignment horizontal="center" vertical="center"/>
    </xf>
    <xf numFmtId="0" fontId="104" fillId="0" borderId="96" xfId="0" applyFont="1" applyFill="1" applyBorder="1" applyAlignment="1">
      <alignment horizontal="left" vertical="center" wrapText="1"/>
    </xf>
    <xf numFmtId="0" fontId="104" fillId="78" borderId="8" xfId="0" applyFont="1" applyFill="1" applyBorder="1" applyAlignment="1">
      <alignment vertical="center" wrapText="1"/>
    </xf>
    <xf numFmtId="0" fontId="104" fillId="78" borderId="10" xfId="0" applyFont="1" applyFill="1" applyBorder="1" applyAlignment="1">
      <alignment vertical="center" wrapText="1"/>
    </xf>
  </cellXfs>
  <cellStyles count="24071">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413"/>
    <cellStyle name="Calculation 2 10 2 2 3" xfId="21414"/>
    <cellStyle name="Calculation 2 10 2 2 4" xfId="24067"/>
    <cellStyle name="Calculation 2 10 2 3" xfId="21415"/>
    <cellStyle name="Calculation 2 10 2 4" xfId="21416"/>
    <cellStyle name="Calculation 2 10 2 5" xfId="23182"/>
    <cellStyle name="Calculation 2 10 3" xfId="724"/>
    <cellStyle name="Calculation 2 10 3 2" xfId="21407"/>
    <cellStyle name="Calculation 2 10 3 2 2" xfId="21417"/>
    <cellStyle name="Calculation 2 10 3 2 3" xfId="21418"/>
    <cellStyle name="Calculation 2 10 3 2 4" xfId="24066"/>
    <cellStyle name="Calculation 2 10 3 3" xfId="21419"/>
    <cellStyle name="Calculation 2 10 3 4" xfId="21420"/>
    <cellStyle name="Calculation 2 10 3 5" xfId="23183"/>
    <cellStyle name="Calculation 2 10 4" xfId="725"/>
    <cellStyle name="Calculation 2 10 4 2" xfId="21406"/>
    <cellStyle name="Calculation 2 10 4 2 2" xfId="21421"/>
    <cellStyle name="Calculation 2 10 4 2 3" xfId="21422"/>
    <cellStyle name="Calculation 2 10 4 2 4" xfId="24065"/>
    <cellStyle name="Calculation 2 10 4 3" xfId="21423"/>
    <cellStyle name="Calculation 2 10 4 4" xfId="21424"/>
    <cellStyle name="Calculation 2 10 4 5" xfId="23184"/>
    <cellStyle name="Calculation 2 10 5" xfId="726"/>
    <cellStyle name="Calculation 2 10 5 2" xfId="21405"/>
    <cellStyle name="Calculation 2 10 5 2 2" xfId="21425"/>
    <cellStyle name="Calculation 2 10 5 2 3" xfId="21426"/>
    <cellStyle name="Calculation 2 10 5 2 4" xfId="24064"/>
    <cellStyle name="Calculation 2 10 5 3" xfId="21427"/>
    <cellStyle name="Calculation 2 10 5 4" xfId="21428"/>
    <cellStyle name="Calculation 2 10 5 5" xfId="23185"/>
    <cellStyle name="Calculation 2 11" xfId="727"/>
    <cellStyle name="Calculation 2 11 2" xfId="728"/>
    <cellStyle name="Calculation 2 11 2 2" xfId="21403"/>
    <cellStyle name="Calculation 2 11 2 2 2" xfId="21429"/>
    <cellStyle name="Calculation 2 11 2 2 3" xfId="21430"/>
    <cellStyle name="Calculation 2 11 2 2 4" xfId="24062"/>
    <cellStyle name="Calculation 2 11 2 3" xfId="21431"/>
    <cellStyle name="Calculation 2 11 2 4" xfId="21432"/>
    <cellStyle name="Calculation 2 11 2 5" xfId="23187"/>
    <cellStyle name="Calculation 2 11 3" xfId="729"/>
    <cellStyle name="Calculation 2 11 3 2" xfId="21402"/>
    <cellStyle name="Calculation 2 11 3 2 2" xfId="21433"/>
    <cellStyle name="Calculation 2 11 3 2 3" xfId="21434"/>
    <cellStyle name="Calculation 2 11 3 2 4" xfId="24061"/>
    <cellStyle name="Calculation 2 11 3 3" xfId="21435"/>
    <cellStyle name="Calculation 2 11 3 4" xfId="21436"/>
    <cellStyle name="Calculation 2 11 3 5" xfId="23188"/>
    <cellStyle name="Calculation 2 11 4" xfId="730"/>
    <cellStyle name="Calculation 2 11 4 2" xfId="21401"/>
    <cellStyle name="Calculation 2 11 4 2 2" xfId="21437"/>
    <cellStyle name="Calculation 2 11 4 2 3" xfId="21438"/>
    <cellStyle name="Calculation 2 11 4 2 4" xfId="24060"/>
    <cellStyle name="Calculation 2 11 4 3" xfId="21439"/>
    <cellStyle name="Calculation 2 11 4 4" xfId="21440"/>
    <cellStyle name="Calculation 2 11 4 5" xfId="23189"/>
    <cellStyle name="Calculation 2 11 5" xfId="731"/>
    <cellStyle name="Calculation 2 11 5 2" xfId="21400"/>
    <cellStyle name="Calculation 2 11 5 2 2" xfId="21441"/>
    <cellStyle name="Calculation 2 11 5 2 3" xfId="21442"/>
    <cellStyle name="Calculation 2 11 5 2 4" xfId="24059"/>
    <cellStyle name="Calculation 2 11 5 3" xfId="21443"/>
    <cellStyle name="Calculation 2 11 5 4" xfId="21444"/>
    <cellStyle name="Calculation 2 11 5 5" xfId="23190"/>
    <cellStyle name="Calculation 2 11 6" xfId="21404"/>
    <cellStyle name="Calculation 2 11 6 2" xfId="21445"/>
    <cellStyle name="Calculation 2 11 6 3" xfId="21446"/>
    <cellStyle name="Calculation 2 11 6 4" xfId="24063"/>
    <cellStyle name="Calculation 2 11 7" xfId="21447"/>
    <cellStyle name="Calculation 2 11 8" xfId="21448"/>
    <cellStyle name="Calculation 2 11 9" xfId="23186"/>
    <cellStyle name="Calculation 2 12" xfId="732"/>
    <cellStyle name="Calculation 2 12 2" xfId="733"/>
    <cellStyle name="Calculation 2 12 2 2" xfId="21398"/>
    <cellStyle name="Calculation 2 12 2 2 2" xfId="21449"/>
    <cellStyle name="Calculation 2 12 2 2 3" xfId="21450"/>
    <cellStyle name="Calculation 2 12 2 2 4" xfId="24057"/>
    <cellStyle name="Calculation 2 12 2 3" xfId="21451"/>
    <cellStyle name="Calculation 2 12 2 4" xfId="21452"/>
    <cellStyle name="Calculation 2 12 2 5" xfId="23192"/>
    <cellStyle name="Calculation 2 12 3" xfId="734"/>
    <cellStyle name="Calculation 2 12 3 2" xfId="21397"/>
    <cellStyle name="Calculation 2 12 3 2 2" xfId="21453"/>
    <cellStyle name="Calculation 2 12 3 2 3" xfId="21454"/>
    <cellStyle name="Calculation 2 12 3 2 4" xfId="24056"/>
    <cellStyle name="Calculation 2 12 3 3" xfId="21455"/>
    <cellStyle name="Calculation 2 12 3 4" xfId="21456"/>
    <cellStyle name="Calculation 2 12 3 5" xfId="23193"/>
    <cellStyle name="Calculation 2 12 4" xfId="735"/>
    <cellStyle name="Calculation 2 12 4 2" xfId="21396"/>
    <cellStyle name="Calculation 2 12 4 2 2" xfId="21457"/>
    <cellStyle name="Calculation 2 12 4 2 3" xfId="21458"/>
    <cellStyle name="Calculation 2 12 4 2 4" xfId="24055"/>
    <cellStyle name="Calculation 2 12 4 3" xfId="21459"/>
    <cellStyle name="Calculation 2 12 4 4" xfId="21460"/>
    <cellStyle name="Calculation 2 12 4 5" xfId="23194"/>
    <cellStyle name="Calculation 2 12 5" xfId="736"/>
    <cellStyle name="Calculation 2 12 5 2" xfId="21395"/>
    <cellStyle name="Calculation 2 12 5 2 2" xfId="21461"/>
    <cellStyle name="Calculation 2 12 5 2 3" xfId="21462"/>
    <cellStyle name="Calculation 2 12 5 2 4" xfId="24054"/>
    <cellStyle name="Calculation 2 12 5 3" xfId="21463"/>
    <cellStyle name="Calculation 2 12 5 4" xfId="21464"/>
    <cellStyle name="Calculation 2 12 5 5" xfId="23195"/>
    <cellStyle name="Calculation 2 12 6" xfId="21399"/>
    <cellStyle name="Calculation 2 12 6 2" xfId="21465"/>
    <cellStyle name="Calculation 2 12 6 3" xfId="21466"/>
    <cellStyle name="Calculation 2 12 6 4" xfId="24058"/>
    <cellStyle name="Calculation 2 12 7" xfId="21467"/>
    <cellStyle name="Calculation 2 12 8" xfId="21468"/>
    <cellStyle name="Calculation 2 12 9" xfId="23191"/>
    <cellStyle name="Calculation 2 13" xfId="737"/>
    <cellStyle name="Calculation 2 13 2" xfId="738"/>
    <cellStyle name="Calculation 2 13 2 2" xfId="21393"/>
    <cellStyle name="Calculation 2 13 2 2 2" xfId="21469"/>
    <cellStyle name="Calculation 2 13 2 2 3" xfId="21470"/>
    <cellStyle name="Calculation 2 13 2 2 4" xfId="24052"/>
    <cellStyle name="Calculation 2 13 2 3" xfId="21471"/>
    <cellStyle name="Calculation 2 13 2 4" xfId="21472"/>
    <cellStyle name="Calculation 2 13 2 5" xfId="23197"/>
    <cellStyle name="Calculation 2 13 3" xfId="739"/>
    <cellStyle name="Calculation 2 13 3 2" xfId="21392"/>
    <cellStyle name="Calculation 2 13 3 2 2" xfId="21473"/>
    <cellStyle name="Calculation 2 13 3 2 3" xfId="21474"/>
    <cellStyle name="Calculation 2 13 3 2 4" xfId="24051"/>
    <cellStyle name="Calculation 2 13 3 3" xfId="21475"/>
    <cellStyle name="Calculation 2 13 3 4" xfId="21476"/>
    <cellStyle name="Calculation 2 13 3 5" xfId="23198"/>
    <cellStyle name="Calculation 2 13 4" xfId="740"/>
    <cellStyle name="Calculation 2 13 4 2" xfId="21391"/>
    <cellStyle name="Calculation 2 13 4 2 2" xfId="21477"/>
    <cellStyle name="Calculation 2 13 4 2 3" xfId="21478"/>
    <cellStyle name="Calculation 2 13 4 2 4" xfId="24050"/>
    <cellStyle name="Calculation 2 13 4 3" xfId="21479"/>
    <cellStyle name="Calculation 2 13 4 4" xfId="21480"/>
    <cellStyle name="Calculation 2 13 4 5" xfId="23199"/>
    <cellStyle name="Calculation 2 13 5" xfId="21394"/>
    <cellStyle name="Calculation 2 13 5 2" xfId="21481"/>
    <cellStyle name="Calculation 2 13 5 3" xfId="21482"/>
    <cellStyle name="Calculation 2 13 5 4" xfId="24053"/>
    <cellStyle name="Calculation 2 13 6" xfId="21483"/>
    <cellStyle name="Calculation 2 13 7" xfId="21484"/>
    <cellStyle name="Calculation 2 13 8" xfId="23196"/>
    <cellStyle name="Calculation 2 14" xfId="741"/>
    <cellStyle name="Calculation 2 14 2" xfId="21390"/>
    <cellStyle name="Calculation 2 14 2 2" xfId="21485"/>
    <cellStyle name="Calculation 2 14 2 3" xfId="21486"/>
    <cellStyle name="Calculation 2 14 2 4" xfId="24049"/>
    <cellStyle name="Calculation 2 14 3" xfId="21487"/>
    <cellStyle name="Calculation 2 14 4" xfId="21488"/>
    <cellStyle name="Calculation 2 14 5" xfId="23200"/>
    <cellStyle name="Calculation 2 15" xfId="742"/>
    <cellStyle name="Calculation 2 15 2" xfId="21389"/>
    <cellStyle name="Calculation 2 15 2 2" xfId="21489"/>
    <cellStyle name="Calculation 2 15 2 3" xfId="21490"/>
    <cellStyle name="Calculation 2 15 2 4" xfId="24048"/>
    <cellStyle name="Calculation 2 15 3" xfId="21491"/>
    <cellStyle name="Calculation 2 15 4" xfId="21492"/>
    <cellStyle name="Calculation 2 15 5" xfId="23201"/>
    <cellStyle name="Calculation 2 16" xfId="743"/>
    <cellStyle name="Calculation 2 16 2" xfId="21388"/>
    <cellStyle name="Calculation 2 16 2 2" xfId="21493"/>
    <cellStyle name="Calculation 2 16 2 3" xfId="21494"/>
    <cellStyle name="Calculation 2 16 2 4" xfId="24047"/>
    <cellStyle name="Calculation 2 16 3" xfId="21495"/>
    <cellStyle name="Calculation 2 16 4" xfId="21496"/>
    <cellStyle name="Calculation 2 16 5" xfId="23202"/>
    <cellStyle name="Calculation 2 17" xfId="21409"/>
    <cellStyle name="Calculation 2 17 2" xfId="21497"/>
    <cellStyle name="Calculation 2 17 3" xfId="21498"/>
    <cellStyle name="Calculation 2 17 4" xfId="24068"/>
    <cellStyle name="Calculation 2 18" xfId="21499"/>
    <cellStyle name="Calculation 2 19" xfId="21500"/>
    <cellStyle name="Calculation 2 2" xfId="744"/>
    <cellStyle name="Calculation 2 2 10" xfId="21387"/>
    <cellStyle name="Calculation 2 2 10 2" xfId="21501"/>
    <cellStyle name="Calculation 2 2 10 3" xfId="21502"/>
    <cellStyle name="Calculation 2 2 10 4" xfId="24046"/>
    <cellStyle name="Calculation 2 2 11" xfId="21503"/>
    <cellStyle name="Calculation 2 2 12" xfId="21504"/>
    <cellStyle name="Calculation 2 2 13" xfId="23203"/>
    <cellStyle name="Calculation 2 2 2" xfId="745"/>
    <cellStyle name="Calculation 2 2 2 2" xfId="746"/>
    <cellStyle name="Calculation 2 2 2 2 2" xfId="21385"/>
    <cellStyle name="Calculation 2 2 2 2 2 2" xfId="21505"/>
    <cellStyle name="Calculation 2 2 2 2 2 3" xfId="21506"/>
    <cellStyle name="Calculation 2 2 2 2 2 4" xfId="24044"/>
    <cellStyle name="Calculation 2 2 2 2 3" xfId="21507"/>
    <cellStyle name="Calculation 2 2 2 2 4" xfId="21508"/>
    <cellStyle name="Calculation 2 2 2 2 5" xfId="23205"/>
    <cellStyle name="Calculation 2 2 2 3" xfId="747"/>
    <cellStyle name="Calculation 2 2 2 3 2" xfId="21384"/>
    <cellStyle name="Calculation 2 2 2 3 2 2" xfId="21509"/>
    <cellStyle name="Calculation 2 2 2 3 2 3" xfId="21510"/>
    <cellStyle name="Calculation 2 2 2 3 2 4" xfId="24043"/>
    <cellStyle name="Calculation 2 2 2 3 3" xfId="21511"/>
    <cellStyle name="Calculation 2 2 2 3 4" xfId="21512"/>
    <cellStyle name="Calculation 2 2 2 3 5" xfId="23206"/>
    <cellStyle name="Calculation 2 2 2 4" xfId="748"/>
    <cellStyle name="Calculation 2 2 2 4 2" xfId="21383"/>
    <cellStyle name="Calculation 2 2 2 4 2 2" xfId="21513"/>
    <cellStyle name="Calculation 2 2 2 4 2 3" xfId="21514"/>
    <cellStyle name="Calculation 2 2 2 4 2 4" xfId="24042"/>
    <cellStyle name="Calculation 2 2 2 4 3" xfId="21515"/>
    <cellStyle name="Calculation 2 2 2 4 4" xfId="21516"/>
    <cellStyle name="Calculation 2 2 2 4 5" xfId="23207"/>
    <cellStyle name="Calculation 2 2 2 5" xfId="21386"/>
    <cellStyle name="Calculation 2 2 2 5 2" xfId="21517"/>
    <cellStyle name="Calculation 2 2 2 5 3" xfId="21518"/>
    <cellStyle name="Calculation 2 2 2 5 4" xfId="24045"/>
    <cellStyle name="Calculation 2 2 2 6" xfId="21519"/>
    <cellStyle name="Calculation 2 2 2 7" xfId="21520"/>
    <cellStyle name="Calculation 2 2 2 8" xfId="23204"/>
    <cellStyle name="Calculation 2 2 3" xfId="749"/>
    <cellStyle name="Calculation 2 2 3 2" xfId="750"/>
    <cellStyle name="Calculation 2 2 3 2 2" xfId="21381"/>
    <cellStyle name="Calculation 2 2 3 2 2 2" xfId="21521"/>
    <cellStyle name="Calculation 2 2 3 2 2 3" xfId="21522"/>
    <cellStyle name="Calculation 2 2 3 2 2 4" xfId="24040"/>
    <cellStyle name="Calculation 2 2 3 2 3" xfId="21523"/>
    <cellStyle name="Calculation 2 2 3 2 4" xfId="21524"/>
    <cellStyle name="Calculation 2 2 3 2 5" xfId="23209"/>
    <cellStyle name="Calculation 2 2 3 3" xfId="751"/>
    <cellStyle name="Calculation 2 2 3 3 2" xfId="21380"/>
    <cellStyle name="Calculation 2 2 3 3 2 2" xfId="21525"/>
    <cellStyle name="Calculation 2 2 3 3 2 3" xfId="21526"/>
    <cellStyle name="Calculation 2 2 3 3 2 4" xfId="24039"/>
    <cellStyle name="Calculation 2 2 3 3 3" xfId="21527"/>
    <cellStyle name="Calculation 2 2 3 3 4" xfId="21528"/>
    <cellStyle name="Calculation 2 2 3 3 5" xfId="23210"/>
    <cellStyle name="Calculation 2 2 3 4" xfId="752"/>
    <cellStyle name="Calculation 2 2 3 4 2" xfId="21379"/>
    <cellStyle name="Calculation 2 2 3 4 2 2" xfId="21529"/>
    <cellStyle name="Calculation 2 2 3 4 2 3" xfId="21530"/>
    <cellStyle name="Calculation 2 2 3 4 2 4" xfId="24038"/>
    <cellStyle name="Calculation 2 2 3 4 3" xfId="21531"/>
    <cellStyle name="Calculation 2 2 3 4 4" xfId="21532"/>
    <cellStyle name="Calculation 2 2 3 4 5" xfId="23211"/>
    <cellStyle name="Calculation 2 2 3 5" xfId="21382"/>
    <cellStyle name="Calculation 2 2 3 5 2" xfId="21533"/>
    <cellStyle name="Calculation 2 2 3 5 3" xfId="21534"/>
    <cellStyle name="Calculation 2 2 3 5 4" xfId="24041"/>
    <cellStyle name="Calculation 2 2 3 6" xfId="21535"/>
    <cellStyle name="Calculation 2 2 3 7" xfId="21536"/>
    <cellStyle name="Calculation 2 2 3 8" xfId="23208"/>
    <cellStyle name="Calculation 2 2 4" xfId="753"/>
    <cellStyle name="Calculation 2 2 4 2" xfId="754"/>
    <cellStyle name="Calculation 2 2 4 2 2" xfId="21377"/>
    <cellStyle name="Calculation 2 2 4 2 2 2" xfId="21537"/>
    <cellStyle name="Calculation 2 2 4 2 2 3" xfId="21538"/>
    <cellStyle name="Calculation 2 2 4 2 2 4" xfId="24036"/>
    <cellStyle name="Calculation 2 2 4 2 3" xfId="21539"/>
    <cellStyle name="Calculation 2 2 4 2 4" xfId="21540"/>
    <cellStyle name="Calculation 2 2 4 2 5" xfId="23213"/>
    <cellStyle name="Calculation 2 2 4 3" xfId="755"/>
    <cellStyle name="Calculation 2 2 4 3 2" xfId="21376"/>
    <cellStyle name="Calculation 2 2 4 3 2 2" xfId="21541"/>
    <cellStyle name="Calculation 2 2 4 3 2 3" xfId="21542"/>
    <cellStyle name="Calculation 2 2 4 3 2 4" xfId="24035"/>
    <cellStyle name="Calculation 2 2 4 3 3" xfId="21543"/>
    <cellStyle name="Calculation 2 2 4 3 4" xfId="21544"/>
    <cellStyle name="Calculation 2 2 4 3 5" xfId="23214"/>
    <cellStyle name="Calculation 2 2 4 4" xfId="756"/>
    <cellStyle name="Calculation 2 2 4 4 2" xfId="21375"/>
    <cellStyle name="Calculation 2 2 4 4 2 2" xfId="21545"/>
    <cellStyle name="Calculation 2 2 4 4 2 3" xfId="21546"/>
    <cellStyle name="Calculation 2 2 4 4 2 4" xfId="24034"/>
    <cellStyle name="Calculation 2 2 4 4 3" xfId="21547"/>
    <cellStyle name="Calculation 2 2 4 4 4" xfId="21548"/>
    <cellStyle name="Calculation 2 2 4 4 5" xfId="23215"/>
    <cellStyle name="Calculation 2 2 4 5" xfId="21378"/>
    <cellStyle name="Calculation 2 2 4 5 2" xfId="21549"/>
    <cellStyle name="Calculation 2 2 4 5 3" xfId="21550"/>
    <cellStyle name="Calculation 2 2 4 5 4" xfId="24037"/>
    <cellStyle name="Calculation 2 2 4 6" xfId="21551"/>
    <cellStyle name="Calculation 2 2 4 7" xfId="21552"/>
    <cellStyle name="Calculation 2 2 4 8" xfId="23212"/>
    <cellStyle name="Calculation 2 2 5" xfId="757"/>
    <cellStyle name="Calculation 2 2 5 2" xfId="758"/>
    <cellStyle name="Calculation 2 2 5 2 2" xfId="21373"/>
    <cellStyle name="Calculation 2 2 5 2 2 2" xfId="21553"/>
    <cellStyle name="Calculation 2 2 5 2 2 3" xfId="21554"/>
    <cellStyle name="Calculation 2 2 5 2 2 4" xfId="24032"/>
    <cellStyle name="Calculation 2 2 5 2 3" xfId="21555"/>
    <cellStyle name="Calculation 2 2 5 2 4" xfId="21556"/>
    <cellStyle name="Calculation 2 2 5 2 5" xfId="23217"/>
    <cellStyle name="Calculation 2 2 5 3" xfId="759"/>
    <cellStyle name="Calculation 2 2 5 3 2" xfId="21372"/>
    <cellStyle name="Calculation 2 2 5 3 2 2" xfId="21557"/>
    <cellStyle name="Calculation 2 2 5 3 2 3" xfId="21558"/>
    <cellStyle name="Calculation 2 2 5 3 2 4" xfId="24031"/>
    <cellStyle name="Calculation 2 2 5 3 3" xfId="21559"/>
    <cellStyle name="Calculation 2 2 5 3 4" xfId="21560"/>
    <cellStyle name="Calculation 2 2 5 3 5" xfId="23218"/>
    <cellStyle name="Calculation 2 2 5 4" xfId="760"/>
    <cellStyle name="Calculation 2 2 5 4 2" xfId="21371"/>
    <cellStyle name="Calculation 2 2 5 4 2 2" xfId="21561"/>
    <cellStyle name="Calculation 2 2 5 4 2 3" xfId="21562"/>
    <cellStyle name="Calculation 2 2 5 4 2 4" xfId="24030"/>
    <cellStyle name="Calculation 2 2 5 4 3" xfId="21563"/>
    <cellStyle name="Calculation 2 2 5 4 4" xfId="21564"/>
    <cellStyle name="Calculation 2 2 5 4 5" xfId="23219"/>
    <cellStyle name="Calculation 2 2 5 5" xfId="21374"/>
    <cellStyle name="Calculation 2 2 5 5 2" xfId="21565"/>
    <cellStyle name="Calculation 2 2 5 5 3" xfId="21566"/>
    <cellStyle name="Calculation 2 2 5 5 4" xfId="24033"/>
    <cellStyle name="Calculation 2 2 5 6" xfId="21567"/>
    <cellStyle name="Calculation 2 2 5 7" xfId="21568"/>
    <cellStyle name="Calculation 2 2 5 8" xfId="23216"/>
    <cellStyle name="Calculation 2 2 6" xfId="761"/>
    <cellStyle name="Calculation 2 2 6 2" xfId="21370"/>
    <cellStyle name="Calculation 2 2 6 2 2" xfId="21569"/>
    <cellStyle name="Calculation 2 2 6 2 3" xfId="21570"/>
    <cellStyle name="Calculation 2 2 6 2 4" xfId="24029"/>
    <cellStyle name="Calculation 2 2 6 3" xfId="21571"/>
    <cellStyle name="Calculation 2 2 6 4" xfId="21572"/>
    <cellStyle name="Calculation 2 2 6 5" xfId="23220"/>
    <cellStyle name="Calculation 2 2 7" xfId="762"/>
    <cellStyle name="Calculation 2 2 7 2" xfId="21369"/>
    <cellStyle name="Calculation 2 2 7 2 2" xfId="21573"/>
    <cellStyle name="Calculation 2 2 7 2 3" xfId="21574"/>
    <cellStyle name="Calculation 2 2 7 2 4" xfId="24028"/>
    <cellStyle name="Calculation 2 2 7 3" xfId="21575"/>
    <cellStyle name="Calculation 2 2 7 4" xfId="21576"/>
    <cellStyle name="Calculation 2 2 7 5" xfId="23221"/>
    <cellStyle name="Calculation 2 2 8" xfId="763"/>
    <cellStyle name="Calculation 2 2 8 2" xfId="21368"/>
    <cellStyle name="Calculation 2 2 8 2 2" xfId="21577"/>
    <cellStyle name="Calculation 2 2 8 2 3" xfId="21578"/>
    <cellStyle name="Calculation 2 2 8 2 4" xfId="24027"/>
    <cellStyle name="Calculation 2 2 8 3" xfId="21579"/>
    <cellStyle name="Calculation 2 2 8 4" xfId="21580"/>
    <cellStyle name="Calculation 2 2 8 5" xfId="23222"/>
    <cellStyle name="Calculation 2 2 9" xfId="764"/>
    <cellStyle name="Calculation 2 2 9 2" xfId="21367"/>
    <cellStyle name="Calculation 2 2 9 2 2" xfId="21581"/>
    <cellStyle name="Calculation 2 2 9 2 3" xfId="21582"/>
    <cellStyle name="Calculation 2 2 9 2 4" xfId="24026"/>
    <cellStyle name="Calculation 2 2 9 3" xfId="21583"/>
    <cellStyle name="Calculation 2 2 9 4" xfId="21584"/>
    <cellStyle name="Calculation 2 2 9 5" xfId="23223"/>
    <cellStyle name="Calculation 2 20" xfId="23181"/>
    <cellStyle name="Calculation 2 3" xfId="765"/>
    <cellStyle name="Calculation 2 3 2" xfId="766"/>
    <cellStyle name="Calculation 2 3 2 2" xfId="21366"/>
    <cellStyle name="Calculation 2 3 2 2 2" xfId="21585"/>
    <cellStyle name="Calculation 2 3 2 2 3" xfId="21586"/>
    <cellStyle name="Calculation 2 3 2 2 4" xfId="24025"/>
    <cellStyle name="Calculation 2 3 2 3" xfId="21587"/>
    <cellStyle name="Calculation 2 3 2 4" xfId="21588"/>
    <cellStyle name="Calculation 2 3 2 5" xfId="23224"/>
    <cellStyle name="Calculation 2 3 3" xfId="767"/>
    <cellStyle name="Calculation 2 3 3 2" xfId="21365"/>
    <cellStyle name="Calculation 2 3 3 2 2" xfId="21589"/>
    <cellStyle name="Calculation 2 3 3 2 3" xfId="21590"/>
    <cellStyle name="Calculation 2 3 3 2 4" xfId="24024"/>
    <cellStyle name="Calculation 2 3 3 3" xfId="21591"/>
    <cellStyle name="Calculation 2 3 3 4" xfId="21592"/>
    <cellStyle name="Calculation 2 3 3 5" xfId="23225"/>
    <cellStyle name="Calculation 2 3 4" xfId="768"/>
    <cellStyle name="Calculation 2 3 4 2" xfId="21364"/>
    <cellStyle name="Calculation 2 3 4 2 2" xfId="21593"/>
    <cellStyle name="Calculation 2 3 4 2 3" xfId="21594"/>
    <cellStyle name="Calculation 2 3 4 2 4" xfId="24023"/>
    <cellStyle name="Calculation 2 3 4 3" xfId="21595"/>
    <cellStyle name="Calculation 2 3 4 4" xfId="21596"/>
    <cellStyle name="Calculation 2 3 4 5" xfId="23226"/>
    <cellStyle name="Calculation 2 3 5" xfId="769"/>
    <cellStyle name="Calculation 2 3 5 2" xfId="21363"/>
    <cellStyle name="Calculation 2 3 5 2 2" xfId="21597"/>
    <cellStyle name="Calculation 2 3 5 2 3" xfId="21598"/>
    <cellStyle name="Calculation 2 3 5 2 4" xfId="24022"/>
    <cellStyle name="Calculation 2 3 5 3" xfId="21599"/>
    <cellStyle name="Calculation 2 3 5 4" xfId="21600"/>
    <cellStyle name="Calculation 2 3 5 5" xfId="23227"/>
    <cellStyle name="Calculation 2 4" xfId="770"/>
    <cellStyle name="Calculation 2 4 2" xfId="771"/>
    <cellStyle name="Calculation 2 4 2 2" xfId="21362"/>
    <cellStyle name="Calculation 2 4 2 2 2" xfId="21601"/>
    <cellStyle name="Calculation 2 4 2 2 3" xfId="21602"/>
    <cellStyle name="Calculation 2 4 2 2 4" xfId="24021"/>
    <cellStyle name="Calculation 2 4 2 3" xfId="21603"/>
    <cellStyle name="Calculation 2 4 2 4" xfId="21604"/>
    <cellStyle name="Calculation 2 4 2 5" xfId="23228"/>
    <cellStyle name="Calculation 2 4 3" xfId="772"/>
    <cellStyle name="Calculation 2 4 3 2" xfId="21361"/>
    <cellStyle name="Calculation 2 4 3 2 2" xfId="21605"/>
    <cellStyle name="Calculation 2 4 3 2 3" xfId="21606"/>
    <cellStyle name="Calculation 2 4 3 2 4" xfId="24020"/>
    <cellStyle name="Calculation 2 4 3 3" xfId="21607"/>
    <cellStyle name="Calculation 2 4 3 4" xfId="21608"/>
    <cellStyle name="Calculation 2 4 3 5" xfId="23229"/>
    <cellStyle name="Calculation 2 4 4" xfId="773"/>
    <cellStyle name="Calculation 2 4 4 2" xfId="21360"/>
    <cellStyle name="Calculation 2 4 4 2 2" xfId="21609"/>
    <cellStyle name="Calculation 2 4 4 2 3" xfId="21610"/>
    <cellStyle name="Calculation 2 4 4 2 4" xfId="24019"/>
    <cellStyle name="Calculation 2 4 4 3" xfId="21611"/>
    <cellStyle name="Calculation 2 4 4 4" xfId="21612"/>
    <cellStyle name="Calculation 2 4 4 5" xfId="23230"/>
    <cellStyle name="Calculation 2 4 5" xfId="774"/>
    <cellStyle name="Calculation 2 4 5 2" xfId="21359"/>
    <cellStyle name="Calculation 2 4 5 2 2" xfId="21613"/>
    <cellStyle name="Calculation 2 4 5 2 3" xfId="21614"/>
    <cellStyle name="Calculation 2 4 5 2 4" xfId="24018"/>
    <cellStyle name="Calculation 2 4 5 3" xfId="21615"/>
    <cellStyle name="Calculation 2 4 5 4" xfId="21616"/>
    <cellStyle name="Calculation 2 4 5 5" xfId="23231"/>
    <cellStyle name="Calculation 2 5" xfId="775"/>
    <cellStyle name="Calculation 2 5 2" xfId="776"/>
    <cellStyle name="Calculation 2 5 2 2" xfId="21358"/>
    <cellStyle name="Calculation 2 5 2 2 2" xfId="21617"/>
    <cellStyle name="Calculation 2 5 2 2 3" xfId="21618"/>
    <cellStyle name="Calculation 2 5 2 2 4" xfId="24017"/>
    <cellStyle name="Calculation 2 5 2 3" xfId="21619"/>
    <cellStyle name="Calculation 2 5 2 4" xfId="21620"/>
    <cellStyle name="Calculation 2 5 2 5" xfId="23232"/>
    <cellStyle name="Calculation 2 5 3" xfId="777"/>
    <cellStyle name="Calculation 2 5 3 2" xfId="21357"/>
    <cellStyle name="Calculation 2 5 3 2 2" xfId="21621"/>
    <cellStyle name="Calculation 2 5 3 2 3" xfId="21622"/>
    <cellStyle name="Calculation 2 5 3 2 4" xfId="24016"/>
    <cellStyle name="Calculation 2 5 3 3" xfId="21623"/>
    <cellStyle name="Calculation 2 5 3 4" xfId="21624"/>
    <cellStyle name="Calculation 2 5 3 5" xfId="23233"/>
    <cellStyle name="Calculation 2 5 4" xfId="778"/>
    <cellStyle name="Calculation 2 5 4 2" xfId="21356"/>
    <cellStyle name="Calculation 2 5 4 2 2" xfId="21625"/>
    <cellStyle name="Calculation 2 5 4 2 3" xfId="21626"/>
    <cellStyle name="Calculation 2 5 4 2 4" xfId="24015"/>
    <cellStyle name="Calculation 2 5 4 3" xfId="21627"/>
    <cellStyle name="Calculation 2 5 4 4" xfId="21628"/>
    <cellStyle name="Calculation 2 5 4 5" xfId="23234"/>
    <cellStyle name="Calculation 2 5 5" xfId="779"/>
    <cellStyle name="Calculation 2 5 5 2" xfId="21355"/>
    <cellStyle name="Calculation 2 5 5 2 2" xfId="21629"/>
    <cellStyle name="Calculation 2 5 5 2 3" xfId="21630"/>
    <cellStyle name="Calculation 2 5 5 2 4" xfId="24014"/>
    <cellStyle name="Calculation 2 5 5 3" xfId="21631"/>
    <cellStyle name="Calculation 2 5 5 4" xfId="21632"/>
    <cellStyle name="Calculation 2 5 5 5" xfId="23235"/>
    <cellStyle name="Calculation 2 6" xfId="780"/>
    <cellStyle name="Calculation 2 6 2" xfId="781"/>
    <cellStyle name="Calculation 2 6 2 2" xfId="21354"/>
    <cellStyle name="Calculation 2 6 2 2 2" xfId="21633"/>
    <cellStyle name="Calculation 2 6 2 2 3" xfId="21634"/>
    <cellStyle name="Calculation 2 6 2 2 4" xfId="24013"/>
    <cellStyle name="Calculation 2 6 2 3" xfId="21635"/>
    <cellStyle name="Calculation 2 6 2 4" xfId="21636"/>
    <cellStyle name="Calculation 2 6 2 5" xfId="23236"/>
    <cellStyle name="Calculation 2 6 3" xfId="782"/>
    <cellStyle name="Calculation 2 6 3 2" xfId="21353"/>
    <cellStyle name="Calculation 2 6 3 2 2" xfId="21637"/>
    <cellStyle name="Calculation 2 6 3 2 3" xfId="21638"/>
    <cellStyle name="Calculation 2 6 3 2 4" xfId="24012"/>
    <cellStyle name="Calculation 2 6 3 3" xfId="21639"/>
    <cellStyle name="Calculation 2 6 3 4" xfId="21640"/>
    <cellStyle name="Calculation 2 6 3 5" xfId="23237"/>
    <cellStyle name="Calculation 2 6 4" xfId="783"/>
    <cellStyle name="Calculation 2 6 4 2" xfId="21352"/>
    <cellStyle name="Calculation 2 6 4 2 2" xfId="21641"/>
    <cellStyle name="Calculation 2 6 4 2 3" xfId="21642"/>
    <cellStyle name="Calculation 2 6 4 2 4" xfId="24011"/>
    <cellStyle name="Calculation 2 6 4 3" xfId="21643"/>
    <cellStyle name="Calculation 2 6 4 4" xfId="21644"/>
    <cellStyle name="Calculation 2 6 4 5" xfId="23238"/>
    <cellStyle name="Calculation 2 6 5" xfId="784"/>
    <cellStyle name="Calculation 2 6 5 2" xfId="21351"/>
    <cellStyle name="Calculation 2 6 5 2 2" xfId="21645"/>
    <cellStyle name="Calculation 2 6 5 2 3" xfId="21646"/>
    <cellStyle name="Calculation 2 6 5 2 4" xfId="24010"/>
    <cellStyle name="Calculation 2 6 5 3" xfId="21647"/>
    <cellStyle name="Calculation 2 6 5 4" xfId="21648"/>
    <cellStyle name="Calculation 2 6 5 5" xfId="23239"/>
    <cellStyle name="Calculation 2 7" xfId="785"/>
    <cellStyle name="Calculation 2 7 2" xfId="786"/>
    <cellStyle name="Calculation 2 7 2 2" xfId="21350"/>
    <cellStyle name="Calculation 2 7 2 2 2" xfId="21649"/>
    <cellStyle name="Calculation 2 7 2 2 3" xfId="21650"/>
    <cellStyle name="Calculation 2 7 2 2 4" xfId="24009"/>
    <cellStyle name="Calculation 2 7 2 3" xfId="21651"/>
    <cellStyle name="Calculation 2 7 2 4" xfId="21652"/>
    <cellStyle name="Calculation 2 7 2 5" xfId="23240"/>
    <cellStyle name="Calculation 2 7 3" xfId="787"/>
    <cellStyle name="Calculation 2 7 3 2" xfId="21349"/>
    <cellStyle name="Calculation 2 7 3 2 2" xfId="21653"/>
    <cellStyle name="Calculation 2 7 3 2 3" xfId="21654"/>
    <cellStyle name="Calculation 2 7 3 2 4" xfId="24008"/>
    <cellStyle name="Calculation 2 7 3 3" xfId="21655"/>
    <cellStyle name="Calculation 2 7 3 4" xfId="21656"/>
    <cellStyle name="Calculation 2 7 3 5" xfId="23241"/>
    <cellStyle name="Calculation 2 7 4" xfId="788"/>
    <cellStyle name="Calculation 2 7 4 2" xfId="21348"/>
    <cellStyle name="Calculation 2 7 4 2 2" xfId="21657"/>
    <cellStyle name="Calculation 2 7 4 2 3" xfId="21658"/>
    <cellStyle name="Calculation 2 7 4 2 4" xfId="24007"/>
    <cellStyle name="Calculation 2 7 4 3" xfId="21659"/>
    <cellStyle name="Calculation 2 7 4 4" xfId="21660"/>
    <cellStyle name="Calculation 2 7 4 5" xfId="23242"/>
    <cellStyle name="Calculation 2 7 5" xfId="789"/>
    <cellStyle name="Calculation 2 7 5 2" xfId="21347"/>
    <cellStyle name="Calculation 2 7 5 2 2" xfId="21661"/>
    <cellStyle name="Calculation 2 7 5 2 3" xfId="21662"/>
    <cellStyle name="Calculation 2 7 5 2 4" xfId="24006"/>
    <cellStyle name="Calculation 2 7 5 3" xfId="21663"/>
    <cellStyle name="Calculation 2 7 5 4" xfId="21664"/>
    <cellStyle name="Calculation 2 7 5 5" xfId="23243"/>
    <cellStyle name="Calculation 2 8" xfId="790"/>
    <cellStyle name="Calculation 2 8 2" xfId="791"/>
    <cellStyle name="Calculation 2 8 2 2" xfId="21346"/>
    <cellStyle name="Calculation 2 8 2 2 2" xfId="21665"/>
    <cellStyle name="Calculation 2 8 2 2 3" xfId="21666"/>
    <cellStyle name="Calculation 2 8 2 2 4" xfId="24005"/>
    <cellStyle name="Calculation 2 8 2 3" xfId="21667"/>
    <cellStyle name="Calculation 2 8 2 4" xfId="21668"/>
    <cellStyle name="Calculation 2 8 2 5" xfId="23244"/>
    <cellStyle name="Calculation 2 8 3" xfId="792"/>
    <cellStyle name="Calculation 2 8 3 2" xfId="21345"/>
    <cellStyle name="Calculation 2 8 3 2 2" xfId="21669"/>
    <cellStyle name="Calculation 2 8 3 2 3" xfId="21670"/>
    <cellStyle name="Calculation 2 8 3 2 4" xfId="24004"/>
    <cellStyle name="Calculation 2 8 3 3" xfId="21671"/>
    <cellStyle name="Calculation 2 8 3 4" xfId="21672"/>
    <cellStyle name="Calculation 2 8 3 5" xfId="23245"/>
    <cellStyle name="Calculation 2 8 4" xfId="793"/>
    <cellStyle name="Calculation 2 8 4 2" xfId="21344"/>
    <cellStyle name="Calculation 2 8 4 2 2" xfId="21673"/>
    <cellStyle name="Calculation 2 8 4 2 3" xfId="21674"/>
    <cellStyle name="Calculation 2 8 4 2 4" xfId="24003"/>
    <cellStyle name="Calculation 2 8 4 3" xfId="21675"/>
    <cellStyle name="Calculation 2 8 4 4" xfId="21676"/>
    <cellStyle name="Calculation 2 8 4 5" xfId="23246"/>
    <cellStyle name="Calculation 2 8 5" xfId="794"/>
    <cellStyle name="Calculation 2 8 5 2" xfId="21343"/>
    <cellStyle name="Calculation 2 8 5 2 2" xfId="21677"/>
    <cellStyle name="Calculation 2 8 5 2 3" xfId="21678"/>
    <cellStyle name="Calculation 2 8 5 2 4" xfId="24002"/>
    <cellStyle name="Calculation 2 8 5 3" xfId="21679"/>
    <cellStyle name="Calculation 2 8 5 4" xfId="21680"/>
    <cellStyle name="Calculation 2 8 5 5" xfId="23247"/>
    <cellStyle name="Calculation 2 9" xfId="795"/>
    <cellStyle name="Calculation 2 9 2" xfId="796"/>
    <cellStyle name="Calculation 2 9 2 2" xfId="21342"/>
    <cellStyle name="Calculation 2 9 2 2 2" xfId="21681"/>
    <cellStyle name="Calculation 2 9 2 2 3" xfId="21682"/>
    <cellStyle name="Calculation 2 9 2 2 4" xfId="24001"/>
    <cellStyle name="Calculation 2 9 2 3" xfId="21683"/>
    <cellStyle name="Calculation 2 9 2 4" xfId="21684"/>
    <cellStyle name="Calculation 2 9 2 5" xfId="23248"/>
    <cellStyle name="Calculation 2 9 3" xfId="797"/>
    <cellStyle name="Calculation 2 9 3 2" xfId="21341"/>
    <cellStyle name="Calculation 2 9 3 2 2" xfId="21685"/>
    <cellStyle name="Calculation 2 9 3 2 3" xfId="21686"/>
    <cellStyle name="Calculation 2 9 3 2 4" xfId="24000"/>
    <cellStyle name="Calculation 2 9 3 3" xfId="21687"/>
    <cellStyle name="Calculation 2 9 3 4" xfId="21688"/>
    <cellStyle name="Calculation 2 9 3 5" xfId="23249"/>
    <cellStyle name="Calculation 2 9 4" xfId="798"/>
    <cellStyle name="Calculation 2 9 4 2" xfId="21340"/>
    <cellStyle name="Calculation 2 9 4 2 2" xfId="21689"/>
    <cellStyle name="Calculation 2 9 4 2 3" xfId="21690"/>
    <cellStyle name="Calculation 2 9 4 2 4" xfId="23999"/>
    <cellStyle name="Calculation 2 9 4 3" xfId="21691"/>
    <cellStyle name="Calculation 2 9 4 4" xfId="21692"/>
    <cellStyle name="Calculation 2 9 4 5" xfId="23250"/>
    <cellStyle name="Calculation 2 9 5" xfId="799"/>
    <cellStyle name="Calculation 2 9 5 2" xfId="21339"/>
    <cellStyle name="Calculation 2 9 5 2 2" xfId="21693"/>
    <cellStyle name="Calculation 2 9 5 2 3" xfId="21694"/>
    <cellStyle name="Calculation 2 9 5 2 4" xfId="23998"/>
    <cellStyle name="Calculation 2 9 5 3" xfId="21695"/>
    <cellStyle name="Calculation 2 9 5 4" xfId="21696"/>
    <cellStyle name="Calculation 2 9 5 5" xfId="23251"/>
    <cellStyle name="Calculation 3" xfId="800"/>
    <cellStyle name="Calculation 3 2" xfId="801"/>
    <cellStyle name="Calculation 3 2 2" xfId="21337"/>
    <cellStyle name="Calculation 3 2 2 2" xfId="21697"/>
    <cellStyle name="Calculation 3 2 2 3" xfId="21698"/>
    <cellStyle name="Calculation 3 2 2 4" xfId="23996"/>
    <cellStyle name="Calculation 3 2 3" xfId="21699"/>
    <cellStyle name="Calculation 3 2 4" xfId="21700"/>
    <cellStyle name="Calculation 3 2 5" xfId="23253"/>
    <cellStyle name="Calculation 3 3" xfId="802"/>
    <cellStyle name="Calculation 3 3 2" xfId="21336"/>
    <cellStyle name="Calculation 3 3 2 2" xfId="21701"/>
    <cellStyle name="Calculation 3 3 2 3" xfId="21702"/>
    <cellStyle name="Calculation 3 3 2 4" xfId="23995"/>
    <cellStyle name="Calculation 3 3 3" xfId="21703"/>
    <cellStyle name="Calculation 3 3 4" xfId="21704"/>
    <cellStyle name="Calculation 3 3 5" xfId="23254"/>
    <cellStyle name="Calculation 3 4" xfId="21338"/>
    <cellStyle name="Calculation 3 4 2" xfId="21705"/>
    <cellStyle name="Calculation 3 4 3" xfId="21706"/>
    <cellStyle name="Calculation 3 4 4" xfId="23997"/>
    <cellStyle name="Calculation 3 5" xfId="21707"/>
    <cellStyle name="Calculation 3 6" xfId="21708"/>
    <cellStyle name="Calculation 3 7" xfId="23252"/>
    <cellStyle name="Calculation 4" xfId="803"/>
    <cellStyle name="Calculation 4 2" xfId="804"/>
    <cellStyle name="Calculation 4 2 2" xfId="21334"/>
    <cellStyle name="Calculation 4 2 2 2" xfId="21709"/>
    <cellStyle name="Calculation 4 2 2 3" xfId="21710"/>
    <cellStyle name="Calculation 4 2 2 4" xfId="23993"/>
    <cellStyle name="Calculation 4 2 3" xfId="21711"/>
    <cellStyle name="Calculation 4 2 4" xfId="21712"/>
    <cellStyle name="Calculation 4 2 5" xfId="23256"/>
    <cellStyle name="Calculation 4 3" xfId="805"/>
    <cellStyle name="Calculation 4 3 2" xfId="21333"/>
    <cellStyle name="Calculation 4 3 2 2" xfId="21713"/>
    <cellStyle name="Calculation 4 3 2 3" xfId="21714"/>
    <cellStyle name="Calculation 4 3 2 4" xfId="23992"/>
    <cellStyle name="Calculation 4 3 3" xfId="21715"/>
    <cellStyle name="Calculation 4 3 4" xfId="21716"/>
    <cellStyle name="Calculation 4 3 5" xfId="23257"/>
    <cellStyle name="Calculation 4 4" xfId="21335"/>
    <cellStyle name="Calculation 4 4 2" xfId="21717"/>
    <cellStyle name="Calculation 4 4 3" xfId="21718"/>
    <cellStyle name="Calculation 4 4 4" xfId="23994"/>
    <cellStyle name="Calculation 4 5" xfId="21719"/>
    <cellStyle name="Calculation 4 6" xfId="21720"/>
    <cellStyle name="Calculation 4 7" xfId="23255"/>
    <cellStyle name="Calculation 5" xfId="806"/>
    <cellStyle name="Calculation 5 2" xfId="807"/>
    <cellStyle name="Calculation 5 2 2" xfId="21331"/>
    <cellStyle name="Calculation 5 2 2 2" xfId="21721"/>
    <cellStyle name="Calculation 5 2 2 3" xfId="21722"/>
    <cellStyle name="Calculation 5 2 2 4" xfId="23990"/>
    <cellStyle name="Calculation 5 2 3" xfId="21723"/>
    <cellStyle name="Calculation 5 2 4" xfId="21724"/>
    <cellStyle name="Calculation 5 2 5" xfId="23259"/>
    <cellStyle name="Calculation 5 3" xfId="808"/>
    <cellStyle name="Calculation 5 3 2" xfId="21330"/>
    <cellStyle name="Calculation 5 3 2 2" xfId="21725"/>
    <cellStyle name="Calculation 5 3 2 3" xfId="21726"/>
    <cellStyle name="Calculation 5 3 2 4" xfId="23989"/>
    <cellStyle name="Calculation 5 3 3" xfId="21727"/>
    <cellStyle name="Calculation 5 3 4" xfId="21728"/>
    <cellStyle name="Calculation 5 3 5" xfId="23260"/>
    <cellStyle name="Calculation 5 4" xfId="21332"/>
    <cellStyle name="Calculation 5 4 2" xfId="21729"/>
    <cellStyle name="Calculation 5 4 3" xfId="21730"/>
    <cellStyle name="Calculation 5 4 4" xfId="23991"/>
    <cellStyle name="Calculation 5 5" xfId="21731"/>
    <cellStyle name="Calculation 5 6" xfId="21732"/>
    <cellStyle name="Calculation 5 7" xfId="23258"/>
    <cellStyle name="Calculation 6" xfId="809"/>
    <cellStyle name="Calculation 6 2" xfId="810"/>
    <cellStyle name="Calculation 6 2 2" xfId="21328"/>
    <cellStyle name="Calculation 6 2 2 2" xfId="21733"/>
    <cellStyle name="Calculation 6 2 2 3" xfId="21734"/>
    <cellStyle name="Calculation 6 2 2 4" xfId="23987"/>
    <cellStyle name="Calculation 6 2 3" xfId="21735"/>
    <cellStyle name="Calculation 6 2 4" xfId="21736"/>
    <cellStyle name="Calculation 6 2 5" xfId="23262"/>
    <cellStyle name="Calculation 6 3" xfId="811"/>
    <cellStyle name="Calculation 6 3 2" xfId="21327"/>
    <cellStyle name="Calculation 6 3 2 2" xfId="21737"/>
    <cellStyle name="Calculation 6 3 2 3" xfId="21738"/>
    <cellStyle name="Calculation 6 3 2 4" xfId="23986"/>
    <cellStyle name="Calculation 6 3 3" xfId="21739"/>
    <cellStyle name="Calculation 6 3 4" xfId="21740"/>
    <cellStyle name="Calculation 6 3 5" xfId="23263"/>
    <cellStyle name="Calculation 6 4" xfId="21329"/>
    <cellStyle name="Calculation 6 4 2" xfId="21741"/>
    <cellStyle name="Calculation 6 4 3" xfId="21742"/>
    <cellStyle name="Calculation 6 4 4" xfId="23988"/>
    <cellStyle name="Calculation 6 5" xfId="21743"/>
    <cellStyle name="Calculation 6 6" xfId="21744"/>
    <cellStyle name="Calculation 6 7" xfId="23261"/>
    <cellStyle name="Calculation 7" xfId="812"/>
    <cellStyle name="Calculation 7 2" xfId="21326"/>
    <cellStyle name="Calculation 7 2 2" xfId="21745"/>
    <cellStyle name="Calculation 7 2 3" xfId="21746"/>
    <cellStyle name="Calculation 7 2 4" xfId="23985"/>
    <cellStyle name="Calculation 7 3" xfId="21747"/>
    <cellStyle name="Calculation 7 4" xfId="21748"/>
    <cellStyle name="Calculation 7 5" xfId="23264"/>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1749"/>
    <cellStyle name="Gia's 10 2 3" xfId="21750"/>
    <cellStyle name="Gia's 10 2 4" xfId="23983"/>
    <cellStyle name="Gia's 10 3" xfId="21751"/>
    <cellStyle name="Gia's 10 4" xfId="23266"/>
    <cellStyle name="Gia's 11" xfId="21325"/>
    <cellStyle name="Gia's 11 2" xfId="21752"/>
    <cellStyle name="Gia's 11 3" xfId="21753"/>
    <cellStyle name="Gia's 11 4" xfId="23984"/>
    <cellStyle name="Gia's 12" xfId="21754"/>
    <cellStyle name="Gia's 13" xfId="23265"/>
    <cellStyle name="Gia's 2" xfId="9187"/>
    <cellStyle name="Gia's 2 2" xfId="21323"/>
    <cellStyle name="Gia's 2 2 2" xfId="21755"/>
    <cellStyle name="Gia's 2 2 3" xfId="21756"/>
    <cellStyle name="Gia's 2 2 4" xfId="23982"/>
    <cellStyle name="Gia's 2 3" xfId="21757"/>
    <cellStyle name="Gia's 2 4" xfId="23267"/>
    <cellStyle name="Gia's 3" xfId="9188"/>
    <cellStyle name="Gia's 3 2" xfId="21322"/>
    <cellStyle name="Gia's 3 2 2" xfId="21758"/>
    <cellStyle name="Gia's 3 2 3" xfId="21759"/>
    <cellStyle name="Gia's 3 2 4" xfId="23981"/>
    <cellStyle name="Gia's 3 3" xfId="21760"/>
    <cellStyle name="Gia's 3 4" xfId="23268"/>
    <cellStyle name="Gia's 4" xfId="9189"/>
    <cellStyle name="Gia's 4 2" xfId="21321"/>
    <cellStyle name="Gia's 4 2 2" xfId="21761"/>
    <cellStyle name="Gia's 4 2 3" xfId="21762"/>
    <cellStyle name="Gia's 4 2 4" xfId="23980"/>
    <cellStyle name="Gia's 4 3" xfId="21763"/>
    <cellStyle name="Gia's 4 4" xfId="23269"/>
    <cellStyle name="Gia's 5" xfId="9190"/>
    <cellStyle name="Gia's 5 2" xfId="21320"/>
    <cellStyle name="Gia's 5 2 2" xfId="21764"/>
    <cellStyle name="Gia's 5 2 3" xfId="21765"/>
    <cellStyle name="Gia's 5 2 4" xfId="23979"/>
    <cellStyle name="Gia's 5 3" xfId="21766"/>
    <cellStyle name="Gia's 5 4" xfId="23270"/>
    <cellStyle name="Gia's 6" xfId="9191"/>
    <cellStyle name="Gia's 6 2" xfId="21319"/>
    <cellStyle name="Gia's 6 2 2" xfId="21767"/>
    <cellStyle name="Gia's 6 2 3" xfId="21768"/>
    <cellStyle name="Gia's 6 2 4" xfId="23978"/>
    <cellStyle name="Gia's 6 3" xfId="21769"/>
    <cellStyle name="Gia's 6 4" xfId="23271"/>
    <cellStyle name="Gia's 7" xfId="9192"/>
    <cellStyle name="Gia's 7 2" xfId="21318"/>
    <cellStyle name="Gia's 7 2 2" xfId="21770"/>
    <cellStyle name="Gia's 7 2 3" xfId="21771"/>
    <cellStyle name="Gia's 7 2 4" xfId="23977"/>
    <cellStyle name="Gia's 7 3" xfId="21772"/>
    <cellStyle name="Gia's 7 4" xfId="23272"/>
    <cellStyle name="Gia's 8" xfId="9193"/>
    <cellStyle name="Gia's 8 2" xfId="21317"/>
    <cellStyle name="Gia's 8 2 2" xfId="21773"/>
    <cellStyle name="Gia's 8 2 3" xfId="21774"/>
    <cellStyle name="Gia's 8 2 4" xfId="23976"/>
    <cellStyle name="Gia's 8 3" xfId="21775"/>
    <cellStyle name="Gia's 8 4" xfId="23273"/>
    <cellStyle name="Gia's 9" xfId="9194"/>
    <cellStyle name="Gia's 9 2" xfId="21316"/>
    <cellStyle name="Gia's 9 2 2" xfId="21776"/>
    <cellStyle name="Gia's 9 2 3" xfId="21777"/>
    <cellStyle name="Gia's 9 2 4" xfId="23975"/>
    <cellStyle name="Gia's 9 3" xfId="21778"/>
    <cellStyle name="Gia's 9 4" xfId="2327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1779"/>
    <cellStyle name="greyed 2 3" xfId="21780"/>
    <cellStyle name="greyed 2 4" xfId="23974"/>
    <cellStyle name="greyed 3" xfId="21781"/>
    <cellStyle name="greyed 4" xfId="23275"/>
    <cellStyle name="Header1" xfId="9222"/>
    <cellStyle name="Header1 2" xfId="9223"/>
    <cellStyle name="Header1 3" xfId="9224"/>
    <cellStyle name="Header2" xfId="9225"/>
    <cellStyle name="Header2 2" xfId="9226"/>
    <cellStyle name="Header2 2 2" xfId="21313"/>
    <cellStyle name="Header2 2 2 2" xfId="21782"/>
    <cellStyle name="Header2 3" xfId="9227"/>
    <cellStyle name="Header2 3 2" xfId="21312"/>
    <cellStyle name="Header2 3 2 2" xfId="21783"/>
    <cellStyle name="Header2 4" xfId="21314"/>
    <cellStyle name="Header2 4 2" xfId="2178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1785"/>
    <cellStyle name="HeadingTable 2 3" xfId="21786"/>
    <cellStyle name="HeadingTable 2 4" xfId="23973"/>
    <cellStyle name="HeadingTable 3" xfId="21787"/>
    <cellStyle name="highlightExposure" xfId="9323"/>
    <cellStyle name="highlightExposure 2" xfId="21310"/>
    <cellStyle name="highlightExposure 2 2" xfId="21788"/>
    <cellStyle name="highlightExposure 2 3" xfId="21789"/>
    <cellStyle name="highlightExposure 2 4" xfId="23972"/>
    <cellStyle name="highlightExposure 3" xfId="21790"/>
    <cellStyle name="highlightExposure 4" xfId="23276"/>
    <cellStyle name="highlightPercentage" xfId="9324"/>
    <cellStyle name="highlightPercentage 2" xfId="21309"/>
    <cellStyle name="highlightPercentage 2 2" xfId="21791"/>
    <cellStyle name="highlightPercentage 2 3" xfId="21792"/>
    <cellStyle name="highlightPercentage 2 4" xfId="23971"/>
    <cellStyle name="highlightPercentage 3" xfId="21793"/>
    <cellStyle name="highlightPercentage 4" xfId="23277"/>
    <cellStyle name="highlightText" xfId="9325"/>
    <cellStyle name="highlightText 2" xfId="21308"/>
    <cellStyle name="highlightText 2 2" xfId="21794"/>
    <cellStyle name="highlightText 2 3" xfId="21795"/>
    <cellStyle name="highlightText 2 4" xfId="23970"/>
    <cellStyle name="highlightText 3" xfId="21796"/>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1797"/>
    <cellStyle name="Input 2 10 2 2 3" xfId="21798"/>
    <cellStyle name="Input 2 10 2 2 4" xfId="23968"/>
    <cellStyle name="Input 2 10 2 3" xfId="21799"/>
    <cellStyle name="Input 2 10 2 4" xfId="21800"/>
    <cellStyle name="Input 2 10 2 5" xfId="23279"/>
    <cellStyle name="Input 2 10 3" xfId="9336"/>
    <cellStyle name="Input 2 10 3 2" xfId="21305"/>
    <cellStyle name="Input 2 10 3 2 2" xfId="21801"/>
    <cellStyle name="Input 2 10 3 2 3" xfId="21802"/>
    <cellStyle name="Input 2 10 3 2 4" xfId="23967"/>
    <cellStyle name="Input 2 10 3 3" xfId="21803"/>
    <cellStyle name="Input 2 10 3 4" xfId="21804"/>
    <cellStyle name="Input 2 10 3 5" xfId="23280"/>
    <cellStyle name="Input 2 10 4" xfId="9337"/>
    <cellStyle name="Input 2 10 4 2" xfId="21304"/>
    <cellStyle name="Input 2 10 4 2 2" xfId="21805"/>
    <cellStyle name="Input 2 10 4 2 3" xfId="21806"/>
    <cellStyle name="Input 2 10 4 2 4" xfId="23966"/>
    <cellStyle name="Input 2 10 4 3" xfId="21807"/>
    <cellStyle name="Input 2 10 4 4" xfId="21808"/>
    <cellStyle name="Input 2 10 4 5" xfId="23281"/>
    <cellStyle name="Input 2 10 5" xfId="9338"/>
    <cellStyle name="Input 2 10 5 2" xfId="21303"/>
    <cellStyle name="Input 2 10 5 2 2" xfId="21809"/>
    <cellStyle name="Input 2 10 5 2 3" xfId="21810"/>
    <cellStyle name="Input 2 10 5 2 4" xfId="23965"/>
    <cellStyle name="Input 2 10 5 3" xfId="21811"/>
    <cellStyle name="Input 2 10 5 4" xfId="21812"/>
    <cellStyle name="Input 2 10 5 5" xfId="23282"/>
    <cellStyle name="Input 2 11" xfId="9339"/>
    <cellStyle name="Input 2 11 2" xfId="9340"/>
    <cellStyle name="Input 2 11 2 2" xfId="21301"/>
    <cellStyle name="Input 2 11 2 2 2" xfId="21813"/>
    <cellStyle name="Input 2 11 2 2 3" xfId="21814"/>
    <cellStyle name="Input 2 11 2 2 4" xfId="23963"/>
    <cellStyle name="Input 2 11 2 3" xfId="21815"/>
    <cellStyle name="Input 2 11 2 4" xfId="21816"/>
    <cellStyle name="Input 2 11 2 5" xfId="23284"/>
    <cellStyle name="Input 2 11 3" xfId="9341"/>
    <cellStyle name="Input 2 11 3 2" xfId="21300"/>
    <cellStyle name="Input 2 11 3 2 2" xfId="21817"/>
    <cellStyle name="Input 2 11 3 2 3" xfId="21818"/>
    <cellStyle name="Input 2 11 3 2 4" xfId="23962"/>
    <cellStyle name="Input 2 11 3 3" xfId="21819"/>
    <cellStyle name="Input 2 11 3 4" xfId="21820"/>
    <cellStyle name="Input 2 11 3 5" xfId="23285"/>
    <cellStyle name="Input 2 11 4" xfId="9342"/>
    <cellStyle name="Input 2 11 4 2" xfId="21299"/>
    <cellStyle name="Input 2 11 4 2 2" xfId="21821"/>
    <cellStyle name="Input 2 11 4 2 3" xfId="21822"/>
    <cellStyle name="Input 2 11 4 2 4" xfId="23961"/>
    <cellStyle name="Input 2 11 4 3" xfId="21823"/>
    <cellStyle name="Input 2 11 4 4" xfId="21824"/>
    <cellStyle name="Input 2 11 4 5" xfId="23286"/>
    <cellStyle name="Input 2 11 5" xfId="9343"/>
    <cellStyle name="Input 2 11 5 2" xfId="21298"/>
    <cellStyle name="Input 2 11 5 2 2" xfId="21825"/>
    <cellStyle name="Input 2 11 5 2 3" xfId="21826"/>
    <cellStyle name="Input 2 11 5 2 4" xfId="23960"/>
    <cellStyle name="Input 2 11 5 3" xfId="21827"/>
    <cellStyle name="Input 2 11 5 4" xfId="21828"/>
    <cellStyle name="Input 2 11 5 5" xfId="23287"/>
    <cellStyle name="Input 2 11 6" xfId="21302"/>
    <cellStyle name="Input 2 11 6 2" xfId="21829"/>
    <cellStyle name="Input 2 11 6 3" xfId="21830"/>
    <cellStyle name="Input 2 11 6 4" xfId="23964"/>
    <cellStyle name="Input 2 11 7" xfId="21831"/>
    <cellStyle name="Input 2 11 8" xfId="21832"/>
    <cellStyle name="Input 2 11 9" xfId="23283"/>
    <cellStyle name="Input 2 12" xfId="9344"/>
    <cellStyle name="Input 2 12 2" xfId="9345"/>
    <cellStyle name="Input 2 12 2 2" xfId="21296"/>
    <cellStyle name="Input 2 12 2 2 2" xfId="21833"/>
    <cellStyle name="Input 2 12 2 2 3" xfId="21834"/>
    <cellStyle name="Input 2 12 2 2 4" xfId="23958"/>
    <cellStyle name="Input 2 12 2 3" xfId="21835"/>
    <cellStyle name="Input 2 12 2 4" xfId="21836"/>
    <cellStyle name="Input 2 12 2 5" xfId="23289"/>
    <cellStyle name="Input 2 12 3" xfId="9346"/>
    <cellStyle name="Input 2 12 3 2" xfId="21295"/>
    <cellStyle name="Input 2 12 3 2 2" xfId="21837"/>
    <cellStyle name="Input 2 12 3 2 3" xfId="21838"/>
    <cellStyle name="Input 2 12 3 2 4" xfId="23957"/>
    <cellStyle name="Input 2 12 3 3" xfId="21839"/>
    <cellStyle name="Input 2 12 3 4" xfId="21840"/>
    <cellStyle name="Input 2 12 3 5" xfId="23290"/>
    <cellStyle name="Input 2 12 4" xfId="9347"/>
    <cellStyle name="Input 2 12 4 2" xfId="21294"/>
    <cellStyle name="Input 2 12 4 2 2" xfId="21841"/>
    <cellStyle name="Input 2 12 4 2 3" xfId="21842"/>
    <cellStyle name="Input 2 12 4 2 4" xfId="23956"/>
    <cellStyle name="Input 2 12 4 3" xfId="21843"/>
    <cellStyle name="Input 2 12 4 4" xfId="21844"/>
    <cellStyle name="Input 2 12 4 5" xfId="23291"/>
    <cellStyle name="Input 2 12 5" xfId="9348"/>
    <cellStyle name="Input 2 12 5 2" xfId="21293"/>
    <cellStyle name="Input 2 12 5 2 2" xfId="21845"/>
    <cellStyle name="Input 2 12 5 2 3" xfId="21846"/>
    <cellStyle name="Input 2 12 5 2 4" xfId="23955"/>
    <cellStyle name="Input 2 12 5 3" xfId="21847"/>
    <cellStyle name="Input 2 12 5 4" xfId="21848"/>
    <cellStyle name="Input 2 12 5 5" xfId="23292"/>
    <cellStyle name="Input 2 12 6" xfId="21297"/>
    <cellStyle name="Input 2 12 6 2" xfId="21849"/>
    <cellStyle name="Input 2 12 6 3" xfId="21850"/>
    <cellStyle name="Input 2 12 6 4" xfId="23959"/>
    <cellStyle name="Input 2 12 7" xfId="21851"/>
    <cellStyle name="Input 2 12 8" xfId="21852"/>
    <cellStyle name="Input 2 12 9" xfId="23288"/>
    <cellStyle name="Input 2 13" xfId="9349"/>
    <cellStyle name="Input 2 13 2" xfId="9350"/>
    <cellStyle name="Input 2 13 2 2" xfId="21291"/>
    <cellStyle name="Input 2 13 2 2 2" xfId="21853"/>
    <cellStyle name="Input 2 13 2 2 3" xfId="21854"/>
    <cellStyle name="Input 2 13 2 2 4" xfId="23953"/>
    <cellStyle name="Input 2 13 2 3" xfId="21855"/>
    <cellStyle name="Input 2 13 2 4" xfId="21856"/>
    <cellStyle name="Input 2 13 2 5" xfId="23294"/>
    <cellStyle name="Input 2 13 3" xfId="9351"/>
    <cellStyle name="Input 2 13 3 2" xfId="21290"/>
    <cellStyle name="Input 2 13 3 2 2" xfId="21857"/>
    <cellStyle name="Input 2 13 3 2 3" xfId="21858"/>
    <cellStyle name="Input 2 13 3 2 4" xfId="23952"/>
    <cellStyle name="Input 2 13 3 3" xfId="21859"/>
    <cellStyle name="Input 2 13 3 4" xfId="21860"/>
    <cellStyle name="Input 2 13 3 5" xfId="23295"/>
    <cellStyle name="Input 2 13 4" xfId="9352"/>
    <cellStyle name="Input 2 13 4 2" xfId="21289"/>
    <cellStyle name="Input 2 13 4 2 2" xfId="21861"/>
    <cellStyle name="Input 2 13 4 2 3" xfId="21862"/>
    <cellStyle name="Input 2 13 4 2 4" xfId="23951"/>
    <cellStyle name="Input 2 13 4 3" xfId="21863"/>
    <cellStyle name="Input 2 13 4 4" xfId="21864"/>
    <cellStyle name="Input 2 13 4 5" xfId="23296"/>
    <cellStyle name="Input 2 13 5" xfId="21292"/>
    <cellStyle name="Input 2 13 5 2" xfId="21865"/>
    <cellStyle name="Input 2 13 5 3" xfId="21866"/>
    <cellStyle name="Input 2 13 5 4" xfId="23954"/>
    <cellStyle name="Input 2 13 6" xfId="21867"/>
    <cellStyle name="Input 2 13 7" xfId="21868"/>
    <cellStyle name="Input 2 13 8" xfId="23293"/>
    <cellStyle name="Input 2 14" xfId="9353"/>
    <cellStyle name="Input 2 14 2" xfId="21288"/>
    <cellStyle name="Input 2 14 2 2" xfId="21869"/>
    <cellStyle name="Input 2 14 2 3" xfId="21870"/>
    <cellStyle name="Input 2 14 2 4" xfId="23950"/>
    <cellStyle name="Input 2 14 3" xfId="21871"/>
    <cellStyle name="Input 2 14 4" xfId="21872"/>
    <cellStyle name="Input 2 14 5" xfId="23297"/>
    <cellStyle name="Input 2 15" xfId="9354"/>
    <cellStyle name="Input 2 15 2" xfId="21287"/>
    <cellStyle name="Input 2 15 2 2" xfId="21873"/>
    <cellStyle name="Input 2 15 2 3" xfId="21874"/>
    <cellStyle name="Input 2 15 2 4" xfId="23949"/>
    <cellStyle name="Input 2 15 3" xfId="21875"/>
    <cellStyle name="Input 2 15 4" xfId="21876"/>
    <cellStyle name="Input 2 15 5" xfId="23298"/>
    <cellStyle name="Input 2 16" xfId="9355"/>
    <cellStyle name="Input 2 16 2" xfId="21286"/>
    <cellStyle name="Input 2 16 2 2" xfId="21877"/>
    <cellStyle name="Input 2 16 2 3" xfId="21878"/>
    <cellStyle name="Input 2 16 2 4" xfId="23948"/>
    <cellStyle name="Input 2 16 3" xfId="21879"/>
    <cellStyle name="Input 2 16 4" xfId="21880"/>
    <cellStyle name="Input 2 16 5" xfId="23299"/>
    <cellStyle name="Input 2 17" xfId="21307"/>
    <cellStyle name="Input 2 17 2" xfId="21881"/>
    <cellStyle name="Input 2 17 3" xfId="21882"/>
    <cellStyle name="Input 2 17 4" xfId="23969"/>
    <cellStyle name="Input 2 18" xfId="21883"/>
    <cellStyle name="Input 2 19" xfId="21884"/>
    <cellStyle name="Input 2 2" xfId="9356"/>
    <cellStyle name="Input 2 2 10" xfId="21285"/>
    <cellStyle name="Input 2 2 10 2" xfId="21885"/>
    <cellStyle name="Input 2 2 10 3" xfId="21886"/>
    <cellStyle name="Input 2 2 10 4" xfId="23947"/>
    <cellStyle name="Input 2 2 11" xfId="21887"/>
    <cellStyle name="Input 2 2 12" xfId="21888"/>
    <cellStyle name="Input 2 2 13" xfId="23300"/>
    <cellStyle name="Input 2 2 2" xfId="9357"/>
    <cellStyle name="Input 2 2 2 2" xfId="9358"/>
    <cellStyle name="Input 2 2 2 2 2" xfId="21283"/>
    <cellStyle name="Input 2 2 2 2 2 2" xfId="21889"/>
    <cellStyle name="Input 2 2 2 2 2 3" xfId="21890"/>
    <cellStyle name="Input 2 2 2 2 2 4" xfId="23945"/>
    <cellStyle name="Input 2 2 2 2 3" xfId="21891"/>
    <cellStyle name="Input 2 2 2 2 4" xfId="21892"/>
    <cellStyle name="Input 2 2 2 2 5" xfId="23302"/>
    <cellStyle name="Input 2 2 2 3" xfId="9359"/>
    <cellStyle name="Input 2 2 2 3 2" xfId="21282"/>
    <cellStyle name="Input 2 2 2 3 2 2" xfId="21893"/>
    <cellStyle name="Input 2 2 2 3 2 3" xfId="21894"/>
    <cellStyle name="Input 2 2 2 3 2 4" xfId="23944"/>
    <cellStyle name="Input 2 2 2 3 3" xfId="21895"/>
    <cellStyle name="Input 2 2 2 3 4" xfId="21896"/>
    <cellStyle name="Input 2 2 2 3 5" xfId="23303"/>
    <cellStyle name="Input 2 2 2 4" xfId="9360"/>
    <cellStyle name="Input 2 2 2 4 2" xfId="21281"/>
    <cellStyle name="Input 2 2 2 4 2 2" xfId="21897"/>
    <cellStyle name="Input 2 2 2 4 2 3" xfId="21898"/>
    <cellStyle name="Input 2 2 2 4 2 4" xfId="23943"/>
    <cellStyle name="Input 2 2 2 4 3" xfId="21899"/>
    <cellStyle name="Input 2 2 2 4 4" xfId="21900"/>
    <cellStyle name="Input 2 2 2 4 5" xfId="23304"/>
    <cellStyle name="Input 2 2 2 5" xfId="21284"/>
    <cellStyle name="Input 2 2 2 5 2" xfId="21901"/>
    <cellStyle name="Input 2 2 2 5 3" xfId="21902"/>
    <cellStyle name="Input 2 2 2 5 4" xfId="23946"/>
    <cellStyle name="Input 2 2 2 6" xfId="21903"/>
    <cellStyle name="Input 2 2 2 7" xfId="21904"/>
    <cellStyle name="Input 2 2 2 8" xfId="23301"/>
    <cellStyle name="Input 2 2 3" xfId="9361"/>
    <cellStyle name="Input 2 2 3 2" xfId="9362"/>
    <cellStyle name="Input 2 2 3 2 2" xfId="21279"/>
    <cellStyle name="Input 2 2 3 2 2 2" xfId="21905"/>
    <cellStyle name="Input 2 2 3 2 2 3" xfId="21906"/>
    <cellStyle name="Input 2 2 3 2 2 4" xfId="23941"/>
    <cellStyle name="Input 2 2 3 2 3" xfId="21907"/>
    <cellStyle name="Input 2 2 3 2 4" xfId="21908"/>
    <cellStyle name="Input 2 2 3 2 5" xfId="23306"/>
    <cellStyle name="Input 2 2 3 3" xfId="9363"/>
    <cellStyle name="Input 2 2 3 3 2" xfId="21278"/>
    <cellStyle name="Input 2 2 3 3 2 2" xfId="21909"/>
    <cellStyle name="Input 2 2 3 3 2 3" xfId="21910"/>
    <cellStyle name="Input 2 2 3 3 2 4" xfId="23940"/>
    <cellStyle name="Input 2 2 3 3 3" xfId="21911"/>
    <cellStyle name="Input 2 2 3 3 4" xfId="21912"/>
    <cellStyle name="Input 2 2 3 3 5" xfId="23307"/>
    <cellStyle name="Input 2 2 3 4" xfId="9364"/>
    <cellStyle name="Input 2 2 3 4 2" xfId="21277"/>
    <cellStyle name="Input 2 2 3 4 2 2" xfId="21913"/>
    <cellStyle name="Input 2 2 3 4 2 3" xfId="21914"/>
    <cellStyle name="Input 2 2 3 4 2 4" xfId="23939"/>
    <cellStyle name="Input 2 2 3 4 3" xfId="21915"/>
    <cellStyle name="Input 2 2 3 4 4" xfId="21916"/>
    <cellStyle name="Input 2 2 3 4 5" xfId="23308"/>
    <cellStyle name="Input 2 2 3 5" xfId="21280"/>
    <cellStyle name="Input 2 2 3 5 2" xfId="21917"/>
    <cellStyle name="Input 2 2 3 5 3" xfId="21918"/>
    <cellStyle name="Input 2 2 3 5 4" xfId="23942"/>
    <cellStyle name="Input 2 2 3 6" xfId="21919"/>
    <cellStyle name="Input 2 2 3 7" xfId="21920"/>
    <cellStyle name="Input 2 2 3 8" xfId="23305"/>
    <cellStyle name="Input 2 2 4" xfId="9365"/>
    <cellStyle name="Input 2 2 4 2" xfId="9366"/>
    <cellStyle name="Input 2 2 4 2 2" xfId="21275"/>
    <cellStyle name="Input 2 2 4 2 2 2" xfId="21921"/>
    <cellStyle name="Input 2 2 4 2 2 3" xfId="21922"/>
    <cellStyle name="Input 2 2 4 2 2 4" xfId="23937"/>
    <cellStyle name="Input 2 2 4 2 3" xfId="21923"/>
    <cellStyle name="Input 2 2 4 2 4" xfId="21924"/>
    <cellStyle name="Input 2 2 4 2 5" xfId="23310"/>
    <cellStyle name="Input 2 2 4 3" xfId="9367"/>
    <cellStyle name="Input 2 2 4 3 2" xfId="21274"/>
    <cellStyle name="Input 2 2 4 3 2 2" xfId="21925"/>
    <cellStyle name="Input 2 2 4 3 2 3" xfId="21926"/>
    <cellStyle name="Input 2 2 4 3 2 4" xfId="23936"/>
    <cellStyle name="Input 2 2 4 3 3" xfId="21927"/>
    <cellStyle name="Input 2 2 4 3 4" xfId="21928"/>
    <cellStyle name="Input 2 2 4 3 5" xfId="23311"/>
    <cellStyle name="Input 2 2 4 4" xfId="9368"/>
    <cellStyle name="Input 2 2 4 4 2" xfId="21273"/>
    <cellStyle name="Input 2 2 4 4 2 2" xfId="21929"/>
    <cellStyle name="Input 2 2 4 4 2 3" xfId="21930"/>
    <cellStyle name="Input 2 2 4 4 2 4" xfId="23935"/>
    <cellStyle name="Input 2 2 4 4 3" xfId="21931"/>
    <cellStyle name="Input 2 2 4 4 4" xfId="21932"/>
    <cellStyle name="Input 2 2 4 4 5" xfId="23312"/>
    <cellStyle name="Input 2 2 4 5" xfId="21276"/>
    <cellStyle name="Input 2 2 4 5 2" xfId="21933"/>
    <cellStyle name="Input 2 2 4 5 3" xfId="21934"/>
    <cellStyle name="Input 2 2 4 5 4" xfId="23938"/>
    <cellStyle name="Input 2 2 4 6" xfId="21935"/>
    <cellStyle name="Input 2 2 4 7" xfId="21936"/>
    <cellStyle name="Input 2 2 4 8" xfId="23309"/>
    <cellStyle name="Input 2 2 5" xfId="9369"/>
    <cellStyle name="Input 2 2 5 2" xfId="9370"/>
    <cellStyle name="Input 2 2 5 2 2" xfId="21271"/>
    <cellStyle name="Input 2 2 5 2 2 2" xfId="21937"/>
    <cellStyle name="Input 2 2 5 2 2 3" xfId="21938"/>
    <cellStyle name="Input 2 2 5 2 2 4" xfId="23933"/>
    <cellStyle name="Input 2 2 5 2 3" xfId="21939"/>
    <cellStyle name="Input 2 2 5 2 4" xfId="21940"/>
    <cellStyle name="Input 2 2 5 2 5" xfId="23314"/>
    <cellStyle name="Input 2 2 5 3" xfId="9371"/>
    <cellStyle name="Input 2 2 5 3 2" xfId="21270"/>
    <cellStyle name="Input 2 2 5 3 2 2" xfId="21941"/>
    <cellStyle name="Input 2 2 5 3 2 3" xfId="21942"/>
    <cellStyle name="Input 2 2 5 3 2 4" xfId="23932"/>
    <cellStyle name="Input 2 2 5 3 3" xfId="21943"/>
    <cellStyle name="Input 2 2 5 3 4" xfId="21944"/>
    <cellStyle name="Input 2 2 5 3 5" xfId="23315"/>
    <cellStyle name="Input 2 2 5 4" xfId="9372"/>
    <cellStyle name="Input 2 2 5 4 2" xfId="21269"/>
    <cellStyle name="Input 2 2 5 4 2 2" xfId="21945"/>
    <cellStyle name="Input 2 2 5 4 2 3" xfId="21946"/>
    <cellStyle name="Input 2 2 5 4 2 4" xfId="23931"/>
    <cellStyle name="Input 2 2 5 4 3" xfId="21947"/>
    <cellStyle name="Input 2 2 5 4 4" xfId="21948"/>
    <cellStyle name="Input 2 2 5 4 5" xfId="23316"/>
    <cellStyle name="Input 2 2 5 5" xfId="21272"/>
    <cellStyle name="Input 2 2 5 5 2" xfId="21949"/>
    <cellStyle name="Input 2 2 5 5 3" xfId="21950"/>
    <cellStyle name="Input 2 2 5 5 4" xfId="23934"/>
    <cellStyle name="Input 2 2 5 6" xfId="21951"/>
    <cellStyle name="Input 2 2 5 7" xfId="21952"/>
    <cellStyle name="Input 2 2 5 8" xfId="23313"/>
    <cellStyle name="Input 2 2 6" xfId="9373"/>
    <cellStyle name="Input 2 2 6 2" xfId="21268"/>
    <cellStyle name="Input 2 2 6 2 2" xfId="21953"/>
    <cellStyle name="Input 2 2 6 2 3" xfId="21954"/>
    <cellStyle name="Input 2 2 6 2 4" xfId="23930"/>
    <cellStyle name="Input 2 2 6 3" xfId="21955"/>
    <cellStyle name="Input 2 2 6 4" xfId="21956"/>
    <cellStyle name="Input 2 2 6 5" xfId="23317"/>
    <cellStyle name="Input 2 2 7" xfId="9374"/>
    <cellStyle name="Input 2 2 7 2" xfId="21267"/>
    <cellStyle name="Input 2 2 7 2 2" xfId="21957"/>
    <cellStyle name="Input 2 2 7 2 3" xfId="21958"/>
    <cellStyle name="Input 2 2 7 2 4" xfId="23929"/>
    <cellStyle name="Input 2 2 7 3" xfId="21959"/>
    <cellStyle name="Input 2 2 7 4" xfId="21960"/>
    <cellStyle name="Input 2 2 7 5" xfId="23318"/>
    <cellStyle name="Input 2 2 8" xfId="9375"/>
    <cellStyle name="Input 2 2 8 2" xfId="21266"/>
    <cellStyle name="Input 2 2 8 2 2" xfId="21961"/>
    <cellStyle name="Input 2 2 8 2 3" xfId="21962"/>
    <cellStyle name="Input 2 2 8 2 4" xfId="23928"/>
    <cellStyle name="Input 2 2 8 3" xfId="21963"/>
    <cellStyle name="Input 2 2 8 4" xfId="21964"/>
    <cellStyle name="Input 2 2 8 5" xfId="23319"/>
    <cellStyle name="Input 2 2 9" xfId="9376"/>
    <cellStyle name="Input 2 2 9 2" xfId="21265"/>
    <cellStyle name="Input 2 2 9 2 2" xfId="21965"/>
    <cellStyle name="Input 2 2 9 2 3" xfId="21966"/>
    <cellStyle name="Input 2 2 9 2 4" xfId="23927"/>
    <cellStyle name="Input 2 2 9 3" xfId="21967"/>
    <cellStyle name="Input 2 2 9 4" xfId="21968"/>
    <cellStyle name="Input 2 2 9 5" xfId="23320"/>
    <cellStyle name="Input 2 20" xfId="23278"/>
    <cellStyle name="Input 2 3" xfId="9377"/>
    <cellStyle name="Input 2 3 2" xfId="9378"/>
    <cellStyle name="Input 2 3 2 2" xfId="21264"/>
    <cellStyle name="Input 2 3 2 2 2" xfId="21969"/>
    <cellStyle name="Input 2 3 2 2 3" xfId="21970"/>
    <cellStyle name="Input 2 3 2 2 4" xfId="23926"/>
    <cellStyle name="Input 2 3 2 3" xfId="21971"/>
    <cellStyle name="Input 2 3 2 4" xfId="21972"/>
    <cellStyle name="Input 2 3 2 5" xfId="23321"/>
    <cellStyle name="Input 2 3 3" xfId="9379"/>
    <cellStyle name="Input 2 3 3 2" xfId="21263"/>
    <cellStyle name="Input 2 3 3 2 2" xfId="21973"/>
    <cellStyle name="Input 2 3 3 2 3" xfId="21974"/>
    <cellStyle name="Input 2 3 3 2 4" xfId="23925"/>
    <cellStyle name="Input 2 3 3 3" xfId="21975"/>
    <cellStyle name="Input 2 3 3 4" xfId="21976"/>
    <cellStyle name="Input 2 3 3 5" xfId="23322"/>
    <cellStyle name="Input 2 3 4" xfId="9380"/>
    <cellStyle name="Input 2 3 4 2" xfId="21262"/>
    <cellStyle name="Input 2 3 4 2 2" xfId="21977"/>
    <cellStyle name="Input 2 3 4 2 3" xfId="21978"/>
    <cellStyle name="Input 2 3 4 2 4" xfId="23924"/>
    <cellStyle name="Input 2 3 4 3" xfId="21979"/>
    <cellStyle name="Input 2 3 4 4" xfId="21980"/>
    <cellStyle name="Input 2 3 4 5" xfId="23323"/>
    <cellStyle name="Input 2 3 5" xfId="9381"/>
    <cellStyle name="Input 2 3 5 2" xfId="21261"/>
    <cellStyle name="Input 2 3 5 2 2" xfId="21981"/>
    <cellStyle name="Input 2 3 5 2 3" xfId="21982"/>
    <cellStyle name="Input 2 3 5 2 4" xfId="23923"/>
    <cellStyle name="Input 2 3 5 3" xfId="21983"/>
    <cellStyle name="Input 2 3 5 4" xfId="21984"/>
    <cellStyle name="Input 2 3 5 5" xfId="23324"/>
    <cellStyle name="Input 2 4" xfId="9382"/>
    <cellStyle name="Input 2 4 2" xfId="9383"/>
    <cellStyle name="Input 2 4 2 2" xfId="21260"/>
    <cellStyle name="Input 2 4 2 2 2" xfId="21985"/>
    <cellStyle name="Input 2 4 2 2 3" xfId="21986"/>
    <cellStyle name="Input 2 4 2 2 4" xfId="23922"/>
    <cellStyle name="Input 2 4 2 3" xfId="21987"/>
    <cellStyle name="Input 2 4 2 4" xfId="21988"/>
    <cellStyle name="Input 2 4 2 5" xfId="23325"/>
    <cellStyle name="Input 2 4 3" xfId="9384"/>
    <cellStyle name="Input 2 4 3 2" xfId="21259"/>
    <cellStyle name="Input 2 4 3 2 2" xfId="21989"/>
    <cellStyle name="Input 2 4 3 2 3" xfId="21990"/>
    <cellStyle name="Input 2 4 3 2 4" xfId="23921"/>
    <cellStyle name="Input 2 4 3 3" xfId="21991"/>
    <cellStyle name="Input 2 4 3 4" xfId="21992"/>
    <cellStyle name="Input 2 4 3 5" xfId="23326"/>
    <cellStyle name="Input 2 4 4" xfId="9385"/>
    <cellStyle name="Input 2 4 4 2" xfId="21258"/>
    <cellStyle name="Input 2 4 4 2 2" xfId="21993"/>
    <cellStyle name="Input 2 4 4 2 3" xfId="21994"/>
    <cellStyle name="Input 2 4 4 2 4" xfId="23920"/>
    <cellStyle name="Input 2 4 4 3" xfId="21995"/>
    <cellStyle name="Input 2 4 4 4" xfId="21996"/>
    <cellStyle name="Input 2 4 4 5" xfId="23327"/>
    <cellStyle name="Input 2 4 5" xfId="9386"/>
    <cellStyle name="Input 2 4 5 2" xfId="21257"/>
    <cellStyle name="Input 2 4 5 2 2" xfId="21997"/>
    <cellStyle name="Input 2 4 5 2 3" xfId="21998"/>
    <cellStyle name="Input 2 4 5 2 4" xfId="23919"/>
    <cellStyle name="Input 2 4 5 3" xfId="21999"/>
    <cellStyle name="Input 2 4 5 4" xfId="22000"/>
    <cellStyle name="Input 2 4 5 5" xfId="23328"/>
    <cellStyle name="Input 2 5" xfId="9387"/>
    <cellStyle name="Input 2 5 2" xfId="9388"/>
    <cellStyle name="Input 2 5 2 2" xfId="21256"/>
    <cellStyle name="Input 2 5 2 2 2" xfId="22001"/>
    <cellStyle name="Input 2 5 2 2 3" xfId="22002"/>
    <cellStyle name="Input 2 5 2 2 4" xfId="23918"/>
    <cellStyle name="Input 2 5 2 3" xfId="22003"/>
    <cellStyle name="Input 2 5 2 4" xfId="22004"/>
    <cellStyle name="Input 2 5 2 5" xfId="23329"/>
    <cellStyle name="Input 2 5 3" xfId="9389"/>
    <cellStyle name="Input 2 5 3 2" xfId="21255"/>
    <cellStyle name="Input 2 5 3 2 2" xfId="22005"/>
    <cellStyle name="Input 2 5 3 2 3" xfId="22006"/>
    <cellStyle name="Input 2 5 3 2 4" xfId="23917"/>
    <cellStyle name="Input 2 5 3 3" xfId="22007"/>
    <cellStyle name="Input 2 5 3 4" xfId="22008"/>
    <cellStyle name="Input 2 5 3 5" xfId="23330"/>
    <cellStyle name="Input 2 5 4" xfId="9390"/>
    <cellStyle name="Input 2 5 4 2" xfId="21254"/>
    <cellStyle name="Input 2 5 4 2 2" xfId="22009"/>
    <cellStyle name="Input 2 5 4 2 3" xfId="22010"/>
    <cellStyle name="Input 2 5 4 2 4" xfId="23916"/>
    <cellStyle name="Input 2 5 4 3" xfId="22011"/>
    <cellStyle name="Input 2 5 4 4" xfId="22012"/>
    <cellStyle name="Input 2 5 4 5" xfId="23331"/>
    <cellStyle name="Input 2 5 5" xfId="9391"/>
    <cellStyle name="Input 2 5 5 2" xfId="21253"/>
    <cellStyle name="Input 2 5 5 2 2" xfId="22013"/>
    <cellStyle name="Input 2 5 5 2 3" xfId="22014"/>
    <cellStyle name="Input 2 5 5 2 4" xfId="23915"/>
    <cellStyle name="Input 2 5 5 3" xfId="22015"/>
    <cellStyle name="Input 2 5 5 4" xfId="22016"/>
    <cellStyle name="Input 2 5 5 5" xfId="23332"/>
    <cellStyle name="Input 2 6" xfId="9392"/>
    <cellStyle name="Input 2 6 2" xfId="9393"/>
    <cellStyle name="Input 2 6 2 2" xfId="21252"/>
    <cellStyle name="Input 2 6 2 2 2" xfId="22017"/>
    <cellStyle name="Input 2 6 2 2 3" xfId="22018"/>
    <cellStyle name="Input 2 6 2 2 4" xfId="23914"/>
    <cellStyle name="Input 2 6 2 3" xfId="22019"/>
    <cellStyle name="Input 2 6 2 4" xfId="22020"/>
    <cellStyle name="Input 2 6 2 5" xfId="23333"/>
    <cellStyle name="Input 2 6 3" xfId="9394"/>
    <cellStyle name="Input 2 6 3 2" xfId="21251"/>
    <cellStyle name="Input 2 6 3 2 2" xfId="22021"/>
    <cellStyle name="Input 2 6 3 2 3" xfId="22022"/>
    <cellStyle name="Input 2 6 3 2 4" xfId="23913"/>
    <cellStyle name="Input 2 6 3 3" xfId="22023"/>
    <cellStyle name="Input 2 6 3 4" xfId="22024"/>
    <cellStyle name="Input 2 6 3 5" xfId="23334"/>
    <cellStyle name="Input 2 6 4" xfId="9395"/>
    <cellStyle name="Input 2 6 4 2" xfId="21250"/>
    <cellStyle name="Input 2 6 4 2 2" xfId="22025"/>
    <cellStyle name="Input 2 6 4 2 3" xfId="22026"/>
    <cellStyle name="Input 2 6 4 2 4" xfId="23912"/>
    <cellStyle name="Input 2 6 4 3" xfId="22027"/>
    <cellStyle name="Input 2 6 4 4" xfId="22028"/>
    <cellStyle name="Input 2 6 4 5" xfId="23335"/>
    <cellStyle name="Input 2 6 5" xfId="9396"/>
    <cellStyle name="Input 2 6 5 2" xfId="21249"/>
    <cellStyle name="Input 2 6 5 2 2" xfId="22029"/>
    <cellStyle name="Input 2 6 5 2 3" xfId="22030"/>
    <cellStyle name="Input 2 6 5 2 4" xfId="23911"/>
    <cellStyle name="Input 2 6 5 3" xfId="22031"/>
    <cellStyle name="Input 2 6 5 4" xfId="22032"/>
    <cellStyle name="Input 2 6 5 5" xfId="23336"/>
    <cellStyle name="Input 2 7" xfId="9397"/>
    <cellStyle name="Input 2 7 2" xfId="9398"/>
    <cellStyle name="Input 2 7 2 2" xfId="21248"/>
    <cellStyle name="Input 2 7 2 2 2" xfId="22033"/>
    <cellStyle name="Input 2 7 2 2 3" xfId="22034"/>
    <cellStyle name="Input 2 7 2 2 4" xfId="23910"/>
    <cellStyle name="Input 2 7 2 3" xfId="22035"/>
    <cellStyle name="Input 2 7 2 4" xfId="22036"/>
    <cellStyle name="Input 2 7 2 5" xfId="23337"/>
    <cellStyle name="Input 2 7 3" xfId="9399"/>
    <cellStyle name="Input 2 7 3 2" xfId="21247"/>
    <cellStyle name="Input 2 7 3 2 2" xfId="22037"/>
    <cellStyle name="Input 2 7 3 2 3" xfId="22038"/>
    <cellStyle name="Input 2 7 3 2 4" xfId="23909"/>
    <cellStyle name="Input 2 7 3 3" xfId="22039"/>
    <cellStyle name="Input 2 7 3 4" xfId="22040"/>
    <cellStyle name="Input 2 7 3 5" xfId="23338"/>
    <cellStyle name="Input 2 7 4" xfId="9400"/>
    <cellStyle name="Input 2 7 4 2" xfId="21246"/>
    <cellStyle name="Input 2 7 4 2 2" xfId="22041"/>
    <cellStyle name="Input 2 7 4 2 3" xfId="22042"/>
    <cellStyle name="Input 2 7 4 2 4" xfId="23908"/>
    <cellStyle name="Input 2 7 4 3" xfId="22043"/>
    <cellStyle name="Input 2 7 4 4" xfId="22044"/>
    <cellStyle name="Input 2 7 4 5" xfId="23339"/>
    <cellStyle name="Input 2 7 5" xfId="9401"/>
    <cellStyle name="Input 2 7 5 2" xfId="21245"/>
    <cellStyle name="Input 2 7 5 2 2" xfId="22045"/>
    <cellStyle name="Input 2 7 5 2 3" xfId="22046"/>
    <cellStyle name="Input 2 7 5 2 4" xfId="23907"/>
    <cellStyle name="Input 2 7 5 3" xfId="22047"/>
    <cellStyle name="Input 2 7 5 4" xfId="22048"/>
    <cellStyle name="Input 2 7 5 5" xfId="23340"/>
    <cellStyle name="Input 2 8" xfId="9402"/>
    <cellStyle name="Input 2 8 2" xfId="9403"/>
    <cellStyle name="Input 2 8 2 2" xfId="21244"/>
    <cellStyle name="Input 2 8 2 2 2" xfId="22049"/>
    <cellStyle name="Input 2 8 2 2 3" xfId="22050"/>
    <cellStyle name="Input 2 8 2 2 4" xfId="23906"/>
    <cellStyle name="Input 2 8 2 3" xfId="22051"/>
    <cellStyle name="Input 2 8 2 4" xfId="22052"/>
    <cellStyle name="Input 2 8 2 5" xfId="23341"/>
    <cellStyle name="Input 2 8 3" xfId="9404"/>
    <cellStyle name="Input 2 8 3 2" xfId="21243"/>
    <cellStyle name="Input 2 8 3 2 2" xfId="22053"/>
    <cellStyle name="Input 2 8 3 2 3" xfId="22054"/>
    <cellStyle name="Input 2 8 3 2 4" xfId="23905"/>
    <cellStyle name="Input 2 8 3 3" xfId="22055"/>
    <cellStyle name="Input 2 8 3 4" xfId="22056"/>
    <cellStyle name="Input 2 8 3 5" xfId="23342"/>
    <cellStyle name="Input 2 8 4" xfId="9405"/>
    <cellStyle name="Input 2 8 4 2" xfId="21242"/>
    <cellStyle name="Input 2 8 4 2 2" xfId="22057"/>
    <cellStyle name="Input 2 8 4 2 3" xfId="22058"/>
    <cellStyle name="Input 2 8 4 2 4" xfId="23904"/>
    <cellStyle name="Input 2 8 4 3" xfId="22059"/>
    <cellStyle name="Input 2 8 4 4" xfId="22060"/>
    <cellStyle name="Input 2 8 4 5" xfId="23343"/>
    <cellStyle name="Input 2 8 5" xfId="9406"/>
    <cellStyle name="Input 2 8 5 2" xfId="21241"/>
    <cellStyle name="Input 2 8 5 2 2" xfId="22061"/>
    <cellStyle name="Input 2 8 5 2 3" xfId="22062"/>
    <cellStyle name="Input 2 8 5 2 4" xfId="23903"/>
    <cellStyle name="Input 2 8 5 3" xfId="22063"/>
    <cellStyle name="Input 2 8 5 4" xfId="22064"/>
    <cellStyle name="Input 2 8 5 5" xfId="23344"/>
    <cellStyle name="Input 2 9" xfId="9407"/>
    <cellStyle name="Input 2 9 2" xfId="9408"/>
    <cellStyle name="Input 2 9 2 2" xfId="21240"/>
    <cellStyle name="Input 2 9 2 2 2" xfId="22065"/>
    <cellStyle name="Input 2 9 2 2 3" xfId="22066"/>
    <cellStyle name="Input 2 9 2 2 4" xfId="23902"/>
    <cellStyle name="Input 2 9 2 3" xfId="22067"/>
    <cellStyle name="Input 2 9 2 4" xfId="22068"/>
    <cellStyle name="Input 2 9 2 5" xfId="23345"/>
    <cellStyle name="Input 2 9 3" xfId="9409"/>
    <cellStyle name="Input 2 9 3 2" xfId="21239"/>
    <cellStyle name="Input 2 9 3 2 2" xfId="22069"/>
    <cellStyle name="Input 2 9 3 2 3" xfId="22070"/>
    <cellStyle name="Input 2 9 3 2 4" xfId="23901"/>
    <cellStyle name="Input 2 9 3 3" xfId="22071"/>
    <cellStyle name="Input 2 9 3 4" xfId="22072"/>
    <cellStyle name="Input 2 9 3 5" xfId="23346"/>
    <cellStyle name="Input 2 9 4" xfId="9410"/>
    <cellStyle name="Input 2 9 4 2" xfId="21238"/>
    <cellStyle name="Input 2 9 4 2 2" xfId="22073"/>
    <cellStyle name="Input 2 9 4 2 3" xfId="22074"/>
    <cellStyle name="Input 2 9 4 2 4" xfId="23900"/>
    <cellStyle name="Input 2 9 4 3" xfId="22075"/>
    <cellStyle name="Input 2 9 4 4" xfId="22076"/>
    <cellStyle name="Input 2 9 4 5" xfId="23347"/>
    <cellStyle name="Input 2 9 5" xfId="9411"/>
    <cellStyle name="Input 2 9 5 2" xfId="21237"/>
    <cellStyle name="Input 2 9 5 2 2" xfId="22077"/>
    <cellStyle name="Input 2 9 5 2 3" xfId="22078"/>
    <cellStyle name="Input 2 9 5 2 4" xfId="23899"/>
    <cellStyle name="Input 2 9 5 3" xfId="22079"/>
    <cellStyle name="Input 2 9 5 4" xfId="22080"/>
    <cellStyle name="Input 2 9 5 5" xfId="23348"/>
    <cellStyle name="Input 3" xfId="9412"/>
    <cellStyle name="Input 3 2" xfId="9413"/>
    <cellStyle name="Input 3 2 2" xfId="21235"/>
    <cellStyle name="Input 3 2 2 2" xfId="22081"/>
    <cellStyle name="Input 3 2 2 3" xfId="22082"/>
    <cellStyle name="Input 3 2 2 4" xfId="23897"/>
    <cellStyle name="Input 3 2 3" xfId="22083"/>
    <cellStyle name="Input 3 2 4" xfId="22084"/>
    <cellStyle name="Input 3 2 5" xfId="23350"/>
    <cellStyle name="Input 3 3" xfId="9414"/>
    <cellStyle name="Input 3 3 2" xfId="21234"/>
    <cellStyle name="Input 3 3 2 2" xfId="22085"/>
    <cellStyle name="Input 3 3 2 3" xfId="22086"/>
    <cellStyle name="Input 3 3 2 4" xfId="23896"/>
    <cellStyle name="Input 3 3 3" xfId="22087"/>
    <cellStyle name="Input 3 3 4" xfId="22088"/>
    <cellStyle name="Input 3 3 5" xfId="23351"/>
    <cellStyle name="Input 3 4" xfId="21236"/>
    <cellStyle name="Input 3 4 2" xfId="22089"/>
    <cellStyle name="Input 3 4 3" xfId="22090"/>
    <cellStyle name="Input 3 4 4" xfId="23898"/>
    <cellStyle name="Input 3 5" xfId="22091"/>
    <cellStyle name="Input 3 6" xfId="22092"/>
    <cellStyle name="Input 3 7" xfId="23349"/>
    <cellStyle name="Input 4" xfId="9415"/>
    <cellStyle name="Input 4 2" xfId="9416"/>
    <cellStyle name="Input 4 2 2" xfId="21232"/>
    <cellStyle name="Input 4 2 2 2" xfId="22093"/>
    <cellStyle name="Input 4 2 2 3" xfId="22094"/>
    <cellStyle name="Input 4 2 2 4" xfId="23894"/>
    <cellStyle name="Input 4 2 3" xfId="22095"/>
    <cellStyle name="Input 4 2 4" xfId="22096"/>
    <cellStyle name="Input 4 2 5" xfId="23353"/>
    <cellStyle name="Input 4 3" xfId="9417"/>
    <cellStyle name="Input 4 3 2" xfId="21231"/>
    <cellStyle name="Input 4 3 2 2" xfId="22097"/>
    <cellStyle name="Input 4 3 2 3" xfId="22098"/>
    <cellStyle name="Input 4 3 2 4" xfId="23893"/>
    <cellStyle name="Input 4 3 3" xfId="22099"/>
    <cellStyle name="Input 4 3 4" xfId="22100"/>
    <cellStyle name="Input 4 3 5" xfId="23354"/>
    <cellStyle name="Input 4 4" xfId="21233"/>
    <cellStyle name="Input 4 4 2" xfId="22101"/>
    <cellStyle name="Input 4 4 3" xfId="22102"/>
    <cellStyle name="Input 4 4 4" xfId="23895"/>
    <cellStyle name="Input 4 5" xfId="22103"/>
    <cellStyle name="Input 4 6" xfId="22104"/>
    <cellStyle name="Input 4 7" xfId="23352"/>
    <cellStyle name="Input 5" xfId="9418"/>
    <cellStyle name="Input 5 2" xfId="9419"/>
    <cellStyle name="Input 5 2 2" xfId="21229"/>
    <cellStyle name="Input 5 2 2 2" xfId="22105"/>
    <cellStyle name="Input 5 2 2 3" xfId="22106"/>
    <cellStyle name="Input 5 2 2 4" xfId="23891"/>
    <cellStyle name="Input 5 2 3" xfId="22107"/>
    <cellStyle name="Input 5 2 4" xfId="22108"/>
    <cellStyle name="Input 5 2 5" xfId="23356"/>
    <cellStyle name="Input 5 3" xfId="9420"/>
    <cellStyle name="Input 5 3 2" xfId="21228"/>
    <cellStyle name="Input 5 3 2 2" xfId="22109"/>
    <cellStyle name="Input 5 3 2 3" xfId="22110"/>
    <cellStyle name="Input 5 3 2 4" xfId="23890"/>
    <cellStyle name="Input 5 3 3" xfId="22111"/>
    <cellStyle name="Input 5 3 4" xfId="22112"/>
    <cellStyle name="Input 5 3 5" xfId="23357"/>
    <cellStyle name="Input 5 4" xfId="21230"/>
    <cellStyle name="Input 5 4 2" xfId="22113"/>
    <cellStyle name="Input 5 4 3" xfId="22114"/>
    <cellStyle name="Input 5 4 4" xfId="23892"/>
    <cellStyle name="Input 5 5" xfId="22115"/>
    <cellStyle name="Input 5 6" xfId="22116"/>
    <cellStyle name="Input 5 7" xfId="23355"/>
    <cellStyle name="Input 6" xfId="9421"/>
    <cellStyle name="Input 6 2" xfId="9422"/>
    <cellStyle name="Input 6 2 2" xfId="21226"/>
    <cellStyle name="Input 6 2 2 2" xfId="22117"/>
    <cellStyle name="Input 6 2 2 3" xfId="22118"/>
    <cellStyle name="Input 6 2 2 4" xfId="23888"/>
    <cellStyle name="Input 6 2 3" xfId="22119"/>
    <cellStyle name="Input 6 2 4" xfId="22120"/>
    <cellStyle name="Input 6 2 5" xfId="23359"/>
    <cellStyle name="Input 6 3" xfId="9423"/>
    <cellStyle name="Input 6 3 2" xfId="21225"/>
    <cellStyle name="Input 6 3 2 2" xfId="22121"/>
    <cellStyle name="Input 6 3 2 3" xfId="22122"/>
    <cellStyle name="Input 6 3 2 4" xfId="23887"/>
    <cellStyle name="Input 6 3 3" xfId="22123"/>
    <cellStyle name="Input 6 3 4" xfId="22124"/>
    <cellStyle name="Input 6 3 5" xfId="23360"/>
    <cellStyle name="Input 6 4" xfId="21227"/>
    <cellStyle name="Input 6 4 2" xfId="22125"/>
    <cellStyle name="Input 6 4 3" xfId="22126"/>
    <cellStyle name="Input 6 4 4" xfId="23889"/>
    <cellStyle name="Input 6 5" xfId="22127"/>
    <cellStyle name="Input 6 6" xfId="22128"/>
    <cellStyle name="Input 6 7" xfId="23358"/>
    <cellStyle name="Input 7" xfId="9424"/>
    <cellStyle name="Input 7 2" xfId="21224"/>
    <cellStyle name="Input 7 2 2" xfId="22129"/>
    <cellStyle name="Input 7 2 3" xfId="22130"/>
    <cellStyle name="Input 7 2 4" xfId="23886"/>
    <cellStyle name="Input 7 3" xfId="22131"/>
    <cellStyle name="Input 7 4" xfId="22132"/>
    <cellStyle name="Input 7 5" xfId="23361"/>
    <cellStyle name="inputExposure" xfId="9425"/>
    <cellStyle name="inputExposure 2" xfId="21223"/>
    <cellStyle name="inputExposure 2 2" xfId="22133"/>
    <cellStyle name="inputExposure 2 3" xfId="22134"/>
    <cellStyle name="inputExposure 2 4" xfId="23885"/>
    <cellStyle name="inputExposure 3" xfId="22135"/>
    <cellStyle name="inputExposure 4" xfId="23362"/>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1 2 4" xfId="2407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2136"/>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213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213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213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406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40"/>
    <cellStyle name="Note 2 10 2 2 3" xfId="22141"/>
    <cellStyle name="Note 2 10 2 2 4" xfId="23883"/>
    <cellStyle name="Note 2 10 2 3" xfId="22142"/>
    <cellStyle name="Note 2 10 2 4" xfId="22143"/>
    <cellStyle name="Note 2 10 2 5" xfId="23364"/>
    <cellStyle name="Note 2 10 3" xfId="20386"/>
    <cellStyle name="Note 2 10 3 2" xfId="21220"/>
    <cellStyle name="Note 2 10 3 2 2" xfId="22144"/>
    <cellStyle name="Note 2 10 3 2 3" xfId="22145"/>
    <cellStyle name="Note 2 10 3 2 4" xfId="23882"/>
    <cellStyle name="Note 2 10 3 3" xfId="22146"/>
    <cellStyle name="Note 2 10 3 4" xfId="22147"/>
    <cellStyle name="Note 2 10 3 5" xfId="23365"/>
    <cellStyle name="Note 2 10 4" xfId="20387"/>
    <cellStyle name="Note 2 10 4 2" xfId="21219"/>
    <cellStyle name="Note 2 10 4 2 2" xfId="22148"/>
    <cellStyle name="Note 2 10 4 2 3" xfId="22149"/>
    <cellStyle name="Note 2 10 4 2 4" xfId="23881"/>
    <cellStyle name="Note 2 10 4 3" xfId="22150"/>
    <cellStyle name="Note 2 10 4 4" xfId="22151"/>
    <cellStyle name="Note 2 10 4 5" xfId="23366"/>
    <cellStyle name="Note 2 10 5" xfId="20388"/>
    <cellStyle name="Note 2 10 5 2" xfId="21218"/>
    <cellStyle name="Note 2 10 5 2 2" xfId="22152"/>
    <cellStyle name="Note 2 10 5 2 3" xfId="22153"/>
    <cellStyle name="Note 2 10 5 2 4" xfId="23880"/>
    <cellStyle name="Note 2 10 5 3" xfId="22154"/>
    <cellStyle name="Note 2 10 5 4" xfId="22155"/>
    <cellStyle name="Note 2 10 5 5" xfId="23367"/>
    <cellStyle name="Note 2 11" xfId="20389"/>
    <cellStyle name="Note 2 11 2" xfId="20390"/>
    <cellStyle name="Note 2 11 2 2" xfId="21217"/>
    <cellStyle name="Note 2 11 2 2 2" xfId="22156"/>
    <cellStyle name="Note 2 11 2 2 3" xfId="22157"/>
    <cellStyle name="Note 2 11 2 2 4" xfId="23879"/>
    <cellStyle name="Note 2 11 2 3" xfId="22158"/>
    <cellStyle name="Note 2 11 2 4" xfId="22159"/>
    <cellStyle name="Note 2 11 2 5" xfId="23368"/>
    <cellStyle name="Note 2 11 3" xfId="20391"/>
    <cellStyle name="Note 2 11 3 2" xfId="21216"/>
    <cellStyle name="Note 2 11 3 2 2" xfId="22160"/>
    <cellStyle name="Note 2 11 3 2 3" xfId="22161"/>
    <cellStyle name="Note 2 11 3 2 4" xfId="23878"/>
    <cellStyle name="Note 2 11 3 3" xfId="22162"/>
    <cellStyle name="Note 2 11 3 4" xfId="22163"/>
    <cellStyle name="Note 2 11 3 5" xfId="23369"/>
    <cellStyle name="Note 2 11 4" xfId="20392"/>
    <cellStyle name="Note 2 11 4 2" xfId="21215"/>
    <cellStyle name="Note 2 11 4 2 2" xfId="22164"/>
    <cellStyle name="Note 2 11 4 2 3" xfId="22165"/>
    <cellStyle name="Note 2 11 4 2 4" xfId="23877"/>
    <cellStyle name="Note 2 11 4 3" xfId="22166"/>
    <cellStyle name="Note 2 11 4 4" xfId="22167"/>
    <cellStyle name="Note 2 11 4 5" xfId="23370"/>
    <cellStyle name="Note 2 11 5" xfId="20393"/>
    <cellStyle name="Note 2 11 5 2" xfId="21214"/>
    <cellStyle name="Note 2 11 5 2 2" xfId="22168"/>
    <cellStyle name="Note 2 11 5 2 3" xfId="22169"/>
    <cellStyle name="Note 2 11 5 2 4" xfId="23876"/>
    <cellStyle name="Note 2 11 5 3" xfId="22170"/>
    <cellStyle name="Note 2 11 5 4" xfId="22171"/>
    <cellStyle name="Note 2 11 5 5" xfId="23371"/>
    <cellStyle name="Note 2 12" xfId="20394"/>
    <cellStyle name="Note 2 12 2" xfId="20395"/>
    <cellStyle name="Note 2 12 2 2" xfId="21213"/>
    <cellStyle name="Note 2 12 2 2 2" xfId="22172"/>
    <cellStyle name="Note 2 12 2 2 3" xfId="22173"/>
    <cellStyle name="Note 2 12 2 2 4" xfId="23875"/>
    <cellStyle name="Note 2 12 2 3" xfId="22174"/>
    <cellStyle name="Note 2 12 2 4" xfId="22175"/>
    <cellStyle name="Note 2 12 2 5" xfId="23372"/>
    <cellStyle name="Note 2 12 3" xfId="20396"/>
    <cellStyle name="Note 2 12 3 2" xfId="21212"/>
    <cellStyle name="Note 2 12 3 2 2" xfId="22176"/>
    <cellStyle name="Note 2 12 3 2 3" xfId="22177"/>
    <cellStyle name="Note 2 12 3 2 4" xfId="23874"/>
    <cellStyle name="Note 2 12 3 3" xfId="22178"/>
    <cellStyle name="Note 2 12 3 4" xfId="22179"/>
    <cellStyle name="Note 2 12 3 5" xfId="23373"/>
    <cellStyle name="Note 2 12 4" xfId="20397"/>
    <cellStyle name="Note 2 12 4 2" xfId="21211"/>
    <cellStyle name="Note 2 12 4 2 2" xfId="22180"/>
    <cellStyle name="Note 2 12 4 2 3" xfId="22181"/>
    <cellStyle name="Note 2 12 4 2 4" xfId="23873"/>
    <cellStyle name="Note 2 12 4 3" xfId="22182"/>
    <cellStyle name="Note 2 12 4 4" xfId="22183"/>
    <cellStyle name="Note 2 12 4 5" xfId="23374"/>
    <cellStyle name="Note 2 12 5" xfId="20398"/>
    <cellStyle name="Note 2 12 5 2" xfId="21210"/>
    <cellStyle name="Note 2 12 5 2 2" xfId="22184"/>
    <cellStyle name="Note 2 12 5 2 3" xfId="22185"/>
    <cellStyle name="Note 2 12 5 2 4" xfId="23872"/>
    <cellStyle name="Note 2 12 5 3" xfId="22186"/>
    <cellStyle name="Note 2 12 5 4" xfId="22187"/>
    <cellStyle name="Note 2 12 5 5" xfId="23375"/>
    <cellStyle name="Note 2 13" xfId="20399"/>
    <cellStyle name="Note 2 13 2" xfId="20400"/>
    <cellStyle name="Note 2 13 2 2" xfId="21209"/>
    <cellStyle name="Note 2 13 2 2 2" xfId="22188"/>
    <cellStyle name="Note 2 13 2 2 3" xfId="22189"/>
    <cellStyle name="Note 2 13 2 2 4" xfId="23871"/>
    <cellStyle name="Note 2 13 2 3" xfId="22190"/>
    <cellStyle name="Note 2 13 2 4" xfId="22191"/>
    <cellStyle name="Note 2 13 2 5" xfId="23376"/>
    <cellStyle name="Note 2 13 3" xfId="20401"/>
    <cellStyle name="Note 2 13 3 2" xfId="21208"/>
    <cellStyle name="Note 2 13 3 2 2" xfId="22192"/>
    <cellStyle name="Note 2 13 3 2 3" xfId="22193"/>
    <cellStyle name="Note 2 13 3 2 4" xfId="23870"/>
    <cellStyle name="Note 2 13 3 3" xfId="22194"/>
    <cellStyle name="Note 2 13 3 4" xfId="22195"/>
    <cellStyle name="Note 2 13 3 5" xfId="23377"/>
    <cellStyle name="Note 2 13 4" xfId="20402"/>
    <cellStyle name="Note 2 13 4 2" xfId="21207"/>
    <cellStyle name="Note 2 13 4 2 2" xfId="22196"/>
    <cellStyle name="Note 2 13 4 2 3" xfId="22197"/>
    <cellStyle name="Note 2 13 4 2 4" xfId="23869"/>
    <cellStyle name="Note 2 13 4 3" xfId="22198"/>
    <cellStyle name="Note 2 13 4 4" xfId="22199"/>
    <cellStyle name="Note 2 13 4 5" xfId="23378"/>
    <cellStyle name="Note 2 13 5" xfId="20403"/>
    <cellStyle name="Note 2 13 5 2" xfId="21206"/>
    <cellStyle name="Note 2 13 5 2 2" xfId="22200"/>
    <cellStyle name="Note 2 13 5 2 3" xfId="22201"/>
    <cellStyle name="Note 2 13 5 2 4" xfId="23868"/>
    <cellStyle name="Note 2 13 5 3" xfId="22202"/>
    <cellStyle name="Note 2 13 5 4" xfId="22203"/>
    <cellStyle name="Note 2 13 5 5" xfId="23379"/>
    <cellStyle name="Note 2 14" xfId="20404"/>
    <cellStyle name="Note 2 14 2" xfId="20405"/>
    <cellStyle name="Note 2 14 2 2" xfId="21204"/>
    <cellStyle name="Note 2 14 2 2 2" xfId="22204"/>
    <cellStyle name="Note 2 14 2 2 3" xfId="22205"/>
    <cellStyle name="Note 2 14 2 2 4" xfId="23866"/>
    <cellStyle name="Note 2 14 2 3" xfId="22206"/>
    <cellStyle name="Note 2 14 2 4" xfId="22207"/>
    <cellStyle name="Note 2 14 2 5" xfId="23381"/>
    <cellStyle name="Note 2 14 3" xfId="21205"/>
    <cellStyle name="Note 2 14 3 2" xfId="22208"/>
    <cellStyle name="Note 2 14 3 3" xfId="22209"/>
    <cellStyle name="Note 2 14 3 4" xfId="23867"/>
    <cellStyle name="Note 2 14 4" xfId="22210"/>
    <cellStyle name="Note 2 14 5" xfId="22211"/>
    <cellStyle name="Note 2 14 6" xfId="23380"/>
    <cellStyle name="Note 2 15" xfId="20406"/>
    <cellStyle name="Note 2 15 2" xfId="20407"/>
    <cellStyle name="Note 2 15 2 2" xfId="21203"/>
    <cellStyle name="Note 2 15 2 2 2" xfId="22212"/>
    <cellStyle name="Note 2 15 2 2 3" xfId="22213"/>
    <cellStyle name="Note 2 15 2 2 4" xfId="23865"/>
    <cellStyle name="Note 2 15 2 3" xfId="22214"/>
    <cellStyle name="Note 2 15 2 4" xfId="22215"/>
    <cellStyle name="Note 2 15 2 5" xfId="23382"/>
    <cellStyle name="Note 2 16" xfId="20408"/>
    <cellStyle name="Note 2 16 2" xfId="21202"/>
    <cellStyle name="Note 2 16 2 2" xfId="22216"/>
    <cellStyle name="Note 2 16 2 3" xfId="22217"/>
    <cellStyle name="Note 2 16 2 4" xfId="23864"/>
    <cellStyle name="Note 2 16 3" xfId="22218"/>
    <cellStyle name="Note 2 16 4" xfId="22219"/>
    <cellStyle name="Note 2 16 5" xfId="23383"/>
    <cellStyle name="Note 2 17" xfId="20409"/>
    <cellStyle name="Note 2 17 2" xfId="21201"/>
    <cellStyle name="Note 2 17 2 2" xfId="22220"/>
    <cellStyle name="Note 2 17 2 3" xfId="22221"/>
    <cellStyle name="Note 2 17 2 4" xfId="23863"/>
    <cellStyle name="Note 2 17 3" xfId="22222"/>
    <cellStyle name="Note 2 17 4" xfId="22223"/>
    <cellStyle name="Note 2 17 5" xfId="23384"/>
    <cellStyle name="Note 2 18" xfId="21222"/>
    <cellStyle name="Note 2 18 2" xfId="22224"/>
    <cellStyle name="Note 2 18 3" xfId="22225"/>
    <cellStyle name="Note 2 18 4" xfId="23884"/>
    <cellStyle name="Note 2 19" xfId="22226"/>
    <cellStyle name="Note 2 2" xfId="20410"/>
    <cellStyle name="Note 2 2 10" xfId="20411"/>
    <cellStyle name="Note 2 2 10 2" xfId="21199"/>
    <cellStyle name="Note 2 2 10 2 2" xfId="22227"/>
    <cellStyle name="Note 2 2 10 2 3" xfId="22228"/>
    <cellStyle name="Note 2 2 10 2 4" xfId="23861"/>
    <cellStyle name="Note 2 2 10 3" xfId="22229"/>
    <cellStyle name="Note 2 2 10 4" xfId="22230"/>
    <cellStyle name="Note 2 2 10 5" xfId="23386"/>
    <cellStyle name="Note 2 2 11" xfId="21200"/>
    <cellStyle name="Note 2 2 11 2" xfId="22231"/>
    <cellStyle name="Note 2 2 11 3" xfId="22232"/>
    <cellStyle name="Note 2 2 11 4" xfId="23862"/>
    <cellStyle name="Note 2 2 12" xfId="22233"/>
    <cellStyle name="Note 2 2 13" xfId="22234"/>
    <cellStyle name="Note 2 2 14" xfId="23385"/>
    <cellStyle name="Note 2 2 2" xfId="20412"/>
    <cellStyle name="Note 2 2 2 2" xfId="20413"/>
    <cellStyle name="Note 2 2 2 2 2" xfId="21197"/>
    <cellStyle name="Note 2 2 2 2 2 2" xfId="22235"/>
    <cellStyle name="Note 2 2 2 2 2 3" xfId="22236"/>
    <cellStyle name="Note 2 2 2 2 2 4" xfId="23859"/>
    <cellStyle name="Note 2 2 2 2 3" xfId="22237"/>
    <cellStyle name="Note 2 2 2 2 4" xfId="22238"/>
    <cellStyle name="Note 2 2 2 2 5" xfId="23388"/>
    <cellStyle name="Note 2 2 2 3" xfId="20414"/>
    <cellStyle name="Note 2 2 2 3 2" xfId="21196"/>
    <cellStyle name="Note 2 2 2 3 2 2" xfId="22239"/>
    <cellStyle name="Note 2 2 2 3 2 3" xfId="22240"/>
    <cellStyle name="Note 2 2 2 3 2 4" xfId="23858"/>
    <cellStyle name="Note 2 2 2 3 3" xfId="22241"/>
    <cellStyle name="Note 2 2 2 3 4" xfId="22242"/>
    <cellStyle name="Note 2 2 2 3 5" xfId="23389"/>
    <cellStyle name="Note 2 2 2 4" xfId="20415"/>
    <cellStyle name="Note 2 2 2 4 2" xfId="21195"/>
    <cellStyle name="Note 2 2 2 4 2 2" xfId="22243"/>
    <cellStyle name="Note 2 2 2 4 2 3" xfId="22244"/>
    <cellStyle name="Note 2 2 2 4 2 4" xfId="23857"/>
    <cellStyle name="Note 2 2 2 4 3" xfId="22245"/>
    <cellStyle name="Note 2 2 2 4 4" xfId="22246"/>
    <cellStyle name="Note 2 2 2 4 5" xfId="23390"/>
    <cellStyle name="Note 2 2 2 5" xfId="20416"/>
    <cellStyle name="Note 2 2 2 5 2" xfId="21194"/>
    <cellStyle name="Note 2 2 2 5 2 2" xfId="22247"/>
    <cellStyle name="Note 2 2 2 5 2 3" xfId="22248"/>
    <cellStyle name="Note 2 2 2 5 2 4" xfId="23856"/>
    <cellStyle name="Note 2 2 2 5 3" xfId="22249"/>
    <cellStyle name="Note 2 2 2 5 4" xfId="22250"/>
    <cellStyle name="Note 2 2 2 5 5" xfId="23391"/>
    <cellStyle name="Note 2 2 2 6" xfId="21198"/>
    <cellStyle name="Note 2 2 2 6 2" xfId="22251"/>
    <cellStyle name="Note 2 2 2 6 3" xfId="22252"/>
    <cellStyle name="Note 2 2 2 6 4" xfId="23860"/>
    <cellStyle name="Note 2 2 2 7" xfId="22253"/>
    <cellStyle name="Note 2 2 2 8" xfId="22254"/>
    <cellStyle name="Note 2 2 2 9" xfId="23387"/>
    <cellStyle name="Note 2 2 3" xfId="20417"/>
    <cellStyle name="Note 2 2 3 2" xfId="20418"/>
    <cellStyle name="Note 2 2 3 2 2" xfId="21193"/>
    <cellStyle name="Note 2 2 3 2 2 2" xfId="22255"/>
    <cellStyle name="Note 2 2 3 2 2 3" xfId="22256"/>
    <cellStyle name="Note 2 2 3 2 2 4" xfId="23855"/>
    <cellStyle name="Note 2 2 3 2 3" xfId="22257"/>
    <cellStyle name="Note 2 2 3 2 4" xfId="22258"/>
    <cellStyle name="Note 2 2 3 2 5" xfId="23392"/>
    <cellStyle name="Note 2 2 3 3" xfId="20419"/>
    <cellStyle name="Note 2 2 3 3 2" xfId="21192"/>
    <cellStyle name="Note 2 2 3 3 2 2" xfId="22259"/>
    <cellStyle name="Note 2 2 3 3 2 3" xfId="22260"/>
    <cellStyle name="Note 2 2 3 3 2 4" xfId="23854"/>
    <cellStyle name="Note 2 2 3 3 3" xfId="22261"/>
    <cellStyle name="Note 2 2 3 3 4" xfId="22262"/>
    <cellStyle name="Note 2 2 3 3 5" xfId="23393"/>
    <cellStyle name="Note 2 2 3 4" xfId="20420"/>
    <cellStyle name="Note 2 2 3 4 2" xfId="21191"/>
    <cellStyle name="Note 2 2 3 4 2 2" xfId="22263"/>
    <cellStyle name="Note 2 2 3 4 2 3" xfId="22264"/>
    <cellStyle name="Note 2 2 3 4 2 4" xfId="23853"/>
    <cellStyle name="Note 2 2 3 4 3" xfId="22265"/>
    <cellStyle name="Note 2 2 3 4 4" xfId="22266"/>
    <cellStyle name="Note 2 2 3 4 5" xfId="23394"/>
    <cellStyle name="Note 2 2 3 5" xfId="20421"/>
    <cellStyle name="Note 2 2 3 5 2" xfId="21190"/>
    <cellStyle name="Note 2 2 3 5 2 2" xfId="22267"/>
    <cellStyle name="Note 2 2 3 5 2 3" xfId="22268"/>
    <cellStyle name="Note 2 2 3 5 2 4" xfId="23852"/>
    <cellStyle name="Note 2 2 3 5 3" xfId="22269"/>
    <cellStyle name="Note 2 2 3 5 4" xfId="22270"/>
    <cellStyle name="Note 2 2 3 5 5" xfId="23395"/>
    <cellStyle name="Note 2 2 4" xfId="20422"/>
    <cellStyle name="Note 2 2 4 2" xfId="20423"/>
    <cellStyle name="Note 2 2 4 2 2" xfId="21188"/>
    <cellStyle name="Note 2 2 4 2 2 2" xfId="22271"/>
    <cellStyle name="Note 2 2 4 2 2 3" xfId="22272"/>
    <cellStyle name="Note 2 2 4 2 2 4" xfId="23850"/>
    <cellStyle name="Note 2 2 4 2 3" xfId="22273"/>
    <cellStyle name="Note 2 2 4 2 4" xfId="22274"/>
    <cellStyle name="Note 2 2 4 2 5" xfId="23397"/>
    <cellStyle name="Note 2 2 4 3" xfId="20424"/>
    <cellStyle name="Note 2 2 4 3 2" xfId="21187"/>
    <cellStyle name="Note 2 2 4 3 2 2" xfId="22275"/>
    <cellStyle name="Note 2 2 4 3 2 3" xfId="22276"/>
    <cellStyle name="Note 2 2 4 3 2 4" xfId="23849"/>
    <cellStyle name="Note 2 2 4 3 3" xfId="22277"/>
    <cellStyle name="Note 2 2 4 3 4" xfId="22278"/>
    <cellStyle name="Note 2 2 4 3 5" xfId="23398"/>
    <cellStyle name="Note 2 2 4 4" xfId="20425"/>
    <cellStyle name="Note 2 2 4 4 2" xfId="21186"/>
    <cellStyle name="Note 2 2 4 4 2 2" xfId="22279"/>
    <cellStyle name="Note 2 2 4 4 2 3" xfId="22280"/>
    <cellStyle name="Note 2 2 4 4 2 4" xfId="23848"/>
    <cellStyle name="Note 2 2 4 4 3" xfId="22281"/>
    <cellStyle name="Note 2 2 4 4 4" xfId="22282"/>
    <cellStyle name="Note 2 2 4 4 5" xfId="23399"/>
    <cellStyle name="Note 2 2 4 5" xfId="21189"/>
    <cellStyle name="Note 2 2 4 5 2" xfId="22283"/>
    <cellStyle name="Note 2 2 4 5 3" xfId="22284"/>
    <cellStyle name="Note 2 2 4 5 4" xfId="23851"/>
    <cellStyle name="Note 2 2 4 6" xfId="22285"/>
    <cellStyle name="Note 2 2 4 7" xfId="22286"/>
    <cellStyle name="Note 2 2 4 8" xfId="23396"/>
    <cellStyle name="Note 2 2 5" xfId="20426"/>
    <cellStyle name="Note 2 2 5 2" xfId="20427"/>
    <cellStyle name="Note 2 2 5 2 2" xfId="21184"/>
    <cellStyle name="Note 2 2 5 2 2 2" xfId="22287"/>
    <cellStyle name="Note 2 2 5 2 2 3" xfId="22288"/>
    <cellStyle name="Note 2 2 5 2 2 4" xfId="23846"/>
    <cellStyle name="Note 2 2 5 2 3" xfId="22289"/>
    <cellStyle name="Note 2 2 5 2 4" xfId="22290"/>
    <cellStyle name="Note 2 2 5 2 5" xfId="23401"/>
    <cellStyle name="Note 2 2 5 3" xfId="20428"/>
    <cellStyle name="Note 2 2 5 3 2" xfId="21183"/>
    <cellStyle name="Note 2 2 5 3 2 2" xfId="22291"/>
    <cellStyle name="Note 2 2 5 3 2 3" xfId="22292"/>
    <cellStyle name="Note 2 2 5 3 2 4" xfId="23845"/>
    <cellStyle name="Note 2 2 5 3 3" xfId="22293"/>
    <cellStyle name="Note 2 2 5 3 4" xfId="22294"/>
    <cellStyle name="Note 2 2 5 3 5" xfId="23402"/>
    <cellStyle name="Note 2 2 5 4" xfId="20429"/>
    <cellStyle name="Note 2 2 5 4 2" xfId="21182"/>
    <cellStyle name="Note 2 2 5 4 2 2" xfId="22295"/>
    <cellStyle name="Note 2 2 5 4 2 3" xfId="22296"/>
    <cellStyle name="Note 2 2 5 4 2 4" xfId="23844"/>
    <cellStyle name="Note 2 2 5 4 3" xfId="22297"/>
    <cellStyle name="Note 2 2 5 4 4" xfId="22298"/>
    <cellStyle name="Note 2 2 5 4 5" xfId="23403"/>
    <cellStyle name="Note 2 2 5 5" xfId="21185"/>
    <cellStyle name="Note 2 2 5 5 2" xfId="22299"/>
    <cellStyle name="Note 2 2 5 5 3" xfId="22300"/>
    <cellStyle name="Note 2 2 5 5 4" xfId="23847"/>
    <cellStyle name="Note 2 2 5 6" xfId="22301"/>
    <cellStyle name="Note 2 2 5 7" xfId="22302"/>
    <cellStyle name="Note 2 2 5 8" xfId="23400"/>
    <cellStyle name="Note 2 2 6" xfId="20430"/>
    <cellStyle name="Note 2 2 6 2" xfId="21181"/>
    <cellStyle name="Note 2 2 6 2 2" xfId="22303"/>
    <cellStyle name="Note 2 2 6 2 3" xfId="22304"/>
    <cellStyle name="Note 2 2 6 2 4" xfId="23843"/>
    <cellStyle name="Note 2 2 6 3" xfId="22305"/>
    <cellStyle name="Note 2 2 6 4" xfId="22306"/>
    <cellStyle name="Note 2 2 6 5" xfId="23404"/>
    <cellStyle name="Note 2 2 7" xfId="20431"/>
    <cellStyle name="Note 2 2 7 2" xfId="21180"/>
    <cellStyle name="Note 2 2 7 2 2" xfId="22307"/>
    <cellStyle name="Note 2 2 7 2 3" xfId="22308"/>
    <cellStyle name="Note 2 2 7 2 4" xfId="23842"/>
    <cellStyle name="Note 2 2 7 3" xfId="22309"/>
    <cellStyle name="Note 2 2 7 4" xfId="22310"/>
    <cellStyle name="Note 2 2 7 5" xfId="23405"/>
    <cellStyle name="Note 2 2 8" xfId="20432"/>
    <cellStyle name="Note 2 2 8 2" xfId="21179"/>
    <cellStyle name="Note 2 2 8 2 2" xfId="22311"/>
    <cellStyle name="Note 2 2 8 2 3" xfId="22312"/>
    <cellStyle name="Note 2 2 8 2 4" xfId="23841"/>
    <cellStyle name="Note 2 2 8 3" xfId="22313"/>
    <cellStyle name="Note 2 2 8 4" xfId="22314"/>
    <cellStyle name="Note 2 2 8 5" xfId="23406"/>
    <cellStyle name="Note 2 2 9" xfId="20433"/>
    <cellStyle name="Note 2 2 9 2" xfId="21178"/>
    <cellStyle name="Note 2 2 9 2 2" xfId="22315"/>
    <cellStyle name="Note 2 2 9 2 3" xfId="22316"/>
    <cellStyle name="Note 2 2 9 2 4" xfId="23840"/>
    <cellStyle name="Note 2 2 9 3" xfId="22317"/>
    <cellStyle name="Note 2 2 9 4" xfId="22318"/>
    <cellStyle name="Note 2 2 9 5" xfId="23407"/>
    <cellStyle name="Note 2 20" xfId="22319"/>
    <cellStyle name="Note 2 21" xfId="23363"/>
    <cellStyle name="Note 2 3" xfId="20434"/>
    <cellStyle name="Note 2 3 2" xfId="20435"/>
    <cellStyle name="Note 2 3 2 2" xfId="21177"/>
    <cellStyle name="Note 2 3 2 2 2" xfId="22320"/>
    <cellStyle name="Note 2 3 2 2 3" xfId="22321"/>
    <cellStyle name="Note 2 3 2 2 4" xfId="23839"/>
    <cellStyle name="Note 2 3 2 3" xfId="22322"/>
    <cellStyle name="Note 2 3 2 4" xfId="22323"/>
    <cellStyle name="Note 2 3 2 5" xfId="23408"/>
    <cellStyle name="Note 2 3 3" xfId="20436"/>
    <cellStyle name="Note 2 3 3 2" xfId="21176"/>
    <cellStyle name="Note 2 3 3 2 2" xfId="22324"/>
    <cellStyle name="Note 2 3 3 2 3" xfId="22325"/>
    <cellStyle name="Note 2 3 3 2 4" xfId="23838"/>
    <cellStyle name="Note 2 3 3 3" xfId="22326"/>
    <cellStyle name="Note 2 3 3 4" xfId="22327"/>
    <cellStyle name="Note 2 3 3 5" xfId="23409"/>
    <cellStyle name="Note 2 3 4" xfId="20437"/>
    <cellStyle name="Note 2 3 4 2" xfId="21175"/>
    <cellStyle name="Note 2 3 4 2 2" xfId="22328"/>
    <cellStyle name="Note 2 3 4 2 3" xfId="22329"/>
    <cellStyle name="Note 2 3 4 2 4" xfId="23837"/>
    <cellStyle name="Note 2 3 4 3" xfId="22330"/>
    <cellStyle name="Note 2 3 4 4" xfId="22331"/>
    <cellStyle name="Note 2 3 4 5" xfId="23410"/>
    <cellStyle name="Note 2 3 5" xfId="20438"/>
    <cellStyle name="Note 2 3 5 2" xfId="21174"/>
    <cellStyle name="Note 2 3 5 2 2" xfId="22332"/>
    <cellStyle name="Note 2 3 5 2 3" xfId="22333"/>
    <cellStyle name="Note 2 3 5 2 4" xfId="23836"/>
    <cellStyle name="Note 2 3 5 3" xfId="22334"/>
    <cellStyle name="Note 2 3 5 4" xfId="22335"/>
    <cellStyle name="Note 2 3 5 5" xfId="23411"/>
    <cellStyle name="Note 2 4" xfId="20439"/>
    <cellStyle name="Note 2 4 2" xfId="20440"/>
    <cellStyle name="Note 2 4 2 2" xfId="20441"/>
    <cellStyle name="Note 2 4 2 2 2" xfId="21173"/>
    <cellStyle name="Note 2 4 2 2 2 2" xfId="22336"/>
    <cellStyle name="Note 2 4 2 2 2 3" xfId="22337"/>
    <cellStyle name="Note 2 4 2 2 2 4" xfId="23835"/>
    <cellStyle name="Note 2 4 2 2 3" xfId="22338"/>
    <cellStyle name="Note 2 4 2 2 4" xfId="22339"/>
    <cellStyle name="Note 2 4 2 2 5" xfId="23412"/>
    <cellStyle name="Note 2 4 3" xfId="20442"/>
    <cellStyle name="Note 2 4 3 2" xfId="20443"/>
    <cellStyle name="Note 2 4 3 2 2" xfId="21172"/>
    <cellStyle name="Note 2 4 3 2 2 2" xfId="22340"/>
    <cellStyle name="Note 2 4 3 2 2 3" xfId="22341"/>
    <cellStyle name="Note 2 4 3 2 2 4" xfId="23834"/>
    <cellStyle name="Note 2 4 3 2 3" xfId="22342"/>
    <cellStyle name="Note 2 4 3 2 4" xfId="22343"/>
    <cellStyle name="Note 2 4 3 2 5" xfId="23413"/>
    <cellStyle name="Note 2 4 4" xfId="20444"/>
    <cellStyle name="Note 2 4 4 2" xfId="20445"/>
    <cellStyle name="Note 2 4 4 2 2" xfId="21171"/>
    <cellStyle name="Note 2 4 4 2 2 2" xfId="22344"/>
    <cellStyle name="Note 2 4 4 2 2 3" xfId="22345"/>
    <cellStyle name="Note 2 4 4 2 2 4" xfId="23833"/>
    <cellStyle name="Note 2 4 4 2 3" xfId="22346"/>
    <cellStyle name="Note 2 4 4 2 4" xfId="22347"/>
    <cellStyle name="Note 2 4 4 2 5" xfId="23414"/>
    <cellStyle name="Note 2 4 5" xfId="20446"/>
    <cellStyle name="Note 2 4 6" xfId="20447"/>
    <cellStyle name="Note 2 4 7" xfId="20448"/>
    <cellStyle name="Note 2 4 7 2" xfId="21170"/>
    <cellStyle name="Note 2 4 7 2 2" xfId="22348"/>
    <cellStyle name="Note 2 4 7 2 3" xfId="22349"/>
    <cellStyle name="Note 2 4 7 2 4" xfId="23832"/>
    <cellStyle name="Note 2 4 7 3" xfId="22350"/>
    <cellStyle name="Note 2 4 7 4" xfId="22351"/>
    <cellStyle name="Note 2 4 7 5" xfId="23415"/>
    <cellStyle name="Note 2 5" xfId="20449"/>
    <cellStyle name="Note 2 5 2" xfId="20450"/>
    <cellStyle name="Note 2 5 2 2" xfId="20451"/>
    <cellStyle name="Note 2 5 2 2 2" xfId="21169"/>
    <cellStyle name="Note 2 5 2 2 2 2" xfId="22352"/>
    <cellStyle name="Note 2 5 2 2 2 3" xfId="22353"/>
    <cellStyle name="Note 2 5 2 2 2 4" xfId="23831"/>
    <cellStyle name="Note 2 5 2 2 3" xfId="22354"/>
    <cellStyle name="Note 2 5 2 2 4" xfId="22355"/>
    <cellStyle name="Note 2 5 2 2 5" xfId="23416"/>
    <cellStyle name="Note 2 5 3" xfId="20452"/>
    <cellStyle name="Note 2 5 3 2" xfId="20453"/>
    <cellStyle name="Note 2 5 3 2 2" xfId="21168"/>
    <cellStyle name="Note 2 5 3 2 2 2" xfId="22356"/>
    <cellStyle name="Note 2 5 3 2 2 3" xfId="22357"/>
    <cellStyle name="Note 2 5 3 2 2 4" xfId="23830"/>
    <cellStyle name="Note 2 5 3 2 3" xfId="22358"/>
    <cellStyle name="Note 2 5 3 2 4" xfId="22359"/>
    <cellStyle name="Note 2 5 3 2 5" xfId="23417"/>
    <cellStyle name="Note 2 5 4" xfId="20454"/>
    <cellStyle name="Note 2 5 4 2" xfId="20455"/>
    <cellStyle name="Note 2 5 4 2 2" xfId="21167"/>
    <cellStyle name="Note 2 5 4 2 2 2" xfId="22360"/>
    <cellStyle name="Note 2 5 4 2 2 3" xfId="22361"/>
    <cellStyle name="Note 2 5 4 2 2 4" xfId="23829"/>
    <cellStyle name="Note 2 5 4 2 3" xfId="22362"/>
    <cellStyle name="Note 2 5 4 2 4" xfId="22363"/>
    <cellStyle name="Note 2 5 4 2 5" xfId="23418"/>
    <cellStyle name="Note 2 5 5" xfId="20456"/>
    <cellStyle name="Note 2 5 6" xfId="20457"/>
    <cellStyle name="Note 2 5 7" xfId="20458"/>
    <cellStyle name="Note 2 5 7 2" xfId="21166"/>
    <cellStyle name="Note 2 5 7 2 2" xfId="22364"/>
    <cellStyle name="Note 2 5 7 2 3" xfId="22365"/>
    <cellStyle name="Note 2 5 7 2 4" xfId="23828"/>
    <cellStyle name="Note 2 5 7 3" xfId="22366"/>
    <cellStyle name="Note 2 5 7 4" xfId="22367"/>
    <cellStyle name="Note 2 5 7 5" xfId="23419"/>
    <cellStyle name="Note 2 6" xfId="20459"/>
    <cellStyle name="Note 2 6 2" xfId="20460"/>
    <cellStyle name="Note 2 6 2 2" xfId="20461"/>
    <cellStyle name="Note 2 6 2 2 2" xfId="21165"/>
    <cellStyle name="Note 2 6 2 2 2 2" xfId="22368"/>
    <cellStyle name="Note 2 6 2 2 2 3" xfId="22369"/>
    <cellStyle name="Note 2 6 2 2 2 4" xfId="23827"/>
    <cellStyle name="Note 2 6 2 2 3" xfId="22370"/>
    <cellStyle name="Note 2 6 2 2 4" xfId="22371"/>
    <cellStyle name="Note 2 6 2 2 5" xfId="23420"/>
    <cellStyle name="Note 2 6 3" xfId="20462"/>
    <cellStyle name="Note 2 6 3 2" xfId="20463"/>
    <cellStyle name="Note 2 6 3 2 2" xfId="21164"/>
    <cellStyle name="Note 2 6 3 2 2 2" xfId="22372"/>
    <cellStyle name="Note 2 6 3 2 2 3" xfId="22373"/>
    <cellStyle name="Note 2 6 3 2 2 4" xfId="23826"/>
    <cellStyle name="Note 2 6 3 2 3" xfId="22374"/>
    <cellStyle name="Note 2 6 3 2 4" xfId="22375"/>
    <cellStyle name="Note 2 6 3 2 5" xfId="23421"/>
    <cellStyle name="Note 2 6 4" xfId="20464"/>
    <cellStyle name="Note 2 6 4 2" xfId="20465"/>
    <cellStyle name="Note 2 6 4 2 2" xfId="21163"/>
    <cellStyle name="Note 2 6 4 2 2 2" xfId="22376"/>
    <cellStyle name="Note 2 6 4 2 2 3" xfId="22377"/>
    <cellStyle name="Note 2 6 4 2 2 4" xfId="23825"/>
    <cellStyle name="Note 2 6 4 2 3" xfId="22378"/>
    <cellStyle name="Note 2 6 4 2 4" xfId="22379"/>
    <cellStyle name="Note 2 6 4 2 5" xfId="23422"/>
    <cellStyle name="Note 2 6 5" xfId="20466"/>
    <cellStyle name="Note 2 6 6" xfId="20467"/>
    <cellStyle name="Note 2 6 7" xfId="20468"/>
    <cellStyle name="Note 2 6 7 2" xfId="21162"/>
    <cellStyle name="Note 2 6 7 2 2" xfId="22380"/>
    <cellStyle name="Note 2 6 7 2 3" xfId="22381"/>
    <cellStyle name="Note 2 6 7 2 4" xfId="23824"/>
    <cellStyle name="Note 2 6 7 3" xfId="22382"/>
    <cellStyle name="Note 2 6 7 4" xfId="22383"/>
    <cellStyle name="Note 2 6 7 5" xfId="23423"/>
    <cellStyle name="Note 2 7" xfId="20469"/>
    <cellStyle name="Note 2 7 2" xfId="20470"/>
    <cellStyle name="Note 2 7 2 2" xfId="20471"/>
    <cellStyle name="Note 2 7 2 2 2" xfId="21161"/>
    <cellStyle name="Note 2 7 2 2 2 2" xfId="22384"/>
    <cellStyle name="Note 2 7 2 2 2 3" xfId="22385"/>
    <cellStyle name="Note 2 7 2 2 2 4" xfId="23823"/>
    <cellStyle name="Note 2 7 2 2 3" xfId="22386"/>
    <cellStyle name="Note 2 7 2 2 4" xfId="22387"/>
    <cellStyle name="Note 2 7 2 2 5" xfId="23424"/>
    <cellStyle name="Note 2 7 3" xfId="20472"/>
    <cellStyle name="Note 2 7 3 2" xfId="20473"/>
    <cellStyle name="Note 2 7 3 2 2" xfId="21160"/>
    <cellStyle name="Note 2 7 3 2 2 2" xfId="22388"/>
    <cellStyle name="Note 2 7 3 2 2 3" xfId="22389"/>
    <cellStyle name="Note 2 7 3 2 2 4" xfId="23822"/>
    <cellStyle name="Note 2 7 3 2 3" xfId="22390"/>
    <cellStyle name="Note 2 7 3 2 4" xfId="22391"/>
    <cellStyle name="Note 2 7 3 2 5" xfId="23425"/>
    <cellStyle name="Note 2 7 4" xfId="20474"/>
    <cellStyle name="Note 2 7 4 2" xfId="20475"/>
    <cellStyle name="Note 2 7 4 2 2" xfId="21159"/>
    <cellStyle name="Note 2 7 4 2 2 2" xfId="22392"/>
    <cellStyle name="Note 2 7 4 2 2 3" xfId="22393"/>
    <cellStyle name="Note 2 7 4 2 2 4" xfId="23821"/>
    <cellStyle name="Note 2 7 4 2 3" xfId="22394"/>
    <cellStyle name="Note 2 7 4 2 4" xfId="22395"/>
    <cellStyle name="Note 2 7 4 2 5" xfId="23426"/>
    <cellStyle name="Note 2 7 5" xfId="20476"/>
    <cellStyle name="Note 2 7 6" xfId="20477"/>
    <cellStyle name="Note 2 7 7" xfId="20478"/>
    <cellStyle name="Note 2 7 7 2" xfId="21158"/>
    <cellStyle name="Note 2 7 7 2 2" xfId="22396"/>
    <cellStyle name="Note 2 7 7 2 3" xfId="22397"/>
    <cellStyle name="Note 2 7 7 2 4" xfId="23820"/>
    <cellStyle name="Note 2 7 7 3" xfId="22398"/>
    <cellStyle name="Note 2 7 7 4" xfId="22399"/>
    <cellStyle name="Note 2 7 7 5" xfId="23427"/>
    <cellStyle name="Note 2 8" xfId="20479"/>
    <cellStyle name="Note 2 8 2" xfId="20480"/>
    <cellStyle name="Note 2 8 2 2" xfId="21157"/>
    <cellStyle name="Note 2 8 2 2 2" xfId="22400"/>
    <cellStyle name="Note 2 8 2 2 3" xfId="22401"/>
    <cellStyle name="Note 2 8 2 2 4" xfId="23819"/>
    <cellStyle name="Note 2 8 2 3" xfId="22402"/>
    <cellStyle name="Note 2 8 2 4" xfId="22403"/>
    <cellStyle name="Note 2 8 2 5" xfId="23428"/>
    <cellStyle name="Note 2 8 3" xfId="20481"/>
    <cellStyle name="Note 2 8 3 2" xfId="21156"/>
    <cellStyle name="Note 2 8 3 2 2" xfId="22404"/>
    <cellStyle name="Note 2 8 3 2 3" xfId="22405"/>
    <cellStyle name="Note 2 8 3 2 4" xfId="23818"/>
    <cellStyle name="Note 2 8 3 3" xfId="22406"/>
    <cellStyle name="Note 2 8 3 4" xfId="22407"/>
    <cellStyle name="Note 2 8 3 5" xfId="23429"/>
    <cellStyle name="Note 2 8 4" xfId="20482"/>
    <cellStyle name="Note 2 8 4 2" xfId="21155"/>
    <cellStyle name="Note 2 8 4 2 2" xfId="22408"/>
    <cellStyle name="Note 2 8 4 2 3" xfId="22409"/>
    <cellStyle name="Note 2 8 4 2 4" xfId="23817"/>
    <cellStyle name="Note 2 8 4 3" xfId="22410"/>
    <cellStyle name="Note 2 8 4 4" xfId="22411"/>
    <cellStyle name="Note 2 8 4 5" xfId="23430"/>
    <cellStyle name="Note 2 8 5" xfId="20483"/>
    <cellStyle name="Note 2 8 5 2" xfId="21154"/>
    <cellStyle name="Note 2 8 5 2 2" xfId="22412"/>
    <cellStyle name="Note 2 8 5 2 3" xfId="22413"/>
    <cellStyle name="Note 2 8 5 2 4" xfId="23816"/>
    <cellStyle name="Note 2 8 5 3" xfId="22414"/>
    <cellStyle name="Note 2 8 5 4" xfId="22415"/>
    <cellStyle name="Note 2 8 5 5" xfId="23431"/>
    <cellStyle name="Note 2 9" xfId="20484"/>
    <cellStyle name="Note 2 9 2" xfId="20485"/>
    <cellStyle name="Note 2 9 2 2" xfId="21153"/>
    <cellStyle name="Note 2 9 2 2 2" xfId="22416"/>
    <cellStyle name="Note 2 9 2 2 3" xfId="22417"/>
    <cellStyle name="Note 2 9 2 2 4" xfId="23815"/>
    <cellStyle name="Note 2 9 2 3" xfId="22418"/>
    <cellStyle name="Note 2 9 2 4" xfId="22419"/>
    <cellStyle name="Note 2 9 2 5" xfId="23432"/>
    <cellStyle name="Note 2 9 3" xfId="20486"/>
    <cellStyle name="Note 2 9 3 2" xfId="21152"/>
    <cellStyle name="Note 2 9 3 2 2" xfId="22420"/>
    <cellStyle name="Note 2 9 3 2 3" xfId="22421"/>
    <cellStyle name="Note 2 9 3 2 4" xfId="23814"/>
    <cellStyle name="Note 2 9 3 3" xfId="22422"/>
    <cellStyle name="Note 2 9 3 4" xfId="22423"/>
    <cellStyle name="Note 2 9 3 5" xfId="23433"/>
    <cellStyle name="Note 2 9 4" xfId="20487"/>
    <cellStyle name="Note 2 9 4 2" xfId="21151"/>
    <cellStyle name="Note 2 9 4 2 2" xfId="22424"/>
    <cellStyle name="Note 2 9 4 2 3" xfId="22425"/>
    <cellStyle name="Note 2 9 4 2 4" xfId="23813"/>
    <cellStyle name="Note 2 9 4 3" xfId="22426"/>
    <cellStyle name="Note 2 9 4 4" xfId="22427"/>
    <cellStyle name="Note 2 9 4 5" xfId="23434"/>
    <cellStyle name="Note 2 9 5" xfId="20488"/>
    <cellStyle name="Note 2 9 5 2" xfId="21150"/>
    <cellStyle name="Note 2 9 5 2 2" xfId="22428"/>
    <cellStyle name="Note 2 9 5 2 3" xfId="22429"/>
    <cellStyle name="Note 2 9 5 2 4" xfId="23812"/>
    <cellStyle name="Note 2 9 5 3" xfId="22430"/>
    <cellStyle name="Note 2 9 5 4" xfId="22431"/>
    <cellStyle name="Note 2 9 5 5" xfId="23435"/>
    <cellStyle name="Note 3 2" xfId="20489"/>
    <cellStyle name="Note 3 2 2" xfId="20490"/>
    <cellStyle name="Note 3 2 2 2" xfId="21148"/>
    <cellStyle name="Note 3 2 2 2 2" xfId="22432"/>
    <cellStyle name="Note 3 2 2 2 3" xfId="22433"/>
    <cellStyle name="Note 3 2 2 2 4" xfId="23810"/>
    <cellStyle name="Note 3 2 2 3" xfId="22434"/>
    <cellStyle name="Note 3 2 2 4" xfId="22435"/>
    <cellStyle name="Note 3 2 2 5" xfId="23437"/>
    <cellStyle name="Note 3 2 3" xfId="20491"/>
    <cellStyle name="Note 3 2 4" xfId="21149"/>
    <cellStyle name="Note 3 2 4 2" xfId="22436"/>
    <cellStyle name="Note 3 2 4 3" xfId="22437"/>
    <cellStyle name="Note 3 2 4 4" xfId="23811"/>
    <cellStyle name="Note 3 2 5" xfId="22438"/>
    <cellStyle name="Note 3 2 6" xfId="22439"/>
    <cellStyle name="Note 3 2 7" xfId="23436"/>
    <cellStyle name="Note 3 3" xfId="20492"/>
    <cellStyle name="Note 3 3 2" xfId="20493"/>
    <cellStyle name="Note 3 3 3" xfId="21147"/>
    <cellStyle name="Note 3 3 3 2" xfId="22440"/>
    <cellStyle name="Note 3 3 3 3" xfId="22441"/>
    <cellStyle name="Note 3 3 3 4" xfId="23809"/>
    <cellStyle name="Note 3 3 4" xfId="22442"/>
    <cellStyle name="Note 3 3 5" xfId="22443"/>
    <cellStyle name="Note 3 3 6" xfId="23438"/>
    <cellStyle name="Note 3 4" xfId="20494"/>
    <cellStyle name="Note 3 4 2" xfId="21146"/>
    <cellStyle name="Note 3 4 2 2" xfId="22444"/>
    <cellStyle name="Note 3 4 2 3" xfId="22445"/>
    <cellStyle name="Note 3 4 2 4" xfId="23808"/>
    <cellStyle name="Note 3 4 3" xfId="22446"/>
    <cellStyle name="Note 3 4 4" xfId="22447"/>
    <cellStyle name="Note 3 4 5" xfId="23439"/>
    <cellStyle name="Note 3 5" xfId="20495"/>
    <cellStyle name="Note 4 2" xfId="20496"/>
    <cellStyle name="Note 4 2 2" xfId="20497"/>
    <cellStyle name="Note 4 2 2 2" xfId="21144"/>
    <cellStyle name="Note 4 2 2 2 2" xfId="22448"/>
    <cellStyle name="Note 4 2 2 2 3" xfId="22449"/>
    <cellStyle name="Note 4 2 2 2 4" xfId="23806"/>
    <cellStyle name="Note 4 2 2 3" xfId="22450"/>
    <cellStyle name="Note 4 2 2 4" xfId="22451"/>
    <cellStyle name="Note 4 2 2 5" xfId="23441"/>
    <cellStyle name="Note 4 2 3" xfId="20498"/>
    <cellStyle name="Note 4 2 4" xfId="21145"/>
    <cellStyle name="Note 4 2 4 2" xfId="22452"/>
    <cellStyle name="Note 4 2 4 3" xfId="22453"/>
    <cellStyle name="Note 4 2 4 4" xfId="23807"/>
    <cellStyle name="Note 4 2 5" xfId="22454"/>
    <cellStyle name="Note 4 2 6" xfId="22455"/>
    <cellStyle name="Note 4 2 7" xfId="23440"/>
    <cellStyle name="Note 4 3" xfId="20499"/>
    <cellStyle name="Note 4 4" xfId="20500"/>
    <cellStyle name="Note 4 4 2" xfId="21143"/>
    <cellStyle name="Note 4 4 2 2" xfId="22456"/>
    <cellStyle name="Note 4 4 2 3" xfId="22457"/>
    <cellStyle name="Note 4 4 2 4" xfId="23805"/>
    <cellStyle name="Note 4 4 3" xfId="22458"/>
    <cellStyle name="Note 4 4 4" xfId="22459"/>
    <cellStyle name="Note 4 4 5" xfId="23442"/>
    <cellStyle name="Note 4 5" xfId="20501"/>
    <cellStyle name="Note 5" xfId="20502"/>
    <cellStyle name="Note 5 2" xfId="20503"/>
    <cellStyle name="Note 5 2 2" xfId="20504"/>
    <cellStyle name="Note 5 2 3" xfId="21141"/>
    <cellStyle name="Note 5 2 3 2" xfId="22460"/>
    <cellStyle name="Note 5 2 3 3" xfId="22461"/>
    <cellStyle name="Note 5 2 3 4" xfId="23803"/>
    <cellStyle name="Note 5 2 4" xfId="22462"/>
    <cellStyle name="Note 5 2 5" xfId="22463"/>
    <cellStyle name="Note 5 2 6" xfId="23444"/>
    <cellStyle name="Note 5 3" xfId="20505"/>
    <cellStyle name="Note 5 3 2" xfId="20506"/>
    <cellStyle name="Note 5 3 3" xfId="21140"/>
    <cellStyle name="Note 5 3 3 2" xfId="22464"/>
    <cellStyle name="Note 5 3 3 3" xfId="22465"/>
    <cellStyle name="Note 5 3 3 4" xfId="23802"/>
    <cellStyle name="Note 5 3 4" xfId="22466"/>
    <cellStyle name="Note 5 3 5" xfId="22467"/>
    <cellStyle name="Note 5 3 6" xfId="23445"/>
    <cellStyle name="Note 5 4" xfId="20507"/>
    <cellStyle name="Note 5 4 2" xfId="21139"/>
    <cellStyle name="Note 5 4 2 2" xfId="22468"/>
    <cellStyle name="Note 5 4 2 3" xfId="22469"/>
    <cellStyle name="Note 5 4 2 4" xfId="23801"/>
    <cellStyle name="Note 5 4 3" xfId="22470"/>
    <cellStyle name="Note 5 4 4" xfId="22471"/>
    <cellStyle name="Note 5 4 5" xfId="23446"/>
    <cellStyle name="Note 5 5" xfId="20508"/>
    <cellStyle name="Note 5 6" xfId="21142"/>
    <cellStyle name="Note 5 6 2" xfId="22472"/>
    <cellStyle name="Note 5 6 3" xfId="22473"/>
    <cellStyle name="Note 5 6 4" xfId="23804"/>
    <cellStyle name="Note 5 7" xfId="22474"/>
    <cellStyle name="Note 5 8" xfId="22475"/>
    <cellStyle name="Note 5 9" xfId="23443"/>
    <cellStyle name="Note 6" xfId="20509"/>
    <cellStyle name="Note 6 2" xfId="20510"/>
    <cellStyle name="Note 6 2 2" xfId="20511"/>
    <cellStyle name="Note 6 2 3" xfId="21137"/>
    <cellStyle name="Note 6 2 3 2" xfId="22476"/>
    <cellStyle name="Note 6 2 3 3" xfId="22477"/>
    <cellStyle name="Note 6 2 3 4" xfId="23799"/>
    <cellStyle name="Note 6 2 4" xfId="22478"/>
    <cellStyle name="Note 6 2 5" xfId="22479"/>
    <cellStyle name="Note 6 2 6" xfId="23448"/>
    <cellStyle name="Note 6 3" xfId="20512"/>
    <cellStyle name="Note 6 4" xfId="20513"/>
    <cellStyle name="Note 6 5" xfId="21138"/>
    <cellStyle name="Note 6 5 2" xfId="22480"/>
    <cellStyle name="Note 6 5 3" xfId="22481"/>
    <cellStyle name="Note 6 5 4" xfId="23800"/>
    <cellStyle name="Note 6 6" xfId="22482"/>
    <cellStyle name="Note 6 7" xfId="22483"/>
    <cellStyle name="Note 6 8" xfId="23447"/>
    <cellStyle name="Note 7" xfId="20514"/>
    <cellStyle name="Note 7 2" xfId="21136"/>
    <cellStyle name="Note 7 2 2" xfId="22484"/>
    <cellStyle name="Note 7 2 3" xfId="22485"/>
    <cellStyle name="Note 7 2 4" xfId="23798"/>
    <cellStyle name="Note 7 3" xfId="22486"/>
    <cellStyle name="Note 7 4" xfId="22487"/>
    <cellStyle name="Note 7 5" xfId="23449"/>
    <cellStyle name="Note 8" xfId="20515"/>
    <cellStyle name="Note 8 2" xfId="20516"/>
    <cellStyle name="Note 8 2 2" xfId="21134"/>
    <cellStyle name="Note 8 2 2 2" xfId="22488"/>
    <cellStyle name="Note 8 2 2 3" xfId="22489"/>
    <cellStyle name="Note 8 2 2 4" xfId="23796"/>
    <cellStyle name="Note 8 2 3" xfId="22490"/>
    <cellStyle name="Note 8 2 4" xfId="22491"/>
    <cellStyle name="Note 8 2 5" xfId="23451"/>
    <cellStyle name="Note 8 3" xfId="21135"/>
    <cellStyle name="Note 8 3 2" xfId="22492"/>
    <cellStyle name="Note 8 3 3" xfId="22493"/>
    <cellStyle name="Note 8 3 4" xfId="23797"/>
    <cellStyle name="Note 8 4" xfId="22494"/>
    <cellStyle name="Note 8 5" xfId="22495"/>
    <cellStyle name="Note 8 6" xfId="23450"/>
    <cellStyle name="Note 9" xfId="20517"/>
    <cellStyle name="Note 9 2" xfId="21133"/>
    <cellStyle name="Note 9 2 2" xfId="22496"/>
    <cellStyle name="Note 9 2 3" xfId="22497"/>
    <cellStyle name="Note 9 2 4" xfId="23795"/>
    <cellStyle name="Note 9 3" xfId="22498"/>
    <cellStyle name="Note 9 4" xfId="22499"/>
    <cellStyle name="Note 9 5" xfId="23452"/>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500"/>
    <cellStyle name="optionalExposure 2 3" xfId="22501"/>
    <cellStyle name="optionalExposure 2 4" xfId="23794"/>
    <cellStyle name="optionalExposure 3" xfId="22502"/>
    <cellStyle name="optionalExposure 4" xfId="23453"/>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503"/>
    <cellStyle name="Output 2 10 2 2 3" xfId="22504"/>
    <cellStyle name="Output 2 10 2 2 4" xfId="23792"/>
    <cellStyle name="Output 2 10 2 3" xfId="22505"/>
    <cellStyle name="Output 2 10 2 4" xfId="22506"/>
    <cellStyle name="Output 2 10 2 5" xfId="23455"/>
    <cellStyle name="Output 2 10 3" xfId="20531"/>
    <cellStyle name="Output 2 10 3 2" xfId="21129"/>
    <cellStyle name="Output 2 10 3 2 2" xfId="22507"/>
    <cellStyle name="Output 2 10 3 2 3" xfId="22508"/>
    <cellStyle name="Output 2 10 3 2 4" xfId="23791"/>
    <cellStyle name="Output 2 10 3 3" xfId="22509"/>
    <cellStyle name="Output 2 10 3 4" xfId="22510"/>
    <cellStyle name="Output 2 10 3 5" xfId="23456"/>
    <cellStyle name="Output 2 10 4" xfId="20532"/>
    <cellStyle name="Output 2 10 4 2" xfId="21128"/>
    <cellStyle name="Output 2 10 4 2 2" xfId="22511"/>
    <cellStyle name="Output 2 10 4 2 3" xfId="22512"/>
    <cellStyle name="Output 2 10 4 2 4" xfId="23790"/>
    <cellStyle name="Output 2 10 4 3" xfId="22513"/>
    <cellStyle name="Output 2 10 4 4" xfId="22514"/>
    <cellStyle name="Output 2 10 4 5" xfId="23457"/>
    <cellStyle name="Output 2 10 5" xfId="20533"/>
    <cellStyle name="Output 2 10 5 2" xfId="21127"/>
    <cellStyle name="Output 2 10 5 2 2" xfId="22515"/>
    <cellStyle name="Output 2 10 5 2 3" xfId="22516"/>
    <cellStyle name="Output 2 10 5 2 4" xfId="23789"/>
    <cellStyle name="Output 2 10 5 3" xfId="22517"/>
    <cellStyle name="Output 2 10 5 4" xfId="22518"/>
    <cellStyle name="Output 2 10 5 5" xfId="23458"/>
    <cellStyle name="Output 2 11" xfId="20534"/>
    <cellStyle name="Output 2 11 2" xfId="20535"/>
    <cellStyle name="Output 2 11 2 2" xfId="21125"/>
    <cellStyle name="Output 2 11 2 2 2" xfId="22519"/>
    <cellStyle name="Output 2 11 2 2 3" xfId="22520"/>
    <cellStyle name="Output 2 11 2 2 4" xfId="23787"/>
    <cellStyle name="Output 2 11 2 3" xfId="22521"/>
    <cellStyle name="Output 2 11 2 4" xfId="22522"/>
    <cellStyle name="Output 2 11 2 5" xfId="23460"/>
    <cellStyle name="Output 2 11 3" xfId="20536"/>
    <cellStyle name="Output 2 11 3 2" xfId="21124"/>
    <cellStyle name="Output 2 11 3 2 2" xfId="22523"/>
    <cellStyle name="Output 2 11 3 2 3" xfId="22524"/>
    <cellStyle name="Output 2 11 3 2 4" xfId="23786"/>
    <cellStyle name="Output 2 11 3 3" xfId="22525"/>
    <cellStyle name="Output 2 11 3 4" xfId="22526"/>
    <cellStyle name="Output 2 11 3 5" xfId="23461"/>
    <cellStyle name="Output 2 11 4" xfId="20537"/>
    <cellStyle name="Output 2 11 4 2" xfId="21123"/>
    <cellStyle name="Output 2 11 4 2 2" xfId="22527"/>
    <cellStyle name="Output 2 11 4 2 3" xfId="22528"/>
    <cellStyle name="Output 2 11 4 2 4" xfId="23785"/>
    <cellStyle name="Output 2 11 4 3" xfId="22529"/>
    <cellStyle name="Output 2 11 4 4" xfId="22530"/>
    <cellStyle name="Output 2 11 4 5" xfId="23462"/>
    <cellStyle name="Output 2 11 5" xfId="20538"/>
    <cellStyle name="Output 2 11 5 2" xfId="21122"/>
    <cellStyle name="Output 2 11 5 2 2" xfId="22531"/>
    <cellStyle name="Output 2 11 5 2 3" xfId="22532"/>
    <cellStyle name="Output 2 11 5 2 4" xfId="23784"/>
    <cellStyle name="Output 2 11 5 3" xfId="22533"/>
    <cellStyle name="Output 2 11 5 4" xfId="22534"/>
    <cellStyle name="Output 2 11 5 5" xfId="23463"/>
    <cellStyle name="Output 2 11 6" xfId="21126"/>
    <cellStyle name="Output 2 11 6 2" xfId="22535"/>
    <cellStyle name="Output 2 11 6 3" xfId="22536"/>
    <cellStyle name="Output 2 11 6 4" xfId="23788"/>
    <cellStyle name="Output 2 11 7" xfId="22537"/>
    <cellStyle name="Output 2 11 8" xfId="22538"/>
    <cellStyle name="Output 2 11 9" xfId="23459"/>
    <cellStyle name="Output 2 12" xfId="20539"/>
    <cellStyle name="Output 2 12 2" xfId="20540"/>
    <cellStyle name="Output 2 12 2 2" xfId="21120"/>
    <cellStyle name="Output 2 12 2 2 2" xfId="22539"/>
    <cellStyle name="Output 2 12 2 2 3" xfId="22540"/>
    <cellStyle name="Output 2 12 2 2 4" xfId="23782"/>
    <cellStyle name="Output 2 12 2 3" xfId="22541"/>
    <cellStyle name="Output 2 12 2 4" xfId="22542"/>
    <cellStyle name="Output 2 12 2 5" xfId="23465"/>
    <cellStyle name="Output 2 12 3" xfId="20541"/>
    <cellStyle name="Output 2 12 3 2" xfId="21119"/>
    <cellStyle name="Output 2 12 3 2 2" xfId="22543"/>
    <cellStyle name="Output 2 12 3 2 3" xfId="22544"/>
    <cellStyle name="Output 2 12 3 2 4" xfId="23781"/>
    <cellStyle name="Output 2 12 3 3" xfId="22545"/>
    <cellStyle name="Output 2 12 3 4" xfId="22546"/>
    <cellStyle name="Output 2 12 3 5" xfId="23466"/>
    <cellStyle name="Output 2 12 4" xfId="20542"/>
    <cellStyle name="Output 2 12 4 2" xfId="21118"/>
    <cellStyle name="Output 2 12 4 2 2" xfId="22547"/>
    <cellStyle name="Output 2 12 4 2 3" xfId="22548"/>
    <cellStyle name="Output 2 12 4 2 4" xfId="23780"/>
    <cellStyle name="Output 2 12 4 3" xfId="22549"/>
    <cellStyle name="Output 2 12 4 4" xfId="22550"/>
    <cellStyle name="Output 2 12 4 5" xfId="23467"/>
    <cellStyle name="Output 2 12 5" xfId="20543"/>
    <cellStyle name="Output 2 12 5 2" xfId="21117"/>
    <cellStyle name="Output 2 12 5 2 2" xfId="22551"/>
    <cellStyle name="Output 2 12 5 2 3" xfId="22552"/>
    <cellStyle name="Output 2 12 5 2 4" xfId="23779"/>
    <cellStyle name="Output 2 12 5 3" xfId="22553"/>
    <cellStyle name="Output 2 12 5 4" xfId="22554"/>
    <cellStyle name="Output 2 12 5 5" xfId="23468"/>
    <cellStyle name="Output 2 12 6" xfId="21121"/>
    <cellStyle name="Output 2 12 6 2" xfId="22555"/>
    <cellStyle name="Output 2 12 6 3" xfId="22556"/>
    <cellStyle name="Output 2 12 6 4" xfId="23783"/>
    <cellStyle name="Output 2 12 7" xfId="22557"/>
    <cellStyle name="Output 2 12 8" xfId="22558"/>
    <cellStyle name="Output 2 12 9" xfId="23464"/>
    <cellStyle name="Output 2 13" xfId="20544"/>
    <cellStyle name="Output 2 13 2" xfId="20545"/>
    <cellStyle name="Output 2 13 2 2" xfId="21115"/>
    <cellStyle name="Output 2 13 2 2 2" xfId="22559"/>
    <cellStyle name="Output 2 13 2 2 3" xfId="22560"/>
    <cellStyle name="Output 2 13 2 2 4" xfId="23777"/>
    <cellStyle name="Output 2 13 2 3" xfId="22561"/>
    <cellStyle name="Output 2 13 2 4" xfId="22562"/>
    <cellStyle name="Output 2 13 2 5" xfId="23470"/>
    <cellStyle name="Output 2 13 3" xfId="20546"/>
    <cellStyle name="Output 2 13 3 2" xfId="21114"/>
    <cellStyle name="Output 2 13 3 2 2" xfId="22563"/>
    <cellStyle name="Output 2 13 3 2 3" xfId="22564"/>
    <cellStyle name="Output 2 13 3 2 4" xfId="23776"/>
    <cellStyle name="Output 2 13 3 3" xfId="22565"/>
    <cellStyle name="Output 2 13 3 4" xfId="22566"/>
    <cellStyle name="Output 2 13 3 5" xfId="23471"/>
    <cellStyle name="Output 2 13 4" xfId="20547"/>
    <cellStyle name="Output 2 13 4 2" xfId="21113"/>
    <cellStyle name="Output 2 13 4 2 2" xfId="22567"/>
    <cellStyle name="Output 2 13 4 2 3" xfId="22568"/>
    <cellStyle name="Output 2 13 4 2 4" xfId="23775"/>
    <cellStyle name="Output 2 13 4 3" xfId="22569"/>
    <cellStyle name="Output 2 13 4 4" xfId="22570"/>
    <cellStyle name="Output 2 13 4 5" xfId="23472"/>
    <cellStyle name="Output 2 13 5" xfId="21116"/>
    <cellStyle name="Output 2 13 5 2" xfId="22571"/>
    <cellStyle name="Output 2 13 5 3" xfId="22572"/>
    <cellStyle name="Output 2 13 5 4" xfId="23778"/>
    <cellStyle name="Output 2 13 6" xfId="22573"/>
    <cellStyle name="Output 2 13 7" xfId="22574"/>
    <cellStyle name="Output 2 13 8" xfId="23469"/>
    <cellStyle name="Output 2 14" xfId="20548"/>
    <cellStyle name="Output 2 14 2" xfId="21112"/>
    <cellStyle name="Output 2 14 2 2" xfId="22575"/>
    <cellStyle name="Output 2 14 2 3" xfId="22576"/>
    <cellStyle name="Output 2 14 2 4" xfId="23774"/>
    <cellStyle name="Output 2 14 3" xfId="22577"/>
    <cellStyle name="Output 2 14 4" xfId="22578"/>
    <cellStyle name="Output 2 14 5" xfId="23473"/>
    <cellStyle name="Output 2 15" xfId="20549"/>
    <cellStyle name="Output 2 15 2" xfId="21111"/>
    <cellStyle name="Output 2 15 2 2" xfId="22579"/>
    <cellStyle name="Output 2 15 2 3" xfId="22580"/>
    <cellStyle name="Output 2 15 2 4" xfId="23773"/>
    <cellStyle name="Output 2 15 3" xfId="22581"/>
    <cellStyle name="Output 2 15 4" xfId="22582"/>
    <cellStyle name="Output 2 15 5" xfId="23474"/>
    <cellStyle name="Output 2 16" xfId="20550"/>
    <cellStyle name="Output 2 16 2" xfId="21110"/>
    <cellStyle name="Output 2 16 2 2" xfId="22583"/>
    <cellStyle name="Output 2 16 2 3" xfId="22584"/>
    <cellStyle name="Output 2 16 2 4" xfId="23772"/>
    <cellStyle name="Output 2 16 3" xfId="22585"/>
    <cellStyle name="Output 2 16 4" xfId="22586"/>
    <cellStyle name="Output 2 16 5" xfId="23475"/>
    <cellStyle name="Output 2 17" xfId="21131"/>
    <cellStyle name="Output 2 17 2" xfId="22587"/>
    <cellStyle name="Output 2 17 3" xfId="22588"/>
    <cellStyle name="Output 2 17 4" xfId="23793"/>
    <cellStyle name="Output 2 18" xfId="22589"/>
    <cellStyle name="Output 2 19" xfId="22590"/>
    <cellStyle name="Output 2 2" xfId="20551"/>
    <cellStyle name="Output 2 2 10" xfId="21109"/>
    <cellStyle name="Output 2 2 10 2" xfId="22591"/>
    <cellStyle name="Output 2 2 10 3" xfId="22592"/>
    <cellStyle name="Output 2 2 10 4" xfId="23771"/>
    <cellStyle name="Output 2 2 11" xfId="22593"/>
    <cellStyle name="Output 2 2 12" xfId="22594"/>
    <cellStyle name="Output 2 2 13" xfId="23476"/>
    <cellStyle name="Output 2 2 2" xfId="20552"/>
    <cellStyle name="Output 2 2 2 2" xfId="20553"/>
    <cellStyle name="Output 2 2 2 2 2" xfId="21107"/>
    <cellStyle name="Output 2 2 2 2 2 2" xfId="22595"/>
    <cellStyle name="Output 2 2 2 2 2 3" xfId="22596"/>
    <cellStyle name="Output 2 2 2 2 2 4" xfId="23769"/>
    <cellStyle name="Output 2 2 2 2 3" xfId="22597"/>
    <cellStyle name="Output 2 2 2 2 4" xfId="22598"/>
    <cellStyle name="Output 2 2 2 2 5" xfId="23478"/>
    <cellStyle name="Output 2 2 2 3" xfId="20554"/>
    <cellStyle name="Output 2 2 2 3 2" xfId="21106"/>
    <cellStyle name="Output 2 2 2 3 2 2" xfId="22599"/>
    <cellStyle name="Output 2 2 2 3 2 3" xfId="22600"/>
    <cellStyle name="Output 2 2 2 3 2 4" xfId="23768"/>
    <cellStyle name="Output 2 2 2 3 3" xfId="22601"/>
    <cellStyle name="Output 2 2 2 3 4" xfId="22602"/>
    <cellStyle name="Output 2 2 2 3 5" xfId="23479"/>
    <cellStyle name="Output 2 2 2 4" xfId="20555"/>
    <cellStyle name="Output 2 2 2 4 2" xfId="21105"/>
    <cellStyle name="Output 2 2 2 4 2 2" xfId="22603"/>
    <cellStyle name="Output 2 2 2 4 2 3" xfId="22604"/>
    <cellStyle name="Output 2 2 2 4 2 4" xfId="23767"/>
    <cellStyle name="Output 2 2 2 4 3" xfId="22605"/>
    <cellStyle name="Output 2 2 2 4 4" xfId="22606"/>
    <cellStyle name="Output 2 2 2 4 5" xfId="23480"/>
    <cellStyle name="Output 2 2 2 5" xfId="21108"/>
    <cellStyle name="Output 2 2 2 5 2" xfId="22607"/>
    <cellStyle name="Output 2 2 2 5 3" xfId="22608"/>
    <cellStyle name="Output 2 2 2 5 4" xfId="23770"/>
    <cellStyle name="Output 2 2 2 6" xfId="22609"/>
    <cellStyle name="Output 2 2 2 7" xfId="22610"/>
    <cellStyle name="Output 2 2 2 8" xfId="23477"/>
    <cellStyle name="Output 2 2 3" xfId="20556"/>
    <cellStyle name="Output 2 2 3 2" xfId="20557"/>
    <cellStyle name="Output 2 2 3 2 2" xfId="21103"/>
    <cellStyle name="Output 2 2 3 2 2 2" xfId="22611"/>
    <cellStyle name="Output 2 2 3 2 2 3" xfId="22612"/>
    <cellStyle name="Output 2 2 3 2 2 4" xfId="23765"/>
    <cellStyle name="Output 2 2 3 2 3" xfId="22613"/>
    <cellStyle name="Output 2 2 3 2 4" xfId="22614"/>
    <cellStyle name="Output 2 2 3 2 5" xfId="23482"/>
    <cellStyle name="Output 2 2 3 3" xfId="20558"/>
    <cellStyle name="Output 2 2 3 3 2" xfId="21102"/>
    <cellStyle name="Output 2 2 3 3 2 2" xfId="22615"/>
    <cellStyle name="Output 2 2 3 3 2 3" xfId="22616"/>
    <cellStyle name="Output 2 2 3 3 2 4" xfId="23764"/>
    <cellStyle name="Output 2 2 3 3 3" xfId="22617"/>
    <cellStyle name="Output 2 2 3 3 4" xfId="22618"/>
    <cellStyle name="Output 2 2 3 3 5" xfId="23483"/>
    <cellStyle name="Output 2 2 3 4" xfId="20559"/>
    <cellStyle name="Output 2 2 3 4 2" xfId="21101"/>
    <cellStyle name="Output 2 2 3 4 2 2" xfId="22619"/>
    <cellStyle name="Output 2 2 3 4 2 3" xfId="22620"/>
    <cellStyle name="Output 2 2 3 4 2 4" xfId="23763"/>
    <cellStyle name="Output 2 2 3 4 3" xfId="22621"/>
    <cellStyle name="Output 2 2 3 4 4" xfId="22622"/>
    <cellStyle name="Output 2 2 3 4 5" xfId="23484"/>
    <cellStyle name="Output 2 2 3 5" xfId="21104"/>
    <cellStyle name="Output 2 2 3 5 2" xfId="22623"/>
    <cellStyle name="Output 2 2 3 5 3" xfId="22624"/>
    <cellStyle name="Output 2 2 3 5 4" xfId="23766"/>
    <cellStyle name="Output 2 2 3 6" xfId="22625"/>
    <cellStyle name="Output 2 2 3 7" xfId="22626"/>
    <cellStyle name="Output 2 2 3 8" xfId="23481"/>
    <cellStyle name="Output 2 2 4" xfId="20560"/>
    <cellStyle name="Output 2 2 4 2" xfId="20561"/>
    <cellStyle name="Output 2 2 4 2 2" xfId="21099"/>
    <cellStyle name="Output 2 2 4 2 2 2" xfId="22627"/>
    <cellStyle name="Output 2 2 4 2 2 3" xfId="22628"/>
    <cellStyle name="Output 2 2 4 2 2 4" xfId="23761"/>
    <cellStyle name="Output 2 2 4 2 3" xfId="22629"/>
    <cellStyle name="Output 2 2 4 2 4" xfId="22630"/>
    <cellStyle name="Output 2 2 4 2 5" xfId="23486"/>
    <cellStyle name="Output 2 2 4 3" xfId="20562"/>
    <cellStyle name="Output 2 2 4 3 2" xfId="21098"/>
    <cellStyle name="Output 2 2 4 3 2 2" xfId="22631"/>
    <cellStyle name="Output 2 2 4 3 2 3" xfId="22632"/>
    <cellStyle name="Output 2 2 4 3 2 4" xfId="23760"/>
    <cellStyle name="Output 2 2 4 3 3" xfId="22633"/>
    <cellStyle name="Output 2 2 4 3 4" xfId="22634"/>
    <cellStyle name="Output 2 2 4 3 5" xfId="23487"/>
    <cellStyle name="Output 2 2 4 4" xfId="20563"/>
    <cellStyle name="Output 2 2 4 4 2" xfId="21097"/>
    <cellStyle name="Output 2 2 4 4 2 2" xfId="22635"/>
    <cellStyle name="Output 2 2 4 4 2 3" xfId="22636"/>
    <cellStyle name="Output 2 2 4 4 2 4" xfId="23759"/>
    <cellStyle name="Output 2 2 4 4 3" xfId="22637"/>
    <cellStyle name="Output 2 2 4 4 4" xfId="22638"/>
    <cellStyle name="Output 2 2 4 4 5" xfId="23488"/>
    <cellStyle name="Output 2 2 4 5" xfId="21100"/>
    <cellStyle name="Output 2 2 4 5 2" xfId="22639"/>
    <cellStyle name="Output 2 2 4 5 3" xfId="22640"/>
    <cellStyle name="Output 2 2 4 5 4" xfId="23762"/>
    <cellStyle name="Output 2 2 4 6" xfId="22641"/>
    <cellStyle name="Output 2 2 4 7" xfId="22642"/>
    <cellStyle name="Output 2 2 4 8" xfId="23485"/>
    <cellStyle name="Output 2 2 5" xfId="20564"/>
    <cellStyle name="Output 2 2 5 2" xfId="20565"/>
    <cellStyle name="Output 2 2 5 2 2" xfId="21095"/>
    <cellStyle name="Output 2 2 5 2 2 2" xfId="22643"/>
    <cellStyle name="Output 2 2 5 2 2 3" xfId="22644"/>
    <cellStyle name="Output 2 2 5 2 2 4" xfId="23757"/>
    <cellStyle name="Output 2 2 5 2 3" xfId="22645"/>
    <cellStyle name="Output 2 2 5 2 4" xfId="22646"/>
    <cellStyle name="Output 2 2 5 2 5" xfId="23490"/>
    <cellStyle name="Output 2 2 5 3" xfId="20566"/>
    <cellStyle name="Output 2 2 5 3 2" xfId="21094"/>
    <cellStyle name="Output 2 2 5 3 2 2" xfId="22647"/>
    <cellStyle name="Output 2 2 5 3 2 3" xfId="22648"/>
    <cellStyle name="Output 2 2 5 3 2 4" xfId="23756"/>
    <cellStyle name="Output 2 2 5 3 3" xfId="22649"/>
    <cellStyle name="Output 2 2 5 3 4" xfId="22650"/>
    <cellStyle name="Output 2 2 5 3 5" xfId="23491"/>
    <cellStyle name="Output 2 2 5 4" xfId="20567"/>
    <cellStyle name="Output 2 2 5 4 2" xfId="21093"/>
    <cellStyle name="Output 2 2 5 4 2 2" xfId="22651"/>
    <cellStyle name="Output 2 2 5 4 2 3" xfId="22652"/>
    <cellStyle name="Output 2 2 5 4 2 4" xfId="23755"/>
    <cellStyle name="Output 2 2 5 4 3" xfId="22653"/>
    <cellStyle name="Output 2 2 5 4 4" xfId="22654"/>
    <cellStyle name="Output 2 2 5 4 5" xfId="23492"/>
    <cellStyle name="Output 2 2 5 5" xfId="21096"/>
    <cellStyle name="Output 2 2 5 5 2" xfId="22655"/>
    <cellStyle name="Output 2 2 5 5 3" xfId="22656"/>
    <cellStyle name="Output 2 2 5 5 4" xfId="23758"/>
    <cellStyle name="Output 2 2 5 6" xfId="22657"/>
    <cellStyle name="Output 2 2 5 7" xfId="22658"/>
    <cellStyle name="Output 2 2 5 8" xfId="23489"/>
    <cellStyle name="Output 2 2 6" xfId="20568"/>
    <cellStyle name="Output 2 2 6 2" xfId="21092"/>
    <cellStyle name="Output 2 2 6 2 2" xfId="22659"/>
    <cellStyle name="Output 2 2 6 2 3" xfId="22660"/>
    <cellStyle name="Output 2 2 6 2 4" xfId="23754"/>
    <cellStyle name="Output 2 2 6 3" xfId="22661"/>
    <cellStyle name="Output 2 2 6 4" xfId="22662"/>
    <cellStyle name="Output 2 2 6 5" xfId="23493"/>
    <cellStyle name="Output 2 2 7" xfId="20569"/>
    <cellStyle name="Output 2 2 7 2" xfId="21091"/>
    <cellStyle name="Output 2 2 7 2 2" xfId="22663"/>
    <cellStyle name="Output 2 2 7 2 3" xfId="22664"/>
    <cellStyle name="Output 2 2 7 2 4" xfId="23753"/>
    <cellStyle name="Output 2 2 7 3" xfId="22665"/>
    <cellStyle name="Output 2 2 7 4" xfId="22666"/>
    <cellStyle name="Output 2 2 7 5" xfId="23494"/>
    <cellStyle name="Output 2 2 8" xfId="20570"/>
    <cellStyle name="Output 2 2 8 2" xfId="21090"/>
    <cellStyle name="Output 2 2 8 2 2" xfId="22667"/>
    <cellStyle name="Output 2 2 8 2 3" xfId="22668"/>
    <cellStyle name="Output 2 2 8 2 4" xfId="23752"/>
    <cellStyle name="Output 2 2 8 3" xfId="22669"/>
    <cellStyle name="Output 2 2 8 4" xfId="22670"/>
    <cellStyle name="Output 2 2 8 5" xfId="23495"/>
    <cellStyle name="Output 2 2 9" xfId="20571"/>
    <cellStyle name="Output 2 2 9 2" xfId="21089"/>
    <cellStyle name="Output 2 2 9 2 2" xfId="22671"/>
    <cellStyle name="Output 2 2 9 2 3" xfId="22672"/>
    <cellStyle name="Output 2 2 9 2 4" xfId="23751"/>
    <cellStyle name="Output 2 2 9 3" xfId="22673"/>
    <cellStyle name="Output 2 2 9 4" xfId="22674"/>
    <cellStyle name="Output 2 2 9 5" xfId="23496"/>
    <cellStyle name="Output 2 20" xfId="23454"/>
    <cellStyle name="Output 2 3" xfId="20572"/>
    <cellStyle name="Output 2 3 2" xfId="20573"/>
    <cellStyle name="Output 2 3 2 2" xfId="21088"/>
    <cellStyle name="Output 2 3 2 2 2" xfId="22675"/>
    <cellStyle name="Output 2 3 2 2 3" xfId="22676"/>
    <cellStyle name="Output 2 3 2 2 4" xfId="23750"/>
    <cellStyle name="Output 2 3 2 3" xfId="22677"/>
    <cellStyle name="Output 2 3 2 4" xfId="22678"/>
    <cellStyle name="Output 2 3 2 5" xfId="23497"/>
    <cellStyle name="Output 2 3 3" xfId="20574"/>
    <cellStyle name="Output 2 3 3 2" xfId="21087"/>
    <cellStyle name="Output 2 3 3 2 2" xfId="22679"/>
    <cellStyle name="Output 2 3 3 2 3" xfId="22680"/>
    <cellStyle name="Output 2 3 3 2 4" xfId="23749"/>
    <cellStyle name="Output 2 3 3 3" xfId="22681"/>
    <cellStyle name="Output 2 3 3 4" xfId="22682"/>
    <cellStyle name="Output 2 3 3 5" xfId="23498"/>
    <cellStyle name="Output 2 3 4" xfId="20575"/>
    <cellStyle name="Output 2 3 4 2" xfId="21086"/>
    <cellStyle name="Output 2 3 4 2 2" xfId="22683"/>
    <cellStyle name="Output 2 3 4 2 3" xfId="22684"/>
    <cellStyle name="Output 2 3 4 2 4" xfId="23748"/>
    <cellStyle name="Output 2 3 4 3" xfId="22685"/>
    <cellStyle name="Output 2 3 4 4" xfId="22686"/>
    <cellStyle name="Output 2 3 4 5" xfId="23499"/>
    <cellStyle name="Output 2 3 5" xfId="20576"/>
    <cellStyle name="Output 2 3 5 2" xfId="21085"/>
    <cellStyle name="Output 2 3 5 2 2" xfId="22687"/>
    <cellStyle name="Output 2 3 5 2 3" xfId="22688"/>
    <cellStyle name="Output 2 3 5 2 4" xfId="23747"/>
    <cellStyle name="Output 2 3 5 3" xfId="22689"/>
    <cellStyle name="Output 2 3 5 4" xfId="22690"/>
    <cellStyle name="Output 2 3 5 5" xfId="23500"/>
    <cellStyle name="Output 2 4" xfId="20577"/>
    <cellStyle name="Output 2 4 2" xfId="20578"/>
    <cellStyle name="Output 2 4 2 2" xfId="21084"/>
    <cellStyle name="Output 2 4 2 2 2" xfId="22691"/>
    <cellStyle name="Output 2 4 2 2 3" xfId="22692"/>
    <cellStyle name="Output 2 4 2 2 4" xfId="23746"/>
    <cellStyle name="Output 2 4 2 3" xfId="22693"/>
    <cellStyle name="Output 2 4 2 4" xfId="22694"/>
    <cellStyle name="Output 2 4 2 5" xfId="23501"/>
    <cellStyle name="Output 2 4 3" xfId="20579"/>
    <cellStyle name="Output 2 4 3 2" xfId="21083"/>
    <cellStyle name="Output 2 4 3 2 2" xfId="22695"/>
    <cellStyle name="Output 2 4 3 2 3" xfId="22696"/>
    <cellStyle name="Output 2 4 3 2 4" xfId="23745"/>
    <cellStyle name="Output 2 4 3 3" xfId="22697"/>
    <cellStyle name="Output 2 4 3 4" xfId="22698"/>
    <cellStyle name="Output 2 4 3 5" xfId="23502"/>
    <cellStyle name="Output 2 4 4" xfId="20580"/>
    <cellStyle name="Output 2 4 4 2" xfId="21082"/>
    <cellStyle name="Output 2 4 4 2 2" xfId="22699"/>
    <cellStyle name="Output 2 4 4 2 3" xfId="22700"/>
    <cellStyle name="Output 2 4 4 2 4" xfId="23744"/>
    <cellStyle name="Output 2 4 4 3" xfId="22701"/>
    <cellStyle name="Output 2 4 4 4" xfId="22702"/>
    <cellStyle name="Output 2 4 4 5" xfId="23503"/>
    <cellStyle name="Output 2 4 5" xfId="20581"/>
    <cellStyle name="Output 2 4 5 2" xfId="21081"/>
    <cellStyle name="Output 2 4 5 2 2" xfId="22703"/>
    <cellStyle name="Output 2 4 5 2 3" xfId="22704"/>
    <cellStyle name="Output 2 4 5 2 4" xfId="23743"/>
    <cellStyle name="Output 2 4 5 3" xfId="22705"/>
    <cellStyle name="Output 2 4 5 4" xfId="22706"/>
    <cellStyle name="Output 2 4 5 5" xfId="23504"/>
    <cellStyle name="Output 2 5" xfId="20582"/>
    <cellStyle name="Output 2 5 2" xfId="20583"/>
    <cellStyle name="Output 2 5 2 2" xfId="21080"/>
    <cellStyle name="Output 2 5 2 2 2" xfId="22707"/>
    <cellStyle name="Output 2 5 2 2 3" xfId="22708"/>
    <cellStyle name="Output 2 5 2 2 4" xfId="23742"/>
    <cellStyle name="Output 2 5 2 3" xfId="22709"/>
    <cellStyle name="Output 2 5 2 4" xfId="22710"/>
    <cellStyle name="Output 2 5 2 5" xfId="23505"/>
    <cellStyle name="Output 2 5 3" xfId="20584"/>
    <cellStyle name="Output 2 5 3 2" xfId="21079"/>
    <cellStyle name="Output 2 5 3 2 2" xfId="22711"/>
    <cellStyle name="Output 2 5 3 2 3" xfId="22712"/>
    <cellStyle name="Output 2 5 3 2 4" xfId="23741"/>
    <cellStyle name="Output 2 5 3 3" xfId="22713"/>
    <cellStyle name="Output 2 5 3 4" xfId="22714"/>
    <cellStyle name="Output 2 5 3 5" xfId="23506"/>
    <cellStyle name="Output 2 5 4" xfId="20585"/>
    <cellStyle name="Output 2 5 4 2" xfId="21078"/>
    <cellStyle name="Output 2 5 4 2 2" xfId="22715"/>
    <cellStyle name="Output 2 5 4 2 3" xfId="22716"/>
    <cellStyle name="Output 2 5 4 2 4" xfId="23740"/>
    <cellStyle name="Output 2 5 4 3" xfId="22717"/>
    <cellStyle name="Output 2 5 4 4" xfId="22718"/>
    <cellStyle name="Output 2 5 4 5" xfId="23507"/>
    <cellStyle name="Output 2 5 5" xfId="20586"/>
    <cellStyle name="Output 2 5 5 2" xfId="21077"/>
    <cellStyle name="Output 2 5 5 2 2" xfId="22719"/>
    <cellStyle name="Output 2 5 5 2 3" xfId="22720"/>
    <cellStyle name="Output 2 5 5 2 4" xfId="23739"/>
    <cellStyle name="Output 2 5 5 3" xfId="22721"/>
    <cellStyle name="Output 2 5 5 4" xfId="22722"/>
    <cellStyle name="Output 2 5 5 5" xfId="23508"/>
    <cellStyle name="Output 2 6" xfId="20587"/>
    <cellStyle name="Output 2 6 2" xfId="20588"/>
    <cellStyle name="Output 2 6 2 2" xfId="21076"/>
    <cellStyle name="Output 2 6 2 2 2" xfId="22723"/>
    <cellStyle name="Output 2 6 2 2 3" xfId="22724"/>
    <cellStyle name="Output 2 6 2 2 4" xfId="23738"/>
    <cellStyle name="Output 2 6 2 3" xfId="22725"/>
    <cellStyle name="Output 2 6 2 4" xfId="22726"/>
    <cellStyle name="Output 2 6 2 5" xfId="23509"/>
    <cellStyle name="Output 2 6 3" xfId="20589"/>
    <cellStyle name="Output 2 6 3 2" xfId="21075"/>
    <cellStyle name="Output 2 6 3 2 2" xfId="22727"/>
    <cellStyle name="Output 2 6 3 2 3" xfId="22728"/>
    <cellStyle name="Output 2 6 3 2 4" xfId="23737"/>
    <cellStyle name="Output 2 6 3 3" xfId="22729"/>
    <cellStyle name="Output 2 6 3 4" xfId="22730"/>
    <cellStyle name="Output 2 6 3 5" xfId="23510"/>
    <cellStyle name="Output 2 6 4" xfId="20590"/>
    <cellStyle name="Output 2 6 4 2" xfId="21074"/>
    <cellStyle name="Output 2 6 4 2 2" xfId="22731"/>
    <cellStyle name="Output 2 6 4 2 3" xfId="22732"/>
    <cellStyle name="Output 2 6 4 2 4" xfId="23736"/>
    <cellStyle name="Output 2 6 4 3" xfId="22733"/>
    <cellStyle name="Output 2 6 4 4" xfId="22734"/>
    <cellStyle name="Output 2 6 4 5" xfId="23511"/>
    <cellStyle name="Output 2 6 5" xfId="20591"/>
    <cellStyle name="Output 2 6 5 2" xfId="21073"/>
    <cellStyle name="Output 2 6 5 2 2" xfId="22735"/>
    <cellStyle name="Output 2 6 5 2 3" xfId="22736"/>
    <cellStyle name="Output 2 6 5 2 4" xfId="23735"/>
    <cellStyle name="Output 2 6 5 3" xfId="22737"/>
    <cellStyle name="Output 2 6 5 4" xfId="22738"/>
    <cellStyle name="Output 2 6 5 5" xfId="23512"/>
    <cellStyle name="Output 2 7" xfId="20592"/>
    <cellStyle name="Output 2 7 2" xfId="20593"/>
    <cellStyle name="Output 2 7 2 2" xfId="21072"/>
    <cellStyle name="Output 2 7 2 2 2" xfId="22739"/>
    <cellStyle name="Output 2 7 2 2 3" xfId="22740"/>
    <cellStyle name="Output 2 7 2 2 4" xfId="23734"/>
    <cellStyle name="Output 2 7 2 3" xfId="22741"/>
    <cellStyle name="Output 2 7 2 4" xfId="22742"/>
    <cellStyle name="Output 2 7 2 5" xfId="23513"/>
    <cellStyle name="Output 2 7 3" xfId="20594"/>
    <cellStyle name="Output 2 7 3 2" xfId="21071"/>
    <cellStyle name="Output 2 7 3 2 2" xfId="22743"/>
    <cellStyle name="Output 2 7 3 2 3" xfId="22744"/>
    <cellStyle name="Output 2 7 3 2 4" xfId="23733"/>
    <cellStyle name="Output 2 7 3 3" xfId="22745"/>
    <cellStyle name="Output 2 7 3 4" xfId="22746"/>
    <cellStyle name="Output 2 7 3 5" xfId="23514"/>
    <cellStyle name="Output 2 7 4" xfId="20595"/>
    <cellStyle name="Output 2 7 4 2" xfId="21070"/>
    <cellStyle name="Output 2 7 4 2 2" xfId="22747"/>
    <cellStyle name="Output 2 7 4 2 3" xfId="22748"/>
    <cellStyle name="Output 2 7 4 2 4" xfId="23732"/>
    <cellStyle name="Output 2 7 4 3" xfId="22749"/>
    <cellStyle name="Output 2 7 4 4" xfId="22750"/>
    <cellStyle name="Output 2 7 4 5" xfId="23515"/>
    <cellStyle name="Output 2 7 5" xfId="20596"/>
    <cellStyle name="Output 2 7 5 2" xfId="21069"/>
    <cellStyle name="Output 2 7 5 2 2" xfId="22751"/>
    <cellStyle name="Output 2 7 5 2 3" xfId="22752"/>
    <cellStyle name="Output 2 7 5 2 4" xfId="23731"/>
    <cellStyle name="Output 2 7 5 3" xfId="22753"/>
    <cellStyle name="Output 2 7 5 4" xfId="22754"/>
    <cellStyle name="Output 2 7 5 5" xfId="23516"/>
    <cellStyle name="Output 2 8" xfId="20597"/>
    <cellStyle name="Output 2 8 2" xfId="20598"/>
    <cellStyle name="Output 2 8 2 2" xfId="21068"/>
    <cellStyle name="Output 2 8 2 2 2" xfId="22755"/>
    <cellStyle name="Output 2 8 2 2 3" xfId="22756"/>
    <cellStyle name="Output 2 8 2 2 4" xfId="23730"/>
    <cellStyle name="Output 2 8 2 3" xfId="22757"/>
    <cellStyle name="Output 2 8 2 4" xfId="22758"/>
    <cellStyle name="Output 2 8 2 5" xfId="23517"/>
    <cellStyle name="Output 2 8 3" xfId="20599"/>
    <cellStyle name="Output 2 8 3 2" xfId="21067"/>
    <cellStyle name="Output 2 8 3 2 2" xfId="22759"/>
    <cellStyle name="Output 2 8 3 2 3" xfId="22760"/>
    <cellStyle name="Output 2 8 3 2 4" xfId="23729"/>
    <cellStyle name="Output 2 8 3 3" xfId="22761"/>
    <cellStyle name="Output 2 8 3 4" xfId="22762"/>
    <cellStyle name="Output 2 8 3 5" xfId="23518"/>
    <cellStyle name="Output 2 8 4" xfId="20600"/>
    <cellStyle name="Output 2 8 4 2" xfId="21066"/>
    <cellStyle name="Output 2 8 4 2 2" xfId="22763"/>
    <cellStyle name="Output 2 8 4 2 3" xfId="22764"/>
    <cellStyle name="Output 2 8 4 2 4" xfId="23728"/>
    <cellStyle name="Output 2 8 4 3" xfId="22765"/>
    <cellStyle name="Output 2 8 4 4" xfId="22766"/>
    <cellStyle name="Output 2 8 4 5" xfId="23519"/>
    <cellStyle name="Output 2 8 5" xfId="20601"/>
    <cellStyle name="Output 2 8 5 2" xfId="21065"/>
    <cellStyle name="Output 2 8 5 2 2" xfId="22767"/>
    <cellStyle name="Output 2 8 5 2 3" xfId="22768"/>
    <cellStyle name="Output 2 8 5 2 4" xfId="23727"/>
    <cellStyle name="Output 2 8 5 3" xfId="22769"/>
    <cellStyle name="Output 2 8 5 4" xfId="22770"/>
    <cellStyle name="Output 2 8 5 5" xfId="23520"/>
    <cellStyle name="Output 2 9" xfId="20602"/>
    <cellStyle name="Output 2 9 2" xfId="20603"/>
    <cellStyle name="Output 2 9 2 2" xfId="21064"/>
    <cellStyle name="Output 2 9 2 2 2" xfId="22771"/>
    <cellStyle name="Output 2 9 2 2 3" xfId="22772"/>
    <cellStyle name="Output 2 9 2 2 4" xfId="23726"/>
    <cellStyle name="Output 2 9 2 3" xfId="22773"/>
    <cellStyle name="Output 2 9 2 4" xfId="22774"/>
    <cellStyle name="Output 2 9 2 5" xfId="23521"/>
    <cellStyle name="Output 2 9 3" xfId="20604"/>
    <cellStyle name="Output 2 9 3 2" xfId="21063"/>
    <cellStyle name="Output 2 9 3 2 2" xfId="22775"/>
    <cellStyle name="Output 2 9 3 2 3" xfId="22776"/>
    <cellStyle name="Output 2 9 3 2 4" xfId="23725"/>
    <cellStyle name="Output 2 9 3 3" xfId="22777"/>
    <cellStyle name="Output 2 9 3 4" xfId="22778"/>
    <cellStyle name="Output 2 9 3 5" xfId="23522"/>
    <cellStyle name="Output 2 9 4" xfId="20605"/>
    <cellStyle name="Output 2 9 4 2" xfId="21062"/>
    <cellStyle name="Output 2 9 4 2 2" xfId="22779"/>
    <cellStyle name="Output 2 9 4 2 3" xfId="22780"/>
    <cellStyle name="Output 2 9 4 2 4" xfId="23724"/>
    <cellStyle name="Output 2 9 4 3" xfId="22781"/>
    <cellStyle name="Output 2 9 4 4" xfId="22782"/>
    <cellStyle name="Output 2 9 4 5" xfId="23523"/>
    <cellStyle name="Output 2 9 5" xfId="20606"/>
    <cellStyle name="Output 2 9 5 2" xfId="21061"/>
    <cellStyle name="Output 2 9 5 2 2" xfId="22783"/>
    <cellStyle name="Output 2 9 5 2 3" xfId="22784"/>
    <cellStyle name="Output 2 9 5 2 4" xfId="23723"/>
    <cellStyle name="Output 2 9 5 3" xfId="22785"/>
    <cellStyle name="Output 2 9 5 4" xfId="22786"/>
    <cellStyle name="Output 2 9 5 5" xfId="23524"/>
    <cellStyle name="Output 3" xfId="20607"/>
    <cellStyle name="Output 3 2" xfId="20608"/>
    <cellStyle name="Output 3 2 2" xfId="21059"/>
    <cellStyle name="Output 3 2 2 2" xfId="22787"/>
    <cellStyle name="Output 3 2 2 3" xfId="22788"/>
    <cellStyle name="Output 3 2 2 4" xfId="23721"/>
    <cellStyle name="Output 3 2 3" xfId="22789"/>
    <cellStyle name="Output 3 2 4" xfId="22790"/>
    <cellStyle name="Output 3 2 5" xfId="23526"/>
    <cellStyle name="Output 3 3" xfId="20609"/>
    <cellStyle name="Output 3 3 2" xfId="21058"/>
    <cellStyle name="Output 3 3 2 2" xfId="22791"/>
    <cellStyle name="Output 3 3 2 3" xfId="22792"/>
    <cellStyle name="Output 3 3 2 4" xfId="23720"/>
    <cellStyle name="Output 3 3 3" xfId="22793"/>
    <cellStyle name="Output 3 3 4" xfId="22794"/>
    <cellStyle name="Output 3 3 5" xfId="23527"/>
    <cellStyle name="Output 3 4" xfId="21060"/>
    <cellStyle name="Output 3 4 2" xfId="22795"/>
    <cellStyle name="Output 3 4 3" xfId="22796"/>
    <cellStyle name="Output 3 4 4" xfId="23722"/>
    <cellStyle name="Output 3 5" xfId="22797"/>
    <cellStyle name="Output 3 6" xfId="22798"/>
    <cellStyle name="Output 3 7" xfId="23525"/>
    <cellStyle name="Output 4" xfId="20610"/>
    <cellStyle name="Output 4 2" xfId="20611"/>
    <cellStyle name="Output 4 2 2" xfId="21056"/>
    <cellStyle name="Output 4 2 2 2" xfId="22799"/>
    <cellStyle name="Output 4 2 2 3" xfId="22800"/>
    <cellStyle name="Output 4 2 2 4" xfId="23718"/>
    <cellStyle name="Output 4 2 3" xfId="22801"/>
    <cellStyle name="Output 4 2 4" xfId="22802"/>
    <cellStyle name="Output 4 2 5" xfId="23529"/>
    <cellStyle name="Output 4 3" xfId="20612"/>
    <cellStyle name="Output 4 3 2" xfId="21055"/>
    <cellStyle name="Output 4 3 2 2" xfId="22803"/>
    <cellStyle name="Output 4 3 2 3" xfId="22804"/>
    <cellStyle name="Output 4 3 2 4" xfId="23717"/>
    <cellStyle name="Output 4 3 3" xfId="22805"/>
    <cellStyle name="Output 4 3 4" xfId="22806"/>
    <cellStyle name="Output 4 3 5" xfId="23530"/>
    <cellStyle name="Output 4 4" xfId="21057"/>
    <cellStyle name="Output 4 4 2" xfId="22807"/>
    <cellStyle name="Output 4 4 3" xfId="22808"/>
    <cellStyle name="Output 4 4 4" xfId="23719"/>
    <cellStyle name="Output 4 5" xfId="22809"/>
    <cellStyle name="Output 4 6" xfId="22810"/>
    <cellStyle name="Output 4 7" xfId="23528"/>
    <cellStyle name="Output 5" xfId="20613"/>
    <cellStyle name="Output 5 2" xfId="20614"/>
    <cellStyle name="Output 5 2 2" xfId="21053"/>
    <cellStyle name="Output 5 2 2 2" xfId="22811"/>
    <cellStyle name="Output 5 2 2 3" xfId="22812"/>
    <cellStyle name="Output 5 2 2 4" xfId="23715"/>
    <cellStyle name="Output 5 2 3" xfId="22813"/>
    <cellStyle name="Output 5 2 4" xfId="22814"/>
    <cellStyle name="Output 5 2 5" xfId="23532"/>
    <cellStyle name="Output 5 3" xfId="20615"/>
    <cellStyle name="Output 5 3 2" xfId="21052"/>
    <cellStyle name="Output 5 3 2 2" xfId="22815"/>
    <cellStyle name="Output 5 3 2 3" xfId="22816"/>
    <cellStyle name="Output 5 3 2 4" xfId="23714"/>
    <cellStyle name="Output 5 3 3" xfId="22817"/>
    <cellStyle name="Output 5 3 4" xfId="22818"/>
    <cellStyle name="Output 5 3 5" xfId="23533"/>
    <cellStyle name="Output 5 4" xfId="21054"/>
    <cellStyle name="Output 5 4 2" xfId="22819"/>
    <cellStyle name="Output 5 4 3" xfId="22820"/>
    <cellStyle name="Output 5 4 4" xfId="23716"/>
    <cellStyle name="Output 5 5" xfId="22821"/>
    <cellStyle name="Output 5 6" xfId="22822"/>
    <cellStyle name="Output 5 7" xfId="23531"/>
    <cellStyle name="Output 6" xfId="20616"/>
    <cellStyle name="Output 6 2" xfId="20617"/>
    <cellStyle name="Output 6 2 2" xfId="21050"/>
    <cellStyle name="Output 6 2 2 2" xfId="22823"/>
    <cellStyle name="Output 6 2 2 3" xfId="22824"/>
    <cellStyle name="Output 6 2 2 4" xfId="23712"/>
    <cellStyle name="Output 6 2 3" xfId="22825"/>
    <cellStyle name="Output 6 2 4" xfId="22826"/>
    <cellStyle name="Output 6 2 5" xfId="23535"/>
    <cellStyle name="Output 6 3" xfId="20618"/>
    <cellStyle name="Output 6 3 2" xfId="21049"/>
    <cellStyle name="Output 6 3 2 2" xfId="22827"/>
    <cellStyle name="Output 6 3 2 3" xfId="22828"/>
    <cellStyle name="Output 6 3 2 4" xfId="23711"/>
    <cellStyle name="Output 6 3 3" xfId="22829"/>
    <cellStyle name="Output 6 3 4" xfId="22830"/>
    <cellStyle name="Output 6 3 5" xfId="23536"/>
    <cellStyle name="Output 6 4" xfId="21051"/>
    <cellStyle name="Output 6 4 2" xfId="22831"/>
    <cellStyle name="Output 6 4 3" xfId="22832"/>
    <cellStyle name="Output 6 4 4" xfId="23713"/>
    <cellStyle name="Output 6 5" xfId="22833"/>
    <cellStyle name="Output 6 6" xfId="22834"/>
    <cellStyle name="Output 6 7" xfId="23534"/>
    <cellStyle name="Output 7" xfId="20619"/>
    <cellStyle name="Output 7 2" xfId="21048"/>
    <cellStyle name="Output 7 2 2" xfId="22835"/>
    <cellStyle name="Output 7 2 3" xfId="22836"/>
    <cellStyle name="Output 7 2 4" xfId="23710"/>
    <cellStyle name="Output 7 3" xfId="22837"/>
    <cellStyle name="Output 7 4" xfId="22838"/>
    <cellStyle name="Output 7 5" xfId="23537"/>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839"/>
    <cellStyle name="showExposure 2 3" xfId="22840"/>
    <cellStyle name="showExposure 2 4" xfId="23709"/>
    <cellStyle name="showExposure 3" xfId="22841"/>
    <cellStyle name="showExposure 4" xfId="23538"/>
    <cellStyle name="showParameterE" xfId="20787"/>
    <cellStyle name="showParameterE 2" xfId="21046"/>
    <cellStyle name="showParameterE 2 2" xfId="22842"/>
    <cellStyle name="showParameterE 2 3" xfId="22843"/>
    <cellStyle name="showParameterE 2 4" xfId="23708"/>
    <cellStyle name="showParameterE 3" xfId="22844"/>
    <cellStyle name="showParameterE 4" xfId="23539"/>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2845"/>
    <cellStyle name="Total 2 10 2 2 3" xfId="22846"/>
    <cellStyle name="Total 2 10 2 2 4" xfId="23706"/>
    <cellStyle name="Total 2 10 2 3" xfId="22847"/>
    <cellStyle name="Total 2 10 2 4" xfId="22848"/>
    <cellStyle name="Total 2 10 2 5" xfId="23541"/>
    <cellStyle name="Total 2 10 3" xfId="20826"/>
    <cellStyle name="Total 2 10 3 2" xfId="21043"/>
    <cellStyle name="Total 2 10 3 2 2" xfId="22849"/>
    <cellStyle name="Total 2 10 3 2 3" xfId="22850"/>
    <cellStyle name="Total 2 10 3 2 4" xfId="23705"/>
    <cellStyle name="Total 2 10 3 3" xfId="22851"/>
    <cellStyle name="Total 2 10 3 4" xfId="22852"/>
    <cellStyle name="Total 2 10 3 5" xfId="23542"/>
    <cellStyle name="Total 2 10 4" xfId="20827"/>
    <cellStyle name="Total 2 10 4 2" xfId="21042"/>
    <cellStyle name="Total 2 10 4 2 2" xfId="22853"/>
    <cellStyle name="Total 2 10 4 2 3" xfId="22854"/>
    <cellStyle name="Total 2 10 4 2 4" xfId="23704"/>
    <cellStyle name="Total 2 10 4 3" xfId="22855"/>
    <cellStyle name="Total 2 10 4 4" xfId="22856"/>
    <cellStyle name="Total 2 10 4 5" xfId="23543"/>
    <cellStyle name="Total 2 10 5" xfId="20828"/>
    <cellStyle name="Total 2 10 5 2" xfId="21041"/>
    <cellStyle name="Total 2 10 5 2 2" xfId="22857"/>
    <cellStyle name="Total 2 10 5 2 3" xfId="22858"/>
    <cellStyle name="Total 2 10 5 2 4" xfId="23703"/>
    <cellStyle name="Total 2 10 5 3" xfId="22859"/>
    <cellStyle name="Total 2 10 5 4" xfId="22860"/>
    <cellStyle name="Total 2 10 5 5" xfId="23544"/>
    <cellStyle name="Total 2 11" xfId="20829"/>
    <cellStyle name="Total 2 11 2" xfId="20830"/>
    <cellStyle name="Total 2 11 2 2" xfId="21039"/>
    <cellStyle name="Total 2 11 2 2 2" xfId="22861"/>
    <cellStyle name="Total 2 11 2 2 3" xfId="22862"/>
    <cellStyle name="Total 2 11 2 2 4" xfId="23701"/>
    <cellStyle name="Total 2 11 2 3" xfId="22863"/>
    <cellStyle name="Total 2 11 2 4" xfId="22864"/>
    <cellStyle name="Total 2 11 2 5" xfId="23546"/>
    <cellStyle name="Total 2 11 3" xfId="20831"/>
    <cellStyle name="Total 2 11 3 2" xfId="21038"/>
    <cellStyle name="Total 2 11 3 2 2" xfId="22865"/>
    <cellStyle name="Total 2 11 3 2 3" xfId="22866"/>
    <cellStyle name="Total 2 11 3 2 4" xfId="23700"/>
    <cellStyle name="Total 2 11 3 3" xfId="22867"/>
    <cellStyle name="Total 2 11 3 4" xfId="22868"/>
    <cellStyle name="Total 2 11 3 5" xfId="23547"/>
    <cellStyle name="Total 2 11 4" xfId="20832"/>
    <cellStyle name="Total 2 11 4 2" xfId="21037"/>
    <cellStyle name="Total 2 11 4 2 2" xfId="22869"/>
    <cellStyle name="Total 2 11 4 2 3" xfId="22870"/>
    <cellStyle name="Total 2 11 4 2 4" xfId="23699"/>
    <cellStyle name="Total 2 11 4 3" xfId="22871"/>
    <cellStyle name="Total 2 11 4 4" xfId="22872"/>
    <cellStyle name="Total 2 11 4 5" xfId="23548"/>
    <cellStyle name="Total 2 11 5" xfId="20833"/>
    <cellStyle name="Total 2 11 5 2" xfId="21036"/>
    <cellStyle name="Total 2 11 5 2 2" xfId="22873"/>
    <cellStyle name="Total 2 11 5 2 3" xfId="22874"/>
    <cellStyle name="Total 2 11 5 2 4" xfId="23698"/>
    <cellStyle name="Total 2 11 5 3" xfId="22875"/>
    <cellStyle name="Total 2 11 5 4" xfId="22876"/>
    <cellStyle name="Total 2 11 5 5" xfId="23549"/>
    <cellStyle name="Total 2 11 6" xfId="21040"/>
    <cellStyle name="Total 2 11 6 2" xfId="22877"/>
    <cellStyle name="Total 2 11 6 3" xfId="22878"/>
    <cellStyle name="Total 2 11 6 4" xfId="23702"/>
    <cellStyle name="Total 2 11 7" xfId="22879"/>
    <cellStyle name="Total 2 11 8" xfId="22880"/>
    <cellStyle name="Total 2 11 9" xfId="23545"/>
    <cellStyle name="Total 2 12" xfId="20834"/>
    <cellStyle name="Total 2 12 2" xfId="20835"/>
    <cellStyle name="Total 2 12 2 2" xfId="21034"/>
    <cellStyle name="Total 2 12 2 2 2" xfId="22881"/>
    <cellStyle name="Total 2 12 2 2 3" xfId="22882"/>
    <cellStyle name="Total 2 12 2 2 4" xfId="23696"/>
    <cellStyle name="Total 2 12 2 3" xfId="22883"/>
    <cellStyle name="Total 2 12 2 4" xfId="22884"/>
    <cellStyle name="Total 2 12 2 5" xfId="23551"/>
    <cellStyle name="Total 2 12 3" xfId="20836"/>
    <cellStyle name="Total 2 12 3 2" xfId="21033"/>
    <cellStyle name="Total 2 12 3 2 2" xfId="22885"/>
    <cellStyle name="Total 2 12 3 2 3" xfId="22886"/>
    <cellStyle name="Total 2 12 3 2 4" xfId="23695"/>
    <cellStyle name="Total 2 12 3 3" xfId="22887"/>
    <cellStyle name="Total 2 12 3 4" xfId="22888"/>
    <cellStyle name="Total 2 12 3 5" xfId="23552"/>
    <cellStyle name="Total 2 12 4" xfId="20837"/>
    <cellStyle name="Total 2 12 4 2" xfId="21032"/>
    <cellStyle name="Total 2 12 4 2 2" xfId="22889"/>
    <cellStyle name="Total 2 12 4 2 3" xfId="22890"/>
    <cellStyle name="Total 2 12 4 2 4" xfId="23694"/>
    <cellStyle name="Total 2 12 4 3" xfId="22891"/>
    <cellStyle name="Total 2 12 4 4" xfId="22892"/>
    <cellStyle name="Total 2 12 4 5" xfId="23553"/>
    <cellStyle name="Total 2 12 5" xfId="20838"/>
    <cellStyle name="Total 2 12 5 2" xfId="21031"/>
    <cellStyle name="Total 2 12 5 2 2" xfId="22893"/>
    <cellStyle name="Total 2 12 5 2 3" xfId="22894"/>
    <cellStyle name="Total 2 12 5 2 4" xfId="23693"/>
    <cellStyle name="Total 2 12 5 3" xfId="22895"/>
    <cellStyle name="Total 2 12 5 4" xfId="22896"/>
    <cellStyle name="Total 2 12 5 5" xfId="23554"/>
    <cellStyle name="Total 2 12 6" xfId="21035"/>
    <cellStyle name="Total 2 12 6 2" xfId="22897"/>
    <cellStyle name="Total 2 12 6 3" xfId="22898"/>
    <cellStyle name="Total 2 12 6 4" xfId="23697"/>
    <cellStyle name="Total 2 12 7" xfId="22899"/>
    <cellStyle name="Total 2 12 8" xfId="22900"/>
    <cellStyle name="Total 2 12 9" xfId="23550"/>
    <cellStyle name="Total 2 13" xfId="20839"/>
    <cellStyle name="Total 2 13 2" xfId="20840"/>
    <cellStyle name="Total 2 13 2 2" xfId="21029"/>
    <cellStyle name="Total 2 13 2 2 2" xfId="22901"/>
    <cellStyle name="Total 2 13 2 2 3" xfId="22902"/>
    <cellStyle name="Total 2 13 2 2 4" xfId="23691"/>
    <cellStyle name="Total 2 13 2 3" xfId="22903"/>
    <cellStyle name="Total 2 13 2 4" xfId="22904"/>
    <cellStyle name="Total 2 13 2 5" xfId="23556"/>
    <cellStyle name="Total 2 13 3" xfId="20841"/>
    <cellStyle name="Total 2 13 3 2" xfId="21028"/>
    <cellStyle name="Total 2 13 3 2 2" xfId="22905"/>
    <cellStyle name="Total 2 13 3 2 3" xfId="22906"/>
    <cellStyle name="Total 2 13 3 2 4" xfId="23690"/>
    <cellStyle name="Total 2 13 3 3" xfId="22907"/>
    <cellStyle name="Total 2 13 3 4" xfId="22908"/>
    <cellStyle name="Total 2 13 3 5" xfId="23557"/>
    <cellStyle name="Total 2 13 4" xfId="20842"/>
    <cellStyle name="Total 2 13 4 2" xfId="21027"/>
    <cellStyle name="Total 2 13 4 2 2" xfId="22909"/>
    <cellStyle name="Total 2 13 4 2 3" xfId="22910"/>
    <cellStyle name="Total 2 13 4 2 4" xfId="23689"/>
    <cellStyle name="Total 2 13 4 3" xfId="22911"/>
    <cellStyle name="Total 2 13 4 4" xfId="22912"/>
    <cellStyle name="Total 2 13 4 5" xfId="23558"/>
    <cellStyle name="Total 2 13 5" xfId="21030"/>
    <cellStyle name="Total 2 13 5 2" xfId="22913"/>
    <cellStyle name="Total 2 13 5 3" xfId="22914"/>
    <cellStyle name="Total 2 13 5 4" xfId="23692"/>
    <cellStyle name="Total 2 13 6" xfId="22915"/>
    <cellStyle name="Total 2 13 7" xfId="22916"/>
    <cellStyle name="Total 2 13 8" xfId="23555"/>
    <cellStyle name="Total 2 14" xfId="20843"/>
    <cellStyle name="Total 2 14 2" xfId="21026"/>
    <cellStyle name="Total 2 14 2 2" xfId="22917"/>
    <cellStyle name="Total 2 14 2 3" xfId="22918"/>
    <cellStyle name="Total 2 14 2 4" xfId="23688"/>
    <cellStyle name="Total 2 14 3" xfId="22919"/>
    <cellStyle name="Total 2 14 4" xfId="22920"/>
    <cellStyle name="Total 2 14 5" xfId="23559"/>
    <cellStyle name="Total 2 15" xfId="20844"/>
    <cellStyle name="Total 2 15 2" xfId="21025"/>
    <cellStyle name="Total 2 15 2 2" xfId="22921"/>
    <cellStyle name="Total 2 15 2 3" xfId="22922"/>
    <cellStyle name="Total 2 15 2 4" xfId="23687"/>
    <cellStyle name="Total 2 15 3" xfId="22923"/>
    <cellStyle name="Total 2 15 4" xfId="22924"/>
    <cellStyle name="Total 2 15 5" xfId="23560"/>
    <cellStyle name="Total 2 16" xfId="20845"/>
    <cellStyle name="Total 2 16 2" xfId="21024"/>
    <cellStyle name="Total 2 16 2 2" xfId="22925"/>
    <cellStyle name="Total 2 16 2 3" xfId="22926"/>
    <cellStyle name="Total 2 16 2 4" xfId="23686"/>
    <cellStyle name="Total 2 16 3" xfId="22927"/>
    <cellStyle name="Total 2 16 4" xfId="22928"/>
    <cellStyle name="Total 2 16 5" xfId="23561"/>
    <cellStyle name="Total 2 17" xfId="21045"/>
    <cellStyle name="Total 2 17 2" xfId="22929"/>
    <cellStyle name="Total 2 17 3" xfId="22930"/>
    <cellStyle name="Total 2 17 4" xfId="23707"/>
    <cellStyle name="Total 2 18" xfId="22931"/>
    <cellStyle name="Total 2 19" xfId="22932"/>
    <cellStyle name="Total 2 2" xfId="20846"/>
    <cellStyle name="Total 2 2 10" xfId="21023"/>
    <cellStyle name="Total 2 2 10 2" xfId="22933"/>
    <cellStyle name="Total 2 2 10 3" xfId="22934"/>
    <cellStyle name="Total 2 2 10 4" xfId="23685"/>
    <cellStyle name="Total 2 2 11" xfId="22935"/>
    <cellStyle name="Total 2 2 12" xfId="22936"/>
    <cellStyle name="Total 2 2 13" xfId="23562"/>
    <cellStyle name="Total 2 2 2" xfId="20847"/>
    <cellStyle name="Total 2 2 2 2" xfId="20848"/>
    <cellStyle name="Total 2 2 2 2 2" xfId="21021"/>
    <cellStyle name="Total 2 2 2 2 2 2" xfId="22937"/>
    <cellStyle name="Total 2 2 2 2 2 3" xfId="22938"/>
    <cellStyle name="Total 2 2 2 2 2 4" xfId="23683"/>
    <cellStyle name="Total 2 2 2 2 3" xfId="22939"/>
    <cellStyle name="Total 2 2 2 2 4" xfId="22940"/>
    <cellStyle name="Total 2 2 2 2 5" xfId="23564"/>
    <cellStyle name="Total 2 2 2 3" xfId="20849"/>
    <cellStyle name="Total 2 2 2 3 2" xfId="21020"/>
    <cellStyle name="Total 2 2 2 3 2 2" xfId="22941"/>
    <cellStyle name="Total 2 2 2 3 2 3" xfId="22942"/>
    <cellStyle name="Total 2 2 2 3 2 4" xfId="23682"/>
    <cellStyle name="Total 2 2 2 3 3" xfId="22943"/>
    <cellStyle name="Total 2 2 2 3 4" xfId="22944"/>
    <cellStyle name="Total 2 2 2 3 5" xfId="23565"/>
    <cellStyle name="Total 2 2 2 4" xfId="20850"/>
    <cellStyle name="Total 2 2 2 4 2" xfId="21019"/>
    <cellStyle name="Total 2 2 2 4 2 2" xfId="22945"/>
    <cellStyle name="Total 2 2 2 4 2 3" xfId="22946"/>
    <cellStyle name="Total 2 2 2 4 2 4" xfId="23681"/>
    <cellStyle name="Total 2 2 2 4 3" xfId="22947"/>
    <cellStyle name="Total 2 2 2 4 4" xfId="22948"/>
    <cellStyle name="Total 2 2 2 4 5" xfId="23566"/>
    <cellStyle name="Total 2 2 2 5" xfId="21022"/>
    <cellStyle name="Total 2 2 2 5 2" xfId="22949"/>
    <cellStyle name="Total 2 2 2 5 3" xfId="22950"/>
    <cellStyle name="Total 2 2 2 5 4" xfId="23684"/>
    <cellStyle name="Total 2 2 2 6" xfId="22951"/>
    <cellStyle name="Total 2 2 2 7" xfId="22952"/>
    <cellStyle name="Total 2 2 2 8" xfId="23563"/>
    <cellStyle name="Total 2 2 3" xfId="20851"/>
    <cellStyle name="Total 2 2 3 2" xfId="20852"/>
    <cellStyle name="Total 2 2 3 2 2" xfId="21017"/>
    <cellStyle name="Total 2 2 3 2 2 2" xfId="22953"/>
    <cellStyle name="Total 2 2 3 2 2 3" xfId="22954"/>
    <cellStyle name="Total 2 2 3 2 2 4" xfId="23679"/>
    <cellStyle name="Total 2 2 3 2 3" xfId="22955"/>
    <cellStyle name="Total 2 2 3 2 4" xfId="22956"/>
    <cellStyle name="Total 2 2 3 2 5" xfId="23568"/>
    <cellStyle name="Total 2 2 3 3" xfId="20853"/>
    <cellStyle name="Total 2 2 3 3 2" xfId="21016"/>
    <cellStyle name="Total 2 2 3 3 2 2" xfId="22957"/>
    <cellStyle name="Total 2 2 3 3 2 3" xfId="22958"/>
    <cellStyle name="Total 2 2 3 3 2 4" xfId="23678"/>
    <cellStyle name="Total 2 2 3 3 3" xfId="22959"/>
    <cellStyle name="Total 2 2 3 3 4" xfId="22960"/>
    <cellStyle name="Total 2 2 3 3 5" xfId="23569"/>
    <cellStyle name="Total 2 2 3 4" xfId="20854"/>
    <cellStyle name="Total 2 2 3 4 2" xfId="21015"/>
    <cellStyle name="Total 2 2 3 4 2 2" xfId="22961"/>
    <cellStyle name="Total 2 2 3 4 2 3" xfId="22962"/>
    <cellStyle name="Total 2 2 3 4 2 4" xfId="23677"/>
    <cellStyle name="Total 2 2 3 4 3" xfId="22963"/>
    <cellStyle name="Total 2 2 3 4 4" xfId="22964"/>
    <cellStyle name="Total 2 2 3 4 5" xfId="23570"/>
    <cellStyle name="Total 2 2 3 5" xfId="21018"/>
    <cellStyle name="Total 2 2 3 5 2" xfId="22965"/>
    <cellStyle name="Total 2 2 3 5 3" xfId="22966"/>
    <cellStyle name="Total 2 2 3 5 4" xfId="23680"/>
    <cellStyle name="Total 2 2 3 6" xfId="22967"/>
    <cellStyle name="Total 2 2 3 7" xfId="22968"/>
    <cellStyle name="Total 2 2 3 8" xfId="23567"/>
    <cellStyle name="Total 2 2 4" xfId="20855"/>
    <cellStyle name="Total 2 2 4 2" xfId="20856"/>
    <cellStyle name="Total 2 2 4 2 2" xfId="21013"/>
    <cellStyle name="Total 2 2 4 2 2 2" xfId="22969"/>
    <cellStyle name="Total 2 2 4 2 2 3" xfId="22970"/>
    <cellStyle name="Total 2 2 4 2 2 4" xfId="23675"/>
    <cellStyle name="Total 2 2 4 2 3" xfId="22971"/>
    <cellStyle name="Total 2 2 4 2 4" xfId="22972"/>
    <cellStyle name="Total 2 2 4 2 5" xfId="23572"/>
    <cellStyle name="Total 2 2 4 3" xfId="20857"/>
    <cellStyle name="Total 2 2 4 3 2" xfId="21012"/>
    <cellStyle name="Total 2 2 4 3 2 2" xfId="22973"/>
    <cellStyle name="Total 2 2 4 3 2 3" xfId="22974"/>
    <cellStyle name="Total 2 2 4 3 2 4" xfId="23674"/>
    <cellStyle name="Total 2 2 4 3 3" xfId="22975"/>
    <cellStyle name="Total 2 2 4 3 4" xfId="22976"/>
    <cellStyle name="Total 2 2 4 3 5" xfId="23573"/>
    <cellStyle name="Total 2 2 4 4" xfId="20858"/>
    <cellStyle name="Total 2 2 4 4 2" xfId="21011"/>
    <cellStyle name="Total 2 2 4 4 2 2" xfId="22977"/>
    <cellStyle name="Total 2 2 4 4 2 3" xfId="22978"/>
    <cellStyle name="Total 2 2 4 4 2 4" xfId="23673"/>
    <cellStyle name="Total 2 2 4 4 3" xfId="22979"/>
    <cellStyle name="Total 2 2 4 4 4" xfId="22980"/>
    <cellStyle name="Total 2 2 4 4 5" xfId="23574"/>
    <cellStyle name="Total 2 2 4 5" xfId="21014"/>
    <cellStyle name="Total 2 2 4 5 2" xfId="22981"/>
    <cellStyle name="Total 2 2 4 5 3" xfId="22982"/>
    <cellStyle name="Total 2 2 4 5 4" xfId="23676"/>
    <cellStyle name="Total 2 2 4 6" xfId="22983"/>
    <cellStyle name="Total 2 2 4 7" xfId="22984"/>
    <cellStyle name="Total 2 2 4 8" xfId="23571"/>
    <cellStyle name="Total 2 2 5" xfId="20859"/>
    <cellStyle name="Total 2 2 5 2" xfId="20860"/>
    <cellStyle name="Total 2 2 5 2 2" xfId="21009"/>
    <cellStyle name="Total 2 2 5 2 2 2" xfId="22985"/>
    <cellStyle name="Total 2 2 5 2 2 3" xfId="22986"/>
    <cellStyle name="Total 2 2 5 2 2 4" xfId="23671"/>
    <cellStyle name="Total 2 2 5 2 3" xfId="22987"/>
    <cellStyle name="Total 2 2 5 2 4" xfId="22988"/>
    <cellStyle name="Total 2 2 5 2 5" xfId="23576"/>
    <cellStyle name="Total 2 2 5 3" xfId="20861"/>
    <cellStyle name="Total 2 2 5 3 2" xfId="21008"/>
    <cellStyle name="Total 2 2 5 3 2 2" xfId="22989"/>
    <cellStyle name="Total 2 2 5 3 2 3" xfId="22990"/>
    <cellStyle name="Total 2 2 5 3 2 4" xfId="23670"/>
    <cellStyle name="Total 2 2 5 3 3" xfId="22991"/>
    <cellStyle name="Total 2 2 5 3 4" xfId="22992"/>
    <cellStyle name="Total 2 2 5 3 5" xfId="23577"/>
    <cellStyle name="Total 2 2 5 4" xfId="20862"/>
    <cellStyle name="Total 2 2 5 4 2" xfId="21007"/>
    <cellStyle name="Total 2 2 5 4 2 2" xfId="22993"/>
    <cellStyle name="Total 2 2 5 4 2 3" xfId="22994"/>
    <cellStyle name="Total 2 2 5 4 2 4" xfId="23669"/>
    <cellStyle name="Total 2 2 5 4 3" xfId="22995"/>
    <cellStyle name="Total 2 2 5 4 4" xfId="22996"/>
    <cellStyle name="Total 2 2 5 4 5" xfId="23578"/>
    <cellStyle name="Total 2 2 5 5" xfId="21010"/>
    <cellStyle name="Total 2 2 5 5 2" xfId="22997"/>
    <cellStyle name="Total 2 2 5 5 3" xfId="22998"/>
    <cellStyle name="Total 2 2 5 5 4" xfId="23672"/>
    <cellStyle name="Total 2 2 5 6" xfId="22999"/>
    <cellStyle name="Total 2 2 5 7" xfId="23000"/>
    <cellStyle name="Total 2 2 5 8" xfId="23575"/>
    <cellStyle name="Total 2 2 6" xfId="20863"/>
    <cellStyle name="Total 2 2 6 2" xfId="21006"/>
    <cellStyle name="Total 2 2 6 2 2" xfId="23001"/>
    <cellStyle name="Total 2 2 6 2 3" xfId="23002"/>
    <cellStyle name="Total 2 2 6 2 4" xfId="23668"/>
    <cellStyle name="Total 2 2 6 3" xfId="23003"/>
    <cellStyle name="Total 2 2 6 4" xfId="23004"/>
    <cellStyle name="Total 2 2 6 5" xfId="23579"/>
    <cellStyle name="Total 2 2 7" xfId="20864"/>
    <cellStyle name="Total 2 2 7 2" xfId="21005"/>
    <cellStyle name="Total 2 2 7 2 2" xfId="23005"/>
    <cellStyle name="Total 2 2 7 2 3" xfId="23006"/>
    <cellStyle name="Total 2 2 7 2 4" xfId="23667"/>
    <cellStyle name="Total 2 2 7 3" xfId="23007"/>
    <cellStyle name="Total 2 2 7 4" xfId="23008"/>
    <cellStyle name="Total 2 2 7 5" xfId="23580"/>
    <cellStyle name="Total 2 2 8" xfId="20865"/>
    <cellStyle name="Total 2 2 8 2" xfId="21004"/>
    <cellStyle name="Total 2 2 8 2 2" xfId="23009"/>
    <cellStyle name="Total 2 2 8 2 3" xfId="23010"/>
    <cellStyle name="Total 2 2 8 2 4" xfId="23666"/>
    <cellStyle name="Total 2 2 8 3" xfId="23011"/>
    <cellStyle name="Total 2 2 8 4" xfId="23012"/>
    <cellStyle name="Total 2 2 8 5" xfId="23581"/>
    <cellStyle name="Total 2 2 9" xfId="20866"/>
    <cellStyle name="Total 2 2 9 2" xfId="21003"/>
    <cellStyle name="Total 2 2 9 2 2" xfId="23013"/>
    <cellStyle name="Total 2 2 9 2 3" xfId="23014"/>
    <cellStyle name="Total 2 2 9 2 4" xfId="23665"/>
    <cellStyle name="Total 2 2 9 3" xfId="23015"/>
    <cellStyle name="Total 2 2 9 4" xfId="23016"/>
    <cellStyle name="Total 2 2 9 5" xfId="23582"/>
    <cellStyle name="Total 2 20" xfId="23540"/>
    <cellStyle name="Total 2 3" xfId="20867"/>
    <cellStyle name="Total 2 3 2" xfId="20868"/>
    <cellStyle name="Total 2 3 2 2" xfId="21002"/>
    <cellStyle name="Total 2 3 2 2 2" xfId="23017"/>
    <cellStyle name="Total 2 3 2 2 3" xfId="23018"/>
    <cellStyle name="Total 2 3 2 2 4" xfId="23664"/>
    <cellStyle name="Total 2 3 2 3" xfId="23019"/>
    <cellStyle name="Total 2 3 2 4" xfId="23020"/>
    <cellStyle name="Total 2 3 2 5" xfId="23583"/>
    <cellStyle name="Total 2 3 3" xfId="20869"/>
    <cellStyle name="Total 2 3 3 2" xfId="21001"/>
    <cellStyle name="Total 2 3 3 2 2" xfId="23021"/>
    <cellStyle name="Total 2 3 3 2 3" xfId="23022"/>
    <cellStyle name="Total 2 3 3 2 4" xfId="23663"/>
    <cellStyle name="Total 2 3 3 3" xfId="23023"/>
    <cellStyle name="Total 2 3 3 4" xfId="23024"/>
    <cellStyle name="Total 2 3 3 5" xfId="23584"/>
    <cellStyle name="Total 2 3 4" xfId="20870"/>
    <cellStyle name="Total 2 3 4 2" xfId="21000"/>
    <cellStyle name="Total 2 3 4 2 2" xfId="23025"/>
    <cellStyle name="Total 2 3 4 2 3" xfId="23026"/>
    <cellStyle name="Total 2 3 4 2 4" xfId="23662"/>
    <cellStyle name="Total 2 3 4 3" xfId="23027"/>
    <cellStyle name="Total 2 3 4 4" xfId="23028"/>
    <cellStyle name="Total 2 3 4 5" xfId="23585"/>
    <cellStyle name="Total 2 3 5" xfId="20871"/>
    <cellStyle name="Total 2 3 5 2" xfId="20999"/>
    <cellStyle name="Total 2 3 5 2 2" xfId="23029"/>
    <cellStyle name="Total 2 3 5 2 3" xfId="23030"/>
    <cellStyle name="Total 2 3 5 2 4" xfId="23661"/>
    <cellStyle name="Total 2 3 5 3" xfId="23031"/>
    <cellStyle name="Total 2 3 5 4" xfId="23032"/>
    <cellStyle name="Total 2 3 5 5" xfId="23586"/>
    <cellStyle name="Total 2 4" xfId="20872"/>
    <cellStyle name="Total 2 4 2" xfId="20873"/>
    <cellStyle name="Total 2 4 2 2" xfId="20998"/>
    <cellStyle name="Total 2 4 2 2 2" xfId="23033"/>
    <cellStyle name="Total 2 4 2 2 3" xfId="23034"/>
    <cellStyle name="Total 2 4 2 2 4" xfId="23660"/>
    <cellStyle name="Total 2 4 2 3" xfId="23035"/>
    <cellStyle name="Total 2 4 2 4" xfId="23036"/>
    <cellStyle name="Total 2 4 2 5" xfId="23587"/>
    <cellStyle name="Total 2 4 3" xfId="20874"/>
    <cellStyle name="Total 2 4 3 2" xfId="20997"/>
    <cellStyle name="Total 2 4 3 2 2" xfId="23037"/>
    <cellStyle name="Total 2 4 3 2 3" xfId="23038"/>
    <cellStyle name="Total 2 4 3 2 4" xfId="23659"/>
    <cellStyle name="Total 2 4 3 3" xfId="23039"/>
    <cellStyle name="Total 2 4 3 4" xfId="23040"/>
    <cellStyle name="Total 2 4 3 5" xfId="23588"/>
    <cellStyle name="Total 2 4 4" xfId="20875"/>
    <cellStyle name="Total 2 4 4 2" xfId="20996"/>
    <cellStyle name="Total 2 4 4 2 2" xfId="23041"/>
    <cellStyle name="Total 2 4 4 2 3" xfId="23042"/>
    <cellStyle name="Total 2 4 4 2 4" xfId="23658"/>
    <cellStyle name="Total 2 4 4 3" xfId="23043"/>
    <cellStyle name="Total 2 4 4 4" xfId="23044"/>
    <cellStyle name="Total 2 4 4 5" xfId="23589"/>
    <cellStyle name="Total 2 4 5" xfId="20876"/>
    <cellStyle name="Total 2 4 5 2" xfId="20995"/>
    <cellStyle name="Total 2 4 5 2 2" xfId="23045"/>
    <cellStyle name="Total 2 4 5 2 3" xfId="23046"/>
    <cellStyle name="Total 2 4 5 2 4" xfId="23657"/>
    <cellStyle name="Total 2 4 5 3" xfId="23047"/>
    <cellStyle name="Total 2 4 5 4" xfId="23048"/>
    <cellStyle name="Total 2 4 5 5" xfId="23590"/>
    <cellStyle name="Total 2 5" xfId="20877"/>
    <cellStyle name="Total 2 5 2" xfId="20878"/>
    <cellStyle name="Total 2 5 2 2" xfId="20994"/>
    <cellStyle name="Total 2 5 2 2 2" xfId="23049"/>
    <cellStyle name="Total 2 5 2 2 3" xfId="23050"/>
    <cellStyle name="Total 2 5 2 2 4" xfId="23656"/>
    <cellStyle name="Total 2 5 2 3" xfId="23051"/>
    <cellStyle name="Total 2 5 2 4" xfId="23052"/>
    <cellStyle name="Total 2 5 2 5" xfId="23591"/>
    <cellStyle name="Total 2 5 3" xfId="20879"/>
    <cellStyle name="Total 2 5 3 2" xfId="20993"/>
    <cellStyle name="Total 2 5 3 2 2" xfId="23053"/>
    <cellStyle name="Total 2 5 3 2 3" xfId="23054"/>
    <cellStyle name="Total 2 5 3 2 4" xfId="23655"/>
    <cellStyle name="Total 2 5 3 3" xfId="23055"/>
    <cellStyle name="Total 2 5 3 4" xfId="23056"/>
    <cellStyle name="Total 2 5 3 5" xfId="23592"/>
    <cellStyle name="Total 2 5 4" xfId="20880"/>
    <cellStyle name="Total 2 5 4 2" xfId="20992"/>
    <cellStyle name="Total 2 5 4 2 2" xfId="23057"/>
    <cellStyle name="Total 2 5 4 2 3" xfId="23058"/>
    <cellStyle name="Total 2 5 4 2 4" xfId="23654"/>
    <cellStyle name="Total 2 5 4 3" xfId="23059"/>
    <cellStyle name="Total 2 5 4 4" xfId="23060"/>
    <cellStyle name="Total 2 5 4 5" xfId="23593"/>
    <cellStyle name="Total 2 5 5" xfId="20881"/>
    <cellStyle name="Total 2 5 5 2" xfId="20991"/>
    <cellStyle name="Total 2 5 5 2 2" xfId="23061"/>
    <cellStyle name="Total 2 5 5 2 3" xfId="23062"/>
    <cellStyle name="Total 2 5 5 2 4" xfId="23653"/>
    <cellStyle name="Total 2 5 5 3" xfId="23063"/>
    <cellStyle name="Total 2 5 5 4" xfId="23064"/>
    <cellStyle name="Total 2 5 5 5" xfId="23594"/>
    <cellStyle name="Total 2 6" xfId="20882"/>
    <cellStyle name="Total 2 6 2" xfId="20883"/>
    <cellStyle name="Total 2 6 2 2" xfId="20990"/>
    <cellStyle name="Total 2 6 2 2 2" xfId="23065"/>
    <cellStyle name="Total 2 6 2 2 3" xfId="23066"/>
    <cellStyle name="Total 2 6 2 2 4" xfId="23652"/>
    <cellStyle name="Total 2 6 2 3" xfId="23067"/>
    <cellStyle name="Total 2 6 2 4" xfId="23068"/>
    <cellStyle name="Total 2 6 2 5" xfId="23595"/>
    <cellStyle name="Total 2 6 3" xfId="20884"/>
    <cellStyle name="Total 2 6 3 2" xfId="20989"/>
    <cellStyle name="Total 2 6 3 2 2" xfId="23069"/>
    <cellStyle name="Total 2 6 3 2 3" xfId="23070"/>
    <cellStyle name="Total 2 6 3 2 4" xfId="23651"/>
    <cellStyle name="Total 2 6 3 3" xfId="23071"/>
    <cellStyle name="Total 2 6 3 4" xfId="23072"/>
    <cellStyle name="Total 2 6 3 5" xfId="23596"/>
    <cellStyle name="Total 2 6 4" xfId="20885"/>
    <cellStyle name="Total 2 6 4 2" xfId="20988"/>
    <cellStyle name="Total 2 6 4 2 2" xfId="23073"/>
    <cellStyle name="Total 2 6 4 2 3" xfId="23074"/>
    <cellStyle name="Total 2 6 4 2 4" xfId="23650"/>
    <cellStyle name="Total 2 6 4 3" xfId="23075"/>
    <cellStyle name="Total 2 6 4 4" xfId="23076"/>
    <cellStyle name="Total 2 6 4 5" xfId="23597"/>
    <cellStyle name="Total 2 6 5" xfId="20886"/>
    <cellStyle name="Total 2 6 5 2" xfId="20987"/>
    <cellStyle name="Total 2 6 5 2 2" xfId="23077"/>
    <cellStyle name="Total 2 6 5 2 3" xfId="23078"/>
    <cellStyle name="Total 2 6 5 2 4" xfId="23649"/>
    <cellStyle name="Total 2 6 5 3" xfId="23079"/>
    <cellStyle name="Total 2 6 5 4" xfId="23080"/>
    <cellStyle name="Total 2 6 5 5" xfId="23598"/>
    <cellStyle name="Total 2 7" xfId="20887"/>
    <cellStyle name="Total 2 7 2" xfId="20888"/>
    <cellStyle name="Total 2 7 2 2" xfId="20986"/>
    <cellStyle name="Total 2 7 2 2 2" xfId="23081"/>
    <cellStyle name="Total 2 7 2 2 3" xfId="23082"/>
    <cellStyle name="Total 2 7 2 2 4" xfId="23648"/>
    <cellStyle name="Total 2 7 2 3" xfId="23083"/>
    <cellStyle name="Total 2 7 2 4" xfId="23084"/>
    <cellStyle name="Total 2 7 2 5" xfId="23599"/>
    <cellStyle name="Total 2 7 3" xfId="20889"/>
    <cellStyle name="Total 2 7 3 2" xfId="20985"/>
    <cellStyle name="Total 2 7 3 2 2" xfId="23085"/>
    <cellStyle name="Total 2 7 3 2 3" xfId="23086"/>
    <cellStyle name="Total 2 7 3 2 4" xfId="23647"/>
    <cellStyle name="Total 2 7 3 3" xfId="23087"/>
    <cellStyle name="Total 2 7 3 4" xfId="23088"/>
    <cellStyle name="Total 2 7 3 5" xfId="23600"/>
    <cellStyle name="Total 2 7 4" xfId="20890"/>
    <cellStyle name="Total 2 7 4 2" xfId="20984"/>
    <cellStyle name="Total 2 7 4 2 2" xfId="23089"/>
    <cellStyle name="Total 2 7 4 2 3" xfId="23090"/>
    <cellStyle name="Total 2 7 4 2 4" xfId="23646"/>
    <cellStyle name="Total 2 7 4 3" xfId="23091"/>
    <cellStyle name="Total 2 7 4 4" xfId="23092"/>
    <cellStyle name="Total 2 7 4 5" xfId="23601"/>
    <cellStyle name="Total 2 7 5" xfId="20891"/>
    <cellStyle name="Total 2 7 5 2" xfId="20983"/>
    <cellStyle name="Total 2 7 5 2 2" xfId="23093"/>
    <cellStyle name="Total 2 7 5 2 3" xfId="23094"/>
    <cellStyle name="Total 2 7 5 2 4" xfId="23645"/>
    <cellStyle name="Total 2 7 5 3" xfId="23095"/>
    <cellStyle name="Total 2 7 5 4" xfId="23096"/>
    <cellStyle name="Total 2 7 5 5" xfId="23602"/>
    <cellStyle name="Total 2 8" xfId="20892"/>
    <cellStyle name="Total 2 8 2" xfId="20893"/>
    <cellStyle name="Total 2 8 2 2" xfId="20982"/>
    <cellStyle name="Total 2 8 2 2 2" xfId="23097"/>
    <cellStyle name="Total 2 8 2 2 3" xfId="23098"/>
    <cellStyle name="Total 2 8 2 2 4" xfId="23644"/>
    <cellStyle name="Total 2 8 2 3" xfId="23099"/>
    <cellStyle name="Total 2 8 2 4" xfId="23100"/>
    <cellStyle name="Total 2 8 2 5" xfId="23603"/>
    <cellStyle name="Total 2 8 3" xfId="20894"/>
    <cellStyle name="Total 2 8 3 2" xfId="20981"/>
    <cellStyle name="Total 2 8 3 2 2" xfId="23101"/>
    <cellStyle name="Total 2 8 3 2 3" xfId="23102"/>
    <cellStyle name="Total 2 8 3 2 4" xfId="23643"/>
    <cellStyle name="Total 2 8 3 3" xfId="23103"/>
    <cellStyle name="Total 2 8 3 4" xfId="23104"/>
    <cellStyle name="Total 2 8 3 5" xfId="23604"/>
    <cellStyle name="Total 2 8 4" xfId="20895"/>
    <cellStyle name="Total 2 8 4 2" xfId="20980"/>
    <cellStyle name="Total 2 8 4 2 2" xfId="23105"/>
    <cellStyle name="Total 2 8 4 2 3" xfId="23106"/>
    <cellStyle name="Total 2 8 4 2 4" xfId="23642"/>
    <cellStyle name="Total 2 8 4 3" xfId="23107"/>
    <cellStyle name="Total 2 8 4 4" xfId="23108"/>
    <cellStyle name="Total 2 8 4 5" xfId="23605"/>
    <cellStyle name="Total 2 8 5" xfId="20896"/>
    <cellStyle name="Total 2 8 5 2" xfId="20979"/>
    <cellStyle name="Total 2 8 5 2 2" xfId="23109"/>
    <cellStyle name="Total 2 8 5 2 3" xfId="23110"/>
    <cellStyle name="Total 2 8 5 2 4" xfId="23641"/>
    <cellStyle name="Total 2 8 5 3" xfId="23111"/>
    <cellStyle name="Total 2 8 5 4" xfId="23112"/>
    <cellStyle name="Total 2 8 5 5" xfId="23606"/>
    <cellStyle name="Total 2 9" xfId="20897"/>
    <cellStyle name="Total 2 9 2" xfId="20898"/>
    <cellStyle name="Total 2 9 2 2" xfId="20978"/>
    <cellStyle name="Total 2 9 2 2 2" xfId="23113"/>
    <cellStyle name="Total 2 9 2 2 3" xfId="23114"/>
    <cellStyle name="Total 2 9 2 2 4" xfId="23640"/>
    <cellStyle name="Total 2 9 2 3" xfId="23115"/>
    <cellStyle name="Total 2 9 2 4" xfId="23116"/>
    <cellStyle name="Total 2 9 2 5" xfId="23607"/>
    <cellStyle name="Total 2 9 3" xfId="20899"/>
    <cellStyle name="Total 2 9 3 2" xfId="20977"/>
    <cellStyle name="Total 2 9 3 2 2" xfId="23117"/>
    <cellStyle name="Total 2 9 3 2 3" xfId="23118"/>
    <cellStyle name="Total 2 9 3 2 4" xfId="23639"/>
    <cellStyle name="Total 2 9 3 3" xfId="23119"/>
    <cellStyle name="Total 2 9 3 4" xfId="23120"/>
    <cellStyle name="Total 2 9 3 5" xfId="23608"/>
    <cellStyle name="Total 2 9 4" xfId="20900"/>
    <cellStyle name="Total 2 9 4 2" xfId="20976"/>
    <cellStyle name="Total 2 9 4 2 2" xfId="23121"/>
    <cellStyle name="Total 2 9 4 2 3" xfId="23122"/>
    <cellStyle name="Total 2 9 4 2 4" xfId="23638"/>
    <cellStyle name="Total 2 9 4 3" xfId="23123"/>
    <cellStyle name="Total 2 9 4 4" xfId="23124"/>
    <cellStyle name="Total 2 9 4 5" xfId="23609"/>
    <cellStyle name="Total 2 9 5" xfId="20901"/>
    <cellStyle name="Total 2 9 5 2" xfId="20975"/>
    <cellStyle name="Total 2 9 5 2 2" xfId="23125"/>
    <cellStyle name="Total 2 9 5 2 3" xfId="23126"/>
    <cellStyle name="Total 2 9 5 2 4" xfId="23637"/>
    <cellStyle name="Total 2 9 5 3" xfId="23127"/>
    <cellStyle name="Total 2 9 5 4" xfId="23128"/>
    <cellStyle name="Total 2 9 5 5" xfId="23610"/>
    <cellStyle name="Total 3" xfId="20902"/>
    <cellStyle name="Total 3 2" xfId="20903"/>
    <cellStyle name="Total 3 2 2" xfId="20973"/>
    <cellStyle name="Total 3 2 2 2" xfId="23129"/>
    <cellStyle name="Total 3 2 2 3" xfId="23130"/>
    <cellStyle name="Total 3 2 2 4" xfId="23635"/>
    <cellStyle name="Total 3 2 3" xfId="23131"/>
    <cellStyle name="Total 3 2 4" xfId="23132"/>
    <cellStyle name="Total 3 2 5" xfId="23612"/>
    <cellStyle name="Total 3 3" xfId="20904"/>
    <cellStyle name="Total 3 3 2" xfId="20972"/>
    <cellStyle name="Total 3 3 2 2" xfId="23133"/>
    <cellStyle name="Total 3 3 2 3" xfId="23134"/>
    <cellStyle name="Total 3 3 2 4" xfId="23634"/>
    <cellStyle name="Total 3 3 3" xfId="23135"/>
    <cellStyle name="Total 3 3 4" xfId="23136"/>
    <cellStyle name="Total 3 3 5" xfId="23613"/>
    <cellStyle name="Total 3 4" xfId="20974"/>
    <cellStyle name="Total 3 4 2" xfId="23137"/>
    <cellStyle name="Total 3 4 3" xfId="23138"/>
    <cellStyle name="Total 3 4 4" xfId="23636"/>
    <cellStyle name="Total 3 5" xfId="23139"/>
    <cellStyle name="Total 3 6" xfId="23140"/>
    <cellStyle name="Total 3 7" xfId="23611"/>
    <cellStyle name="Total 4" xfId="20905"/>
    <cellStyle name="Total 4 2" xfId="20906"/>
    <cellStyle name="Total 4 2 2" xfId="20970"/>
    <cellStyle name="Total 4 2 2 2" xfId="23141"/>
    <cellStyle name="Total 4 2 2 3" xfId="23142"/>
    <cellStyle name="Total 4 2 2 4" xfId="23632"/>
    <cellStyle name="Total 4 2 3" xfId="23143"/>
    <cellStyle name="Total 4 2 4" xfId="23144"/>
    <cellStyle name="Total 4 2 5" xfId="23615"/>
    <cellStyle name="Total 4 3" xfId="20907"/>
    <cellStyle name="Total 4 3 2" xfId="20969"/>
    <cellStyle name="Total 4 3 2 2" xfId="23145"/>
    <cellStyle name="Total 4 3 2 3" xfId="23146"/>
    <cellStyle name="Total 4 3 2 4" xfId="23631"/>
    <cellStyle name="Total 4 3 3" xfId="23147"/>
    <cellStyle name="Total 4 3 4" xfId="23148"/>
    <cellStyle name="Total 4 3 5" xfId="23616"/>
    <cellStyle name="Total 4 4" xfId="20971"/>
    <cellStyle name="Total 4 4 2" xfId="23149"/>
    <cellStyle name="Total 4 4 3" xfId="23150"/>
    <cellStyle name="Total 4 4 4" xfId="23633"/>
    <cellStyle name="Total 4 5" xfId="23151"/>
    <cellStyle name="Total 4 6" xfId="23152"/>
    <cellStyle name="Total 4 7" xfId="23614"/>
    <cellStyle name="Total 5" xfId="20908"/>
    <cellStyle name="Total 5 2" xfId="20909"/>
    <cellStyle name="Total 5 2 2" xfId="20967"/>
    <cellStyle name="Total 5 2 2 2" xfId="23153"/>
    <cellStyle name="Total 5 2 2 3" xfId="23154"/>
    <cellStyle name="Total 5 2 2 4" xfId="23629"/>
    <cellStyle name="Total 5 2 3" xfId="23155"/>
    <cellStyle name="Total 5 2 4" xfId="23156"/>
    <cellStyle name="Total 5 2 5" xfId="23618"/>
    <cellStyle name="Total 5 3" xfId="20910"/>
    <cellStyle name="Total 5 3 2" xfId="20966"/>
    <cellStyle name="Total 5 3 2 2" xfId="23157"/>
    <cellStyle name="Total 5 3 2 3" xfId="23158"/>
    <cellStyle name="Total 5 3 2 4" xfId="23628"/>
    <cellStyle name="Total 5 3 3" xfId="23159"/>
    <cellStyle name="Total 5 3 4" xfId="23160"/>
    <cellStyle name="Total 5 3 5" xfId="23619"/>
    <cellStyle name="Total 5 4" xfId="20968"/>
    <cellStyle name="Total 5 4 2" xfId="23161"/>
    <cellStyle name="Total 5 4 3" xfId="23162"/>
    <cellStyle name="Total 5 4 4" xfId="23630"/>
    <cellStyle name="Total 5 5" xfId="23163"/>
    <cellStyle name="Total 5 6" xfId="23164"/>
    <cellStyle name="Total 5 7" xfId="23617"/>
    <cellStyle name="Total 6" xfId="20911"/>
    <cellStyle name="Total 6 2" xfId="20912"/>
    <cellStyle name="Total 6 2 2" xfId="20964"/>
    <cellStyle name="Total 6 2 2 2" xfId="23165"/>
    <cellStyle name="Total 6 2 2 3" xfId="23166"/>
    <cellStyle name="Total 6 2 2 4" xfId="23626"/>
    <cellStyle name="Total 6 2 3" xfId="23167"/>
    <cellStyle name="Total 6 2 4" xfId="23168"/>
    <cellStyle name="Total 6 2 5" xfId="23621"/>
    <cellStyle name="Total 6 3" xfId="20913"/>
    <cellStyle name="Total 6 3 2" xfId="20963"/>
    <cellStyle name="Total 6 3 2 2" xfId="23169"/>
    <cellStyle name="Total 6 3 2 3" xfId="23170"/>
    <cellStyle name="Total 6 3 2 4" xfId="23625"/>
    <cellStyle name="Total 6 3 3" xfId="23171"/>
    <cellStyle name="Total 6 3 4" xfId="23172"/>
    <cellStyle name="Total 6 3 5" xfId="23622"/>
    <cellStyle name="Total 6 4" xfId="20965"/>
    <cellStyle name="Total 6 4 2" xfId="23173"/>
    <cellStyle name="Total 6 4 3" xfId="23174"/>
    <cellStyle name="Total 6 4 4" xfId="23627"/>
    <cellStyle name="Total 6 5" xfId="23175"/>
    <cellStyle name="Total 6 6" xfId="23176"/>
    <cellStyle name="Total 6 7" xfId="23620"/>
    <cellStyle name="Total 7" xfId="20914"/>
    <cellStyle name="Total 7 2" xfId="20962"/>
    <cellStyle name="Total 7 2 2" xfId="23177"/>
    <cellStyle name="Total 7 2 3" xfId="23178"/>
    <cellStyle name="Total 7 2 4" xfId="23624"/>
    <cellStyle name="Total 7 3" xfId="23179"/>
    <cellStyle name="Total 7 4" xfId="23180"/>
    <cellStyle name="Total 7 5" xfId="23623"/>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pane="topRight" activeCell="B1" sqref="B1"/>
      <selection pane="bottomLeft" activeCell="A8" sqref="A8"/>
      <selection pane="bottomRight" activeCell="B2" sqref="B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75" t="s">
        <v>948</v>
      </c>
      <c r="C1" s="78"/>
    </row>
    <row r="2" spans="1:3" s="172" customFormat="1" ht="15.75">
      <c r="A2" s="241">
        <v>1</v>
      </c>
      <c r="B2" s="173" t="s">
        <v>297</v>
      </c>
      <c r="C2" s="512" t="s">
        <v>945</v>
      </c>
    </row>
    <row r="3" spans="1:3" s="172" customFormat="1" ht="15.75">
      <c r="A3" s="241">
        <v>2</v>
      </c>
      <c r="B3" s="174" t="s">
        <v>298</v>
      </c>
      <c r="C3" s="513" t="s">
        <v>917</v>
      </c>
    </row>
    <row r="4" spans="1:3" s="172" customFormat="1" ht="15.75">
      <c r="A4" s="241">
        <v>3</v>
      </c>
      <c r="B4" s="174" t="s">
        <v>299</v>
      </c>
      <c r="C4" s="513" t="s">
        <v>923</v>
      </c>
    </row>
    <row r="5" spans="1:3" s="172" customFormat="1" ht="15.75">
      <c r="A5" s="242">
        <v>4</v>
      </c>
      <c r="B5" s="177" t="s">
        <v>300</v>
      </c>
      <c r="C5" s="513" t="s">
        <v>946</v>
      </c>
    </row>
    <row r="6" spans="1:3" s="176" customFormat="1" ht="65.25" customHeight="1">
      <c r="A6" s="543" t="s">
        <v>802</v>
      </c>
      <c r="B6" s="544"/>
      <c r="C6" s="544"/>
    </row>
    <row r="7" spans="1:3">
      <c r="A7" s="382" t="s">
        <v>651</v>
      </c>
      <c r="B7" s="383" t="s">
        <v>301</v>
      </c>
    </row>
    <row r="8" spans="1:3">
      <c r="A8" s="384">
        <v>1</v>
      </c>
      <c r="B8" s="380" t="s">
        <v>266</v>
      </c>
    </row>
    <row r="9" spans="1:3">
      <c r="A9" s="384">
        <v>2</v>
      </c>
      <c r="B9" s="380" t="s">
        <v>302</v>
      </c>
    </row>
    <row r="10" spans="1:3">
      <c r="A10" s="384">
        <v>3</v>
      </c>
      <c r="B10" s="380" t="s">
        <v>303</v>
      </c>
    </row>
    <row r="11" spans="1:3">
      <c r="A11" s="384">
        <v>4</v>
      </c>
      <c r="B11" s="380" t="s">
        <v>304</v>
      </c>
      <c r="C11" s="171"/>
    </row>
    <row r="12" spans="1:3">
      <c r="A12" s="384">
        <v>5</v>
      </c>
      <c r="B12" s="380" t="s">
        <v>230</v>
      </c>
    </row>
    <row r="13" spans="1:3">
      <c r="A13" s="384">
        <v>6</v>
      </c>
      <c r="B13" s="385" t="s">
        <v>191</v>
      </c>
    </row>
    <row r="14" spans="1:3">
      <c r="A14" s="384">
        <v>7</v>
      </c>
      <c r="B14" s="380" t="s">
        <v>305</v>
      </c>
    </row>
    <row r="15" spans="1:3">
      <c r="A15" s="384">
        <v>8</v>
      </c>
      <c r="B15" s="380" t="s">
        <v>309</v>
      </c>
    </row>
    <row r="16" spans="1:3">
      <c r="A16" s="384">
        <v>9</v>
      </c>
      <c r="B16" s="380" t="s">
        <v>94</v>
      </c>
    </row>
    <row r="17" spans="1:2">
      <c r="A17" s="386" t="s">
        <v>862</v>
      </c>
      <c r="B17" s="380" t="s">
        <v>841</v>
      </c>
    </row>
    <row r="18" spans="1:2">
      <c r="A18" s="384">
        <v>10</v>
      </c>
      <c r="B18" s="380" t="s">
        <v>312</v>
      </c>
    </row>
    <row r="19" spans="1:2">
      <c r="A19" s="384">
        <v>11</v>
      </c>
      <c r="B19" s="385" t="s">
        <v>293</v>
      </c>
    </row>
    <row r="20" spans="1:2">
      <c r="A20" s="384">
        <v>12</v>
      </c>
      <c r="B20" s="385" t="s">
        <v>290</v>
      </c>
    </row>
    <row r="21" spans="1:2">
      <c r="A21" s="384">
        <v>13</v>
      </c>
      <c r="B21" s="387" t="s">
        <v>772</v>
      </c>
    </row>
    <row r="22" spans="1:2">
      <c r="A22" s="384">
        <v>14</v>
      </c>
      <c r="B22" s="388" t="s">
        <v>832</v>
      </c>
    </row>
    <row r="23" spans="1:2">
      <c r="A23" s="389">
        <v>15</v>
      </c>
      <c r="B23" s="385" t="s">
        <v>83</v>
      </c>
    </row>
    <row r="24" spans="1:2">
      <c r="A24" s="389">
        <v>15.1</v>
      </c>
      <c r="B24" s="380" t="s">
        <v>871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48" sqref="C48:C51"/>
    </sheetView>
  </sheetViews>
  <sheetFormatPr defaultRowHeight="15"/>
  <cols>
    <col min="1" max="1" width="9.5703125" style="5" bestFit="1" customWidth="1"/>
    <col min="2" max="2" width="132.42578125" style="2" customWidth="1"/>
    <col min="3" max="3" width="18.42578125" style="2" customWidth="1"/>
  </cols>
  <sheetData>
    <row r="1" spans="1:6" ht="15.75">
      <c r="A1" s="12" t="s">
        <v>231</v>
      </c>
      <c r="B1" s="11" t="str">
        <f>Info!C2</f>
        <v>სს ”საქართველოს ბანკი”</v>
      </c>
      <c r="D1" s="2"/>
      <c r="E1" s="2"/>
      <c r="F1" s="2"/>
    </row>
    <row r="2" spans="1:6" s="16" customFormat="1" ht="15.75" customHeight="1">
      <c r="A2" s="16" t="s">
        <v>232</v>
      </c>
      <c r="B2" s="517">
        <f>'2. RC'!B2</f>
        <v>43465</v>
      </c>
    </row>
    <row r="3" spans="1:6" s="16" customFormat="1" ht="15.75" customHeight="1"/>
    <row r="4" spans="1:6" ht="15.75" thickBot="1">
      <c r="A4" s="5" t="s">
        <v>660</v>
      </c>
      <c r="B4" s="49" t="s">
        <v>94</v>
      </c>
    </row>
    <row r="5" spans="1:6">
      <c r="A5" s="124" t="s">
        <v>32</v>
      </c>
      <c r="B5" s="125"/>
      <c r="C5" s="126" t="s">
        <v>33</v>
      </c>
    </row>
    <row r="6" spans="1:6">
      <c r="A6" s="127">
        <v>1</v>
      </c>
      <c r="B6" s="67" t="s">
        <v>34</v>
      </c>
      <c r="C6" s="271">
        <f>SUM(C7:C11)</f>
        <v>1499083761.3730986</v>
      </c>
    </row>
    <row r="7" spans="1:6">
      <c r="A7" s="127">
        <v>2</v>
      </c>
      <c r="B7" s="64" t="s">
        <v>35</v>
      </c>
      <c r="C7" s="441">
        <v>27993660.18</v>
      </c>
    </row>
    <row r="8" spans="1:6">
      <c r="A8" s="127">
        <v>3</v>
      </c>
      <c r="B8" s="58" t="s">
        <v>36</v>
      </c>
      <c r="C8" s="441">
        <v>178530901.96000001</v>
      </c>
    </row>
    <row r="9" spans="1:6">
      <c r="A9" s="127">
        <v>4</v>
      </c>
      <c r="B9" s="58" t="s">
        <v>37</v>
      </c>
      <c r="C9" s="441">
        <v>27271235</v>
      </c>
    </row>
    <row r="10" spans="1:6">
      <c r="A10" s="127">
        <v>5</v>
      </c>
      <c r="B10" s="58" t="s">
        <v>38</v>
      </c>
      <c r="C10" s="441">
        <v>0</v>
      </c>
    </row>
    <row r="11" spans="1:6">
      <c r="A11" s="127">
        <v>6</v>
      </c>
      <c r="B11" s="65" t="s">
        <v>39</v>
      </c>
      <c r="C11" s="441">
        <v>1265287964.2330985</v>
      </c>
    </row>
    <row r="12" spans="1:6" s="4" customFormat="1">
      <c r="A12" s="127">
        <v>7</v>
      </c>
      <c r="B12" s="67" t="s">
        <v>40</v>
      </c>
      <c r="C12" s="442">
        <f>SUM(C13:C27)</f>
        <v>119130983.53999999</v>
      </c>
    </row>
    <row r="13" spans="1:6" s="4" customFormat="1">
      <c r="A13" s="127">
        <v>8</v>
      </c>
      <c r="B13" s="66" t="s">
        <v>41</v>
      </c>
      <c r="C13" s="443">
        <v>27271235</v>
      </c>
    </row>
    <row r="14" spans="1:6" s="4" customFormat="1" ht="25.5">
      <c r="A14" s="127">
        <v>9</v>
      </c>
      <c r="B14" s="59" t="s">
        <v>42</v>
      </c>
      <c r="C14" s="443">
        <v>0</v>
      </c>
    </row>
    <row r="15" spans="1:6" s="4" customFormat="1">
      <c r="A15" s="127">
        <v>10</v>
      </c>
      <c r="B15" s="60" t="s">
        <v>43</v>
      </c>
      <c r="C15" s="443">
        <v>78478520.159999996</v>
      </c>
    </row>
    <row r="16" spans="1:6" s="4" customFormat="1">
      <c r="A16" s="127">
        <v>11</v>
      </c>
      <c r="B16" s="61" t="s">
        <v>44</v>
      </c>
      <c r="C16" s="443">
        <v>0</v>
      </c>
    </row>
    <row r="17" spans="1:3" s="4" customFormat="1">
      <c r="A17" s="127">
        <v>12</v>
      </c>
      <c r="B17" s="60" t="s">
        <v>45</v>
      </c>
      <c r="C17" s="443">
        <v>1184864.2</v>
      </c>
    </row>
    <row r="18" spans="1:3" s="4" customFormat="1">
      <c r="A18" s="127">
        <v>13</v>
      </c>
      <c r="B18" s="60" t="s">
        <v>46</v>
      </c>
      <c r="C18" s="443">
        <v>0</v>
      </c>
    </row>
    <row r="19" spans="1:3" s="4" customFormat="1">
      <c r="A19" s="127">
        <v>14</v>
      </c>
      <c r="B19" s="60" t="s">
        <v>47</v>
      </c>
      <c r="C19" s="443">
        <v>0</v>
      </c>
    </row>
    <row r="20" spans="1:3" s="4" customFormat="1" ht="25.5">
      <c r="A20" s="127">
        <v>15</v>
      </c>
      <c r="B20" s="60" t="s">
        <v>48</v>
      </c>
      <c r="C20" s="443">
        <v>0</v>
      </c>
    </row>
    <row r="21" spans="1:3" s="4" customFormat="1" ht="25.5">
      <c r="A21" s="127">
        <v>16</v>
      </c>
      <c r="B21" s="59" t="s">
        <v>49</v>
      </c>
      <c r="C21" s="443">
        <v>0</v>
      </c>
    </row>
    <row r="22" spans="1:3" s="4" customFormat="1">
      <c r="A22" s="127">
        <v>17</v>
      </c>
      <c r="B22" s="128" t="s">
        <v>50</v>
      </c>
      <c r="C22" s="443">
        <v>12196364.18</v>
      </c>
    </row>
    <row r="23" spans="1:3" s="4" customFormat="1" ht="25.5">
      <c r="A23" s="127">
        <v>18</v>
      </c>
      <c r="B23" s="59" t="s">
        <v>51</v>
      </c>
      <c r="C23" s="443">
        <v>0</v>
      </c>
    </row>
    <row r="24" spans="1:3" s="4" customFormat="1" ht="25.5">
      <c r="A24" s="127">
        <v>19</v>
      </c>
      <c r="B24" s="59" t="s">
        <v>52</v>
      </c>
      <c r="C24" s="443">
        <v>0</v>
      </c>
    </row>
    <row r="25" spans="1:3" s="4" customFormat="1" ht="25.5">
      <c r="A25" s="127">
        <v>20</v>
      </c>
      <c r="B25" s="62" t="s">
        <v>53</v>
      </c>
      <c r="C25" s="443">
        <v>0</v>
      </c>
    </row>
    <row r="26" spans="1:3" s="4" customFormat="1">
      <c r="A26" s="127">
        <v>21</v>
      </c>
      <c r="B26" s="62" t="s">
        <v>54</v>
      </c>
      <c r="C26" s="443">
        <v>0</v>
      </c>
    </row>
    <row r="27" spans="1:3" s="4" customFormat="1" ht="25.5">
      <c r="A27" s="127">
        <v>22</v>
      </c>
      <c r="B27" s="62" t="s">
        <v>55</v>
      </c>
      <c r="C27" s="443">
        <v>0</v>
      </c>
    </row>
    <row r="28" spans="1:3" s="4" customFormat="1">
      <c r="A28" s="127">
        <v>23</v>
      </c>
      <c r="B28" s="68" t="s">
        <v>29</v>
      </c>
      <c r="C28" s="442">
        <f>C6-C12</f>
        <v>1379952777.8330986</v>
      </c>
    </row>
    <row r="29" spans="1:3" s="4" customFormat="1">
      <c r="A29" s="129"/>
      <c r="B29" s="63"/>
      <c r="C29" s="443"/>
    </row>
    <row r="30" spans="1:3" s="4" customFormat="1">
      <c r="A30" s="129">
        <v>24</v>
      </c>
      <c r="B30" s="68" t="s">
        <v>56</v>
      </c>
      <c r="C30" s="442">
        <f>C31+C34</f>
        <v>0</v>
      </c>
    </row>
    <row r="31" spans="1:3" s="4" customFormat="1">
      <c r="A31" s="129">
        <v>25</v>
      </c>
      <c r="B31" s="58" t="s">
        <v>57</v>
      </c>
      <c r="C31" s="444">
        <f>C32+C33</f>
        <v>0</v>
      </c>
    </row>
    <row r="32" spans="1:3" s="4" customFormat="1">
      <c r="A32" s="129">
        <v>26</v>
      </c>
      <c r="B32" s="169" t="s">
        <v>58</v>
      </c>
      <c r="C32" s="443"/>
    </row>
    <row r="33" spans="1:3" s="4" customFormat="1">
      <c r="A33" s="129">
        <v>27</v>
      </c>
      <c r="B33" s="169" t="s">
        <v>59</v>
      </c>
      <c r="C33" s="443"/>
    </row>
    <row r="34" spans="1:3" s="4" customFormat="1">
      <c r="A34" s="129">
        <v>28</v>
      </c>
      <c r="B34" s="58" t="s">
        <v>60</v>
      </c>
      <c r="C34" s="443"/>
    </row>
    <row r="35" spans="1:3" s="4" customFormat="1">
      <c r="A35" s="129">
        <v>29</v>
      </c>
      <c r="B35" s="68" t="s">
        <v>61</v>
      </c>
      <c r="C35" s="442">
        <f>SUM(C36:C40)</f>
        <v>0</v>
      </c>
    </row>
    <row r="36" spans="1:3" s="4" customFormat="1">
      <c r="A36" s="129">
        <v>30</v>
      </c>
      <c r="B36" s="59" t="s">
        <v>62</v>
      </c>
      <c r="C36" s="443"/>
    </row>
    <row r="37" spans="1:3" s="4" customFormat="1">
      <c r="A37" s="129">
        <v>31</v>
      </c>
      <c r="B37" s="60" t="s">
        <v>63</v>
      </c>
      <c r="C37" s="443"/>
    </row>
    <row r="38" spans="1:3" s="4" customFormat="1" ht="25.5">
      <c r="A38" s="129">
        <v>32</v>
      </c>
      <c r="B38" s="59" t="s">
        <v>64</v>
      </c>
      <c r="C38" s="443"/>
    </row>
    <row r="39" spans="1:3" s="4" customFormat="1" ht="25.5">
      <c r="A39" s="129">
        <v>33</v>
      </c>
      <c r="B39" s="59" t="s">
        <v>52</v>
      </c>
      <c r="C39" s="443"/>
    </row>
    <row r="40" spans="1:3" s="4" customFormat="1" ht="25.5">
      <c r="A40" s="129">
        <v>34</v>
      </c>
      <c r="B40" s="62" t="s">
        <v>65</v>
      </c>
      <c r="C40" s="443"/>
    </row>
    <row r="41" spans="1:3" s="4" customFormat="1">
      <c r="A41" s="129">
        <v>35</v>
      </c>
      <c r="B41" s="68" t="s">
        <v>30</v>
      </c>
      <c r="C41" s="442">
        <f>C30-C35</f>
        <v>0</v>
      </c>
    </row>
    <row r="42" spans="1:3" s="4" customFormat="1">
      <c r="A42" s="129"/>
      <c r="B42" s="63"/>
      <c r="C42" s="443"/>
    </row>
    <row r="43" spans="1:3" s="4" customFormat="1">
      <c r="A43" s="129">
        <v>36</v>
      </c>
      <c r="B43" s="69" t="s">
        <v>66</v>
      </c>
      <c r="C43" s="442">
        <f>SUM(C44:C46)</f>
        <v>502354739.32796311</v>
      </c>
    </row>
    <row r="44" spans="1:3" s="4" customFormat="1">
      <c r="A44" s="129">
        <v>37</v>
      </c>
      <c r="B44" s="58" t="s">
        <v>67</v>
      </c>
      <c r="C44" s="443">
        <v>380077200</v>
      </c>
    </row>
    <row r="45" spans="1:3" s="4" customFormat="1">
      <c r="A45" s="129">
        <v>38</v>
      </c>
      <c r="B45" s="58" t="s">
        <v>68</v>
      </c>
      <c r="C45" s="443">
        <v>0</v>
      </c>
    </row>
    <row r="46" spans="1:3" s="4" customFormat="1">
      <c r="A46" s="129">
        <v>39</v>
      </c>
      <c r="B46" s="58" t="s">
        <v>69</v>
      </c>
      <c r="C46" s="443">
        <v>122277539.32796311</v>
      </c>
    </row>
    <row r="47" spans="1:3" s="4" customFormat="1">
      <c r="A47" s="129">
        <v>40</v>
      </c>
      <c r="B47" s="69" t="s">
        <v>70</v>
      </c>
      <c r="C47" s="442">
        <f>SUM(C48:C51)</f>
        <v>0</v>
      </c>
    </row>
    <row r="48" spans="1:3" s="4" customFormat="1">
      <c r="A48" s="129">
        <v>41</v>
      </c>
      <c r="B48" s="59" t="s">
        <v>71</v>
      </c>
      <c r="C48" s="443"/>
    </row>
    <row r="49" spans="1:3" s="4" customFormat="1">
      <c r="A49" s="129">
        <v>42</v>
      </c>
      <c r="B49" s="60" t="s">
        <v>72</v>
      </c>
      <c r="C49" s="443"/>
    </row>
    <row r="50" spans="1:3" s="4" customFormat="1" ht="25.5">
      <c r="A50" s="129">
        <v>43</v>
      </c>
      <c r="B50" s="59" t="s">
        <v>73</v>
      </c>
      <c r="C50" s="443"/>
    </row>
    <row r="51" spans="1:3" s="4" customFormat="1" ht="25.5">
      <c r="A51" s="129">
        <v>44</v>
      </c>
      <c r="B51" s="59" t="s">
        <v>52</v>
      </c>
      <c r="C51" s="443"/>
    </row>
    <row r="52" spans="1:3" s="4" customFormat="1" ht="15.75" thickBot="1">
      <c r="A52" s="130">
        <v>45</v>
      </c>
      <c r="B52" s="131" t="s">
        <v>31</v>
      </c>
      <c r="C52" s="272">
        <f>C43-C47</f>
        <v>502354739.32796311</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7"/>
  <sheetViews>
    <sheetView zoomScaleNormal="100" workbookViewId="0">
      <selection activeCell="C7" sqref="C7:D21"/>
    </sheetView>
  </sheetViews>
  <sheetFormatPr defaultColWidth="9.140625" defaultRowHeight="12.75"/>
  <cols>
    <col min="1" max="1" width="10.85546875" style="332" bestFit="1" customWidth="1"/>
    <col min="2" max="2" width="59" style="332" customWidth="1"/>
    <col min="3" max="3" width="16.7109375" style="332" bestFit="1" customWidth="1"/>
    <col min="4" max="4" width="22.140625" style="481" customWidth="1"/>
    <col min="5" max="16384" width="9.140625" style="332"/>
  </cols>
  <sheetData>
    <row r="1" spans="1:4" ht="15">
      <c r="A1" s="12" t="s">
        <v>231</v>
      </c>
      <c r="B1" s="11" t="str">
        <f>Info!C2</f>
        <v>სს ”საქართველოს ბანკი”</v>
      </c>
    </row>
    <row r="2" spans="1:4" s="16" customFormat="1" ht="15.75" customHeight="1">
      <c r="A2" s="16" t="s">
        <v>232</v>
      </c>
      <c r="B2" s="517">
        <f>'2. RC'!B2</f>
        <v>43465</v>
      </c>
      <c r="D2" s="482"/>
    </row>
    <row r="3" spans="1:4" s="16" customFormat="1" ht="15.75" customHeight="1">
      <c r="D3" s="482"/>
    </row>
    <row r="4" spans="1:4" ht="13.5" thickBot="1">
      <c r="A4" s="333" t="s">
        <v>840</v>
      </c>
      <c r="B4" s="366" t="s">
        <v>841</v>
      </c>
    </row>
    <row r="5" spans="1:4" s="367" customFormat="1">
      <c r="A5" s="567" t="s">
        <v>842</v>
      </c>
      <c r="B5" s="568"/>
      <c r="C5" s="358" t="s">
        <v>843</v>
      </c>
      <c r="D5" s="483" t="s">
        <v>844</v>
      </c>
    </row>
    <row r="6" spans="1:4" s="368" customFormat="1">
      <c r="A6" s="359">
        <v>1</v>
      </c>
      <c r="B6" s="360" t="s">
        <v>845</v>
      </c>
      <c r="C6" s="360"/>
      <c r="D6" s="484"/>
    </row>
    <row r="7" spans="1:4" s="368" customFormat="1">
      <c r="A7" s="361" t="s">
        <v>846</v>
      </c>
      <c r="B7" s="362" t="s">
        <v>847</v>
      </c>
      <c r="C7" s="418">
        <v>4.4999999999999998E-2</v>
      </c>
      <c r="D7" s="485">
        <f>C7*'5. RWA'!$C$13</f>
        <v>510239698.19712859</v>
      </c>
    </row>
    <row r="8" spans="1:4" s="368" customFormat="1">
      <c r="A8" s="361" t="s">
        <v>848</v>
      </c>
      <c r="B8" s="362" t="s">
        <v>849</v>
      </c>
      <c r="C8" s="419">
        <v>0.06</v>
      </c>
      <c r="D8" s="485">
        <f>C8*'5. RWA'!$C$13</f>
        <v>680319597.5961715</v>
      </c>
    </row>
    <row r="9" spans="1:4" s="368" customFormat="1">
      <c r="A9" s="361" t="s">
        <v>850</v>
      </c>
      <c r="B9" s="362" t="s">
        <v>851</v>
      </c>
      <c r="C9" s="419">
        <v>0.08</v>
      </c>
      <c r="D9" s="485">
        <f>C9*'5. RWA'!$C$13</f>
        <v>907092796.79489529</v>
      </c>
    </row>
    <row r="10" spans="1:4" s="368" customFormat="1">
      <c r="A10" s="359" t="s">
        <v>852</v>
      </c>
      <c r="B10" s="360" t="s">
        <v>853</v>
      </c>
      <c r="C10" s="420"/>
      <c r="D10" s="486"/>
    </row>
    <row r="11" spans="1:4" s="369" customFormat="1">
      <c r="A11" s="363" t="s">
        <v>854</v>
      </c>
      <c r="B11" s="364" t="s">
        <v>855</v>
      </c>
      <c r="C11" s="421">
        <v>2.5000000000000001E-2</v>
      </c>
      <c r="D11" s="487">
        <f>C11*'5. RWA'!$C$13</f>
        <v>283466498.9984048</v>
      </c>
    </row>
    <row r="12" spans="1:4" s="369" customFormat="1">
      <c r="A12" s="363" t="s">
        <v>856</v>
      </c>
      <c r="B12" s="364" t="s">
        <v>857</v>
      </c>
      <c r="C12" s="421">
        <v>0</v>
      </c>
      <c r="D12" s="487">
        <f>C12*'5. RWA'!$C$13</f>
        <v>0</v>
      </c>
    </row>
    <row r="13" spans="1:4" s="369" customFormat="1">
      <c r="A13" s="363" t="s">
        <v>858</v>
      </c>
      <c r="B13" s="364" t="s">
        <v>859</v>
      </c>
      <c r="C13" s="421">
        <v>0.01</v>
      </c>
      <c r="D13" s="487">
        <f>C13*'5. RWA'!$C$13</f>
        <v>113386599.59936191</v>
      </c>
    </row>
    <row r="14" spans="1:4" s="368" customFormat="1">
      <c r="A14" s="359" t="s">
        <v>860</v>
      </c>
      <c r="B14" s="360" t="s">
        <v>915</v>
      </c>
      <c r="C14" s="422"/>
      <c r="D14" s="486"/>
    </row>
    <row r="15" spans="1:4" s="368" customFormat="1">
      <c r="A15" s="381" t="s">
        <v>863</v>
      </c>
      <c r="B15" s="364" t="s">
        <v>916</v>
      </c>
      <c r="C15" s="421">
        <v>1.4455397306341031E-2</v>
      </c>
      <c r="D15" s="487">
        <f>C15*'5. RWA'!$C$13</f>
        <v>163904834.64237851</v>
      </c>
    </row>
    <row r="16" spans="1:4" s="368" customFormat="1">
      <c r="A16" s="381" t="s">
        <v>864</v>
      </c>
      <c r="B16" s="364" t="s">
        <v>866</v>
      </c>
      <c r="C16" s="421">
        <v>1.9338072662282081E-2</v>
      </c>
      <c r="D16" s="487">
        <f>C16*'5. RWA'!$C$13</f>
        <v>219267830.19815451</v>
      </c>
    </row>
    <row r="17" spans="1:6" s="368" customFormat="1">
      <c r="A17" s="381" t="s">
        <v>865</v>
      </c>
      <c r="B17" s="364" t="s">
        <v>913</v>
      </c>
      <c r="C17" s="421">
        <v>4.3717453903825365E-2</v>
      </c>
      <c r="D17" s="487">
        <f>C17*'5. RWA'!$C$13</f>
        <v>495697344.12966084</v>
      </c>
    </row>
    <row r="18" spans="1:6" s="367" customFormat="1">
      <c r="A18" s="569" t="s">
        <v>914</v>
      </c>
      <c r="B18" s="570"/>
      <c r="C18" s="423" t="s">
        <v>843</v>
      </c>
      <c r="D18" s="488" t="s">
        <v>844</v>
      </c>
    </row>
    <row r="19" spans="1:6" s="368" customFormat="1">
      <c r="A19" s="365">
        <v>4</v>
      </c>
      <c r="B19" s="364" t="s">
        <v>29</v>
      </c>
      <c r="C19" s="421">
        <f>C7+C11+C12+C13+C15</f>
        <v>9.4455397306341032E-2</v>
      </c>
      <c r="D19" s="485">
        <f>C19*'5. RWA'!$C$13</f>
        <v>1070997631.4372739</v>
      </c>
    </row>
    <row r="20" spans="1:6" s="368" customFormat="1">
      <c r="A20" s="365">
        <v>5</v>
      </c>
      <c r="B20" s="364" t="s">
        <v>130</v>
      </c>
      <c r="C20" s="421">
        <f>C8+C11+C12+C13+C16</f>
        <v>0.11433807266228208</v>
      </c>
      <c r="D20" s="485">
        <f>C20*'5. RWA'!$C$13</f>
        <v>1296440526.3920927</v>
      </c>
    </row>
    <row r="21" spans="1:6" s="368" customFormat="1" ht="13.5" thickBot="1">
      <c r="A21" s="370" t="s">
        <v>861</v>
      </c>
      <c r="B21" s="371" t="s">
        <v>94</v>
      </c>
      <c r="C21" s="424">
        <f>C9+C11+C12+C13+C17</f>
        <v>0.15871745390382536</v>
      </c>
      <c r="D21" s="489">
        <f>C21*'5. RWA'!$C$13</f>
        <v>1799643239.5223227</v>
      </c>
    </row>
    <row r="22" spans="1:6">
      <c r="F22" s="333"/>
    </row>
    <row r="25" spans="1:6">
      <c r="D25" s="540"/>
    </row>
    <row r="26" spans="1:6">
      <c r="D26" s="540"/>
    </row>
    <row r="27" spans="1:6">
      <c r="D27" s="540"/>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5"/>
  <sheetViews>
    <sheetView zoomScaleNormal="100" workbookViewId="0">
      <pane xSplit="1" ySplit="5" topLeftCell="B24" activePane="bottomRight" state="frozen"/>
      <selection pane="topRight" activeCell="B1" sqref="B1"/>
      <selection pane="bottomLeft" activeCell="A5" sqref="A5"/>
      <selection pane="bottomRight" activeCell="C14" sqref="C14"/>
    </sheetView>
  </sheetViews>
  <sheetFormatPr defaultRowHeight="15.75"/>
  <cols>
    <col min="1" max="1" width="10.7109375" style="55" customWidth="1"/>
    <col min="2" max="2" width="91.85546875" style="55" customWidth="1"/>
    <col min="3" max="3" width="53.140625" style="55" customWidth="1"/>
    <col min="4" max="4" width="32.28515625" style="55" customWidth="1"/>
  </cols>
  <sheetData>
    <row r="1" spans="1:4">
      <c r="A1" s="12" t="s">
        <v>231</v>
      </c>
      <c r="B1" s="14" t="str">
        <f>Info!C2</f>
        <v>სს ”საქართველოს ბანკი”</v>
      </c>
    </row>
    <row r="2" spans="1:4" s="16" customFormat="1" ht="15">
      <c r="A2" s="16" t="s">
        <v>232</v>
      </c>
      <c r="B2" s="517">
        <f>'2. RC'!B2</f>
        <v>43465</v>
      </c>
    </row>
    <row r="3" spans="1:4" s="16" customFormat="1" ht="15">
      <c r="A3" s="21"/>
    </row>
    <row r="4" spans="1:4" s="16" customFormat="1" thickBot="1">
      <c r="A4" s="16" t="s">
        <v>661</v>
      </c>
      <c r="B4" s="192" t="s">
        <v>312</v>
      </c>
      <c r="D4" s="194" t="s">
        <v>135</v>
      </c>
    </row>
    <row r="5" spans="1:4" ht="38.25">
      <c r="A5" s="142" t="s">
        <v>32</v>
      </c>
      <c r="B5" s="143" t="s">
        <v>274</v>
      </c>
      <c r="C5" s="144" t="s">
        <v>280</v>
      </c>
      <c r="D5" s="193" t="s">
        <v>313</v>
      </c>
    </row>
    <row r="6" spans="1:4">
      <c r="A6" s="132">
        <v>1</v>
      </c>
      <c r="B6" s="70" t="s">
        <v>196</v>
      </c>
      <c r="C6" s="446">
        <f>'2. RC'!E7</f>
        <v>506582333.95999998</v>
      </c>
      <c r="D6" s="133"/>
    </row>
    <row r="7" spans="1:4">
      <c r="A7" s="132">
        <v>2</v>
      </c>
      <c r="B7" s="71" t="s">
        <v>197</v>
      </c>
      <c r="C7" s="446">
        <f>'2. RC'!E8</f>
        <v>1485630127.96</v>
      </c>
      <c r="D7" s="134"/>
    </row>
    <row r="8" spans="1:4">
      <c r="A8" s="132">
        <v>3</v>
      </c>
      <c r="B8" s="71" t="s">
        <v>198</v>
      </c>
      <c r="C8" s="446">
        <f>'2. RC'!E9</f>
        <v>562627042.47000003</v>
      </c>
      <c r="D8" s="134"/>
    </row>
    <row r="9" spans="1:4">
      <c r="A9" s="132">
        <v>4</v>
      </c>
      <c r="B9" s="71" t="s">
        <v>227</v>
      </c>
      <c r="C9" s="446">
        <f>'2. RC'!E10</f>
        <v>303.24</v>
      </c>
      <c r="D9" s="134"/>
    </row>
    <row r="10" spans="1:4">
      <c r="A10" s="132">
        <v>5</v>
      </c>
      <c r="B10" s="71" t="s">
        <v>199</v>
      </c>
      <c r="C10" s="446">
        <f>'2. RC'!E11</f>
        <v>1829215911.0228</v>
      </c>
      <c r="D10" s="134"/>
    </row>
    <row r="11" spans="1:4">
      <c r="A11" s="445"/>
      <c r="B11" s="73" t="s">
        <v>947</v>
      </c>
      <c r="C11" s="446">
        <v>-489010</v>
      </c>
      <c r="D11" s="247" t="s">
        <v>934</v>
      </c>
    </row>
    <row r="12" spans="1:4">
      <c r="A12" s="132">
        <v>6.1</v>
      </c>
      <c r="B12" s="71" t="s">
        <v>200</v>
      </c>
      <c r="C12" s="446">
        <f>'2. RC'!E12</f>
        <v>8911639277.4370003</v>
      </c>
      <c r="D12" s="247"/>
    </row>
    <row r="13" spans="1:4">
      <c r="A13" s="132">
        <v>6.2</v>
      </c>
      <c r="B13" s="72" t="s">
        <v>201</v>
      </c>
      <c r="C13" s="274">
        <f>'2. RC'!E13</f>
        <v>-426285610.78310001</v>
      </c>
      <c r="D13" s="247" t="s">
        <v>935</v>
      </c>
    </row>
    <row r="14" spans="1:4">
      <c r="A14" s="132" t="s">
        <v>799</v>
      </c>
      <c r="B14" s="73" t="s">
        <v>800</v>
      </c>
      <c r="C14" s="274">
        <v>-159929000.63609999</v>
      </c>
      <c r="D14" s="247" t="s">
        <v>934</v>
      </c>
    </row>
    <row r="15" spans="1:4">
      <c r="A15" s="132">
        <v>6</v>
      </c>
      <c r="B15" s="71" t="s">
        <v>202</v>
      </c>
      <c r="C15" s="279">
        <f>C12+C13</f>
        <v>8485353666.6539001</v>
      </c>
      <c r="D15" s="247"/>
    </row>
    <row r="16" spans="1:4">
      <c r="A16" s="132">
        <v>7</v>
      </c>
      <c r="B16" s="71" t="s">
        <v>203</v>
      </c>
      <c r="C16" s="273">
        <f>'2. RC'!E15</f>
        <v>100738053.8611</v>
      </c>
      <c r="D16" s="247"/>
    </row>
    <row r="17" spans="1:4">
      <c r="A17" s="132">
        <v>8</v>
      </c>
      <c r="B17" s="71" t="s">
        <v>204</v>
      </c>
      <c r="C17" s="273">
        <f>'2. RC'!E16</f>
        <v>56934467.355000004</v>
      </c>
      <c r="D17" s="247"/>
    </row>
    <row r="18" spans="1:4">
      <c r="A18" s="132">
        <v>9</v>
      </c>
      <c r="B18" s="71" t="s">
        <v>205</v>
      </c>
      <c r="C18" s="273">
        <f>'2. RC'!E17</f>
        <v>130049276.84</v>
      </c>
      <c r="D18" s="247"/>
    </row>
    <row r="19" spans="1:4">
      <c r="A19" s="132">
        <v>9.1</v>
      </c>
      <c r="B19" s="73" t="s">
        <v>289</v>
      </c>
      <c r="C19" s="274">
        <v>12196364.18</v>
      </c>
      <c r="D19" s="247" t="s">
        <v>936</v>
      </c>
    </row>
    <row r="20" spans="1:4">
      <c r="A20" s="132">
        <v>9.1999999999999993</v>
      </c>
      <c r="B20" s="73" t="s">
        <v>279</v>
      </c>
      <c r="C20" s="274">
        <v>0</v>
      </c>
      <c r="D20" s="247" t="s">
        <v>937</v>
      </c>
    </row>
    <row r="21" spans="1:4">
      <c r="A21" s="132">
        <v>9.3000000000000007</v>
      </c>
      <c r="B21" s="73" t="s">
        <v>278</v>
      </c>
      <c r="C21" s="274">
        <f>'9. Capital'!C23</f>
        <v>0</v>
      </c>
      <c r="D21" s="247" t="s">
        <v>938</v>
      </c>
    </row>
    <row r="22" spans="1:4">
      <c r="A22" s="132">
        <v>10</v>
      </c>
      <c r="B22" s="71" t="s">
        <v>206</v>
      </c>
      <c r="C22" s="273">
        <f>'2. RC'!E18</f>
        <v>363916827.85000002</v>
      </c>
      <c r="D22" s="134"/>
    </row>
    <row r="23" spans="1:4">
      <c r="A23" s="132">
        <v>10.1</v>
      </c>
      <c r="B23" s="73" t="s">
        <v>277</v>
      </c>
      <c r="C23" s="273">
        <f>'9. Capital'!C15</f>
        <v>78478520.159999996</v>
      </c>
      <c r="D23" s="247" t="s">
        <v>702</v>
      </c>
    </row>
    <row r="24" spans="1:4">
      <c r="A24" s="132">
        <v>11</v>
      </c>
      <c r="B24" s="74" t="s">
        <v>207</v>
      </c>
      <c r="C24" s="275">
        <f>'2. RC'!E19</f>
        <v>243188156.65540004</v>
      </c>
      <c r="D24" s="135"/>
    </row>
    <row r="25" spans="1:4">
      <c r="A25" s="132">
        <v>12</v>
      </c>
      <c r="B25" s="76" t="s">
        <v>208</v>
      </c>
      <c r="C25" s="447">
        <f>SUM(C6:C10,C15:C18,C22,C24)</f>
        <v>13764236167.868198</v>
      </c>
      <c r="D25" s="136"/>
    </row>
    <row r="26" spans="1:4">
      <c r="A26" s="132">
        <v>13</v>
      </c>
      <c r="B26" s="71" t="s">
        <v>209</v>
      </c>
      <c r="C26" s="276">
        <f>'2. RC'!E22</f>
        <v>199889172.36000001</v>
      </c>
      <c r="D26" s="137"/>
    </row>
    <row r="27" spans="1:4">
      <c r="A27" s="132">
        <v>14</v>
      </c>
      <c r="B27" s="71" t="s">
        <v>210</v>
      </c>
      <c r="C27" s="276">
        <f>'2. RC'!E23</f>
        <v>2181353485.6065001</v>
      </c>
      <c r="D27" s="134"/>
    </row>
    <row r="28" spans="1:4">
      <c r="A28" s="132">
        <v>15</v>
      </c>
      <c r="B28" s="71" t="s">
        <v>211</v>
      </c>
      <c r="C28" s="276">
        <f>'2. RC'!E24</f>
        <v>1878610035.5900002</v>
      </c>
      <c r="D28" s="134"/>
    </row>
    <row r="29" spans="1:4">
      <c r="A29" s="132">
        <v>16</v>
      </c>
      <c r="B29" s="71" t="s">
        <v>212</v>
      </c>
      <c r="C29" s="276">
        <f>'2. RC'!E25</f>
        <v>3727726497.8500004</v>
      </c>
      <c r="D29" s="134"/>
    </row>
    <row r="30" spans="1:4">
      <c r="A30" s="132">
        <v>17</v>
      </c>
      <c r="B30" s="71" t="s">
        <v>213</v>
      </c>
      <c r="C30" s="276">
        <f>'2. RC'!E26</f>
        <v>1619004125</v>
      </c>
      <c r="D30" s="134"/>
    </row>
    <row r="31" spans="1:4">
      <c r="A31" s="132">
        <v>18</v>
      </c>
      <c r="B31" s="71" t="s">
        <v>214</v>
      </c>
      <c r="C31" s="276">
        <f>'2. RC'!E27</f>
        <v>1940012770.4246001</v>
      </c>
      <c r="D31" s="134"/>
    </row>
    <row r="32" spans="1:4">
      <c r="A32" s="132">
        <v>19</v>
      </c>
      <c r="B32" s="71" t="s">
        <v>215</v>
      </c>
      <c r="C32" s="276">
        <f>'2. RC'!E28</f>
        <v>64223813.160000004</v>
      </c>
      <c r="D32" s="134"/>
    </row>
    <row r="33" spans="1:4">
      <c r="A33" s="132">
        <v>20</v>
      </c>
      <c r="B33" s="71" t="s">
        <v>137</v>
      </c>
      <c r="C33" s="276">
        <f>'2. RC'!E29</f>
        <v>240644370.98399997</v>
      </c>
      <c r="D33" s="134"/>
    </row>
    <row r="34" spans="1:4">
      <c r="A34" s="132">
        <v>20.100000000000001</v>
      </c>
      <c r="B34" s="75" t="s">
        <v>798</v>
      </c>
      <c r="C34" s="275">
        <v>18298461.973999999</v>
      </c>
      <c r="D34" s="135" t="s">
        <v>934</v>
      </c>
    </row>
    <row r="35" spans="1:4">
      <c r="A35" s="132">
        <v>21</v>
      </c>
      <c r="B35" s="74" t="s">
        <v>216</v>
      </c>
      <c r="C35" s="275">
        <f>'2. RC'!E30</f>
        <v>414873000</v>
      </c>
      <c r="D35" s="135"/>
    </row>
    <row r="36" spans="1:4">
      <c r="A36" s="132">
        <v>21.1</v>
      </c>
      <c r="B36" s="75" t="s">
        <v>276</v>
      </c>
      <c r="C36" s="277">
        <v>380077200</v>
      </c>
      <c r="D36" s="138" t="s">
        <v>935</v>
      </c>
    </row>
    <row r="37" spans="1:4">
      <c r="A37" s="132">
        <v>22</v>
      </c>
      <c r="B37" s="76" t="s">
        <v>217</v>
      </c>
      <c r="C37" s="447">
        <f>SUM(C26:C33)+C35</f>
        <v>12266337270.975101</v>
      </c>
      <c r="D37" s="136"/>
    </row>
    <row r="38" spans="1:4">
      <c r="A38" s="132">
        <v>23</v>
      </c>
      <c r="B38" s="74" t="s">
        <v>218</v>
      </c>
      <c r="C38" s="273">
        <f>'2. RC'!E33</f>
        <v>27993660.18</v>
      </c>
      <c r="D38" s="134" t="s">
        <v>939</v>
      </c>
    </row>
    <row r="39" spans="1:4">
      <c r="A39" s="132">
        <v>24</v>
      </c>
      <c r="B39" s="74" t="s">
        <v>219</v>
      </c>
      <c r="C39" s="273">
        <f>'2. RC'!E34</f>
        <v>0</v>
      </c>
      <c r="D39" s="134"/>
    </row>
    <row r="40" spans="1:4">
      <c r="A40" s="132">
        <v>25</v>
      </c>
      <c r="B40" s="74" t="s">
        <v>275</v>
      </c>
      <c r="C40" s="273">
        <f>'2. RC'!E35</f>
        <v>-1184864.2000000002</v>
      </c>
      <c r="D40" s="134" t="s">
        <v>940</v>
      </c>
    </row>
    <row r="41" spans="1:4">
      <c r="A41" s="132">
        <v>26</v>
      </c>
      <c r="B41" s="74" t="s">
        <v>221</v>
      </c>
      <c r="C41" s="273">
        <f>'2. RC'!E36</f>
        <v>178530901.95999998</v>
      </c>
      <c r="D41" s="134" t="s">
        <v>941</v>
      </c>
    </row>
    <row r="42" spans="1:4">
      <c r="A42" s="132">
        <v>27</v>
      </c>
      <c r="B42" s="74" t="s">
        <v>222</v>
      </c>
      <c r="C42" s="273">
        <f>'2. RC'!E37</f>
        <v>0</v>
      </c>
      <c r="D42" s="134"/>
    </row>
    <row r="43" spans="1:4">
      <c r="A43" s="132">
        <v>28</v>
      </c>
      <c r="B43" s="74" t="s">
        <v>223</v>
      </c>
      <c r="C43" s="273">
        <f>'2. RC'!E38</f>
        <v>1265287964.2330985</v>
      </c>
      <c r="D43" s="134" t="s">
        <v>942</v>
      </c>
    </row>
    <row r="44" spans="1:4">
      <c r="A44" s="132">
        <v>29</v>
      </c>
      <c r="B44" s="74" t="s">
        <v>41</v>
      </c>
      <c r="C44" s="273">
        <f>'2. RC'!E39</f>
        <v>27271234.720000003</v>
      </c>
      <c r="D44" s="134" t="s">
        <v>943</v>
      </c>
    </row>
    <row r="45" spans="1:4" ht="16.5" thickBot="1">
      <c r="A45" s="139">
        <v>30</v>
      </c>
      <c r="B45" s="140" t="s">
        <v>224</v>
      </c>
      <c r="C45" s="278">
        <f>SUM(C38:C44)</f>
        <v>1497898896.8930986</v>
      </c>
      <c r="D45" s="141"/>
    </row>
  </sheetData>
  <pageMargins left="0.7" right="0.7" top="0.75" bottom="0.75" header="0.3" footer="0.3"/>
  <pageSetup paperSize="9" scale="46"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22"/>
  <sheetViews>
    <sheetView zoomScaleNormal="100" workbookViewId="0">
      <pane xSplit="2" ySplit="7" topLeftCell="L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105.140625" style="2" bestFit="1" customWidth="1"/>
    <col min="3" max="3" width="13.85546875" style="2" bestFit="1" customWidth="1"/>
    <col min="4" max="4" width="13.28515625" style="2" bestFit="1" customWidth="1"/>
    <col min="5" max="5" width="12.7109375" style="2" bestFit="1" customWidth="1"/>
    <col min="6" max="6" width="13.28515625" style="2" bestFit="1" customWidth="1"/>
    <col min="7" max="7" width="12.7109375" style="2" bestFit="1" customWidth="1"/>
    <col min="8" max="8" width="13.28515625" style="2" bestFit="1" customWidth="1"/>
    <col min="9" max="9" width="12.710937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2.7109375" style="2" bestFit="1" customWidth="1"/>
    <col min="16" max="16" width="13.28515625" style="2" bestFit="1" customWidth="1"/>
    <col min="17" max="17" width="11.28515625" style="2" bestFit="1" customWidth="1"/>
    <col min="18" max="18" width="13.28515625" style="2" bestFit="1" customWidth="1"/>
    <col min="19" max="19" width="33" style="2" bestFit="1" customWidth="1"/>
    <col min="20" max="20" width="11.7109375" style="9" bestFit="1" customWidth="1"/>
    <col min="21" max="16384" width="9.140625" style="9"/>
  </cols>
  <sheetData>
    <row r="1" spans="1:20">
      <c r="A1" s="2" t="s">
        <v>231</v>
      </c>
      <c r="B1" s="332" t="str">
        <f>Info!C2</f>
        <v>სს ”საქართველოს ბანკი”</v>
      </c>
    </row>
    <row r="2" spans="1:20">
      <c r="A2" s="2" t="s">
        <v>232</v>
      </c>
      <c r="B2" s="515">
        <f>'2. RC'!B2</f>
        <v>43465</v>
      </c>
    </row>
    <row r="4" spans="1:20" ht="26.25" thickBot="1">
      <c r="A4" s="54" t="s">
        <v>662</v>
      </c>
      <c r="B4" s="301" t="s">
        <v>769</v>
      </c>
    </row>
    <row r="5" spans="1:20">
      <c r="A5" s="120"/>
      <c r="B5" s="123"/>
      <c r="C5" s="102" t="s">
        <v>0</v>
      </c>
      <c r="D5" s="102" t="s">
        <v>1</v>
      </c>
      <c r="E5" s="102" t="s">
        <v>2</v>
      </c>
      <c r="F5" s="102" t="s">
        <v>3</v>
      </c>
      <c r="G5" s="102" t="s">
        <v>4</v>
      </c>
      <c r="H5" s="102" t="s">
        <v>10</v>
      </c>
      <c r="I5" s="102" t="s">
        <v>281</v>
      </c>
      <c r="J5" s="102" t="s">
        <v>282</v>
      </c>
      <c r="K5" s="102" t="s">
        <v>283</v>
      </c>
      <c r="L5" s="102" t="s">
        <v>284</v>
      </c>
      <c r="M5" s="102" t="s">
        <v>285</v>
      </c>
      <c r="N5" s="102" t="s">
        <v>286</v>
      </c>
      <c r="O5" s="102" t="s">
        <v>756</v>
      </c>
      <c r="P5" s="102" t="s">
        <v>757</v>
      </c>
      <c r="Q5" s="102" t="s">
        <v>758</v>
      </c>
      <c r="R5" s="294" t="s">
        <v>759</v>
      </c>
      <c r="S5" s="103" t="s">
        <v>760</v>
      </c>
    </row>
    <row r="6" spans="1:20">
      <c r="A6" s="146"/>
      <c r="B6" s="575" t="s">
        <v>761</v>
      </c>
      <c r="C6" s="573">
        <v>0</v>
      </c>
      <c r="D6" s="574"/>
      <c r="E6" s="573">
        <v>0.2</v>
      </c>
      <c r="F6" s="574"/>
      <c r="G6" s="573">
        <v>0.35</v>
      </c>
      <c r="H6" s="574"/>
      <c r="I6" s="573">
        <v>0.5</v>
      </c>
      <c r="J6" s="574"/>
      <c r="K6" s="573">
        <v>0.75</v>
      </c>
      <c r="L6" s="574"/>
      <c r="M6" s="573">
        <v>1</v>
      </c>
      <c r="N6" s="574"/>
      <c r="O6" s="573">
        <v>1.5</v>
      </c>
      <c r="P6" s="574"/>
      <c r="Q6" s="573">
        <v>2.5</v>
      </c>
      <c r="R6" s="574"/>
      <c r="S6" s="571" t="s">
        <v>294</v>
      </c>
    </row>
    <row r="7" spans="1:20">
      <c r="A7" s="146"/>
      <c r="B7" s="576"/>
      <c r="C7" s="300" t="s">
        <v>754</v>
      </c>
      <c r="D7" s="300" t="s">
        <v>755</v>
      </c>
      <c r="E7" s="300" t="s">
        <v>754</v>
      </c>
      <c r="F7" s="300" t="s">
        <v>755</v>
      </c>
      <c r="G7" s="300" t="s">
        <v>754</v>
      </c>
      <c r="H7" s="300" t="s">
        <v>755</v>
      </c>
      <c r="I7" s="300" t="s">
        <v>754</v>
      </c>
      <c r="J7" s="300" t="s">
        <v>755</v>
      </c>
      <c r="K7" s="300" t="s">
        <v>754</v>
      </c>
      <c r="L7" s="300" t="s">
        <v>755</v>
      </c>
      <c r="M7" s="300" t="s">
        <v>754</v>
      </c>
      <c r="N7" s="300" t="s">
        <v>755</v>
      </c>
      <c r="O7" s="300" t="s">
        <v>754</v>
      </c>
      <c r="P7" s="300" t="s">
        <v>755</v>
      </c>
      <c r="Q7" s="300" t="s">
        <v>754</v>
      </c>
      <c r="R7" s="300" t="s">
        <v>755</v>
      </c>
      <c r="S7" s="572"/>
    </row>
    <row r="8" spans="1:20" s="150" customFormat="1">
      <c r="A8" s="106">
        <v>1</v>
      </c>
      <c r="B8" s="168" t="s">
        <v>259</v>
      </c>
      <c r="C8" s="448">
        <v>1256555533.0799999</v>
      </c>
      <c r="D8" s="448"/>
      <c r="E8" s="448">
        <v>0</v>
      </c>
      <c r="F8" s="449"/>
      <c r="G8" s="448">
        <v>0</v>
      </c>
      <c r="H8" s="448"/>
      <c r="I8" s="448">
        <v>0</v>
      </c>
      <c r="J8" s="448"/>
      <c r="K8" s="448">
        <v>0</v>
      </c>
      <c r="L8" s="448"/>
      <c r="M8" s="448">
        <v>1239895233.0699999</v>
      </c>
      <c r="N8" s="448"/>
      <c r="O8" s="448">
        <v>0</v>
      </c>
      <c r="P8" s="448"/>
      <c r="Q8" s="448">
        <v>0</v>
      </c>
      <c r="R8" s="449"/>
      <c r="S8" s="305">
        <f>$C$6*SUM(C8:D8)+$E$6*SUM(E8:F8)+$G$6*SUM(G8:H8)+$I$6*SUM(I8:J8)+$K$6*SUM(K8:L8)+$M$6*SUM(M8:N8)+$O$6*SUM(O8:P8)+$Q$6*SUM(Q8:R8)</f>
        <v>1239895233.0699999</v>
      </c>
      <c r="T8" s="510">
        <v>0</v>
      </c>
    </row>
    <row r="9" spans="1:20" s="150" customFormat="1">
      <c r="A9" s="106">
        <v>2</v>
      </c>
      <c r="B9" s="168" t="s">
        <v>260</v>
      </c>
      <c r="C9" s="448">
        <v>0</v>
      </c>
      <c r="D9" s="448"/>
      <c r="E9" s="448">
        <v>0</v>
      </c>
      <c r="F9" s="448"/>
      <c r="G9" s="448">
        <v>0</v>
      </c>
      <c r="H9" s="448"/>
      <c r="I9" s="448">
        <v>0</v>
      </c>
      <c r="J9" s="448"/>
      <c r="K9" s="448">
        <v>0</v>
      </c>
      <c r="L9" s="448"/>
      <c r="M9" s="448">
        <v>0</v>
      </c>
      <c r="N9" s="448"/>
      <c r="O9" s="448">
        <v>0</v>
      </c>
      <c r="P9" s="448"/>
      <c r="Q9" s="448">
        <v>0</v>
      </c>
      <c r="R9" s="449"/>
      <c r="S9" s="305">
        <f t="shared" ref="S9:S21" si="0">$C$6*SUM(C9:D9)+$E$6*SUM(E9:F9)+$G$6*SUM(G9:H9)+$I$6*SUM(I9:J9)+$K$6*SUM(K9:L9)+$M$6*SUM(M9:N9)+$O$6*SUM(O9:P9)+$Q$6*SUM(Q9:R9)</f>
        <v>0</v>
      </c>
    </row>
    <row r="10" spans="1:20" s="150" customFormat="1">
      <c r="A10" s="106">
        <v>3</v>
      </c>
      <c r="B10" s="168" t="s">
        <v>261</v>
      </c>
      <c r="C10" s="448">
        <v>0</v>
      </c>
      <c r="D10" s="448"/>
      <c r="E10" s="448">
        <v>0</v>
      </c>
      <c r="F10" s="448"/>
      <c r="G10" s="448">
        <v>0</v>
      </c>
      <c r="H10" s="448"/>
      <c r="I10" s="448">
        <v>0</v>
      </c>
      <c r="J10" s="448"/>
      <c r="K10" s="448">
        <v>0</v>
      </c>
      <c r="L10" s="448"/>
      <c r="M10" s="448">
        <v>0</v>
      </c>
      <c r="N10" s="448"/>
      <c r="O10" s="448">
        <v>0</v>
      </c>
      <c r="P10" s="448"/>
      <c r="Q10" s="448">
        <v>0</v>
      </c>
      <c r="R10" s="449"/>
      <c r="S10" s="305">
        <f t="shared" si="0"/>
        <v>0</v>
      </c>
    </row>
    <row r="11" spans="1:20" s="150" customFormat="1">
      <c r="A11" s="106">
        <v>4</v>
      </c>
      <c r="B11" s="168" t="s">
        <v>262</v>
      </c>
      <c r="C11" s="448">
        <v>0</v>
      </c>
      <c r="D11" s="448"/>
      <c r="E11" s="448">
        <v>0</v>
      </c>
      <c r="F11" s="448"/>
      <c r="G11" s="448">
        <v>0</v>
      </c>
      <c r="H11" s="448"/>
      <c r="I11" s="448">
        <v>0</v>
      </c>
      <c r="J11" s="448"/>
      <c r="K11" s="448">
        <v>0</v>
      </c>
      <c r="L11" s="448"/>
      <c r="M11" s="448">
        <v>0</v>
      </c>
      <c r="N11" s="448"/>
      <c r="O11" s="448">
        <v>0</v>
      </c>
      <c r="P11" s="448"/>
      <c r="Q11" s="448">
        <v>0</v>
      </c>
      <c r="R11" s="449"/>
      <c r="S11" s="305">
        <f t="shared" si="0"/>
        <v>0</v>
      </c>
    </row>
    <row r="12" spans="1:20" s="150" customFormat="1">
      <c r="A12" s="106">
        <v>5</v>
      </c>
      <c r="B12" s="168" t="s">
        <v>263</v>
      </c>
      <c r="C12" s="448">
        <v>740342259.55200005</v>
      </c>
      <c r="D12" s="448"/>
      <c r="E12" s="448">
        <v>0</v>
      </c>
      <c r="F12" s="448"/>
      <c r="G12" s="448">
        <v>0</v>
      </c>
      <c r="H12" s="448"/>
      <c r="I12" s="448">
        <v>0</v>
      </c>
      <c r="J12" s="448"/>
      <c r="K12" s="448">
        <v>0</v>
      </c>
      <c r="L12" s="448"/>
      <c r="M12" s="448">
        <v>0</v>
      </c>
      <c r="N12" s="448"/>
      <c r="O12" s="448">
        <v>0</v>
      </c>
      <c r="P12" s="448"/>
      <c r="Q12" s="448">
        <v>0</v>
      </c>
      <c r="R12" s="449"/>
      <c r="S12" s="305">
        <f>$C$6*SUM(C12:D12)+$E$6*SUM(E12:F12)+$G$6*SUM(G12:H12)+$I$6*SUM(I12:J12)+$K$6*SUM(K12:L12)+$M$6*SUM(M12:N12)+$O$6*SUM(O12:P12)+$Q$6*SUM(Q12:R12)</f>
        <v>0</v>
      </c>
    </row>
    <row r="13" spans="1:20" s="150" customFormat="1">
      <c r="A13" s="106">
        <v>6</v>
      </c>
      <c r="B13" s="168" t="s">
        <v>264</v>
      </c>
      <c r="C13" s="448"/>
      <c r="D13" s="448"/>
      <c r="E13" s="448">
        <v>583953959.4892</v>
      </c>
      <c r="F13" s="448"/>
      <c r="G13" s="448">
        <v>0</v>
      </c>
      <c r="H13" s="448"/>
      <c r="I13" s="448">
        <v>95497807.623305306</v>
      </c>
      <c r="J13" s="448"/>
      <c r="K13" s="448">
        <v>0</v>
      </c>
      <c r="L13" s="448"/>
      <c r="M13" s="448">
        <v>331247.73337410018</v>
      </c>
      <c r="N13" s="448"/>
      <c r="O13" s="448">
        <v>50365.95</v>
      </c>
      <c r="P13" s="448"/>
      <c r="Q13" s="448">
        <v>0</v>
      </c>
      <c r="R13" s="449"/>
      <c r="S13" s="305">
        <f t="shared" si="0"/>
        <v>164946492.36786675</v>
      </c>
      <c r="T13" s="510">
        <v>0</v>
      </c>
    </row>
    <row r="14" spans="1:20" s="150" customFormat="1">
      <c r="A14" s="106">
        <v>7</v>
      </c>
      <c r="B14" s="168" t="s">
        <v>79</v>
      </c>
      <c r="C14" s="448"/>
      <c r="D14" s="448"/>
      <c r="E14" s="448">
        <v>0</v>
      </c>
      <c r="F14" s="448"/>
      <c r="G14" s="448">
        <v>0</v>
      </c>
      <c r="H14" s="448"/>
      <c r="I14" s="448">
        <v>0</v>
      </c>
      <c r="J14" s="448"/>
      <c r="K14" s="448">
        <v>0</v>
      </c>
      <c r="L14" s="448"/>
      <c r="M14" s="448">
        <v>2773374210.5508699</v>
      </c>
      <c r="N14" s="448">
        <v>557050857.66026998</v>
      </c>
      <c r="O14" s="448">
        <v>73356235.362130001</v>
      </c>
      <c r="P14" s="448"/>
      <c r="Q14" s="448">
        <v>0</v>
      </c>
      <c r="R14" s="449"/>
      <c r="S14" s="305">
        <f t="shared" si="0"/>
        <v>3440459421.2543344</v>
      </c>
      <c r="T14" s="510">
        <v>0</v>
      </c>
    </row>
    <row r="15" spans="1:20" s="150" customFormat="1">
      <c r="A15" s="106">
        <v>8</v>
      </c>
      <c r="B15" s="168" t="s">
        <v>80</v>
      </c>
      <c r="C15" s="448"/>
      <c r="D15" s="448"/>
      <c r="E15" s="448">
        <v>0</v>
      </c>
      <c r="F15" s="448"/>
      <c r="G15" s="448">
        <v>0</v>
      </c>
      <c r="H15" s="448"/>
      <c r="I15" s="448">
        <v>0</v>
      </c>
      <c r="J15" s="448"/>
      <c r="K15" s="448">
        <v>3225704598.2198</v>
      </c>
      <c r="L15" s="448">
        <v>118510716.78715</v>
      </c>
      <c r="M15" s="448">
        <v>0</v>
      </c>
      <c r="N15" s="448">
        <v>0</v>
      </c>
      <c r="O15" s="448">
        <v>0</v>
      </c>
      <c r="P15" s="448"/>
      <c r="Q15" s="448">
        <v>0</v>
      </c>
      <c r="R15" s="449"/>
      <c r="S15" s="305">
        <f t="shared" si="0"/>
        <v>2508161486.2552123</v>
      </c>
      <c r="T15" s="510">
        <v>0</v>
      </c>
    </row>
    <row r="16" spans="1:20" s="150" customFormat="1">
      <c r="A16" s="106">
        <v>9</v>
      </c>
      <c r="B16" s="168" t="s">
        <v>81</v>
      </c>
      <c r="C16" s="448"/>
      <c r="D16" s="448"/>
      <c r="E16" s="448">
        <v>0</v>
      </c>
      <c r="F16" s="448"/>
      <c r="G16" s="448">
        <v>1553064612.046</v>
      </c>
      <c r="H16" s="448"/>
      <c r="I16" s="448">
        <v>0</v>
      </c>
      <c r="J16" s="448"/>
      <c r="K16" s="448">
        <v>0</v>
      </c>
      <c r="L16" s="448"/>
      <c r="M16" s="448">
        <v>0</v>
      </c>
      <c r="N16" s="448"/>
      <c r="O16" s="448">
        <v>0</v>
      </c>
      <c r="P16" s="448"/>
      <c r="Q16" s="448">
        <v>0</v>
      </c>
      <c r="R16" s="449"/>
      <c r="S16" s="305">
        <f t="shared" si="0"/>
        <v>543572614.21609998</v>
      </c>
      <c r="T16" s="510">
        <v>0</v>
      </c>
    </row>
    <row r="17" spans="1:20" s="150" customFormat="1">
      <c r="A17" s="106">
        <v>10</v>
      </c>
      <c r="B17" s="168" t="s">
        <v>75</v>
      </c>
      <c r="C17" s="448"/>
      <c r="D17" s="448"/>
      <c r="E17" s="448">
        <v>0</v>
      </c>
      <c r="F17" s="448"/>
      <c r="G17" s="448">
        <v>0</v>
      </c>
      <c r="H17" s="448"/>
      <c r="I17" s="448">
        <v>11139642.613242622</v>
      </c>
      <c r="J17" s="448"/>
      <c r="K17" s="448">
        <v>0</v>
      </c>
      <c r="L17" s="448"/>
      <c r="M17" s="448">
        <v>103719444.24083738</v>
      </c>
      <c r="N17" s="448"/>
      <c r="O17" s="448">
        <v>7678691.9111199984</v>
      </c>
      <c r="P17" s="448"/>
      <c r="Q17" s="448">
        <v>0</v>
      </c>
      <c r="R17" s="449"/>
      <c r="S17" s="305">
        <f t="shared" si="0"/>
        <v>120807303.41413869</v>
      </c>
      <c r="T17" s="510">
        <v>0</v>
      </c>
    </row>
    <row r="18" spans="1:20" s="150" customFormat="1">
      <c r="A18" s="106">
        <v>11</v>
      </c>
      <c r="B18" s="168" t="s">
        <v>76</v>
      </c>
      <c r="C18" s="448"/>
      <c r="D18" s="448"/>
      <c r="E18" s="448">
        <v>0</v>
      </c>
      <c r="F18" s="448"/>
      <c r="G18" s="448">
        <v>0</v>
      </c>
      <c r="H18" s="448"/>
      <c r="I18" s="448">
        <v>0</v>
      </c>
      <c r="J18" s="448"/>
      <c r="K18" s="448">
        <v>0</v>
      </c>
      <c r="L18" s="448"/>
      <c r="M18" s="448">
        <v>699812274.83440006</v>
      </c>
      <c r="N18" s="448"/>
      <c r="O18" s="448">
        <v>286861830.01550001</v>
      </c>
      <c r="P18" s="448"/>
      <c r="Q18" s="448">
        <v>27935707.205282301</v>
      </c>
      <c r="R18" s="449"/>
      <c r="S18" s="305">
        <f t="shared" si="0"/>
        <v>1199944287.8708558</v>
      </c>
      <c r="T18" s="510">
        <v>0</v>
      </c>
    </row>
    <row r="19" spans="1:20" s="150" customFormat="1">
      <c r="A19" s="106">
        <v>12</v>
      </c>
      <c r="B19" s="168" t="s">
        <v>77</v>
      </c>
      <c r="C19" s="448"/>
      <c r="D19" s="448"/>
      <c r="E19" s="448">
        <v>0</v>
      </c>
      <c r="F19" s="448"/>
      <c r="G19" s="448">
        <v>0</v>
      </c>
      <c r="H19" s="448"/>
      <c r="I19" s="448">
        <v>0</v>
      </c>
      <c r="J19" s="448"/>
      <c r="K19" s="448">
        <v>0</v>
      </c>
      <c r="L19" s="448"/>
      <c r="M19" s="448">
        <v>0</v>
      </c>
      <c r="N19" s="448"/>
      <c r="O19" s="448">
        <v>0</v>
      </c>
      <c r="P19" s="448"/>
      <c r="Q19" s="448">
        <v>0</v>
      </c>
      <c r="R19" s="449"/>
      <c r="S19" s="305">
        <f t="shared" si="0"/>
        <v>0</v>
      </c>
    </row>
    <row r="20" spans="1:20" s="150" customFormat="1">
      <c r="A20" s="106">
        <v>13</v>
      </c>
      <c r="B20" s="168" t="s">
        <v>78</v>
      </c>
      <c r="C20" s="448"/>
      <c r="D20" s="448"/>
      <c r="E20" s="448">
        <v>0</v>
      </c>
      <c r="F20" s="448"/>
      <c r="G20" s="448">
        <v>0</v>
      </c>
      <c r="H20" s="448"/>
      <c r="I20" s="448">
        <v>0</v>
      </c>
      <c r="J20" s="448"/>
      <c r="K20" s="448">
        <v>0</v>
      </c>
      <c r="L20" s="448"/>
      <c r="M20" s="448">
        <v>0</v>
      </c>
      <c r="N20" s="448"/>
      <c r="O20" s="448">
        <v>0</v>
      </c>
      <c r="P20" s="448"/>
      <c r="Q20" s="448">
        <v>0</v>
      </c>
      <c r="R20" s="449"/>
      <c r="S20" s="305">
        <f t="shared" si="0"/>
        <v>0</v>
      </c>
    </row>
    <row r="21" spans="1:20" s="150" customFormat="1">
      <c r="A21" s="106">
        <v>14</v>
      </c>
      <c r="B21" s="168" t="s">
        <v>292</v>
      </c>
      <c r="C21" s="448">
        <v>506582333.96000004</v>
      </c>
      <c r="D21" s="448"/>
      <c r="E21" s="448">
        <v>0</v>
      </c>
      <c r="F21" s="448"/>
      <c r="G21" s="448">
        <v>0</v>
      </c>
      <c r="H21" s="448"/>
      <c r="I21" s="448">
        <v>0</v>
      </c>
      <c r="J21" s="448"/>
      <c r="K21" s="448">
        <v>0</v>
      </c>
      <c r="L21" s="448"/>
      <c r="M21" s="448">
        <v>530270394.09223974</v>
      </c>
      <c r="N21" s="448"/>
      <c r="O21" s="448">
        <v>0</v>
      </c>
      <c r="P21" s="448"/>
      <c r="Q21" s="448">
        <v>117852912.65999998</v>
      </c>
      <c r="R21" s="449"/>
      <c r="S21" s="305">
        <f t="shared" si="0"/>
        <v>824902675.74223971</v>
      </c>
      <c r="T21" s="510">
        <v>0</v>
      </c>
    </row>
    <row r="22" spans="1:20" ht="13.5" thickBot="1">
      <c r="A22" s="88"/>
      <c r="B22" s="152" t="s">
        <v>74</v>
      </c>
      <c r="C22" s="280">
        <f>SUM(C8:C21)</f>
        <v>2503480126.592</v>
      </c>
      <c r="D22" s="280">
        <f t="shared" ref="D22:S22" si="1">SUM(D8:D21)</f>
        <v>0</v>
      </c>
      <c r="E22" s="280">
        <f t="shared" si="1"/>
        <v>583953959.4892</v>
      </c>
      <c r="F22" s="280">
        <f t="shared" si="1"/>
        <v>0</v>
      </c>
      <c r="G22" s="280">
        <f t="shared" si="1"/>
        <v>1553064612.046</v>
      </c>
      <c r="H22" s="280">
        <f t="shared" si="1"/>
        <v>0</v>
      </c>
      <c r="I22" s="280">
        <f t="shared" si="1"/>
        <v>106637450.23654793</v>
      </c>
      <c r="J22" s="280">
        <f t="shared" si="1"/>
        <v>0</v>
      </c>
      <c r="K22" s="280">
        <f t="shared" si="1"/>
        <v>3225704598.2198</v>
      </c>
      <c r="L22" s="280">
        <f t="shared" si="1"/>
        <v>118510716.78715</v>
      </c>
      <c r="M22" s="280">
        <f t="shared" si="1"/>
        <v>5347402804.5217209</v>
      </c>
      <c r="N22" s="280">
        <f t="shared" si="1"/>
        <v>557050857.66026998</v>
      </c>
      <c r="O22" s="280">
        <f t="shared" si="1"/>
        <v>367947123.23874998</v>
      </c>
      <c r="P22" s="280">
        <f t="shared" si="1"/>
        <v>0</v>
      </c>
      <c r="Q22" s="280">
        <f t="shared" si="1"/>
        <v>145788619.8652823</v>
      </c>
      <c r="R22" s="280">
        <f t="shared" si="1"/>
        <v>0</v>
      </c>
      <c r="S22" s="306">
        <f t="shared" si="1"/>
        <v>10042689514.190748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colBreaks count="1" manualBreakCount="1">
    <brk id="19" max="21"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O7" activePane="bottomRight" state="frozen"/>
      <selection pane="topRight" activeCell="C1" sqref="C1"/>
      <selection pane="bottomLeft" activeCell="A6" sqref="A6"/>
      <selection pane="bottomRight" activeCell="S28" sqref="S28"/>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9"/>
  </cols>
  <sheetData>
    <row r="1" spans="1:22">
      <c r="A1" s="2" t="s">
        <v>231</v>
      </c>
      <c r="B1" s="332" t="str">
        <f>Info!C2</f>
        <v>სს ”საქართველოს ბანკი”</v>
      </c>
    </row>
    <row r="2" spans="1:22">
      <c r="A2" s="2" t="s">
        <v>232</v>
      </c>
      <c r="B2" s="515">
        <f>'2. RC'!B2</f>
        <v>43465</v>
      </c>
    </row>
    <row r="4" spans="1:22" ht="27.75" thickBot="1">
      <c r="A4" s="2" t="s">
        <v>663</v>
      </c>
      <c r="B4" s="302" t="s">
        <v>770</v>
      </c>
      <c r="V4" s="194" t="s">
        <v>135</v>
      </c>
    </row>
    <row r="5" spans="1:22">
      <c r="A5" s="86"/>
      <c r="B5" s="87"/>
      <c r="C5" s="577" t="s">
        <v>241</v>
      </c>
      <c r="D5" s="578"/>
      <c r="E5" s="578"/>
      <c r="F5" s="578"/>
      <c r="G5" s="578"/>
      <c r="H5" s="578"/>
      <c r="I5" s="578"/>
      <c r="J5" s="578"/>
      <c r="K5" s="578"/>
      <c r="L5" s="579"/>
      <c r="M5" s="577" t="s">
        <v>242</v>
      </c>
      <c r="N5" s="578"/>
      <c r="O5" s="578"/>
      <c r="P5" s="578"/>
      <c r="Q5" s="578"/>
      <c r="R5" s="578"/>
      <c r="S5" s="579"/>
      <c r="T5" s="582" t="s">
        <v>768</v>
      </c>
      <c r="U5" s="582" t="s">
        <v>767</v>
      </c>
      <c r="V5" s="580" t="s">
        <v>243</v>
      </c>
    </row>
    <row r="6" spans="1:22" s="54" customFormat="1" ht="140.25">
      <c r="A6" s="104"/>
      <c r="B6" s="170"/>
      <c r="C6" s="84" t="s">
        <v>244</v>
      </c>
      <c r="D6" s="83" t="s">
        <v>245</v>
      </c>
      <c r="E6" s="80" t="s">
        <v>246</v>
      </c>
      <c r="F6" s="303" t="s">
        <v>762</v>
      </c>
      <c r="G6" s="83" t="s">
        <v>247</v>
      </c>
      <c r="H6" s="83" t="s">
        <v>248</v>
      </c>
      <c r="I6" s="83" t="s">
        <v>249</v>
      </c>
      <c r="J6" s="83" t="s">
        <v>291</v>
      </c>
      <c r="K6" s="83" t="s">
        <v>250</v>
      </c>
      <c r="L6" s="85" t="s">
        <v>251</v>
      </c>
      <c r="M6" s="84" t="s">
        <v>252</v>
      </c>
      <c r="N6" s="83" t="s">
        <v>253</v>
      </c>
      <c r="O6" s="83" t="s">
        <v>254</v>
      </c>
      <c r="P6" s="83" t="s">
        <v>255</v>
      </c>
      <c r="Q6" s="83" t="s">
        <v>256</v>
      </c>
      <c r="R6" s="83" t="s">
        <v>257</v>
      </c>
      <c r="S6" s="85" t="s">
        <v>258</v>
      </c>
      <c r="T6" s="583"/>
      <c r="U6" s="583"/>
      <c r="V6" s="581"/>
    </row>
    <row r="7" spans="1:22" s="150" customFormat="1">
      <c r="A7" s="151">
        <v>1</v>
      </c>
      <c r="B7" s="149" t="s">
        <v>259</v>
      </c>
      <c r="C7" s="281"/>
      <c r="D7" s="448">
        <v>0</v>
      </c>
      <c r="E7" s="448"/>
      <c r="F7" s="448"/>
      <c r="G7" s="448"/>
      <c r="H7" s="448"/>
      <c r="I7" s="448"/>
      <c r="J7" s="448"/>
      <c r="K7" s="448"/>
      <c r="L7" s="448"/>
      <c r="M7" s="448">
        <v>0</v>
      </c>
      <c r="N7" s="448"/>
      <c r="O7" s="448"/>
      <c r="P7" s="448"/>
      <c r="Q7" s="448"/>
      <c r="R7" s="448">
        <v>0</v>
      </c>
      <c r="S7" s="448"/>
      <c r="T7" s="297"/>
      <c r="U7" s="296"/>
      <c r="V7" s="282">
        <f>SUM(C7:S7)</f>
        <v>0</v>
      </c>
    </row>
    <row r="8" spans="1:22" s="150" customFormat="1">
      <c r="A8" s="151">
        <v>2</v>
      </c>
      <c r="B8" s="149" t="s">
        <v>260</v>
      </c>
      <c r="C8" s="281"/>
      <c r="D8" s="448">
        <v>0</v>
      </c>
      <c r="E8" s="448"/>
      <c r="F8" s="448"/>
      <c r="G8" s="448"/>
      <c r="H8" s="448"/>
      <c r="I8" s="448"/>
      <c r="J8" s="448"/>
      <c r="K8" s="448"/>
      <c r="L8" s="448"/>
      <c r="M8" s="448"/>
      <c r="N8" s="448"/>
      <c r="O8" s="448"/>
      <c r="P8" s="448"/>
      <c r="Q8" s="448"/>
      <c r="R8" s="448">
        <v>0</v>
      </c>
      <c r="S8" s="448"/>
      <c r="T8" s="296"/>
      <c r="U8" s="296"/>
      <c r="V8" s="282">
        <f t="shared" ref="V8:V20" si="0">SUM(C8:S8)</f>
        <v>0</v>
      </c>
    </row>
    <row r="9" spans="1:22" s="150" customFormat="1">
      <c r="A9" s="151">
        <v>3</v>
      </c>
      <c r="B9" s="149" t="s">
        <v>261</v>
      </c>
      <c r="C9" s="281"/>
      <c r="D9" s="448">
        <v>0</v>
      </c>
      <c r="E9" s="448"/>
      <c r="F9" s="448"/>
      <c r="G9" s="448"/>
      <c r="H9" s="448"/>
      <c r="I9" s="448"/>
      <c r="J9" s="448"/>
      <c r="K9" s="448"/>
      <c r="L9" s="448"/>
      <c r="M9" s="448"/>
      <c r="N9" s="448"/>
      <c r="O9" s="448"/>
      <c r="P9" s="448"/>
      <c r="Q9" s="448"/>
      <c r="R9" s="448">
        <v>0</v>
      </c>
      <c r="S9" s="448"/>
      <c r="T9" s="296"/>
      <c r="U9" s="296"/>
      <c r="V9" s="282">
        <f>SUM(C9:S9)</f>
        <v>0</v>
      </c>
    </row>
    <row r="10" spans="1:22" s="150" customFormat="1">
      <c r="A10" s="151">
        <v>4</v>
      </c>
      <c r="B10" s="149" t="s">
        <v>262</v>
      </c>
      <c r="C10" s="281"/>
      <c r="D10" s="448">
        <v>0</v>
      </c>
      <c r="E10" s="448"/>
      <c r="F10" s="448"/>
      <c r="G10" s="448"/>
      <c r="H10" s="448"/>
      <c r="I10" s="448"/>
      <c r="J10" s="448"/>
      <c r="K10" s="448"/>
      <c r="L10" s="448"/>
      <c r="M10" s="448"/>
      <c r="N10" s="448"/>
      <c r="O10" s="448"/>
      <c r="P10" s="448"/>
      <c r="Q10" s="448"/>
      <c r="R10" s="448">
        <v>0</v>
      </c>
      <c r="S10" s="448"/>
      <c r="T10" s="296"/>
      <c r="U10" s="296"/>
      <c r="V10" s="282">
        <f t="shared" si="0"/>
        <v>0</v>
      </c>
    </row>
    <row r="11" spans="1:22" s="150" customFormat="1">
      <c r="A11" s="151">
        <v>5</v>
      </c>
      <c r="B11" s="149" t="s">
        <v>263</v>
      </c>
      <c r="C11" s="281"/>
      <c r="D11" s="448">
        <v>0</v>
      </c>
      <c r="E11" s="448"/>
      <c r="F11" s="448"/>
      <c r="G11" s="448"/>
      <c r="H11" s="448"/>
      <c r="I11" s="448"/>
      <c r="J11" s="448"/>
      <c r="K11" s="448"/>
      <c r="L11" s="448"/>
      <c r="M11" s="448"/>
      <c r="N11" s="448"/>
      <c r="O11" s="448"/>
      <c r="P11" s="448"/>
      <c r="Q11" s="448"/>
      <c r="R11" s="448">
        <v>0</v>
      </c>
      <c r="S11" s="448"/>
      <c r="T11" s="296"/>
      <c r="U11" s="296"/>
      <c r="V11" s="282">
        <f t="shared" si="0"/>
        <v>0</v>
      </c>
    </row>
    <row r="12" spans="1:22" s="150" customFormat="1">
      <c r="A12" s="151">
        <v>6</v>
      </c>
      <c r="B12" s="149" t="s">
        <v>264</v>
      </c>
      <c r="C12" s="281"/>
      <c r="D12" s="448">
        <v>0</v>
      </c>
      <c r="E12" s="448"/>
      <c r="F12" s="448"/>
      <c r="G12" s="448"/>
      <c r="H12" s="448"/>
      <c r="I12" s="448"/>
      <c r="J12" s="448"/>
      <c r="K12" s="448"/>
      <c r="L12" s="448"/>
      <c r="M12" s="448"/>
      <c r="N12" s="448"/>
      <c r="O12" s="448"/>
      <c r="P12" s="448"/>
      <c r="Q12" s="448"/>
      <c r="R12" s="448">
        <v>0</v>
      </c>
      <c r="S12" s="448"/>
      <c r="T12" s="296"/>
      <c r="U12" s="296"/>
      <c r="V12" s="282">
        <f t="shared" si="0"/>
        <v>0</v>
      </c>
    </row>
    <row r="13" spans="1:22" s="150" customFormat="1">
      <c r="A13" s="151">
        <v>7</v>
      </c>
      <c r="B13" s="149" t="s">
        <v>79</v>
      </c>
      <c r="C13" s="281"/>
      <c r="D13" s="448">
        <f>103347718.6222+66328847.1338</f>
        <v>169676565.75599998</v>
      </c>
      <c r="E13" s="448"/>
      <c r="F13" s="448"/>
      <c r="G13" s="448"/>
      <c r="H13" s="448"/>
      <c r="I13" s="448"/>
      <c r="J13" s="448"/>
      <c r="K13" s="448"/>
      <c r="L13" s="448"/>
      <c r="M13" s="448"/>
      <c r="N13" s="448"/>
      <c r="O13" s="448"/>
      <c r="P13" s="448"/>
      <c r="Q13" s="448"/>
      <c r="R13" s="448">
        <v>89456827.270800009</v>
      </c>
      <c r="S13" s="448"/>
      <c r="T13" s="296"/>
      <c r="U13" s="296"/>
      <c r="V13" s="282">
        <f t="shared" si="0"/>
        <v>259133393.02679998</v>
      </c>
    </row>
    <row r="14" spans="1:22" s="150" customFormat="1">
      <c r="A14" s="151">
        <v>8</v>
      </c>
      <c r="B14" s="149" t="s">
        <v>80</v>
      </c>
      <c r="C14" s="281"/>
      <c r="D14" s="448">
        <v>30773579.9745</v>
      </c>
      <c r="E14" s="448"/>
      <c r="F14" s="448"/>
      <c r="G14" s="448"/>
      <c r="H14" s="448"/>
      <c r="I14" s="448"/>
      <c r="J14" s="448">
        <v>0</v>
      </c>
      <c r="K14" s="448"/>
      <c r="L14" s="448"/>
      <c r="M14" s="448"/>
      <c r="N14" s="448"/>
      <c r="O14" s="448"/>
      <c r="P14" s="448"/>
      <c r="Q14" s="448"/>
      <c r="R14" s="448">
        <v>0</v>
      </c>
      <c r="S14" s="448"/>
      <c r="T14" s="296"/>
      <c r="U14" s="296"/>
      <c r="V14" s="282">
        <f t="shared" si="0"/>
        <v>30773579.9745</v>
      </c>
    </row>
    <row r="15" spans="1:22" s="150" customFormat="1">
      <c r="A15" s="151">
        <v>9</v>
      </c>
      <c r="B15" s="149" t="s">
        <v>81</v>
      </c>
      <c r="C15" s="281"/>
      <c r="D15" s="448">
        <v>508131.69390000001</v>
      </c>
      <c r="E15" s="448"/>
      <c r="F15" s="448"/>
      <c r="G15" s="448"/>
      <c r="H15" s="448"/>
      <c r="I15" s="448"/>
      <c r="J15" s="448"/>
      <c r="K15" s="448"/>
      <c r="L15" s="448"/>
      <c r="M15" s="448"/>
      <c r="N15" s="448"/>
      <c r="O15" s="448"/>
      <c r="P15" s="448"/>
      <c r="Q15" s="448"/>
      <c r="R15" s="448">
        <v>0</v>
      </c>
      <c r="S15" s="448"/>
      <c r="T15" s="296"/>
      <c r="U15" s="296"/>
      <c r="V15" s="282">
        <f t="shared" si="0"/>
        <v>508131.69390000001</v>
      </c>
    </row>
    <row r="16" spans="1:22" s="150" customFormat="1">
      <c r="A16" s="151">
        <v>10</v>
      </c>
      <c r="B16" s="149" t="s">
        <v>75</v>
      </c>
      <c r="C16" s="281"/>
      <c r="D16" s="448">
        <v>236216.70600000001</v>
      </c>
      <c r="E16" s="448"/>
      <c r="F16" s="448"/>
      <c r="G16" s="448"/>
      <c r="H16" s="448"/>
      <c r="I16" s="448"/>
      <c r="J16" s="448"/>
      <c r="K16" s="448"/>
      <c r="L16" s="448"/>
      <c r="M16" s="448"/>
      <c r="N16" s="448"/>
      <c r="O16" s="448"/>
      <c r="P16" s="448"/>
      <c r="Q16" s="448"/>
      <c r="R16" s="448">
        <v>0</v>
      </c>
      <c r="S16" s="448"/>
      <c r="T16" s="296"/>
      <c r="U16" s="296"/>
      <c r="V16" s="282">
        <f t="shared" si="0"/>
        <v>236216.70600000001</v>
      </c>
    </row>
    <row r="17" spans="1:22" s="150" customFormat="1">
      <c r="A17" s="151">
        <v>11</v>
      </c>
      <c r="B17" s="149" t="s">
        <v>76</v>
      </c>
      <c r="C17" s="281"/>
      <c r="D17" s="448"/>
      <c r="E17" s="448"/>
      <c r="F17" s="448"/>
      <c r="G17" s="448"/>
      <c r="H17" s="448"/>
      <c r="I17" s="448"/>
      <c r="J17" s="448"/>
      <c r="K17" s="448"/>
      <c r="L17" s="448"/>
      <c r="M17" s="448"/>
      <c r="N17" s="448"/>
      <c r="O17" s="448"/>
      <c r="P17" s="448"/>
      <c r="Q17" s="448"/>
      <c r="R17" s="448">
        <v>0</v>
      </c>
      <c r="S17" s="448"/>
      <c r="T17" s="296"/>
      <c r="U17" s="296"/>
      <c r="V17" s="282">
        <f t="shared" si="0"/>
        <v>0</v>
      </c>
    </row>
    <row r="18" spans="1:22" s="150" customFormat="1">
      <c r="A18" s="151">
        <v>12</v>
      </c>
      <c r="B18" s="149" t="s">
        <v>77</v>
      </c>
      <c r="C18" s="281"/>
      <c r="D18" s="448"/>
      <c r="E18" s="448"/>
      <c r="F18" s="448"/>
      <c r="G18" s="448"/>
      <c r="H18" s="448"/>
      <c r="I18" s="448"/>
      <c r="J18" s="448"/>
      <c r="K18" s="448"/>
      <c r="L18" s="448"/>
      <c r="M18" s="448"/>
      <c r="N18" s="448"/>
      <c r="O18" s="448"/>
      <c r="P18" s="448"/>
      <c r="Q18" s="448"/>
      <c r="R18" s="448">
        <v>0</v>
      </c>
      <c r="S18" s="448"/>
      <c r="T18" s="296"/>
      <c r="U18" s="296"/>
      <c r="V18" s="282">
        <f t="shared" si="0"/>
        <v>0</v>
      </c>
    </row>
    <row r="19" spans="1:22" s="150" customFormat="1">
      <c r="A19" s="151">
        <v>13</v>
      </c>
      <c r="B19" s="149" t="s">
        <v>78</v>
      </c>
      <c r="C19" s="281"/>
      <c r="D19" s="448">
        <v>0</v>
      </c>
      <c r="E19" s="448"/>
      <c r="F19" s="448"/>
      <c r="G19" s="448"/>
      <c r="H19" s="448"/>
      <c r="I19" s="448"/>
      <c r="J19" s="448"/>
      <c r="K19" s="448"/>
      <c r="L19" s="448"/>
      <c r="M19" s="448"/>
      <c r="N19" s="448"/>
      <c r="O19" s="448"/>
      <c r="P19" s="448"/>
      <c r="Q19" s="448"/>
      <c r="R19" s="448">
        <v>0</v>
      </c>
      <c r="S19" s="448"/>
      <c r="T19" s="296"/>
      <c r="U19" s="296"/>
      <c r="V19" s="282">
        <f t="shared" si="0"/>
        <v>0</v>
      </c>
    </row>
    <row r="20" spans="1:22" s="150" customFormat="1">
      <c r="A20" s="151">
        <v>14</v>
      </c>
      <c r="B20" s="149" t="s">
        <v>292</v>
      </c>
      <c r="C20" s="281"/>
      <c r="D20" s="448">
        <v>0</v>
      </c>
      <c r="E20" s="448"/>
      <c r="F20" s="448"/>
      <c r="G20" s="448"/>
      <c r="H20" s="448"/>
      <c r="I20" s="448"/>
      <c r="J20" s="448"/>
      <c r="K20" s="448"/>
      <c r="L20" s="448"/>
      <c r="M20" s="448"/>
      <c r="N20" s="448"/>
      <c r="O20" s="448"/>
      <c r="P20" s="448"/>
      <c r="Q20" s="448"/>
      <c r="R20" s="448">
        <v>0</v>
      </c>
      <c r="S20" s="448"/>
      <c r="T20" s="296"/>
      <c r="U20" s="296"/>
      <c r="V20" s="282">
        <f t="shared" si="0"/>
        <v>0</v>
      </c>
    </row>
    <row r="21" spans="1:22" ht="13.5" thickBot="1">
      <c r="A21" s="88"/>
      <c r="B21" s="89" t="s">
        <v>74</v>
      </c>
      <c r="C21" s="283">
        <f>SUM(C7:C20)</f>
        <v>0</v>
      </c>
      <c r="D21" s="280">
        <f t="shared" ref="D21:V21" si="1">SUM(D7:D20)</f>
        <v>201194494.13039997</v>
      </c>
      <c r="E21" s="280">
        <f t="shared" si="1"/>
        <v>0</v>
      </c>
      <c r="F21" s="280">
        <f t="shared" si="1"/>
        <v>0</v>
      </c>
      <c r="G21" s="280">
        <f t="shared" si="1"/>
        <v>0</v>
      </c>
      <c r="H21" s="280">
        <f t="shared" si="1"/>
        <v>0</v>
      </c>
      <c r="I21" s="280">
        <f t="shared" si="1"/>
        <v>0</v>
      </c>
      <c r="J21" s="280">
        <f t="shared" si="1"/>
        <v>0</v>
      </c>
      <c r="K21" s="280">
        <f t="shared" si="1"/>
        <v>0</v>
      </c>
      <c r="L21" s="284">
        <f t="shared" si="1"/>
        <v>0</v>
      </c>
      <c r="M21" s="283">
        <f t="shared" si="1"/>
        <v>0</v>
      </c>
      <c r="N21" s="280">
        <f t="shared" si="1"/>
        <v>0</v>
      </c>
      <c r="O21" s="280">
        <f t="shared" si="1"/>
        <v>0</v>
      </c>
      <c r="P21" s="280">
        <f t="shared" si="1"/>
        <v>0</v>
      </c>
      <c r="Q21" s="280">
        <f t="shared" si="1"/>
        <v>0</v>
      </c>
      <c r="R21" s="280">
        <f t="shared" si="1"/>
        <v>89456827.270800009</v>
      </c>
      <c r="S21" s="284">
        <f t="shared" si="1"/>
        <v>0</v>
      </c>
      <c r="T21" s="284">
        <f>SUM(T7:T20)</f>
        <v>0</v>
      </c>
      <c r="U21" s="284">
        <f t="shared" si="1"/>
        <v>0</v>
      </c>
      <c r="V21" s="285">
        <f t="shared" si="1"/>
        <v>290651321.40119994</v>
      </c>
    </row>
    <row r="24" spans="1:22">
      <c r="A24" s="13"/>
      <c r="B24" s="13"/>
      <c r="C24" s="57"/>
      <c r="D24" s="57"/>
      <c r="E24" s="57"/>
    </row>
    <row r="25" spans="1:22">
      <c r="A25" s="81"/>
      <c r="B25" s="81"/>
      <c r="C25" s="13"/>
      <c r="D25" s="57"/>
      <c r="E25" s="57"/>
    </row>
    <row r="26" spans="1:22">
      <c r="A26" s="81"/>
      <c r="B26" s="82"/>
      <c r="C26" s="13"/>
      <c r="D26" s="57"/>
      <c r="E26" s="57"/>
    </row>
    <row r="27" spans="1:22">
      <c r="A27" s="81"/>
      <c r="B27" s="81"/>
      <c r="C27" s="13"/>
      <c r="D27" s="57"/>
      <c r="E27" s="57"/>
    </row>
    <row r="28" spans="1:22">
      <c r="A28" s="81"/>
      <c r="B28" s="82"/>
      <c r="C28" s="13"/>
      <c r="D28" s="57"/>
      <c r="E28" s="57"/>
    </row>
  </sheetData>
  <mergeCells count="5">
    <mergeCell ref="C5:L5"/>
    <mergeCell ref="M5:S5"/>
    <mergeCell ref="V5:V6"/>
    <mergeCell ref="T5:T6"/>
    <mergeCell ref="U5:U6"/>
  </mergeCells>
  <pageMargins left="0.7" right="0.7" top="0.75" bottom="0.75" header="0.3" footer="0.3"/>
  <pageSetup paperSize="9" scale="41" orientation="portrait" r:id="rId1"/>
  <colBreaks count="1" manualBreakCount="1">
    <brk id="12" max="2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5"/>
  <sheetViews>
    <sheetView zoomScale="130" zoomScaleNormal="130" workbookViewId="0">
      <pane xSplit="1" ySplit="7" topLeftCell="C8" activePane="bottomRight" state="frozen"/>
      <selection activeCell="L18" sqref="L18"/>
      <selection pane="topRight" activeCell="L18" sqref="L18"/>
      <selection pane="bottomLeft" activeCell="L18" sqref="L18"/>
      <selection pane="bottomRight" activeCell="H8" sqref="H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9"/>
  </cols>
  <sheetData>
    <row r="1" spans="1:9">
      <c r="A1" s="2" t="s">
        <v>231</v>
      </c>
      <c r="B1" s="332" t="str">
        <f>Info!C2</f>
        <v>სს ”საქართველოს ბანკი”</v>
      </c>
    </row>
    <row r="2" spans="1:9">
      <c r="A2" s="2" t="s">
        <v>232</v>
      </c>
      <c r="B2" s="515">
        <f>'9. Capital'!B2</f>
        <v>43465</v>
      </c>
    </row>
    <row r="3" spans="1:9">
      <c r="E3" s="492"/>
    </row>
    <row r="4" spans="1:9" ht="13.5" thickBot="1">
      <c r="A4" s="2" t="s">
        <v>664</v>
      </c>
      <c r="B4" s="299" t="s">
        <v>771</v>
      </c>
    </row>
    <row r="5" spans="1:9">
      <c r="A5" s="86"/>
      <c r="B5" s="147"/>
      <c r="C5" s="153" t="s">
        <v>0</v>
      </c>
      <c r="D5" s="153" t="s">
        <v>1</v>
      </c>
      <c r="E5" s="153" t="s">
        <v>2</v>
      </c>
      <c r="F5" s="153" t="s">
        <v>3</v>
      </c>
      <c r="G5" s="295" t="s">
        <v>4</v>
      </c>
      <c r="H5" s="154" t="s">
        <v>10</v>
      </c>
      <c r="I5" s="19"/>
    </row>
    <row r="6" spans="1:9" ht="15" customHeight="1">
      <c r="A6" s="146"/>
      <c r="B6" s="17"/>
      <c r="C6" s="584" t="s">
        <v>763</v>
      </c>
      <c r="D6" s="588" t="s">
        <v>784</v>
      </c>
      <c r="E6" s="589"/>
      <c r="F6" s="584" t="s">
        <v>790</v>
      </c>
      <c r="G6" s="584" t="s">
        <v>791</v>
      </c>
      <c r="H6" s="586" t="s">
        <v>765</v>
      </c>
      <c r="I6" s="19"/>
    </row>
    <row r="7" spans="1:9" ht="76.5">
      <c r="A7" s="146"/>
      <c r="B7" s="17"/>
      <c r="C7" s="585"/>
      <c r="D7" s="298" t="s">
        <v>766</v>
      </c>
      <c r="E7" s="298" t="s">
        <v>764</v>
      </c>
      <c r="F7" s="585"/>
      <c r="G7" s="585"/>
      <c r="H7" s="587"/>
      <c r="I7" s="19"/>
    </row>
    <row r="8" spans="1:9">
      <c r="A8" s="77">
        <v>1</v>
      </c>
      <c r="B8" s="59" t="s">
        <v>259</v>
      </c>
      <c r="C8" s="450">
        <v>2496450766.1500001</v>
      </c>
      <c r="D8" s="450"/>
      <c r="E8" s="450"/>
      <c r="F8" s="450">
        <f>'11. CRWA'!S8</f>
        <v>1239895233.0699999</v>
      </c>
      <c r="G8" s="541">
        <f>F8</f>
        <v>1239895233.0699999</v>
      </c>
      <c r="H8" s="542">
        <f>G8/(C8+E8)</f>
        <v>0.49666320276852616</v>
      </c>
    </row>
    <row r="9" spans="1:9" ht="15" customHeight="1">
      <c r="A9" s="77">
        <v>2</v>
      </c>
      <c r="B9" s="59" t="s">
        <v>260</v>
      </c>
      <c r="C9" s="450">
        <v>0</v>
      </c>
      <c r="D9" s="450"/>
      <c r="E9" s="450"/>
      <c r="F9" s="450"/>
      <c r="G9" s="541">
        <f t="shared" ref="G9:G21" si="0">F9</f>
        <v>0</v>
      </c>
      <c r="H9" s="542" t="e">
        <f t="shared" ref="H9:H21" si="1">G9/(C9+E9)</f>
        <v>#DIV/0!</v>
      </c>
    </row>
    <row r="10" spans="1:9">
      <c r="A10" s="77">
        <v>3</v>
      </c>
      <c r="B10" s="59" t="s">
        <v>261</v>
      </c>
      <c r="C10" s="450">
        <v>0</v>
      </c>
      <c r="D10" s="450"/>
      <c r="E10" s="450"/>
      <c r="F10" s="450"/>
      <c r="G10" s="541">
        <f t="shared" si="0"/>
        <v>0</v>
      </c>
      <c r="H10" s="542" t="e">
        <f t="shared" si="1"/>
        <v>#DIV/0!</v>
      </c>
    </row>
    <row r="11" spans="1:9">
      <c r="A11" s="77">
        <v>4</v>
      </c>
      <c r="B11" s="59" t="s">
        <v>262</v>
      </c>
      <c r="C11" s="450">
        <v>0</v>
      </c>
      <c r="D11" s="450"/>
      <c r="E11" s="450"/>
      <c r="F11" s="450"/>
      <c r="G11" s="541">
        <f t="shared" si="0"/>
        <v>0</v>
      </c>
      <c r="H11" s="542" t="e">
        <f t="shared" si="1"/>
        <v>#DIV/0!</v>
      </c>
    </row>
    <row r="12" spans="1:9">
      <c r="A12" s="77">
        <v>5</v>
      </c>
      <c r="B12" s="59" t="s">
        <v>263</v>
      </c>
      <c r="C12" s="450">
        <v>740342259.55200005</v>
      </c>
      <c r="D12" s="450"/>
      <c r="E12" s="450"/>
      <c r="F12" s="450">
        <v>0</v>
      </c>
      <c r="G12" s="541">
        <f t="shared" si="0"/>
        <v>0</v>
      </c>
      <c r="H12" s="542">
        <f t="shared" si="1"/>
        <v>0</v>
      </c>
    </row>
    <row r="13" spans="1:9">
      <c r="A13" s="77">
        <v>6</v>
      </c>
      <c r="B13" s="59" t="s">
        <v>264</v>
      </c>
      <c r="C13" s="450">
        <v>679833380.79587948</v>
      </c>
      <c r="D13" s="450"/>
      <c r="E13" s="450"/>
      <c r="F13" s="450">
        <v>164946492.36786675</v>
      </c>
      <c r="G13" s="541">
        <f t="shared" si="0"/>
        <v>164946492.36786675</v>
      </c>
      <c r="H13" s="542">
        <f t="shared" si="1"/>
        <v>0.24262782179769438</v>
      </c>
    </row>
    <row r="14" spans="1:9">
      <c r="A14" s="77">
        <v>7</v>
      </c>
      <c r="B14" s="59" t="s">
        <v>79</v>
      </c>
      <c r="C14" s="450">
        <v>2846730445.9130001</v>
      </c>
      <c r="D14" s="450">
        <v>1228141042.6474249</v>
      </c>
      <c r="E14" s="450">
        <v>557050857.66026998</v>
      </c>
      <c r="F14" s="450">
        <f>'11. CRWA'!S14</f>
        <v>3440459421.2543344</v>
      </c>
      <c r="G14" s="541">
        <v>3181326028.2275343</v>
      </c>
      <c r="H14" s="542">
        <f>G14/(C14+E14)</f>
        <v>0.93464466265438284</v>
      </c>
    </row>
    <row r="15" spans="1:9">
      <c r="A15" s="77">
        <v>8</v>
      </c>
      <c r="B15" s="59" t="s">
        <v>80</v>
      </c>
      <c r="C15" s="450">
        <v>3225704598.2198</v>
      </c>
      <c r="D15" s="450">
        <v>240260461.74957499</v>
      </c>
      <c r="E15" s="450">
        <v>118510716.78715</v>
      </c>
      <c r="F15" s="450">
        <f>'11. CRWA'!S15</f>
        <v>2508161486.2552123</v>
      </c>
      <c r="G15" s="541">
        <v>2477387906.2807121</v>
      </c>
      <c r="H15" s="542">
        <f t="shared" si="1"/>
        <v>0.74079796691426958</v>
      </c>
    </row>
    <row r="16" spans="1:9">
      <c r="A16" s="77">
        <v>9</v>
      </c>
      <c r="B16" s="59" t="s">
        <v>81</v>
      </c>
      <c r="C16" s="450">
        <v>1553064612.046</v>
      </c>
      <c r="D16" s="450"/>
      <c r="E16" s="450"/>
      <c r="F16" s="450">
        <f>'11. CRWA'!S16</f>
        <v>543572614.21609998</v>
      </c>
      <c r="G16" s="541">
        <v>543064482.52219999</v>
      </c>
      <c r="H16" s="542">
        <f t="shared" si="1"/>
        <v>0.34967281999090133</v>
      </c>
    </row>
    <row r="17" spans="1:8">
      <c r="A17" s="77">
        <v>10</v>
      </c>
      <c r="B17" s="59" t="s">
        <v>75</v>
      </c>
      <c r="C17" s="450">
        <v>122537778.7652</v>
      </c>
      <c r="D17" s="450"/>
      <c r="E17" s="450"/>
      <c r="F17" s="450">
        <f>'11. CRWA'!S17</f>
        <v>120807303.41413869</v>
      </c>
      <c r="G17" s="541">
        <v>120571086.70813869</v>
      </c>
      <c r="H17" s="542">
        <f t="shared" si="1"/>
        <v>0.98395032065311239</v>
      </c>
    </row>
    <row r="18" spans="1:8">
      <c r="A18" s="77">
        <v>11</v>
      </c>
      <c r="B18" s="59" t="s">
        <v>76</v>
      </c>
      <c r="C18" s="450">
        <v>1014609812.0551823</v>
      </c>
      <c r="D18" s="450"/>
      <c r="E18" s="450"/>
      <c r="F18" s="450">
        <f>'11. CRWA'!S18</f>
        <v>1199944287.8708558</v>
      </c>
      <c r="G18" s="541">
        <f t="shared" si="0"/>
        <v>1199944287.8708558</v>
      </c>
      <c r="H18" s="542">
        <f t="shared" si="1"/>
        <v>1.182665763344297</v>
      </c>
    </row>
    <row r="19" spans="1:8">
      <c r="A19" s="77">
        <v>12</v>
      </c>
      <c r="B19" s="59" t="s">
        <v>77</v>
      </c>
      <c r="C19" s="450">
        <v>0</v>
      </c>
      <c r="D19" s="450"/>
      <c r="E19" s="450"/>
      <c r="F19" s="450"/>
      <c r="G19" s="541">
        <f t="shared" si="0"/>
        <v>0</v>
      </c>
      <c r="H19" s="542" t="e">
        <f t="shared" si="1"/>
        <v>#DIV/0!</v>
      </c>
    </row>
    <row r="20" spans="1:8">
      <c r="A20" s="77">
        <v>13</v>
      </c>
      <c r="B20" s="59" t="s">
        <v>78</v>
      </c>
      <c r="C20" s="450">
        <v>0</v>
      </c>
      <c r="D20" s="450"/>
      <c r="E20" s="450"/>
      <c r="F20" s="450"/>
      <c r="G20" s="541">
        <f t="shared" si="0"/>
        <v>0</v>
      </c>
      <c r="H20" s="542" t="e">
        <f t="shared" si="1"/>
        <v>#DIV/0!</v>
      </c>
    </row>
    <row r="21" spans="1:8">
      <c r="A21" s="77">
        <v>14</v>
      </c>
      <c r="B21" s="59" t="s">
        <v>292</v>
      </c>
      <c r="C21" s="450">
        <v>1245380525.0022399</v>
      </c>
      <c r="D21" s="450"/>
      <c r="E21" s="450"/>
      <c r="F21" s="450">
        <f>'11. CRWA'!S21</f>
        <v>824902675.74223971</v>
      </c>
      <c r="G21" s="541">
        <f t="shared" si="0"/>
        <v>824902675.74223971</v>
      </c>
      <c r="H21" s="542">
        <f t="shared" si="1"/>
        <v>0.66236998185013052</v>
      </c>
    </row>
    <row r="22" spans="1:8" ht="13.5" thickBot="1">
      <c r="A22" s="148"/>
      <c r="B22" s="155" t="s">
        <v>74</v>
      </c>
      <c r="C22" s="280">
        <f>SUM(C8:C21)</f>
        <v>13924654178.4993</v>
      </c>
      <c r="D22" s="280">
        <f>SUM(D8:D21)</f>
        <v>1468401504.3969998</v>
      </c>
      <c r="E22" s="280">
        <f>SUM(E8:E21)</f>
        <v>675561574.44742</v>
      </c>
      <c r="F22" s="280">
        <f>SUM(F8:F21)</f>
        <v>10042689514.190748</v>
      </c>
      <c r="G22" s="280">
        <f>SUM(G8:G21)</f>
        <v>9752038192.789547</v>
      </c>
      <c r="H22" s="304">
        <f>G22/(C22+E22)</f>
        <v>0.66793795090468577</v>
      </c>
    </row>
    <row r="24" spans="1:8">
      <c r="C24" s="481"/>
      <c r="F24" s="492"/>
      <c r="G24" s="492"/>
    </row>
    <row r="25" spans="1:8">
      <c r="C25" s="492"/>
    </row>
  </sheetData>
  <mergeCells count="5">
    <mergeCell ref="C6:C7"/>
    <mergeCell ref="F6:F7"/>
    <mergeCell ref="G6:G7"/>
    <mergeCell ref="H6:H7"/>
    <mergeCell ref="D6:E6"/>
  </mergeCells>
  <pageMargins left="0.7" right="0.7" top="0.75" bottom="0.75" header="0.3" footer="0.3"/>
  <pageSetup paperSize="9" scale="4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H38" sqref="H38"/>
    </sheetView>
  </sheetViews>
  <sheetFormatPr defaultColWidth="9.140625" defaultRowHeight="12.75"/>
  <cols>
    <col min="1" max="1" width="10.5703125" style="332" bestFit="1" customWidth="1"/>
    <col min="2" max="2" width="104.140625" style="332" customWidth="1"/>
    <col min="3" max="8" width="13.5703125" style="332" bestFit="1" customWidth="1"/>
    <col min="9" max="9" width="12" style="332" bestFit="1" customWidth="1"/>
    <col min="10" max="11" width="13.5703125" style="332" bestFit="1" customWidth="1"/>
    <col min="12" max="16384" width="9.140625" style="332"/>
  </cols>
  <sheetData>
    <row r="1" spans="1:11">
      <c r="A1" s="332" t="s">
        <v>231</v>
      </c>
      <c r="B1" s="332" t="str">
        <f>Info!C2</f>
        <v>სს ”საქართველოს ბანკი”</v>
      </c>
    </row>
    <row r="2" spans="1:11">
      <c r="A2" s="332" t="s">
        <v>232</v>
      </c>
      <c r="B2" s="518">
        <f>'13. CRME'!B2</f>
        <v>43465</v>
      </c>
      <c r="C2" s="333"/>
      <c r="D2" s="333"/>
    </row>
    <row r="3" spans="1:11">
      <c r="B3" s="333"/>
      <c r="C3" s="333"/>
      <c r="D3" s="333"/>
    </row>
    <row r="4" spans="1:11" ht="13.5" thickBot="1">
      <c r="A4" s="332" t="s">
        <v>833</v>
      </c>
      <c r="B4" s="299" t="s">
        <v>832</v>
      </c>
      <c r="C4" s="333"/>
      <c r="D4" s="333"/>
    </row>
    <row r="5" spans="1:11" ht="30" customHeight="1">
      <c r="A5" s="593"/>
      <c r="B5" s="594"/>
      <c r="C5" s="591" t="s">
        <v>868</v>
      </c>
      <c r="D5" s="591"/>
      <c r="E5" s="591"/>
      <c r="F5" s="591" t="s">
        <v>869</v>
      </c>
      <c r="G5" s="591"/>
      <c r="H5" s="591"/>
      <c r="I5" s="591" t="s">
        <v>870</v>
      </c>
      <c r="J5" s="591"/>
      <c r="K5" s="592"/>
    </row>
    <row r="6" spans="1:11">
      <c r="A6" s="330"/>
      <c r="B6" s="331"/>
      <c r="C6" s="334" t="s">
        <v>33</v>
      </c>
      <c r="D6" s="334" t="s">
        <v>138</v>
      </c>
      <c r="E6" s="334" t="s">
        <v>74</v>
      </c>
      <c r="F6" s="334" t="s">
        <v>33</v>
      </c>
      <c r="G6" s="334" t="s">
        <v>138</v>
      </c>
      <c r="H6" s="334" t="s">
        <v>74</v>
      </c>
      <c r="I6" s="334" t="s">
        <v>33</v>
      </c>
      <c r="J6" s="334" t="s">
        <v>138</v>
      </c>
      <c r="K6" s="339" t="s">
        <v>74</v>
      </c>
    </row>
    <row r="7" spans="1:11">
      <c r="A7" s="340" t="s">
        <v>803</v>
      </c>
      <c r="B7" s="329"/>
      <c r="C7" s="329"/>
      <c r="D7" s="329"/>
      <c r="E7" s="329"/>
      <c r="F7" s="329"/>
      <c r="G7" s="329"/>
      <c r="H7" s="329"/>
      <c r="I7" s="329"/>
      <c r="J7" s="329"/>
      <c r="K7" s="341"/>
    </row>
    <row r="8" spans="1:11">
      <c r="A8" s="328">
        <v>1</v>
      </c>
      <c r="B8" s="313" t="s">
        <v>803</v>
      </c>
      <c r="C8" s="311"/>
      <c r="D8" s="311"/>
      <c r="E8" s="311"/>
      <c r="F8" s="493">
        <v>864829458.37525129</v>
      </c>
      <c r="G8" s="493">
        <v>1734995957.7851944</v>
      </c>
      <c r="H8" s="493">
        <v>2527395416.0666399</v>
      </c>
      <c r="I8" s="493">
        <v>850244069.9401598</v>
      </c>
      <c r="J8" s="493">
        <v>1515732653.3053529</v>
      </c>
      <c r="K8" s="494">
        <v>2294768688.0593171</v>
      </c>
    </row>
    <row r="9" spans="1:11">
      <c r="A9" s="340" t="s">
        <v>804</v>
      </c>
      <c r="B9" s="329"/>
      <c r="C9" s="329"/>
      <c r="D9" s="329"/>
      <c r="E9" s="329"/>
      <c r="F9" s="495"/>
      <c r="G9" s="495"/>
      <c r="H9" s="495"/>
      <c r="I9" s="495"/>
      <c r="J9" s="495"/>
      <c r="K9" s="496"/>
    </row>
    <row r="10" spans="1:11">
      <c r="A10" s="342">
        <v>2</v>
      </c>
      <c r="B10" s="314" t="s">
        <v>805</v>
      </c>
      <c r="C10" s="501">
        <v>962913538.7681551</v>
      </c>
      <c r="D10" s="497">
        <v>2605605673.6676641</v>
      </c>
      <c r="E10" s="497">
        <v>3495628485.679821</v>
      </c>
      <c r="F10" s="497">
        <v>188830128.68850875</v>
      </c>
      <c r="G10" s="497">
        <v>582459258.80507362</v>
      </c>
      <c r="H10" s="497">
        <v>757318826.79899251</v>
      </c>
      <c r="I10" s="497">
        <v>187553802.85964677</v>
      </c>
      <c r="J10" s="497">
        <v>577718234.11651325</v>
      </c>
      <c r="K10" s="498">
        <v>751301476.28157008</v>
      </c>
    </row>
    <row r="11" spans="1:11">
      <c r="A11" s="342">
        <v>3</v>
      </c>
      <c r="B11" s="314" t="s">
        <v>806</v>
      </c>
      <c r="C11" s="501">
        <v>2281106524.1358504</v>
      </c>
      <c r="D11" s="497">
        <v>4102520242.7016115</v>
      </c>
      <c r="E11" s="497">
        <v>6220149291.9405289</v>
      </c>
      <c r="F11" s="497">
        <v>844039849.72086048</v>
      </c>
      <c r="G11" s="497">
        <v>1341025692.7841389</v>
      </c>
      <c r="H11" s="497">
        <v>2133460566.0093284</v>
      </c>
      <c r="I11" s="497">
        <v>659398993.01418376</v>
      </c>
      <c r="J11" s="497">
        <v>847297503.35070467</v>
      </c>
      <c r="K11" s="498">
        <v>1468703559.0032146</v>
      </c>
    </row>
    <row r="12" spans="1:11">
      <c r="A12" s="342">
        <v>4</v>
      </c>
      <c r="B12" s="314" t="s">
        <v>807</v>
      </c>
      <c r="C12" s="501">
        <v>1325705245.3370652</v>
      </c>
      <c r="D12" s="497">
        <v>61242880.434782609</v>
      </c>
      <c r="E12" s="497">
        <v>1279625408.3805435</v>
      </c>
      <c r="F12" s="497">
        <v>0</v>
      </c>
      <c r="G12" s="497">
        <v>0</v>
      </c>
      <c r="H12" s="497">
        <v>0</v>
      </c>
      <c r="I12" s="497">
        <v>0</v>
      </c>
      <c r="J12" s="497">
        <v>0</v>
      </c>
      <c r="K12" s="498">
        <v>0</v>
      </c>
    </row>
    <row r="13" spans="1:11">
      <c r="A13" s="342">
        <v>5</v>
      </c>
      <c r="B13" s="314" t="s">
        <v>808</v>
      </c>
      <c r="C13" s="501">
        <v>647563725.43574131</v>
      </c>
      <c r="D13" s="497">
        <v>607407322.39225781</v>
      </c>
      <c r="E13" s="497">
        <v>1197824436.2699549</v>
      </c>
      <c r="F13" s="497">
        <v>108366099.57056315</v>
      </c>
      <c r="G13" s="497">
        <v>90620331.605556682</v>
      </c>
      <c r="H13" s="497">
        <v>190092350.03331658</v>
      </c>
      <c r="I13" s="497">
        <v>38531023.128959306</v>
      </c>
      <c r="J13" s="497">
        <v>38191251.877219833</v>
      </c>
      <c r="K13" s="498">
        <v>73488833.251418307</v>
      </c>
    </row>
    <row r="14" spans="1:11">
      <c r="A14" s="342">
        <v>6</v>
      </c>
      <c r="B14" s="314" t="s">
        <v>823</v>
      </c>
      <c r="C14" s="501"/>
      <c r="D14" s="497"/>
      <c r="E14" s="497"/>
      <c r="F14" s="497"/>
      <c r="G14" s="497"/>
      <c r="H14" s="497"/>
      <c r="I14" s="497"/>
      <c r="J14" s="497"/>
      <c r="K14" s="498"/>
    </row>
    <row r="15" spans="1:11">
      <c r="A15" s="342">
        <v>7</v>
      </c>
      <c r="B15" s="314" t="s">
        <v>810</v>
      </c>
      <c r="C15" s="501">
        <v>51119554.26597821</v>
      </c>
      <c r="D15" s="497">
        <v>116131524.81076086</v>
      </c>
      <c r="E15" s="497">
        <v>162983339.73858696</v>
      </c>
      <c r="F15" s="497">
        <v>51070587.79521735</v>
      </c>
      <c r="G15" s="497">
        <v>115438434.52260867</v>
      </c>
      <c r="H15" s="497">
        <v>162241282.97967392</v>
      </c>
      <c r="I15" s="497">
        <v>51119554.26597821</v>
      </c>
      <c r="J15" s="497">
        <v>116131524.81076086</v>
      </c>
      <c r="K15" s="498">
        <v>162983339.73858696</v>
      </c>
    </row>
    <row r="16" spans="1:11">
      <c r="A16" s="342">
        <v>8</v>
      </c>
      <c r="B16" s="315" t="s">
        <v>811</v>
      </c>
      <c r="C16" s="501">
        <v>4305495049.1746349</v>
      </c>
      <c r="D16" s="497">
        <v>4887301970.3394127</v>
      </c>
      <c r="E16" s="497">
        <v>8860582476.3296146</v>
      </c>
      <c r="F16" s="497">
        <v>1003476537.0866411</v>
      </c>
      <c r="G16" s="497">
        <v>1547084458.9123044</v>
      </c>
      <c r="H16" s="497">
        <v>2485794199.0223188</v>
      </c>
      <c r="I16" s="497">
        <v>749049570.40912127</v>
      </c>
      <c r="J16" s="497">
        <v>1001620280.0386853</v>
      </c>
      <c r="K16" s="498">
        <v>1705175731.9932199</v>
      </c>
    </row>
    <row r="17" spans="1:11">
      <c r="A17" s="340" t="s">
        <v>812</v>
      </c>
      <c r="B17" s="329"/>
      <c r="C17" s="495"/>
      <c r="D17" s="495"/>
      <c r="E17" s="495"/>
      <c r="F17" s="495"/>
      <c r="G17" s="495"/>
      <c r="H17" s="495"/>
      <c r="I17" s="495"/>
      <c r="J17" s="495"/>
      <c r="K17" s="496"/>
    </row>
    <row r="18" spans="1:11">
      <c r="A18" s="342">
        <v>9</v>
      </c>
      <c r="B18" s="314" t="s">
        <v>813</v>
      </c>
      <c r="C18" s="501"/>
      <c r="D18" s="497"/>
      <c r="E18" s="497"/>
      <c r="F18" s="497"/>
      <c r="G18" s="497"/>
      <c r="H18" s="497"/>
      <c r="I18" s="497"/>
      <c r="J18" s="497"/>
      <c r="K18" s="498"/>
    </row>
    <row r="19" spans="1:11">
      <c r="A19" s="342">
        <v>10</v>
      </c>
      <c r="B19" s="314" t="s">
        <v>814</v>
      </c>
      <c r="C19" s="501">
        <v>204275884.97166526</v>
      </c>
      <c r="D19" s="497">
        <v>149197601.59261855</v>
      </c>
      <c r="E19" s="497">
        <v>339434694.44667506</v>
      </c>
      <c r="F19" s="497">
        <v>102330171.00468539</v>
      </c>
      <c r="G19" s="497">
        <v>74728262.380241826</v>
      </c>
      <c r="H19" s="497">
        <v>170008268.54829681</v>
      </c>
      <c r="I19" s="497">
        <v>133550880.49553753</v>
      </c>
      <c r="J19" s="497">
        <v>601596734.57200944</v>
      </c>
      <c r="K19" s="498">
        <v>726867923.3834163</v>
      </c>
    </row>
    <row r="20" spans="1:11">
      <c r="A20" s="342">
        <v>11</v>
      </c>
      <c r="B20" s="314" t="s">
        <v>815</v>
      </c>
      <c r="C20" s="501">
        <v>1935828.3467391299</v>
      </c>
      <c r="D20" s="497">
        <v>371812.46402173908</v>
      </c>
      <c r="E20" s="497">
        <v>2140027.6652173903</v>
      </c>
      <c r="F20" s="497">
        <v>1930071.6248913037</v>
      </c>
      <c r="G20" s="497">
        <v>371812.46402173908</v>
      </c>
      <c r="H20" s="497">
        <v>2134270.9433695641</v>
      </c>
      <c r="I20" s="497">
        <v>1935828.3467391299</v>
      </c>
      <c r="J20" s="497">
        <v>371812.46402173908</v>
      </c>
      <c r="K20" s="498">
        <v>2140027.6652173903</v>
      </c>
    </row>
    <row r="21" spans="1:11" ht="13.5" thickBot="1">
      <c r="A21" s="213">
        <v>12</v>
      </c>
      <c r="B21" s="343" t="s">
        <v>816</v>
      </c>
      <c r="C21" s="502">
        <v>206211713.31840441</v>
      </c>
      <c r="D21" s="499">
        <v>149569414.0566403</v>
      </c>
      <c r="E21" s="502">
        <v>341574722.11189246</v>
      </c>
      <c r="F21" s="499">
        <v>104260242.6295767</v>
      </c>
      <c r="G21" s="499">
        <v>75100074.844263569</v>
      </c>
      <c r="H21" s="499">
        <v>172142539.49166638</v>
      </c>
      <c r="I21" s="499">
        <v>135486708.84227666</v>
      </c>
      <c r="J21" s="499">
        <v>601968547.03603113</v>
      </c>
      <c r="K21" s="500">
        <v>729007951.04863369</v>
      </c>
    </row>
    <row r="22" spans="1:11" ht="38.25" customHeight="1" thickBot="1">
      <c r="A22" s="326"/>
      <c r="B22" s="327"/>
      <c r="C22" s="327"/>
      <c r="D22" s="327"/>
      <c r="E22" s="327"/>
      <c r="F22" s="590" t="s">
        <v>817</v>
      </c>
      <c r="G22" s="591"/>
      <c r="H22" s="591"/>
      <c r="I22" s="590" t="s">
        <v>818</v>
      </c>
      <c r="J22" s="591"/>
      <c r="K22" s="592"/>
    </row>
    <row r="23" spans="1:11">
      <c r="A23" s="319">
        <v>13</v>
      </c>
      <c r="B23" s="316" t="s">
        <v>803</v>
      </c>
      <c r="C23" s="325"/>
      <c r="D23" s="325"/>
      <c r="E23" s="325"/>
      <c r="F23" s="503">
        <v>864829458.37525129</v>
      </c>
      <c r="G23" s="503">
        <v>1734995957.7851944</v>
      </c>
      <c r="H23" s="503">
        <v>2527395416.0666399</v>
      </c>
      <c r="I23" s="503">
        <v>850244069.9401598</v>
      </c>
      <c r="J23" s="503">
        <v>1515732653.3053529</v>
      </c>
      <c r="K23" s="504">
        <v>2294768688.0593171</v>
      </c>
    </row>
    <row r="24" spans="1:11" ht="13.5" thickBot="1">
      <c r="A24" s="320">
        <v>14</v>
      </c>
      <c r="B24" s="317" t="s">
        <v>819</v>
      </c>
      <c r="C24" s="344"/>
      <c r="D24" s="323"/>
      <c r="E24" s="324"/>
      <c r="F24" s="505">
        <v>899216294.45706403</v>
      </c>
      <c r="G24" s="505">
        <v>1471984384.0680413</v>
      </c>
      <c r="H24" s="505">
        <v>2313651659.530652</v>
      </c>
      <c r="I24" s="505">
        <v>613562861.56684458</v>
      </c>
      <c r="J24" s="505">
        <v>401702794.57751524</v>
      </c>
      <c r="K24" s="506">
        <v>976167780.9445864</v>
      </c>
    </row>
    <row r="25" spans="1:11" ht="13.5" thickBot="1">
      <c r="A25" s="321">
        <v>15</v>
      </c>
      <c r="B25" s="318" t="s">
        <v>820</v>
      </c>
      <c r="C25" s="322"/>
      <c r="D25" s="322"/>
      <c r="E25" s="322"/>
      <c r="F25" s="507">
        <f t="shared" ref="F25:J25" si="0">IFERROR(F23/F24,0)</f>
        <v>0.96175910479627702</v>
      </c>
      <c r="G25" s="507">
        <f t="shared" si="0"/>
        <v>1.1786782363752275</v>
      </c>
      <c r="H25" s="507">
        <f t="shared" si="0"/>
        <v>1.0923837240820202</v>
      </c>
      <c r="I25" s="507">
        <f t="shared" si="0"/>
        <v>1.3857489153905218</v>
      </c>
      <c r="J25" s="507">
        <f t="shared" si="0"/>
        <v>3.7732688787975737</v>
      </c>
      <c r="K25" s="508">
        <f>IFERROR(K23/K24,0)</f>
        <v>2.3507933091571509</v>
      </c>
    </row>
    <row r="28" spans="1:11" ht="38.25">
      <c r="B28" s="18" t="s">
        <v>867</v>
      </c>
    </row>
  </sheetData>
  <mergeCells count="6">
    <mergeCell ref="F22:H22"/>
    <mergeCell ref="I22:K22"/>
    <mergeCell ref="A5:B5"/>
    <mergeCell ref="C5:E5"/>
    <mergeCell ref="F5:H5"/>
    <mergeCell ref="I5:K5"/>
  </mergeCells>
  <pageMargins left="0.7" right="0.7" top="0.75" bottom="0.75" header="0.3" footer="0.3"/>
  <pageSetup paperSize="9" scale="3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6" activePane="bottomRight" state="frozen"/>
      <selection pane="topRight" activeCell="B1" sqref="B1"/>
      <selection pane="bottomLeft" activeCell="A5" sqref="A5"/>
      <selection pane="bottomRight" activeCell="M22" sqref="M22"/>
    </sheetView>
  </sheetViews>
  <sheetFormatPr defaultColWidth="13.42578125" defaultRowHeight="15"/>
  <cols>
    <col min="1" max="1" width="13.42578125" style="55"/>
    <col min="2" max="2" width="53.28515625" style="55" customWidth="1"/>
    <col min="3" max="3" width="25.5703125" style="55" bestFit="1" customWidth="1"/>
    <col min="4" max="14" width="13.42578125" style="55"/>
    <col min="15" max="16384" width="13.42578125" style="9"/>
  </cols>
  <sheetData>
    <row r="1" spans="1:14">
      <c r="A1" s="5" t="s">
        <v>231</v>
      </c>
      <c r="B1" s="55" t="str">
        <f>Info!C2</f>
        <v>სს ”საქართველოს ბანკი”</v>
      </c>
    </row>
    <row r="2" spans="1:14">
      <c r="A2" s="55" t="s">
        <v>232</v>
      </c>
      <c r="B2" s="519">
        <f>'14. LCR'!B2</f>
        <v>43465</v>
      </c>
    </row>
    <row r="4" spans="1:14" ht="15.75" thickBot="1">
      <c r="A4" s="2" t="s">
        <v>665</v>
      </c>
      <c r="B4" s="79" t="s">
        <v>83</v>
      </c>
    </row>
    <row r="5" spans="1:14" s="20" customFormat="1" ht="12.75">
      <c r="A5" s="164"/>
      <c r="B5" s="165"/>
      <c r="C5" s="166" t="s">
        <v>0</v>
      </c>
      <c r="D5" s="166" t="s">
        <v>1</v>
      </c>
      <c r="E5" s="166" t="s">
        <v>2</v>
      </c>
      <c r="F5" s="166" t="s">
        <v>3</v>
      </c>
      <c r="G5" s="166" t="s">
        <v>4</v>
      </c>
      <c r="H5" s="166" t="s">
        <v>10</v>
      </c>
      <c r="I5" s="166" t="s">
        <v>281</v>
      </c>
      <c r="J5" s="166" t="s">
        <v>282</v>
      </c>
      <c r="K5" s="166" t="s">
        <v>283</v>
      </c>
      <c r="L5" s="166" t="s">
        <v>284</v>
      </c>
      <c r="M5" s="166" t="s">
        <v>285</v>
      </c>
      <c r="N5" s="167" t="s">
        <v>286</v>
      </c>
    </row>
    <row r="6" spans="1:14" ht="150">
      <c r="A6" s="156"/>
      <c r="B6" s="91"/>
      <c r="C6" s="92" t="s">
        <v>93</v>
      </c>
      <c r="D6" s="93" t="s">
        <v>82</v>
      </c>
      <c r="E6" s="94" t="s">
        <v>92</v>
      </c>
      <c r="F6" s="95">
        <v>0</v>
      </c>
      <c r="G6" s="95">
        <v>0.2</v>
      </c>
      <c r="H6" s="95">
        <v>0.35</v>
      </c>
      <c r="I6" s="95">
        <v>0.5</v>
      </c>
      <c r="J6" s="95">
        <v>0.75</v>
      </c>
      <c r="K6" s="95">
        <v>1</v>
      </c>
      <c r="L6" s="95">
        <v>1.5</v>
      </c>
      <c r="M6" s="95">
        <v>2.5</v>
      </c>
      <c r="N6" s="157" t="s">
        <v>83</v>
      </c>
    </row>
    <row r="7" spans="1:14" ht="30">
      <c r="A7" s="158">
        <v>1</v>
      </c>
      <c r="B7" s="96" t="s">
        <v>84</v>
      </c>
      <c r="C7" s="286">
        <f>SUM(C8:C13)</f>
        <v>913366847.37510002</v>
      </c>
      <c r="D7" s="91"/>
      <c r="E7" s="289">
        <f t="shared" ref="E7:M7" si="0">SUM(E8:E13)</f>
        <v>19004160.947502002</v>
      </c>
      <c r="F7" s="286">
        <f>SUM(F8:F13)</f>
        <v>0</v>
      </c>
      <c r="G7" s="286">
        <f t="shared" si="0"/>
        <v>0</v>
      </c>
      <c r="H7" s="286">
        <f t="shared" si="0"/>
        <v>0</v>
      </c>
      <c r="I7" s="286">
        <f t="shared" si="0"/>
        <v>0</v>
      </c>
      <c r="J7" s="286">
        <f t="shared" si="0"/>
        <v>0</v>
      </c>
      <c r="K7" s="286">
        <f t="shared" si="0"/>
        <v>19004160.947502002</v>
      </c>
      <c r="L7" s="286">
        <f t="shared" si="0"/>
        <v>0</v>
      </c>
      <c r="M7" s="286">
        <f t="shared" si="0"/>
        <v>0</v>
      </c>
      <c r="N7" s="159">
        <f>SUM(N8:N13)</f>
        <v>19004160.947502002</v>
      </c>
    </row>
    <row r="8" spans="1:14">
      <c r="A8" s="158">
        <v>1.1000000000000001</v>
      </c>
      <c r="B8" s="97" t="s">
        <v>85</v>
      </c>
      <c r="C8" s="451">
        <v>888806047.37510002</v>
      </c>
      <c r="D8" s="98">
        <v>0.02</v>
      </c>
      <c r="E8" s="289">
        <f>C8*D8</f>
        <v>17776120.947502002</v>
      </c>
      <c r="F8" s="451">
        <v>0</v>
      </c>
      <c r="G8" s="451">
        <v>0</v>
      </c>
      <c r="H8" s="451">
        <v>0</v>
      </c>
      <c r="I8" s="451">
        <v>0</v>
      </c>
      <c r="J8" s="451">
        <v>0</v>
      </c>
      <c r="K8" s="451">
        <v>17776120.947502002</v>
      </c>
      <c r="L8" s="451">
        <v>0</v>
      </c>
      <c r="M8" s="451">
        <v>0</v>
      </c>
      <c r="N8" s="159">
        <f>SUMPRODUCT($F$6:$M$6,F8:M8)</f>
        <v>17776120.947502002</v>
      </c>
    </row>
    <row r="9" spans="1:14">
      <c r="A9" s="158">
        <v>1.2</v>
      </c>
      <c r="B9" s="97" t="s">
        <v>86</v>
      </c>
      <c r="C9" s="451">
        <v>24560800</v>
      </c>
      <c r="D9" s="98">
        <v>0.05</v>
      </c>
      <c r="E9" s="289">
        <f>C9*D9</f>
        <v>1228040</v>
      </c>
      <c r="F9" s="451">
        <v>0</v>
      </c>
      <c r="G9" s="451">
        <v>0</v>
      </c>
      <c r="H9" s="451">
        <v>0</v>
      </c>
      <c r="I9" s="451">
        <v>0</v>
      </c>
      <c r="J9" s="451">
        <v>0</v>
      </c>
      <c r="K9" s="451">
        <v>1228040</v>
      </c>
      <c r="L9" s="451">
        <v>0</v>
      </c>
      <c r="M9" s="451">
        <v>0</v>
      </c>
      <c r="N9" s="159">
        <f t="shared" ref="N9:N12" si="1">SUMPRODUCT($F$6:$M$6,F9:M9)</f>
        <v>1228040</v>
      </c>
    </row>
    <row r="10" spans="1:14">
      <c r="A10" s="158">
        <v>1.3</v>
      </c>
      <c r="B10" s="97" t="s">
        <v>87</v>
      </c>
      <c r="C10" s="451">
        <v>0</v>
      </c>
      <c r="D10" s="98">
        <v>0.08</v>
      </c>
      <c r="E10" s="289">
        <f>C10*D10</f>
        <v>0</v>
      </c>
      <c r="F10" s="451">
        <v>0</v>
      </c>
      <c r="G10" s="451">
        <v>0</v>
      </c>
      <c r="H10" s="451">
        <v>0</v>
      </c>
      <c r="I10" s="451">
        <v>0</v>
      </c>
      <c r="J10" s="451">
        <v>0</v>
      </c>
      <c r="K10" s="451">
        <v>0</v>
      </c>
      <c r="L10" s="451">
        <v>0</v>
      </c>
      <c r="M10" s="451">
        <v>0</v>
      </c>
      <c r="N10" s="159">
        <f>SUMPRODUCT($F$6:$M$6,F10:M10)</f>
        <v>0</v>
      </c>
    </row>
    <row r="11" spans="1:14">
      <c r="A11" s="158">
        <v>1.4</v>
      </c>
      <c r="B11" s="97" t="s">
        <v>88</v>
      </c>
      <c r="C11" s="451">
        <v>0</v>
      </c>
      <c r="D11" s="98">
        <v>0.11</v>
      </c>
      <c r="E11" s="289">
        <f>C11*D11</f>
        <v>0</v>
      </c>
      <c r="F11" s="451">
        <v>0</v>
      </c>
      <c r="G11" s="451">
        <v>0</v>
      </c>
      <c r="H11" s="451">
        <v>0</v>
      </c>
      <c r="I11" s="451">
        <v>0</v>
      </c>
      <c r="J11" s="451">
        <v>0</v>
      </c>
      <c r="K11" s="451">
        <v>0</v>
      </c>
      <c r="L11" s="451">
        <v>0</v>
      </c>
      <c r="M11" s="451">
        <v>0</v>
      </c>
      <c r="N11" s="159">
        <f t="shared" si="1"/>
        <v>0</v>
      </c>
    </row>
    <row r="12" spans="1:14">
      <c r="A12" s="158">
        <v>1.5</v>
      </c>
      <c r="B12" s="97" t="s">
        <v>89</v>
      </c>
      <c r="C12" s="451">
        <v>0</v>
      </c>
      <c r="D12" s="98">
        <v>0.14000000000000001</v>
      </c>
      <c r="E12" s="289">
        <f>C12*D12</f>
        <v>0</v>
      </c>
      <c r="F12" s="451">
        <v>0</v>
      </c>
      <c r="G12" s="451">
        <v>0</v>
      </c>
      <c r="H12" s="451">
        <v>0</v>
      </c>
      <c r="I12" s="451">
        <v>0</v>
      </c>
      <c r="J12" s="451">
        <v>0</v>
      </c>
      <c r="K12" s="451">
        <v>0</v>
      </c>
      <c r="L12" s="451">
        <v>0</v>
      </c>
      <c r="M12" s="451">
        <v>0</v>
      </c>
      <c r="N12" s="159">
        <f t="shared" si="1"/>
        <v>0</v>
      </c>
    </row>
    <row r="13" spans="1:14">
      <c r="A13" s="158">
        <v>1.6</v>
      </c>
      <c r="B13" s="99" t="s">
        <v>90</v>
      </c>
      <c r="C13" s="451">
        <v>0</v>
      </c>
      <c r="D13" s="100"/>
      <c r="E13" s="287"/>
      <c r="F13" s="451"/>
      <c r="G13" s="451"/>
      <c r="H13" s="451"/>
      <c r="I13" s="451"/>
      <c r="J13" s="451"/>
      <c r="K13" s="451"/>
      <c r="L13" s="451"/>
      <c r="M13" s="451"/>
      <c r="N13" s="159">
        <f>SUMPRODUCT($F$6:$M$6,F13:M13)</f>
        <v>0</v>
      </c>
    </row>
    <row r="14" spans="1:14" ht="30">
      <c r="A14" s="158">
        <v>2</v>
      </c>
      <c r="B14" s="101" t="s">
        <v>91</v>
      </c>
      <c r="C14" s="286">
        <f>SUM(C15:C20)</f>
        <v>1311128500</v>
      </c>
      <c r="D14" s="91"/>
      <c r="E14" s="289">
        <f t="shared" ref="E14:M14" si="2">SUM(E15:E20)</f>
        <v>21384775</v>
      </c>
      <c r="F14" s="287">
        <f t="shared" si="2"/>
        <v>0</v>
      </c>
      <c r="G14" s="287">
        <f t="shared" si="2"/>
        <v>0</v>
      </c>
      <c r="H14" s="287">
        <f t="shared" si="2"/>
        <v>0</v>
      </c>
      <c r="I14" s="287">
        <f t="shared" si="2"/>
        <v>20447965</v>
      </c>
      <c r="J14" s="287">
        <f t="shared" si="2"/>
        <v>0</v>
      </c>
      <c r="K14" s="287">
        <f t="shared" si="2"/>
        <v>936810</v>
      </c>
      <c r="L14" s="287">
        <f t="shared" si="2"/>
        <v>0</v>
      </c>
      <c r="M14" s="287">
        <f t="shared" si="2"/>
        <v>0</v>
      </c>
      <c r="N14" s="159">
        <f>SUM(N15:N20)</f>
        <v>11160792.5</v>
      </c>
    </row>
    <row r="15" spans="1:14">
      <c r="A15" s="158">
        <v>2.1</v>
      </c>
      <c r="B15" s="99" t="s">
        <v>85</v>
      </c>
      <c r="C15" s="451">
        <v>722682000</v>
      </c>
      <c r="D15" s="98">
        <v>5.0000000000000001E-3</v>
      </c>
      <c r="E15" s="289">
        <f>C15*D15</f>
        <v>3613410</v>
      </c>
      <c r="F15" s="451">
        <v>0</v>
      </c>
      <c r="G15" s="451">
        <v>0</v>
      </c>
      <c r="H15" s="451">
        <v>0</v>
      </c>
      <c r="I15" s="451">
        <v>2676600</v>
      </c>
      <c r="J15" s="451">
        <v>0</v>
      </c>
      <c r="K15" s="451">
        <v>936810</v>
      </c>
      <c r="L15" s="451">
        <v>0</v>
      </c>
      <c r="M15" s="451">
        <v>0</v>
      </c>
      <c r="N15" s="159">
        <f>SUMPRODUCT($F$6:$M$6,F15:M15)</f>
        <v>2275110</v>
      </c>
    </row>
    <row r="16" spans="1:14">
      <c r="A16" s="158">
        <v>2.2000000000000002</v>
      </c>
      <c r="B16" s="99" t="s">
        <v>86</v>
      </c>
      <c r="C16" s="451">
        <v>13776500</v>
      </c>
      <c r="D16" s="98">
        <v>0.01</v>
      </c>
      <c r="E16" s="289">
        <f>C16*D16</f>
        <v>137765</v>
      </c>
      <c r="F16" s="451">
        <v>0</v>
      </c>
      <c r="G16" s="451">
        <v>0</v>
      </c>
      <c r="H16" s="451">
        <v>0</v>
      </c>
      <c r="I16" s="451">
        <v>137765</v>
      </c>
      <c r="J16" s="451">
        <v>0</v>
      </c>
      <c r="K16" s="451">
        <v>0</v>
      </c>
      <c r="L16" s="451">
        <v>0</v>
      </c>
      <c r="M16" s="451">
        <v>0</v>
      </c>
      <c r="N16" s="159">
        <f t="shared" ref="N16:N20" si="3">SUMPRODUCT($F$6:$M$6,F16:M16)</f>
        <v>68882.5</v>
      </c>
    </row>
    <row r="17" spans="1:14">
      <c r="A17" s="158">
        <v>2.2999999999999998</v>
      </c>
      <c r="B17" s="99" t="s">
        <v>87</v>
      </c>
      <c r="C17" s="451">
        <v>267660000</v>
      </c>
      <c r="D17" s="98">
        <v>0.02</v>
      </c>
      <c r="E17" s="289">
        <f>C17*D17</f>
        <v>5353200</v>
      </c>
      <c r="F17" s="451">
        <v>0</v>
      </c>
      <c r="G17" s="451">
        <v>0</v>
      </c>
      <c r="H17" s="451">
        <v>0</v>
      </c>
      <c r="I17" s="451">
        <v>5353200</v>
      </c>
      <c r="J17" s="451">
        <v>0</v>
      </c>
      <c r="K17" s="451">
        <v>0</v>
      </c>
      <c r="L17" s="451">
        <v>0</v>
      </c>
      <c r="M17" s="451">
        <v>0</v>
      </c>
      <c r="N17" s="159">
        <f t="shared" si="3"/>
        <v>2676600</v>
      </c>
    </row>
    <row r="18" spans="1:14">
      <c r="A18" s="158">
        <v>2.4</v>
      </c>
      <c r="B18" s="99" t="s">
        <v>88</v>
      </c>
      <c r="C18" s="451">
        <v>0</v>
      </c>
      <c r="D18" s="98">
        <v>0.03</v>
      </c>
      <c r="E18" s="289">
        <f>C18*D18</f>
        <v>0</v>
      </c>
      <c r="F18" s="451">
        <v>0</v>
      </c>
      <c r="G18" s="451">
        <v>0</v>
      </c>
      <c r="H18" s="451">
        <v>0</v>
      </c>
      <c r="I18" s="451">
        <v>0</v>
      </c>
      <c r="J18" s="451">
        <v>0</v>
      </c>
      <c r="K18" s="451">
        <v>0</v>
      </c>
      <c r="L18" s="451">
        <v>0</v>
      </c>
      <c r="M18" s="451">
        <v>0</v>
      </c>
      <c r="N18" s="159">
        <f t="shared" si="3"/>
        <v>0</v>
      </c>
    </row>
    <row r="19" spans="1:14">
      <c r="A19" s="158">
        <v>2.5</v>
      </c>
      <c r="B19" s="99" t="s">
        <v>89</v>
      </c>
      <c r="C19" s="451">
        <v>307010000</v>
      </c>
      <c r="D19" s="98">
        <v>0.04</v>
      </c>
      <c r="E19" s="289">
        <f>C19*D19</f>
        <v>12280400</v>
      </c>
      <c r="F19" s="451">
        <v>0</v>
      </c>
      <c r="G19" s="451">
        <v>0</v>
      </c>
      <c r="H19" s="451">
        <v>0</v>
      </c>
      <c r="I19" s="451">
        <v>12280400</v>
      </c>
      <c r="J19" s="451">
        <v>0</v>
      </c>
      <c r="K19" s="451">
        <v>0</v>
      </c>
      <c r="L19" s="451">
        <v>0</v>
      </c>
      <c r="M19" s="451">
        <v>0</v>
      </c>
      <c r="N19" s="159">
        <f t="shared" si="3"/>
        <v>6140200</v>
      </c>
    </row>
    <row r="20" spans="1:14">
      <c r="A20" s="158">
        <v>2.6</v>
      </c>
      <c r="B20" s="99" t="s">
        <v>90</v>
      </c>
      <c r="C20" s="451">
        <v>0</v>
      </c>
      <c r="D20" s="100"/>
      <c r="E20" s="290"/>
      <c r="F20" s="287"/>
      <c r="G20" s="287"/>
      <c r="H20" s="287"/>
      <c r="I20" s="287"/>
      <c r="J20" s="287"/>
      <c r="K20" s="287"/>
      <c r="L20" s="287"/>
      <c r="M20" s="287"/>
      <c r="N20" s="159">
        <f t="shared" si="3"/>
        <v>0</v>
      </c>
    </row>
    <row r="21" spans="1:14" ht="15.75" thickBot="1">
      <c r="A21" s="160">
        <v>3</v>
      </c>
      <c r="B21" s="161" t="s">
        <v>74</v>
      </c>
      <c r="C21" s="288">
        <f>C14+C7</f>
        <v>2224495347.3751001</v>
      </c>
      <c r="D21" s="162"/>
      <c r="E21" s="291">
        <f>E14+E7</f>
        <v>40388935.947502002</v>
      </c>
      <c r="F21" s="292">
        <f>F7+F14</f>
        <v>0</v>
      </c>
      <c r="G21" s="292">
        <f t="shared" ref="G21:L21" si="4">G7+G14</f>
        <v>0</v>
      </c>
      <c r="H21" s="292">
        <f t="shared" si="4"/>
        <v>0</v>
      </c>
      <c r="I21" s="292">
        <f>I7+I14</f>
        <v>20447965</v>
      </c>
      <c r="J21" s="292">
        <f t="shared" si="4"/>
        <v>0</v>
      </c>
      <c r="K21" s="292">
        <f>K7+K14</f>
        <v>19940970.947502002</v>
      </c>
      <c r="L21" s="292">
        <f t="shared" si="4"/>
        <v>0</v>
      </c>
      <c r="M21" s="292">
        <f>M7+M14</f>
        <v>0</v>
      </c>
      <c r="N21" s="163">
        <f>N14+N7</f>
        <v>30164953.447502002</v>
      </c>
    </row>
    <row r="22" spans="1:14">
      <c r="E22" s="293"/>
      <c r="F22" s="293"/>
      <c r="G22" s="293"/>
      <c r="H22" s="293"/>
      <c r="I22" s="293"/>
      <c r="J22" s="293"/>
      <c r="K22" s="293"/>
      <c r="L22" s="293"/>
      <c r="M22" s="29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3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zoomScaleNormal="100" workbookViewId="0">
      <selection activeCell="C18" sqref="C18"/>
    </sheetView>
  </sheetViews>
  <sheetFormatPr defaultRowHeight="15"/>
  <cols>
    <col min="1" max="1" width="11.42578125" customWidth="1"/>
    <col min="2" max="2" width="76.85546875" style="4" customWidth="1"/>
    <col min="3" max="3" width="22.85546875" customWidth="1"/>
  </cols>
  <sheetData>
    <row r="1" spans="1:3">
      <c r="A1" s="332" t="s">
        <v>231</v>
      </c>
      <c r="B1" t="str">
        <f>Info!C2</f>
        <v>სს ”საქართველოს ბანკი”</v>
      </c>
    </row>
    <row r="2" spans="1:3">
      <c r="A2" s="332" t="s">
        <v>232</v>
      </c>
      <c r="B2" s="539">
        <f>'15. CCR'!B2</f>
        <v>43465</v>
      </c>
    </row>
    <row r="3" spans="1:3">
      <c r="A3" s="332"/>
      <c r="B3"/>
    </row>
    <row r="4" spans="1:3">
      <c r="A4" s="332" t="s">
        <v>912</v>
      </c>
      <c r="B4" t="s">
        <v>871</v>
      </c>
    </row>
    <row r="5" spans="1:3">
      <c r="A5" s="393"/>
      <c r="B5" s="393" t="s">
        <v>872</v>
      </c>
      <c r="C5" s="405"/>
    </row>
    <row r="6" spans="1:3">
      <c r="A6" s="394">
        <v>1</v>
      </c>
      <c r="B6" s="406" t="s">
        <v>872</v>
      </c>
      <c r="C6" s="407">
        <v>13764221030.608599</v>
      </c>
    </row>
    <row r="7" spans="1:3">
      <c r="A7" s="394">
        <v>2</v>
      </c>
      <c r="B7" s="406" t="s">
        <v>873</v>
      </c>
      <c r="C7" s="407">
        <v>-90674884.340000004</v>
      </c>
    </row>
    <row r="8" spans="1:3">
      <c r="A8" s="395">
        <v>3</v>
      </c>
      <c r="B8" s="408" t="s">
        <v>874</v>
      </c>
      <c r="C8" s="409">
        <f>C6+C7</f>
        <v>13673546146.268599</v>
      </c>
    </row>
    <row r="9" spans="1:3">
      <c r="A9" s="396"/>
      <c r="B9" s="396" t="s">
        <v>875</v>
      </c>
      <c r="C9" s="410"/>
    </row>
    <row r="10" spans="1:3">
      <c r="A10" s="397">
        <v>4</v>
      </c>
      <c r="B10" s="411" t="s">
        <v>876</v>
      </c>
      <c r="C10" s="407"/>
    </row>
    <row r="11" spans="1:3">
      <c r="A11" s="397">
        <v>5</v>
      </c>
      <c r="B11" s="412" t="s">
        <v>877</v>
      </c>
      <c r="C11" s="407"/>
    </row>
    <row r="12" spans="1:3">
      <c r="A12" s="397" t="s">
        <v>878</v>
      </c>
      <c r="B12" s="406" t="s">
        <v>879</v>
      </c>
      <c r="C12" s="409">
        <v>40388935.947502002</v>
      </c>
    </row>
    <row r="13" spans="1:3">
      <c r="A13" s="398">
        <v>6</v>
      </c>
      <c r="B13" s="413" t="s">
        <v>880</v>
      </c>
      <c r="C13" s="407"/>
    </row>
    <row r="14" spans="1:3">
      <c r="A14" s="398">
        <v>7</v>
      </c>
      <c r="B14" s="414" t="s">
        <v>881</v>
      </c>
      <c r="C14" s="407"/>
    </row>
    <row r="15" spans="1:3">
      <c r="A15" s="399">
        <v>8</v>
      </c>
      <c r="B15" s="406" t="s">
        <v>882</v>
      </c>
      <c r="C15" s="407"/>
    </row>
    <row r="16" spans="1:3" ht="24">
      <c r="A16" s="398">
        <v>9</v>
      </c>
      <c r="B16" s="414" t="s">
        <v>883</v>
      </c>
      <c r="C16" s="407"/>
    </row>
    <row r="17" spans="1:3">
      <c r="A17" s="398">
        <v>10</v>
      </c>
      <c r="B17" s="414" t="s">
        <v>884</v>
      </c>
      <c r="C17" s="407"/>
    </row>
    <row r="18" spans="1:3">
      <c r="A18" s="400">
        <v>11</v>
      </c>
      <c r="B18" s="415" t="s">
        <v>885</v>
      </c>
      <c r="C18" s="409">
        <f>SUM(C10:C17)</f>
        <v>40388935.947502002</v>
      </c>
    </row>
    <row r="19" spans="1:3">
      <c r="A19" s="396"/>
      <c r="B19" s="396" t="s">
        <v>886</v>
      </c>
      <c r="C19" s="416"/>
    </row>
    <row r="20" spans="1:3">
      <c r="A20" s="398">
        <v>12</v>
      </c>
      <c r="B20" s="411" t="s">
        <v>887</v>
      </c>
      <c r="C20" s="407"/>
    </row>
    <row r="21" spans="1:3">
      <c r="A21" s="398">
        <v>13</v>
      </c>
      <c r="B21" s="411" t="s">
        <v>888</v>
      </c>
      <c r="C21" s="407"/>
    </row>
    <row r="22" spans="1:3">
      <c r="A22" s="398">
        <v>14</v>
      </c>
      <c r="B22" s="411" t="s">
        <v>889</v>
      </c>
      <c r="C22" s="407"/>
    </row>
    <row r="23" spans="1:3" ht="24">
      <c r="A23" s="398" t="s">
        <v>890</v>
      </c>
      <c r="B23" s="411" t="s">
        <v>891</v>
      </c>
      <c r="C23" s="407"/>
    </row>
    <row r="24" spans="1:3">
      <c r="A24" s="398">
        <v>15</v>
      </c>
      <c r="B24" s="411" t="s">
        <v>892</v>
      </c>
      <c r="C24" s="407"/>
    </row>
    <row r="25" spans="1:3">
      <c r="A25" s="398" t="s">
        <v>893</v>
      </c>
      <c r="B25" s="406" t="s">
        <v>894</v>
      </c>
      <c r="C25" s="407"/>
    </row>
    <row r="26" spans="1:3">
      <c r="A26" s="400">
        <v>16</v>
      </c>
      <c r="B26" s="415" t="s">
        <v>895</v>
      </c>
      <c r="C26" s="409">
        <f>SUM(C20:C25)</f>
        <v>0</v>
      </c>
    </row>
    <row r="27" spans="1:3">
      <c r="A27" s="396"/>
      <c r="B27" s="396" t="s">
        <v>896</v>
      </c>
      <c r="C27" s="410"/>
    </row>
    <row r="28" spans="1:3">
      <c r="A28" s="397">
        <v>17</v>
      </c>
      <c r="B28" s="406" t="s">
        <v>897</v>
      </c>
      <c r="C28" s="407"/>
    </row>
    <row r="29" spans="1:3">
      <c r="A29" s="397">
        <v>18</v>
      </c>
      <c r="B29" s="406" t="s">
        <v>898</v>
      </c>
      <c r="C29" s="407"/>
    </row>
    <row r="30" spans="1:3">
      <c r="A30" s="400">
        <v>19</v>
      </c>
      <c r="B30" s="415" t="s">
        <v>899</v>
      </c>
      <c r="C30" s="409">
        <f>C28+C29</f>
        <v>0</v>
      </c>
    </row>
    <row r="31" spans="1:3">
      <c r="A31" s="401"/>
      <c r="B31" s="396" t="s">
        <v>900</v>
      </c>
      <c r="C31" s="410"/>
    </row>
    <row r="32" spans="1:3">
      <c r="A32" s="397" t="s">
        <v>901</v>
      </c>
      <c r="B32" s="411" t="s">
        <v>902</v>
      </c>
      <c r="C32" s="417"/>
    </row>
    <row r="33" spans="1:3">
      <c r="A33" s="397" t="s">
        <v>903</v>
      </c>
      <c r="B33" s="412" t="s">
        <v>904</v>
      </c>
      <c r="C33" s="417"/>
    </row>
    <row r="34" spans="1:3">
      <c r="A34" s="396"/>
      <c r="B34" s="396" t="s">
        <v>905</v>
      </c>
      <c r="C34" s="410"/>
    </row>
    <row r="35" spans="1:3">
      <c r="A35" s="400">
        <v>20</v>
      </c>
      <c r="B35" s="415" t="s">
        <v>130</v>
      </c>
      <c r="C35" s="409">
        <v>1379952777.8330986</v>
      </c>
    </row>
    <row r="36" spans="1:3">
      <c r="A36" s="400">
        <v>21</v>
      </c>
      <c r="B36" s="415" t="s">
        <v>906</v>
      </c>
      <c r="C36" s="409">
        <f>C8+C18+C26+C30</f>
        <v>13713935082.216101</v>
      </c>
    </row>
    <row r="37" spans="1:3">
      <c r="A37" s="402"/>
      <c r="B37" s="402" t="s">
        <v>871</v>
      </c>
      <c r="C37" s="410"/>
    </row>
    <row r="38" spans="1:3">
      <c r="A38" s="400">
        <v>22</v>
      </c>
      <c r="B38" s="415" t="s">
        <v>871</v>
      </c>
      <c r="C38" s="511">
        <f>IFERROR(C35/C36,0)</f>
        <v>0.1006241293662377</v>
      </c>
    </row>
    <row r="39" spans="1:3">
      <c r="A39" s="402"/>
      <c r="B39" s="402" t="s">
        <v>907</v>
      </c>
      <c r="C39" s="410"/>
    </row>
    <row r="40" spans="1:3">
      <c r="A40" s="403" t="s">
        <v>908</v>
      </c>
      <c r="B40" s="411" t="s">
        <v>909</v>
      </c>
      <c r="C40" s="417"/>
    </row>
    <row r="41" spans="1:3">
      <c r="A41" s="404" t="s">
        <v>910</v>
      </c>
      <c r="B41" s="412" t="s">
        <v>911</v>
      </c>
      <c r="C41" s="417"/>
    </row>
  </sheetData>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31" customWidth="1"/>
    <col min="2" max="2" width="66.140625" style="232" customWidth="1"/>
    <col min="3" max="3" width="131.42578125" style="233" customWidth="1"/>
    <col min="4" max="5" width="10.28515625" style="215" customWidth="1"/>
    <col min="6" max="16384" width="43.5703125" style="215"/>
  </cols>
  <sheetData>
    <row r="1" spans="1:3" ht="12.75" thickTop="1" thickBot="1">
      <c r="A1" s="596" t="s">
        <v>369</v>
      </c>
      <c r="B1" s="597"/>
      <c r="C1" s="598"/>
    </row>
    <row r="2" spans="1:3" ht="26.25" customHeight="1">
      <c r="A2" s="216"/>
      <c r="B2" s="599" t="s">
        <v>370</v>
      </c>
      <c r="C2" s="599"/>
    </row>
    <row r="3" spans="1:3" s="221" customFormat="1" ht="11.25" customHeight="1">
      <c r="A3" s="220"/>
      <c r="B3" s="599" t="s">
        <v>675</v>
      </c>
      <c r="C3" s="599"/>
    </row>
    <row r="4" spans="1:3" ht="12" customHeight="1" thickBot="1">
      <c r="A4" s="600" t="s">
        <v>679</v>
      </c>
      <c r="B4" s="601"/>
      <c r="C4" s="602"/>
    </row>
    <row r="5" spans="1:3" ht="12" thickTop="1">
      <c r="A5" s="217"/>
      <c r="B5" s="603" t="s">
        <v>371</v>
      </c>
      <c r="C5" s="604"/>
    </row>
    <row r="6" spans="1:3">
      <c r="A6" s="216"/>
      <c r="B6" s="605" t="s">
        <v>676</v>
      </c>
      <c r="C6" s="606"/>
    </row>
    <row r="7" spans="1:3">
      <c r="A7" s="216"/>
      <c r="B7" s="605" t="s">
        <v>372</v>
      </c>
      <c r="C7" s="606"/>
    </row>
    <row r="8" spans="1:3">
      <c r="A8" s="216"/>
      <c r="B8" s="605" t="s">
        <v>677</v>
      </c>
      <c r="C8" s="606"/>
    </row>
    <row r="9" spans="1:3">
      <c r="A9" s="216"/>
      <c r="B9" s="609" t="s">
        <v>678</v>
      </c>
      <c r="C9" s="610"/>
    </row>
    <row r="10" spans="1:3">
      <c r="A10" s="216"/>
      <c r="B10" s="607" t="s">
        <v>373</v>
      </c>
      <c r="C10" s="608" t="s">
        <v>373</v>
      </c>
    </row>
    <row r="11" spans="1:3">
      <c r="A11" s="216"/>
      <c r="B11" s="607" t="s">
        <v>374</v>
      </c>
      <c r="C11" s="608" t="s">
        <v>374</v>
      </c>
    </row>
    <row r="12" spans="1:3">
      <c r="A12" s="216"/>
      <c r="B12" s="607" t="s">
        <v>375</v>
      </c>
      <c r="C12" s="608" t="s">
        <v>375</v>
      </c>
    </row>
    <row r="13" spans="1:3">
      <c r="A13" s="216"/>
      <c r="B13" s="607" t="s">
        <v>376</v>
      </c>
      <c r="C13" s="608" t="s">
        <v>376</v>
      </c>
    </row>
    <row r="14" spans="1:3">
      <c r="A14" s="216"/>
      <c r="B14" s="607" t="s">
        <v>377</v>
      </c>
      <c r="C14" s="608" t="s">
        <v>377</v>
      </c>
    </row>
    <row r="15" spans="1:3" ht="21.75" customHeight="1">
      <c r="A15" s="216"/>
      <c r="B15" s="607" t="s">
        <v>378</v>
      </c>
      <c r="C15" s="608" t="s">
        <v>378</v>
      </c>
    </row>
    <row r="16" spans="1:3">
      <c r="A16" s="216"/>
      <c r="B16" s="607" t="s">
        <v>379</v>
      </c>
      <c r="C16" s="608" t="s">
        <v>380</v>
      </c>
    </row>
    <row r="17" spans="1:3">
      <c r="A17" s="216"/>
      <c r="B17" s="607" t="s">
        <v>381</v>
      </c>
      <c r="C17" s="608" t="s">
        <v>382</v>
      </c>
    </row>
    <row r="18" spans="1:3">
      <c r="A18" s="216"/>
      <c r="B18" s="607" t="s">
        <v>383</v>
      </c>
      <c r="C18" s="608" t="s">
        <v>384</v>
      </c>
    </row>
    <row r="19" spans="1:3">
      <c r="A19" s="216"/>
      <c r="B19" s="607" t="s">
        <v>385</v>
      </c>
      <c r="C19" s="608" t="s">
        <v>385</v>
      </c>
    </row>
    <row r="20" spans="1:3">
      <c r="A20" s="216"/>
      <c r="B20" s="607" t="s">
        <v>386</v>
      </c>
      <c r="C20" s="608" t="s">
        <v>386</v>
      </c>
    </row>
    <row r="21" spans="1:3">
      <c r="A21" s="216"/>
      <c r="B21" s="607" t="s">
        <v>387</v>
      </c>
      <c r="C21" s="608" t="s">
        <v>387</v>
      </c>
    </row>
    <row r="22" spans="1:3" ht="23.25" customHeight="1">
      <c r="A22" s="216"/>
      <c r="B22" s="607" t="s">
        <v>388</v>
      </c>
      <c r="C22" s="608" t="s">
        <v>389</v>
      </c>
    </row>
    <row r="23" spans="1:3">
      <c r="A23" s="216"/>
      <c r="B23" s="607" t="s">
        <v>390</v>
      </c>
      <c r="C23" s="608" t="s">
        <v>390</v>
      </c>
    </row>
    <row r="24" spans="1:3">
      <c r="A24" s="216"/>
      <c r="B24" s="607" t="s">
        <v>391</v>
      </c>
      <c r="C24" s="608" t="s">
        <v>392</v>
      </c>
    </row>
    <row r="25" spans="1:3" ht="12" thickBot="1">
      <c r="A25" s="218"/>
      <c r="B25" s="617" t="s">
        <v>393</v>
      </c>
      <c r="C25" s="618"/>
    </row>
    <row r="26" spans="1:3" ht="12.75" thickTop="1" thickBot="1">
      <c r="A26" s="600" t="s">
        <v>689</v>
      </c>
      <c r="B26" s="601"/>
      <c r="C26" s="602"/>
    </row>
    <row r="27" spans="1:3" ht="12.75" thickTop="1" thickBot="1">
      <c r="A27" s="219"/>
      <c r="B27" s="611" t="s">
        <v>394</v>
      </c>
      <c r="C27" s="612"/>
    </row>
    <row r="28" spans="1:3" ht="12.75" thickTop="1" thickBot="1">
      <c r="A28" s="600" t="s">
        <v>680</v>
      </c>
      <c r="B28" s="601"/>
      <c r="C28" s="602"/>
    </row>
    <row r="29" spans="1:3" ht="12" thickTop="1">
      <c r="A29" s="217"/>
      <c r="B29" s="613" t="s">
        <v>395</v>
      </c>
      <c r="C29" s="614" t="s">
        <v>396</v>
      </c>
    </row>
    <row r="30" spans="1:3">
      <c r="A30" s="216"/>
      <c r="B30" s="615" t="s">
        <v>397</v>
      </c>
      <c r="C30" s="616" t="s">
        <v>398</v>
      </c>
    </row>
    <row r="31" spans="1:3">
      <c r="A31" s="216"/>
      <c r="B31" s="615" t="s">
        <v>399</v>
      </c>
      <c r="C31" s="616" t="s">
        <v>400</v>
      </c>
    </row>
    <row r="32" spans="1:3">
      <c r="A32" s="216"/>
      <c r="B32" s="615" t="s">
        <v>401</v>
      </c>
      <c r="C32" s="616" t="s">
        <v>402</v>
      </c>
    </row>
    <row r="33" spans="1:3">
      <c r="A33" s="216"/>
      <c r="B33" s="615" t="s">
        <v>403</v>
      </c>
      <c r="C33" s="616" t="s">
        <v>404</v>
      </c>
    </row>
    <row r="34" spans="1:3">
      <c r="A34" s="216"/>
      <c r="B34" s="615" t="s">
        <v>405</v>
      </c>
      <c r="C34" s="616" t="s">
        <v>406</v>
      </c>
    </row>
    <row r="35" spans="1:3" ht="23.25" customHeight="1">
      <c r="A35" s="216"/>
      <c r="B35" s="615" t="s">
        <v>407</v>
      </c>
      <c r="C35" s="616" t="s">
        <v>408</v>
      </c>
    </row>
    <row r="36" spans="1:3" ht="24" customHeight="1">
      <c r="A36" s="216"/>
      <c r="B36" s="615" t="s">
        <v>409</v>
      </c>
      <c r="C36" s="616" t="s">
        <v>410</v>
      </c>
    </row>
    <row r="37" spans="1:3" ht="24.75" customHeight="1">
      <c r="A37" s="216"/>
      <c r="B37" s="615" t="s">
        <v>411</v>
      </c>
      <c r="C37" s="616" t="s">
        <v>412</v>
      </c>
    </row>
    <row r="38" spans="1:3" ht="23.25" customHeight="1">
      <c r="A38" s="216"/>
      <c r="B38" s="615" t="s">
        <v>681</v>
      </c>
      <c r="C38" s="616" t="s">
        <v>413</v>
      </c>
    </row>
    <row r="39" spans="1:3" ht="39.75" customHeight="1">
      <c r="A39" s="216"/>
      <c r="B39" s="607" t="s">
        <v>701</v>
      </c>
      <c r="C39" s="608" t="s">
        <v>414</v>
      </c>
    </row>
    <row r="40" spans="1:3" ht="12" customHeight="1">
      <c r="A40" s="216"/>
      <c r="B40" s="615" t="s">
        <v>415</v>
      </c>
      <c r="C40" s="616" t="s">
        <v>416</v>
      </c>
    </row>
    <row r="41" spans="1:3" ht="27" customHeight="1" thickBot="1">
      <c r="A41" s="218"/>
      <c r="B41" s="619" t="s">
        <v>417</v>
      </c>
      <c r="C41" s="620" t="s">
        <v>418</v>
      </c>
    </row>
    <row r="42" spans="1:3" ht="12.75" thickTop="1" thickBot="1">
      <c r="A42" s="600" t="s">
        <v>682</v>
      </c>
      <c r="B42" s="601"/>
      <c r="C42" s="602"/>
    </row>
    <row r="43" spans="1:3" ht="12" thickTop="1">
      <c r="A43" s="217"/>
      <c r="B43" s="603" t="s">
        <v>774</v>
      </c>
      <c r="C43" s="604" t="s">
        <v>419</v>
      </c>
    </row>
    <row r="44" spans="1:3">
      <c r="A44" s="216"/>
      <c r="B44" s="605" t="s">
        <v>773</v>
      </c>
      <c r="C44" s="606"/>
    </row>
    <row r="45" spans="1:3" ht="23.25" customHeight="1" thickBot="1">
      <c r="A45" s="218"/>
      <c r="B45" s="621" t="s">
        <v>420</v>
      </c>
      <c r="C45" s="622" t="s">
        <v>421</v>
      </c>
    </row>
    <row r="46" spans="1:3" ht="11.25" customHeight="1" thickTop="1" thickBot="1">
      <c r="A46" s="600" t="s">
        <v>683</v>
      </c>
      <c r="B46" s="601"/>
      <c r="C46" s="602"/>
    </row>
    <row r="47" spans="1:3" ht="26.25" customHeight="1" thickTop="1">
      <c r="A47" s="216"/>
      <c r="B47" s="605" t="s">
        <v>684</v>
      </c>
      <c r="C47" s="606"/>
    </row>
    <row r="48" spans="1:3" ht="12" thickBot="1">
      <c r="A48" s="600" t="s">
        <v>685</v>
      </c>
      <c r="B48" s="601"/>
      <c r="C48" s="602"/>
    </row>
    <row r="49" spans="1:3" ht="12" thickTop="1">
      <c r="A49" s="217"/>
      <c r="B49" s="603" t="s">
        <v>422</v>
      </c>
      <c r="C49" s="604" t="s">
        <v>422</v>
      </c>
    </row>
    <row r="50" spans="1:3" ht="11.25" customHeight="1">
      <c r="A50" s="216"/>
      <c r="B50" s="605" t="s">
        <v>423</v>
      </c>
      <c r="C50" s="606" t="s">
        <v>423</v>
      </c>
    </row>
    <row r="51" spans="1:3">
      <c r="A51" s="216"/>
      <c r="B51" s="605" t="s">
        <v>424</v>
      </c>
      <c r="C51" s="606" t="s">
        <v>424</v>
      </c>
    </row>
    <row r="52" spans="1:3" ht="11.25" customHeight="1">
      <c r="A52" s="216"/>
      <c r="B52" s="605" t="s">
        <v>801</v>
      </c>
      <c r="C52" s="606" t="s">
        <v>425</v>
      </c>
    </row>
    <row r="53" spans="1:3" ht="33.6" customHeight="1">
      <c r="A53" s="216"/>
      <c r="B53" s="605" t="s">
        <v>426</v>
      </c>
      <c r="C53" s="606" t="s">
        <v>426</v>
      </c>
    </row>
    <row r="54" spans="1:3" ht="11.25" customHeight="1">
      <c r="A54" s="216"/>
      <c r="B54" s="605" t="s">
        <v>794</v>
      </c>
      <c r="C54" s="606" t="s">
        <v>427</v>
      </c>
    </row>
    <row r="55" spans="1:3" ht="11.25" customHeight="1" thickBot="1">
      <c r="A55" s="600" t="s">
        <v>686</v>
      </c>
      <c r="B55" s="601"/>
      <c r="C55" s="602"/>
    </row>
    <row r="56" spans="1:3" ht="12" thickTop="1">
      <c r="A56" s="217"/>
      <c r="B56" s="603" t="s">
        <v>422</v>
      </c>
      <c r="C56" s="604" t="s">
        <v>422</v>
      </c>
    </row>
    <row r="57" spans="1:3">
      <c r="A57" s="216"/>
      <c r="B57" s="605" t="s">
        <v>428</v>
      </c>
      <c r="C57" s="606" t="s">
        <v>428</v>
      </c>
    </row>
    <row r="58" spans="1:3">
      <c r="A58" s="216"/>
      <c r="B58" s="605" t="s">
        <v>697</v>
      </c>
      <c r="C58" s="606" t="s">
        <v>429</v>
      </c>
    </row>
    <row r="59" spans="1:3">
      <c r="A59" s="216"/>
      <c r="B59" s="605" t="s">
        <v>430</v>
      </c>
      <c r="C59" s="606" t="s">
        <v>430</v>
      </c>
    </row>
    <row r="60" spans="1:3">
      <c r="A60" s="216"/>
      <c r="B60" s="605" t="s">
        <v>431</v>
      </c>
      <c r="C60" s="606" t="s">
        <v>431</v>
      </c>
    </row>
    <row r="61" spans="1:3">
      <c r="A61" s="216"/>
      <c r="B61" s="605" t="s">
        <v>432</v>
      </c>
      <c r="C61" s="606" t="s">
        <v>432</v>
      </c>
    </row>
    <row r="62" spans="1:3">
      <c r="A62" s="216"/>
      <c r="B62" s="605" t="s">
        <v>698</v>
      </c>
      <c r="C62" s="606" t="s">
        <v>433</v>
      </c>
    </row>
    <row r="63" spans="1:3">
      <c r="A63" s="216"/>
      <c r="B63" s="605" t="s">
        <v>434</v>
      </c>
      <c r="C63" s="606" t="s">
        <v>434</v>
      </c>
    </row>
    <row r="64" spans="1:3" ht="12" thickBot="1">
      <c r="A64" s="218"/>
      <c r="B64" s="621" t="s">
        <v>435</v>
      </c>
      <c r="C64" s="622" t="s">
        <v>435</v>
      </c>
    </row>
    <row r="65" spans="1:3" ht="11.25" customHeight="1" thickTop="1">
      <c r="A65" s="623" t="s">
        <v>687</v>
      </c>
      <c r="B65" s="624"/>
      <c r="C65" s="625"/>
    </row>
    <row r="66" spans="1:3" ht="12" thickBot="1">
      <c r="A66" s="218"/>
      <c r="B66" s="621" t="s">
        <v>436</v>
      </c>
      <c r="C66" s="622" t="s">
        <v>436</v>
      </c>
    </row>
    <row r="67" spans="1:3" ht="11.25" customHeight="1" thickTop="1" thickBot="1">
      <c r="A67" s="600" t="s">
        <v>688</v>
      </c>
      <c r="B67" s="601"/>
      <c r="C67" s="602"/>
    </row>
    <row r="68" spans="1:3" ht="12" thickTop="1">
      <c r="A68" s="217"/>
      <c r="B68" s="603" t="s">
        <v>437</v>
      </c>
      <c r="C68" s="604" t="s">
        <v>437</v>
      </c>
    </row>
    <row r="69" spans="1:3">
      <c r="A69" s="216"/>
      <c r="B69" s="605" t="s">
        <v>438</v>
      </c>
      <c r="C69" s="606" t="s">
        <v>438</v>
      </c>
    </row>
    <row r="70" spans="1:3">
      <c r="A70" s="216"/>
      <c r="B70" s="605" t="s">
        <v>439</v>
      </c>
      <c r="C70" s="606" t="s">
        <v>439</v>
      </c>
    </row>
    <row r="71" spans="1:3" ht="38.25" customHeight="1">
      <c r="A71" s="216"/>
      <c r="B71" s="626" t="s">
        <v>700</v>
      </c>
      <c r="C71" s="627" t="s">
        <v>440</v>
      </c>
    </row>
    <row r="72" spans="1:3" ht="33.75" customHeight="1">
      <c r="A72" s="216"/>
      <c r="B72" s="626" t="s">
        <v>703</v>
      </c>
      <c r="C72" s="627" t="s">
        <v>441</v>
      </c>
    </row>
    <row r="73" spans="1:3" ht="15.75" customHeight="1">
      <c r="A73" s="216"/>
      <c r="B73" s="626" t="s">
        <v>699</v>
      </c>
      <c r="C73" s="627" t="s">
        <v>442</v>
      </c>
    </row>
    <row r="74" spans="1:3">
      <c r="A74" s="216"/>
      <c r="B74" s="605" t="s">
        <v>443</v>
      </c>
      <c r="C74" s="606" t="s">
        <v>443</v>
      </c>
    </row>
    <row r="75" spans="1:3" ht="12" thickBot="1">
      <c r="A75" s="218"/>
      <c r="B75" s="621" t="s">
        <v>444</v>
      </c>
      <c r="C75" s="622" t="s">
        <v>444</v>
      </c>
    </row>
    <row r="76" spans="1:3" ht="12" thickTop="1">
      <c r="A76" s="623" t="s">
        <v>777</v>
      </c>
      <c r="B76" s="624"/>
      <c r="C76" s="625"/>
    </row>
    <row r="77" spans="1:3">
      <c r="A77" s="216"/>
      <c r="B77" s="605" t="s">
        <v>436</v>
      </c>
      <c r="C77" s="606"/>
    </row>
    <row r="78" spans="1:3">
      <c r="A78" s="216"/>
      <c r="B78" s="605" t="s">
        <v>775</v>
      </c>
      <c r="C78" s="606"/>
    </row>
    <row r="79" spans="1:3">
      <c r="A79" s="216"/>
      <c r="B79" s="605" t="s">
        <v>776</v>
      </c>
      <c r="C79" s="606"/>
    </row>
    <row r="80" spans="1:3">
      <c r="A80" s="623" t="s">
        <v>778</v>
      </c>
      <c r="B80" s="624"/>
      <c r="C80" s="625"/>
    </row>
    <row r="81" spans="1:3">
      <c r="A81" s="216"/>
      <c r="B81" s="605" t="s">
        <v>436</v>
      </c>
      <c r="C81" s="606"/>
    </row>
    <row r="82" spans="1:3">
      <c r="A82" s="216"/>
      <c r="B82" s="605" t="s">
        <v>779</v>
      </c>
      <c r="C82" s="606"/>
    </row>
    <row r="83" spans="1:3" ht="76.5" customHeight="1">
      <c r="A83" s="216"/>
      <c r="B83" s="605" t="s">
        <v>793</v>
      </c>
      <c r="C83" s="606"/>
    </row>
    <row r="84" spans="1:3" ht="53.25" customHeight="1">
      <c r="A84" s="216"/>
      <c r="B84" s="605" t="s">
        <v>792</v>
      </c>
      <c r="C84" s="606"/>
    </row>
    <row r="85" spans="1:3">
      <c r="A85" s="216"/>
      <c r="B85" s="605" t="s">
        <v>780</v>
      </c>
      <c r="C85" s="606"/>
    </row>
    <row r="86" spans="1:3">
      <c r="A86" s="216"/>
      <c r="B86" s="605" t="s">
        <v>781</v>
      </c>
      <c r="C86" s="606"/>
    </row>
    <row r="87" spans="1:3">
      <c r="A87" s="216"/>
      <c r="B87" s="605" t="s">
        <v>782</v>
      </c>
      <c r="C87" s="606"/>
    </row>
    <row r="88" spans="1:3">
      <c r="A88" s="623" t="s">
        <v>783</v>
      </c>
      <c r="B88" s="624"/>
      <c r="C88" s="625"/>
    </row>
    <row r="89" spans="1:3">
      <c r="A89" s="216"/>
      <c r="B89" s="605" t="s">
        <v>436</v>
      </c>
      <c r="C89" s="606"/>
    </row>
    <row r="90" spans="1:3">
      <c r="A90" s="216"/>
      <c r="B90" s="605" t="s">
        <v>785</v>
      </c>
      <c r="C90" s="606"/>
    </row>
    <row r="91" spans="1:3" ht="12" customHeight="1">
      <c r="A91" s="216"/>
      <c r="B91" s="605" t="s">
        <v>786</v>
      </c>
      <c r="C91" s="606"/>
    </row>
    <row r="92" spans="1:3">
      <c r="A92" s="216"/>
      <c r="B92" s="605" t="s">
        <v>787</v>
      </c>
      <c r="C92" s="606"/>
    </row>
    <row r="93" spans="1:3" ht="24.75" customHeight="1">
      <c r="A93" s="216"/>
      <c r="B93" s="653" t="s">
        <v>829</v>
      </c>
      <c r="C93" s="654"/>
    </row>
    <row r="94" spans="1:3" ht="24" customHeight="1">
      <c r="A94" s="216"/>
      <c r="B94" s="653" t="s">
        <v>830</v>
      </c>
      <c r="C94" s="654"/>
    </row>
    <row r="95" spans="1:3" ht="13.5" customHeight="1">
      <c r="A95" s="216"/>
      <c r="B95" s="615" t="s">
        <v>788</v>
      </c>
      <c r="C95" s="616"/>
    </row>
    <row r="96" spans="1:3" ht="11.25" customHeight="1" thickBot="1">
      <c r="A96" s="633" t="s">
        <v>825</v>
      </c>
      <c r="B96" s="634"/>
      <c r="C96" s="635"/>
    </row>
    <row r="97" spans="1:3" ht="12.75" thickTop="1" thickBot="1">
      <c r="A97" s="595" t="s">
        <v>537</v>
      </c>
      <c r="B97" s="595"/>
      <c r="C97" s="595"/>
    </row>
    <row r="98" spans="1:3">
      <c r="A98" s="338">
        <v>2</v>
      </c>
      <c r="B98" s="335" t="s">
        <v>805</v>
      </c>
      <c r="C98" s="335" t="s">
        <v>826</v>
      </c>
    </row>
    <row r="99" spans="1:3">
      <c r="A99" s="228">
        <v>3</v>
      </c>
      <c r="B99" s="336" t="s">
        <v>806</v>
      </c>
      <c r="C99" s="337" t="s">
        <v>827</v>
      </c>
    </row>
    <row r="100" spans="1:3">
      <c r="A100" s="228">
        <v>4</v>
      </c>
      <c r="B100" s="336" t="s">
        <v>807</v>
      </c>
      <c r="C100" s="337" t="s">
        <v>831</v>
      </c>
    </row>
    <row r="101" spans="1:3" ht="11.25" customHeight="1">
      <c r="A101" s="228">
        <v>5</v>
      </c>
      <c r="B101" s="336" t="s">
        <v>808</v>
      </c>
      <c r="C101" s="337" t="s">
        <v>828</v>
      </c>
    </row>
    <row r="102" spans="1:3" ht="12" customHeight="1">
      <c r="A102" s="228">
        <v>6</v>
      </c>
      <c r="B102" s="336" t="s">
        <v>823</v>
      </c>
      <c r="C102" s="337" t="s">
        <v>809</v>
      </c>
    </row>
    <row r="103" spans="1:3" ht="12" customHeight="1">
      <c r="A103" s="228">
        <v>7</v>
      </c>
      <c r="B103" s="336" t="s">
        <v>810</v>
      </c>
      <c r="C103" s="337" t="s">
        <v>824</v>
      </c>
    </row>
    <row r="104" spans="1:3">
      <c r="A104" s="228">
        <v>8</v>
      </c>
      <c r="B104" s="336" t="s">
        <v>815</v>
      </c>
      <c r="C104" s="337" t="s">
        <v>835</v>
      </c>
    </row>
    <row r="105" spans="1:3" ht="11.25" customHeight="1">
      <c r="A105" s="623" t="s">
        <v>789</v>
      </c>
      <c r="B105" s="624"/>
      <c r="C105" s="625"/>
    </row>
    <row r="106" spans="1:3" ht="27.6" customHeight="1">
      <c r="A106" s="216"/>
      <c r="B106" s="636" t="s">
        <v>436</v>
      </c>
      <c r="C106" s="637"/>
    </row>
    <row r="107" spans="1:3" ht="12" thickBot="1">
      <c r="A107" s="628" t="s">
        <v>690</v>
      </c>
      <c r="B107" s="629"/>
      <c r="C107" s="630"/>
    </row>
    <row r="108" spans="1:3" ht="24" customHeight="1" thickTop="1" thickBot="1">
      <c r="A108" s="596" t="s">
        <v>369</v>
      </c>
      <c r="B108" s="597"/>
      <c r="C108" s="598"/>
    </row>
    <row r="109" spans="1:3">
      <c r="A109" s="220" t="s">
        <v>445</v>
      </c>
      <c r="B109" s="631" t="s">
        <v>446</v>
      </c>
      <c r="C109" s="632"/>
    </row>
    <row r="110" spans="1:3">
      <c r="A110" s="222" t="s">
        <v>447</v>
      </c>
      <c r="B110" s="641" t="s">
        <v>448</v>
      </c>
      <c r="C110" s="642"/>
    </row>
    <row r="111" spans="1:3">
      <c r="A111" s="220" t="s">
        <v>449</v>
      </c>
      <c r="B111" s="643" t="s">
        <v>450</v>
      </c>
      <c r="C111" s="643"/>
    </row>
    <row r="112" spans="1:3">
      <c r="A112" s="222" t="s">
        <v>451</v>
      </c>
      <c r="B112" s="641" t="s">
        <v>452</v>
      </c>
      <c r="C112" s="642"/>
    </row>
    <row r="113" spans="1:3" ht="12" thickBot="1">
      <c r="A113" s="243" t="s">
        <v>453</v>
      </c>
      <c r="B113" s="644" t="s">
        <v>454</v>
      </c>
      <c r="C113" s="644"/>
    </row>
    <row r="114" spans="1:3" ht="12" thickBot="1">
      <c r="A114" s="645" t="s">
        <v>690</v>
      </c>
      <c r="B114" s="646"/>
      <c r="C114" s="647"/>
    </row>
    <row r="115" spans="1:3" ht="12.75" thickTop="1" thickBot="1">
      <c r="A115" s="648" t="s">
        <v>455</v>
      </c>
      <c r="B115" s="648"/>
      <c r="C115" s="648"/>
    </row>
    <row r="116" spans="1:3">
      <c r="A116" s="220">
        <v>1</v>
      </c>
      <c r="B116" s="223" t="s">
        <v>95</v>
      </c>
      <c r="C116" s="224" t="s">
        <v>456</v>
      </c>
    </row>
    <row r="117" spans="1:3">
      <c r="A117" s="220">
        <v>2</v>
      </c>
      <c r="B117" s="223" t="s">
        <v>96</v>
      </c>
      <c r="C117" s="224" t="s">
        <v>96</v>
      </c>
    </row>
    <row r="118" spans="1:3">
      <c r="A118" s="220">
        <v>3</v>
      </c>
      <c r="B118" s="223" t="s">
        <v>97</v>
      </c>
      <c r="C118" s="225" t="s">
        <v>457</v>
      </c>
    </row>
    <row r="119" spans="1:3" ht="33.75">
      <c r="A119" s="220">
        <v>4</v>
      </c>
      <c r="B119" s="223" t="s">
        <v>98</v>
      </c>
      <c r="C119" s="225" t="s">
        <v>666</v>
      </c>
    </row>
    <row r="120" spans="1:3">
      <c r="A120" s="220">
        <v>5</v>
      </c>
      <c r="B120" s="223" t="s">
        <v>99</v>
      </c>
      <c r="C120" s="225" t="s">
        <v>458</v>
      </c>
    </row>
    <row r="121" spans="1:3">
      <c r="A121" s="220">
        <v>5.0999999999999996</v>
      </c>
      <c r="B121" s="223" t="s">
        <v>459</v>
      </c>
      <c r="C121" s="224" t="s">
        <v>460</v>
      </c>
    </row>
    <row r="122" spans="1:3">
      <c r="A122" s="220">
        <v>5.2</v>
      </c>
      <c r="B122" s="223" t="s">
        <v>461</v>
      </c>
      <c r="C122" s="224" t="s">
        <v>462</v>
      </c>
    </row>
    <row r="123" spans="1:3">
      <c r="A123" s="220">
        <v>6</v>
      </c>
      <c r="B123" s="223" t="s">
        <v>100</v>
      </c>
      <c r="C123" s="225" t="s">
        <v>463</v>
      </c>
    </row>
    <row r="124" spans="1:3">
      <c r="A124" s="220">
        <v>7</v>
      </c>
      <c r="B124" s="223" t="s">
        <v>101</v>
      </c>
      <c r="C124" s="225" t="s">
        <v>464</v>
      </c>
    </row>
    <row r="125" spans="1:3" ht="22.5">
      <c r="A125" s="220">
        <v>8</v>
      </c>
      <c r="B125" s="223" t="s">
        <v>102</v>
      </c>
      <c r="C125" s="225" t="s">
        <v>465</v>
      </c>
    </row>
    <row r="126" spans="1:3">
      <c r="A126" s="220">
        <v>9</v>
      </c>
      <c r="B126" s="223" t="s">
        <v>103</v>
      </c>
      <c r="C126" s="225" t="s">
        <v>466</v>
      </c>
    </row>
    <row r="127" spans="1:3" ht="22.5">
      <c r="A127" s="220">
        <v>10</v>
      </c>
      <c r="B127" s="223" t="s">
        <v>467</v>
      </c>
      <c r="C127" s="225" t="s">
        <v>468</v>
      </c>
    </row>
    <row r="128" spans="1:3" ht="22.5">
      <c r="A128" s="220">
        <v>11</v>
      </c>
      <c r="B128" s="223" t="s">
        <v>104</v>
      </c>
      <c r="C128" s="225" t="s">
        <v>469</v>
      </c>
    </row>
    <row r="129" spans="1:3">
      <c r="A129" s="220">
        <v>12</v>
      </c>
      <c r="B129" s="223" t="s">
        <v>105</v>
      </c>
      <c r="C129" s="225" t="s">
        <v>470</v>
      </c>
    </row>
    <row r="130" spans="1:3">
      <c r="A130" s="220">
        <v>13</v>
      </c>
      <c r="B130" s="223" t="s">
        <v>471</v>
      </c>
      <c r="C130" s="225" t="s">
        <v>472</v>
      </c>
    </row>
    <row r="131" spans="1:3">
      <c r="A131" s="220">
        <v>14</v>
      </c>
      <c r="B131" s="223" t="s">
        <v>106</v>
      </c>
      <c r="C131" s="225" t="s">
        <v>473</v>
      </c>
    </row>
    <row r="132" spans="1:3">
      <c r="A132" s="220">
        <v>15</v>
      </c>
      <c r="B132" s="223" t="s">
        <v>107</v>
      </c>
      <c r="C132" s="225" t="s">
        <v>474</v>
      </c>
    </row>
    <row r="133" spans="1:3">
      <c r="A133" s="220">
        <v>16</v>
      </c>
      <c r="B133" s="223" t="s">
        <v>108</v>
      </c>
      <c r="C133" s="225" t="s">
        <v>475</v>
      </c>
    </row>
    <row r="134" spans="1:3">
      <c r="A134" s="220">
        <v>17</v>
      </c>
      <c r="B134" s="223" t="s">
        <v>109</v>
      </c>
      <c r="C134" s="225" t="s">
        <v>476</v>
      </c>
    </row>
    <row r="135" spans="1:3">
      <c r="A135" s="220">
        <v>18</v>
      </c>
      <c r="B135" s="223" t="s">
        <v>110</v>
      </c>
      <c r="C135" s="225" t="s">
        <v>667</v>
      </c>
    </row>
    <row r="136" spans="1:3" ht="22.5">
      <c r="A136" s="220">
        <v>19</v>
      </c>
      <c r="B136" s="223" t="s">
        <v>668</v>
      </c>
      <c r="C136" s="225" t="s">
        <v>669</v>
      </c>
    </row>
    <row r="137" spans="1:3" ht="22.5">
      <c r="A137" s="220">
        <v>20</v>
      </c>
      <c r="B137" s="223" t="s">
        <v>111</v>
      </c>
      <c r="C137" s="225" t="s">
        <v>670</v>
      </c>
    </row>
    <row r="138" spans="1:3">
      <c r="A138" s="220">
        <v>21</v>
      </c>
      <c r="B138" s="223" t="s">
        <v>112</v>
      </c>
      <c r="C138" s="225" t="s">
        <v>477</v>
      </c>
    </row>
    <row r="139" spans="1:3">
      <c r="A139" s="220">
        <v>22</v>
      </c>
      <c r="B139" s="223" t="s">
        <v>113</v>
      </c>
      <c r="C139" s="225" t="s">
        <v>671</v>
      </c>
    </row>
    <row r="140" spans="1:3">
      <c r="A140" s="220">
        <v>23</v>
      </c>
      <c r="B140" s="223" t="s">
        <v>114</v>
      </c>
      <c r="C140" s="225" t="s">
        <v>478</v>
      </c>
    </row>
    <row r="141" spans="1:3">
      <c r="A141" s="220">
        <v>24</v>
      </c>
      <c r="B141" s="223" t="s">
        <v>115</v>
      </c>
      <c r="C141" s="225" t="s">
        <v>479</v>
      </c>
    </row>
    <row r="142" spans="1:3" ht="22.5">
      <c r="A142" s="220">
        <v>25</v>
      </c>
      <c r="B142" s="223" t="s">
        <v>116</v>
      </c>
      <c r="C142" s="225" t="s">
        <v>480</v>
      </c>
    </row>
    <row r="143" spans="1:3" ht="33.75">
      <c r="A143" s="220">
        <v>26</v>
      </c>
      <c r="B143" s="223" t="s">
        <v>117</v>
      </c>
      <c r="C143" s="225" t="s">
        <v>481</v>
      </c>
    </row>
    <row r="144" spans="1:3">
      <c r="A144" s="220">
        <v>27</v>
      </c>
      <c r="B144" s="223" t="s">
        <v>482</v>
      </c>
      <c r="C144" s="225" t="s">
        <v>483</v>
      </c>
    </row>
    <row r="145" spans="1:3" ht="22.5">
      <c r="A145" s="220">
        <v>28</v>
      </c>
      <c r="B145" s="223" t="s">
        <v>124</v>
      </c>
      <c r="C145" s="225" t="s">
        <v>484</v>
      </c>
    </row>
    <row r="146" spans="1:3">
      <c r="A146" s="220">
        <v>29</v>
      </c>
      <c r="B146" s="223" t="s">
        <v>118</v>
      </c>
      <c r="C146" s="244" t="s">
        <v>485</v>
      </c>
    </row>
    <row r="147" spans="1:3">
      <c r="A147" s="220">
        <v>30</v>
      </c>
      <c r="B147" s="223" t="s">
        <v>119</v>
      </c>
      <c r="C147" s="244" t="s">
        <v>486</v>
      </c>
    </row>
    <row r="148" spans="1:3" ht="32.25" customHeight="1">
      <c r="A148" s="220">
        <v>31</v>
      </c>
      <c r="B148" s="223" t="s">
        <v>487</v>
      </c>
      <c r="C148" s="244" t="s">
        <v>488</v>
      </c>
    </row>
    <row r="149" spans="1:3">
      <c r="A149" s="220">
        <v>31.1</v>
      </c>
      <c r="B149" s="223" t="s">
        <v>489</v>
      </c>
      <c r="C149" s="226" t="s">
        <v>490</v>
      </c>
    </row>
    <row r="150" spans="1:3" ht="33.75">
      <c r="A150" s="220" t="s">
        <v>491</v>
      </c>
      <c r="B150" s="223" t="s">
        <v>704</v>
      </c>
      <c r="C150" s="252" t="s">
        <v>714</v>
      </c>
    </row>
    <row r="151" spans="1:3">
      <c r="A151" s="220">
        <v>31.2</v>
      </c>
      <c r="B151" s="223" t="s">
        <v>492</v>
      </c>
      <c r="C151" s="252" t="s">
        <v>493</v>
      </c>
    </row>
    <row r="152" spans="1:3">
      <c r="A152" s="220" t="s">
        <v>494</v>
      </c>
      <c r="B152" s="223" t="s">
        <v>704</v>
      </c>
      <c r="C152" s="252" t="s">
        <v>705</v>
      </c>
    </row>
    <row r="153" spans="1:3" ht="33.75">
      <c r="A153" s="220">
        <v>32</v>
      </c>
      <c r="B153" s="248" t="s">
        <v>495</v>
      </c>
      <c r="C153" s="252" t="s">
        <v>706</v>
      </c>
    </row>
    <row r="154" spans="1:3">
      <c r="A154" s="220">
        <v>33</v>
      </c>
      <c r="B154" s="223" t="s">
        <v>120</v>
      </c>
      <c r="C154" s="252" t="s">
        <v>496</v>
      </c>
    </row>
    <row r="155" spans="1:3">
      <c r="A155" s="220">
        <v>34</v>
      </c>
      <c r="B155" s="250" t="s">
        <v>121</v>
      </c>
      <c r="C155" s="252" t="s">
        <v>497</v>
      </c>
    </row>
    <row r="156" spans="1:3">
      <c r="A156" s="220">
        <v>35</v>
      </c>
      <c r="B156" s="250" t="s">
        <v>122</v>
      </c>
      <c r="C156" s="252" t="s">
        <v>498</v>
      </c>
    </row>
    <row r="157" spans="1:3">
      <c r="A157" s="236" t="s">
        <v>715</v>
      </c>
      <c r="B157" s="250" t="s">
        <v>129</v>
      </c>
      <c r="C157" s="252" t="s">
        <v>743</v>
      </c>
    </row>
    <row r="158" spans="1:3">
      <c r="A158" s="236">
        <v>36.1</v>
      </c>
      <c r="B158" s="250" t="s">
        <v>499</v>
      </c>
      <c r="C158" s="252" t="s">
        <v>500</v>
      </c>
    </row>
    <row r="159" spans="1:3" ht="22.5">
      <c r="A159" s="236" t="s">
        <v>716</v>
      </c>
      <c r="B159" s="250" t="s">
        <v>704</v>
      </c>
      <c r="C159" s="226" t="s">
        <v>707</v>
      </c>
    </row>
    <row r="160" spans="1:3" ht="22.5">
      <c r="A160" s="236">
        <v>36.200000000000003</v>
      </c>
      <c r="B160" s="251" t="s">
        <v>752</v>
      </c>
      <c r="C160" s="226" t="s">
        <v>744</v>
      </c>
    </row>
    <row r="161" spans="1:3" ht="22.5">
      <c r="A161" s="236" t="s">
        <v>717</v>
      </c>
      <c r="B161" s="250" t="s">
        <v>704</v>
      </c>
      <c r="C161" s="226" t="s">
        <v>745</v>
      </c>
    </row>
    <row r="162" spans="1:3" ht="22.5">
      <c r="A162" s="236">
        <v>36.299999999999997</v>
      </c>
      <c r="B162" s="251" t="s">
        <v>753</v>
      </c>
      <c r="C162" s="226" t="s">
        <v>746</v>
      </c>
    </row>
    <row r="163" spans="1:3" ht="22.5">
      <c r="A163" s="236" t="s">
        <v>718</v>
      </c>
      <c r="B163" s="250" t="s">
        <v>704</v>
      </c>
      <c r="C163" s="226" t="s">
        <v>747</v>
      </c>
    </row>
    <row r="164" spans="1:3">
      <c r="A164" s="236" t="s">
        <v>719</v>
      </c>
      <c r="B164" s="250" t="s">
        <v>123</v>
      </c>
      <c r="C164" s="249" t="s">
        <v>748</v>
      </c>
    </row>
    <row r="165" spans="1:3">
      <c r="A165" s="236" t="s">
        <v>720</v>
      </c>
      <c r="B165" s="250" t="s">
        <v>704</v>
      </c>
      <c r="C165" s="249" t="s">
        <v>749</v>
      </c>
    </row>
    <row r="166" spans="1:3">
      <c r="A166" s="234">
        <v>37</v>
      </c>
      <c r="B166" s="250" t="s">
        <v>503</v>
      </c>
      <c r="C166" s="226" t="s">
        <v>504</v>
      </c>
    </row>
    <row r="167" spans="1:3">
      <c r="A167" s="234">
        <v>37.1</v>
      </c>
      <c r="B167" s="250" t="s">
        <v>505</v>
      </c>
      <c r="C167" s="226" t="s">
        <v>506</v>
      </c>
    </row>
    <row r="168" spans="1:3">
      <c r="A168" s="235" t="s">
        <v>501</v>
      </c>
      <c r="B168" s="250" t="s">
        <v>704</v>
      </c>
      <c r="C168" s="226" t="s">
        <v>708</v>
      </c>
    </row>
    <row r="169" spans="1:3">
      <c r="A169" s="234">
        <v>37.200000000000003</v>
      </c>
      <c r="B169" s="250" t="s">
        <v>508</v>
      </c>
      <c r="C169" s="226" t="s">
        <v>509</v>
      </c>
    </row>
    <row r="170" spans="1:3" ht="22.5">
      <c r="A170" s="235" t="s">
        <v>502</v>
      </c>
      <c r="B170" s="223" t="s">
        <v>704</v>
      </c>
      <c r="C170" s="226" t="s">
        <v>709</v>
      </c>
    </row>
    <row r="171" spans="1:3">
      <c r="A171" s="234">
        <v>38</v>
      </c>
      <c r="B171" s="223" t="s">
        <v>125</v>
      </c>
      <c r="C171" s="226" t="s">
        <v>511</v>
      </c>
    </row>
    <row r="172" spans="1:3">
      <c r="A172" s="236">
        <v>38.1</v>
      </c>
      <c r="B172" s="223" t="s">
        <v>126</v>
      </c>
      <c r="C172" s="244" t="s">
        <v>126</v>
      </c>
    </row>
    <row r="173" spans="1:3">
      <c r="A173" s="236" t="s">
        <v>507</v>
      </c>
      <c r="B173" s="227" t="s">
        <v>512</v>
      </c>
      <c r="C173" s="643" t="s">
        <v>513</v>
      </c>
    </row>
    <row r="174" spans="1:3">
      <c r="A174" s="236" t="s">
        <v>721</v>
      </c>
      <c r="B174" s="227" t="s">
        <v>514</v>
      </c>
      <c r="C174" s="643"/>
    </row>
    <row r="175" spans="1:3">
      <c r="A175" s="236" t="s">
        <v>722</v>
      </c>
      <c r="B175" s="227" t="s">
        <v>515</v>
      </c>
      <c r="C175" s="643"/>
    </row>
    <row r="176" spans="1:3">
      <c r="A176" s="236" t="s">
        <v>723</v>
      </c>
      <c r="B176" s="227" t="s">
        <v>516</v>
      </c>
      <c r="C176" s="643"/>
    </row>
    <row r="177" spans="1:3">
      <c r="A177" s="236" t="s">
        <v>724</v>
      </c>
      <c r="B177" s="227" t="s">
        <v>517</v>
      </c>
      <c r="C177" s="643"/>
    </row>
    <row r="178" spans="1:3">
      <c r="A178" s="236" t="s">
        <v>725</v>
      </c>
      <c r="B178" s="227" t="s">
        <v>518</v>
      </c>
      <c r="C178" s="643"/>
    </row>
    <row r="179" spans="1:3">
      <c r="A179" s="236">
        <v>38.200000000000003</v>
      </c>
      <c r="B179" s="223" t="s">
        <v>127</v>
      </c>
      <c r="C179" s="244" t="s">
        <v>127</v>
      </c>
    </row>
    <row r="180" spans="1:3">
      <c r="A180" s="236" t="s">
        <v>510</v>
      </c>
      <c r="B180" s="227" t="s">
        <v>519</v>
      </c>
      <c r="C180" s="643" t="s">
        <v>520</v>
      </c>
    </row>
    <row r="181" spans="1:3">
      <c r="A181" s="236" t="s">
        <v>726</v>
      </c>
      <c r="B181" s="227" t="s">
        <v>521</v>
      </c>
      <c r="C181" s="643"/>
    </row>
    <row r="182" spans="1:3">
      <c r="A182" s="236" t="s">
        <v>727</v>
      </c>
      <c r="B182" s="227" t="s">
        <v>522</v>
      </c>
      <c r="C182" s="643"/>
    </row>
    <row r="183" spans="1:3">
      <c r="A183" s="236" t="s">
        <v>728</v>
      </c>
      <c r="B183" s="227" t="s">
        <v>523</v>
      </c>
      <c r="C183" s="643"/>
    </row>
    <row r="184" spans="1:3">
      <c r="A184" s="236" t="s">
        <v>729</v>
      </c>
      <c r="B184" s="227" t="s">
        <v>524</v>
      </c>
      <c r="C184" s="643"/>
    </row>
    <row r="185" spans="1:3">
      <c r="A185" s="236" t="s">
        <v>730</v>
      </c>
      <c r="B185" s="227" t="s">
        <v>525</v>
      </c>
      <c r="C185" s="643"/>
    </row>
    <row r="186" spans="1:3">
      <c r="A186" s="236" t="s">
        <v>731</v>
      </c>
      <c r="B186" s="227" t="s">
        <v>526</v>
      </c>
      <c r="C186" s="643"/>
    </row>
    <row r="187" spans="1:3">
      <c r="A187" s="236">
        <v>38.299999999999997</v>
      </c>
      <c r="B187" s="223" t="s">
        <v>128</v>
      </c>
      <c r="C187" s="244" t="s">
        <v>527</v>
      </c>
    </row>
    <row r="188" spans="1:3">
      <c r="A188" s="236" t="s">
        <v>732</v>
      </c>
      <c r="B188" s="227" t="s">
        <v>528</v>
      </c>
      <c r="C188" s="643" t="s">
        <v>529</v>
      </c>
    </row>
    <row r="189" spans="1:3">
      <c r="A189" s="236" t="s">
        <v>733</v>
      </c>
      <c r="B189" s="227" t="s">
        <v>530</v>
      </c>
      <c r="C189" s="643"/>
    </row>
    <row r="190" spans="1:3">
      <c r="A190" s="236" t="s">
        <v>734</v>
      </c>
      <c r="B190" s="227" t="s">
        <v>531</v>
      </c>
      <c r="C190" s="643"/>
    </row>
    <row r="191" spans="1:3">
      <c r="A191" s="236" t="s">
        <v>735</v>
      </c>
      <c r="B191" s="227" t="s">
        <v>532</v>
      </c>
      <c r="C191" s="643"/>
    </row>
    <row r="192" spans="1:3">
      <c r="A192" s="236" t="s">
        <v>736</v>
      </c>
      <c r="B192" s="227" t="s">
        <v>533</v>
      </c>
      <c r="C192" s="643"/>
    </row>
    <row r="193" spans="1:3">
      <c r="A193" s="236" t="s">
        <v>737</v>
      </c>
      <c r="B193" s="227" t="s">
        <v>534</v>
      </c>
      <c r="C193" s="643"/>
    </row>
    <row r="194" spans="1:3">
      <c r="A194" s="236">
        <v>38.4</v>
      </c>
      <c r="B194" s="223" t="s">
        <v>503</v>
      </c>
      <c r="C194" s="226" t="s">
        <v>504</v>
      </c>
    </row>
    <row r="195" spans="1:3" s="221" customFormat="1">
      <c r="A195" s="236" t="s">
        <v>738</v>
      </c>
      <c r="B195" s="227" t="s">
        <v>528</v>
      </c>
      <c r="C195" s="643" t="s">
        <v>535</v>
      </c>
    </row>
    <row r="196" spans="1:3">
      <c r="A196" s="236" t="s">
        <v>739</v>
      </c>
      <c r="B196" s="227" t="s">
        <v>530</v>
      </c>
      <c r="C196" s="643"/>
    </row>
    <row r="197" spans="1:3">
      <c r="A197" s="236" t="s">
        <v>740</v>
      </c>
      <c r="B197" s="227" t="s">
        <v>531</v>
      </c>
      <c r="C197" s="643"/>
    </row>
    <row r="198" spans="1:3">
      <c r="A198" s="236" t="s">
        <v>741</v>
      </c>
      <c r="B198" s="227" t="s">
        <v>532</v>
      </c>
      <c r="C198" s="643"/>
    </row>
    <row r="199" spans="1:3" ht="12" thickBot="1">
      <c r="A199" s="237" t="s">
        <v>742</v>
      </c>
      <c r="B199" s="227" t="s">
        <v>536</v>
      </c>
      <c r="C199" s="643"/>
    </row>
    <row r="200" spans="1:3" ht="12" thickBot="1">
      <c r="A200" s="633" t="s">
        <v>691</v>
      </c>
      <c r="B200" s="634"/>
      <c r="C200" s="635"/>
    </row>
    <row r="201" spans="1:3" ht="12.75" thickTop="1" thickBot="1">
      <c r="A201" s="595" t="s">
        <v>537</v>
      </c>
      <c r="B201" s="595"/>
      <c r="C201" s="595"/>
    </row>
    <row r="202" spans="1:3">
      <c r="A202" s="228">
        <v>11.1</v>
      </c>
      <c r="B202" s="229" t="s">
        <v>538</v>
      </c>
      <c r="C202" s="224" t="s">
        <v>539</v>
      </c>
    </row>
    <row r="203" spans="1:3">
      <c r="A203" s="228">
        <v>11.2</v>
      </c>
      <c r="B203" s="229" t="s">
        <v>540</v>
      </c>
      <c r="C203" s="224" t="s">
        <v>541</v>
      </c>
    </row>
    <row r="204" spans="1:3" ht="22.5">
      <c r="A204" s="228">
        <v>11.3</v>
      </c>
      <c r="B204" s="229" t="s">
        <v>542</v>
      </c>
      <c r="C204" s="224" t="s">
        <v>543</v>
      </c>
    </row>
    <row r="205" spans="1:3" ht="22.5">
      <c r="A205" s="228">
        <v>11.4</v>
      </c>
      <c r="B205" s="229" t="s">
        <v>544</v>
      </c>
      <c r="C205" s="224" t="s">
        <v>545</v>
      </c>
    </row>
    <row r="206" spans="1:3" ht="22.5">
      <c r="A206" s="228">
        <v>11.5</v>
      </c>
      <c r="B206" s="229" t="s">
        <v>546</v>
      </c>
      <c r="C206" s="224" t="s">
        <v>547</v>
      </c>
    </row>
    <row r="207" spans="1:3">
      <c r="A207" s="228">
        <v>11.6</v>
      </c>
      <c r="B207" s="229" t="s">
        <v>548</v>
      </c>
      <c r="C207" s="224" t="s">
        <v>549</v>
      </c>
    </row>
    <row r="208" spans="1:3" ht="22.5">
      <c r="A208" s="228">
        <v>11.7</v>
      </c>
      <c r="B208" s="229" t="s">
        <v>710</v>
      </c>
      <c r="C208" s="224" t="s">
        <v>711</v>
      </c>
    </row>
    <row r="209" spans="1:3" ht="22.5">
      <c r="A209" s="228">
        <v>11.8</v>
      </c>
      <c r="B209" s="229" t="s">
        <v>712</v>
      </c>
      <c r="C209" s="224" t="s">
        <v>713</v>
      </c>
    </row>
    <row r="210" spans="1:3">
      <c r="A210" s="228">
        <v>11.9</v>
      </c>
      <c r="B210" s="224" t="s">
        <v>550</v>
      </c>
      <c r="C210" s="224" t="s">
        <v>551</v>
      </c>
    </row>
    <row r="211" spans="1:3">
      <c r="A211" s="228">
        <v>11.1</v>
      </c>
      <c r="B211" s="224" t="s">
        <v>552</v>
      </c>
      <c r="C211" s="224" t="s">
        <v>553</v>
      </c>
    </row>
    <row r="212" spans="1:3">
      <c r="A212" s="228">
        <v>11.11</v>
      </c>
      <c r="B212" s="226" t="s">
        <v>554</v>
      </c>
      <c r="C212" s="224" t="s">
        <v>555</v>
      </c>
    </row>
    <row r="213" spans="1:3">
      <c r="A213" s="228">
        <v>11.12</v>
      </c>
      <c r="B213" s="229" t="s">
        <v>556</v>
      </c>
      <c r="C213" s="224" t="s">
        <v>557</v>
      </c>
    </row>
    <row r="214" spans="1:3">
      <c r="A214" s="228">
        <v>11.13</v>
      </c>
      <c r="B214" s="229" t="s">
        <v>558</v>
      </c>
      <c r="C214" s="244" t="s">
        <v>559</v>
      </c>
    </row>
    <row r="215" spans="1:3" ht="22.5">
      <c r="A215" s="228">
        <v>11.14</v>
      </c>
      <c r="B215" s="229" t="s">
        <v>750</v>
      </c>
      <c r="C215" s="244" t="s">
        <v>751</v>
      </c>
    </row>
    <row r="216" spans="1:3">
      <c r="A216" s="228">
        <v>11.15</v>
      </c>
      <c r="B216" s="229" t="s">
        <v>560</v>
      </c>
      <c r="C216" s="244" t="s">
        <v>561</v>
      </c>
    </row>
    <row r="217" spans="1:3">
      <c r="A217" s="228">
        <v>11.16</v>
      </c>
      <c r="B217" s="229" t="s">
        <v>562</v>
      </c>
      <c r="C217" s="244" t="s">
        <v>563</v>
      </c>
    </row>
    <row r="218" spans="1:3">
      <c r="A218" s="228">
        <v>11.17</v>
      </c>
      <c r="B218" s="229" t="s">
        <v>564</v>
      </c>
      <c r="C218" s="244" t="s">
        <v>565</v>
      </c>
    </row>
    <row r="219" spans="1:3">
      <c r="A219" s="228">
        <v>11.18</v>
      </c>
      <c r="B219" s="229" t="s">
        <v>566</v>
      </c>
      <c r="C219" s="244" t="s">
        <v>567</v>
      </c>
    </row>
    <row r="220" spans="1:3" ht="22.5">
      <c r="A220" s="228">
        <v>11.19</v>
      </c>
      <c r="B220" s="229" t="s">
        <v>568</v>
      </c>
      <c r="C220" s="244" t="s">
        <v>672</v>
      </c>
    </row>
    <row r="221" spans="1:3" ht="22.5">
      <c r="A221" s="228">
        <v>11.2</v>
      </c>
      <c r="B221" s="229" t="s">
        <v>569</v>
      </c>
      <c r="C221" s="244" t="s">
        <v>673</v>
      </c>
    </row>
    <row r="222" spans="1:3" s="221" customFormat="1">
      <c r="A222" s="228">
        <v>11.21</v>
      </c>
      <c r="B222" s="229" t="s">
        <v>570</v>
      </c>
      <c r="C222" s="244" t="s">
        <v>571</v>
      </c>
    </row>
    <row r="223" spans="1:3">
      <c r="A223" s="228">
        <v>11.22</v>
      </c>
      <c r="B223" s="229" t="s">
        <v>572</v>
      </c>
      <c r="C223" s="244" t="s">
        <v>573</v>
      </c>
    </row>
    <row r="224" spans="1:3">
      <c r="A224" s="228">
        <v>11.23</v>
      </c>
      <c r="B224" s="229" t="s">
        <v>574</v>
      </c>
      <c r="C224" s="244" t="s">
        <v>575</v>
      </c>
    </row>
    <row r="225" spans="1:3">
      <c r="A225" s="228">
        <v>11.24</v>
      </c>
      <c r="B225" s="229" t="s">
        <v>576</v>
      </c>
      <c r="C225" s="244" t="s">
        <v>577</v>
      </c>
    </row>
    <row r="226" spans="1:3">
      <c r="A226" s="228">
        <v>11.25</v>
      </c>
      <c r="B226" s="245" t="s">
        <v>578</v>
      </c>
      <c r="C226" s="246" t="s">
        <v>579</v>
      </c>
    </row>
    <row r="227" spans="1:3" ht="12" thickBot="1">
      <c r="A227" s="649" t="s">
        <v>692</v>
      </c>
      <c r="B227" s="650"/>
      <c r="C227" s="651"/>
    </row>
    <row r="228" spans="1:3" ht="12.75" thickTop="1" thickBot="1">
      <c r="A228" s="595" t="s">
        <v>537</v>
      </c>
      <c r="B228" s="595"/>
      <c r="C228" s="595"/>
    </row>
    <row r="229" spans="1:3">
      <c r="A229" s="222" t="s">
        <v>580</v>
      </c>
      <c r="B229" s="230" t="s">
        <v>581</v>
      </c>
      <c r="C229" s="652" t="s">
        <v>582</v>
      </c>
    </row>
    <row r="230" spans="1:3">
      <c r="A230" s="220" t="s">
        <v>583</v>
      </c>
      <c r="B230" s="226" t="s">
        <v>584</v>
      </c>
      <c r="C230" s="643"/>
    </row>
    <row r="231" spans="1:3">
      <c r="A231" s="220" t="s">
        <v>585</v>
      </c>
      <c r="B231" s="226" t="s">
        <v>586</v>
      </c>
      <c r="C231" s="643"/>
    </row>
    <row r="232" spans="1:3">
      <c r="A232" s="220" t="s">
        <v>587</v>
      </c>
      <c r="B232" s="226" t="s">
        <v>588</v>
      </c>
      <c r="C232" s="643"/>
    </row>
    <row r="233" spans="1:3">
      <c r="A233" s="220" t="s">
        <v>589</v>
      </c>
      <c r="B233" s="226" t="s">
        <v>590</v>
      </c>
      <c r="C233" s="643"/>
    </row>
    <row r="234" spans="1:3">
      <c r="A234" s="220" t="s">
        <v>591</v>
      </c>
      <c r="B234" s="226" t="s">
        <v>592</v>
      </c>
      <c r="C234" s="244" t="s">
        <v>593</v>
      </c>
    </row>
    <row r="235" spans="1:3" ht="22.5">
      <c r="A235" s="220" t="s">
        <v>594</v>
      </c>
      <c r="B235" s="226" t="s">
        <v>595</v>
      </c>
      <c r="C235" s="244" t="s">
        <v>596</v>
      </c>
    </row>
    <row r="236" spans="1:3">
      <c r="A236" s="220" t="s">
        <v>597</v>
      </c>
      <c r="B236" s="226" t="s">
        <v>598</v>
      </c>
      <c r="C236" s="244" t="s">
        <v>599</v>
      </c>
    </row>
    <row r="237" spans="1:3">
      <c r="A237" s="220" t="s">
        <v>600</v>
      </c>
      <c r="B237" s="226" t="s">
        <v>601</v>
      </c>
      <c r="C237" s="643" t="s">
        <v>602</v>
      </c>
    </row>
    <row r="238" spans="1:3">
      <c r="A238" s="220" t="s">
        <v>603</v>
      </c>
      <c r="B238" s="226" t="s">
        <v>604</v>
      </c>
      <c r="C238" s="643"/>
    </row>
    <row r="239" spans="1:3">
      <c r="A239" s="220" t="s">
        <v>605</v>
      </c>
      <c r="B239" s="226" t="s">
        <v>606</v>
      </c>
      <c r="C239" s="643"/>
    </row>
    <row r="240" spans="1:3">
      <c r="A240" s="220" t="s">
        <v>607</v>
      </c>
      <c r="B240" s="226" t="s">
        <v>608</v>
      </c>
      <c r="C240" s="643" t="s">
        <v>582</v>
      </c>
    </row>
    <row r="241" spans="1:3">
      <c r="A241" s="220" t="s">
        <v>609</v>
      </c>
      <c r="B241" s="226" t="s">
        <v>610</v>
      </c>
      <c r="C241" s="643"/>
    </row>
    <row r="242" spans="1:3">
      <c r="A242" s="220" t="s">
        <v>611</v>
      </c>
      <c r="B242" s="226" t="s">
        <v>612</v>
      </c>
      <c r="C242" s="643"/>
    </row>
    <row r="243" spans="1:3" s="221" customFormat="1">
      <c r="A243" s="220" t="s">
        <v>613</v>
      </c>
      <c r="B243" s="226" t="s">
        <v>614</v>
      </c>
      <c r="C243" s="643"/>
    </row>
    <row r="244" spans="1:3">
      <c r="A244" s="220" t="s">
        <v>615</v>
      </c>
      <c r="B244" s="226" t="s">
        <v>616</v>
      </c>
      <c r="C244" s="643"/>
    </row>
    <row r="245" spans="1:3">
      <c r="A245" s="220" t="s">
        <v>617</v>
      </c>
      <c r="B245" s="226" t="s">
        <v>618</v>
      </c>
      <c r="C245" s="643"/>
    </row>
    <row r="246" spans="1:3">
      <c r="A246" s="220" t="s">
        <v>619</v>
      </c>
      <c r="B246" s="226" t="s">
        <v>620</v>
      </c>
      <c r="C246" s="643"/>
    </row>
    <row r="247" spans="1:3">
      <c r="A247" s="220" t="s">
        <v>621</v>
      </c>
      <c r="B247" s="226" t="s">
        <v>622</v>
      </c>
      <c r="C247" s="643"/>
    </row>
    <row r="248" spans="1:3" s="221" customFormat="1" ht="12" thickBot="1">
      <c r="A248" s="633" t="s">
        <v>693</v>
      </c>
      <c r="B248" s="634"/>
      <c r="C248" s="635"/>
    </row>
    <row r="249" spans="1:3" ht="12.75" thickTop="1" thickBot="1">
      <c r="A249" s="638" t="s">
        <v>623</v>
      </c>
      <c r="B249" s="638"/>
      <c r="C249" s="638"/>
    </row>
    <row r="250" spans="1:3">
      <c r="A250" s="220">
        <v>13.1</v>
      </c>
      <c r="B250" s="639" t="s">
        <v>624</v>
      </c>
      <c r="C250" s="640"/>
    </row>
    <row r="251" spans="1:3" ht="33.75">
      <c r="A251" s="220" t="s">
        <v>625</v>
      </c>
      <c r="B251" s="229" t="s">
        <v>626</v>
      </c>
      <c r="C251" s="224" t="s">
        <v>627</v>
      </c>
    </row>
    <row r="252" spans="1:3" ht="101.25">
      <c r="A252" s="220" t="s">
        <v>628</v>
      </c>
      <c r="B252" s="229" t="s">
        <v>629</v>
      </c>
      <c r="C252" s="224" t="s">
        <v>630</v>
      </c>
    </row>
    <row r="253" spans="1:3" ht="12" thickBot="1">
      <c r="A253" s="633" t="s">
        <v>694</v>
      </c>
      <c r="B253" s="634"/>
      <c r="C253" s="635"/>
    </row>
    <row r="254" spans="1:3" ht="12.75" thickTop="1" thickBot="1">
      <c r="A254" s="638" t="s">
        <v>623</v>
      </c>
      <c r="B254" s="638"/>
      <c r="C254" s="638"/>
    </row>
    <row r="255" spans="1:3">
      <c r="A255" s="220">
        <v>14.1</v>
      </c>
      <c r="B255" s="639" t="s">
        <v>631</v>
      </c>
      <c r="C255" s="640"/>
    </row>
    <row r="256" spans="1:3" ht="22.5">
      <c r="A256" s="220" t="s">
        <v>632</v>
      </c>
      <c r="B256" s="229" t="s">
        <v>633</v>
      </c>
      <c r="C256" s="224" t="s">
        <v>634</v>
      </c>
    </row>
    <row r="257" spans="1:3" ht="45">
      <c r="A257" s="220" t="s">
        <v>635</v>
      </c>
      <c r="B257" s="229" t="s">
        <v>636</v>
      </c>
      <c r="C257" s="224" t="s">
        <v>637</v>
      </c>
    </row>
    <row r="258" spans="1:3" ht="12" customHeight="1">
      <c r="A258" s="220" t="s">
        <v>638</v>
      </c>
      <c r="B258" s="229" t="s">
        <v>639</v>
      </c>
      <c r="C258" s="224" t="s">
        <v>640</v>
      </c>
    </row>
    <row r="259" spans="1:3" ht="33.75">
      <c r="A259" s="220" t="s">
        <v>641</v>
      </c>
      <c r="B259" s="229" t="s">
        <v>642</v>
      </c>
      <c r="C259" s="224" t="s">
        <v>643</v>
      </c>
    </row>
    <row r="260" spans="1:3" ht="11.25" customHeight="1">
      <c r="A260" s="220" t="s">
        <v>644</v>
      </c>
      <c r="B260" s="229" t="s">
        <v>645</v>
      </c>
      <c r="C260" s="224" t="s">
        <v>646</v>
      </c>
    </row>
    <row r="261" spans="1:3" ht="56.25">
      <c r="A261" s="220" t="s">
        <v>647</v>
      </c>
      <c r="B261" s="229" t="s">
        <v>648</v>
      </c>
      <c r="C261" s="224" t="s">
        <v>649</v>
      </c>
    </row>
    <row r="262" spans="1:3">
      <c r="A262" s="215"/>
      <c r="B262" s="215"/>
      <c r="C262" s="215"/>
    </row>
    <row r="263" spans="1:3">
      <c r="A263" s="215"/>
      <c r="B263" s="215"/>
      <c r="C263" s="215"/>
    </row>
    <row r="264" spans="1:3">
      <c r="A264" s="215"/>
      <c r="B264" s="215"/>
      <c r="C264" s="215"/>
    </row>
    <row r="265" spans="1:3">
      <c r="A265" s="215"/>
      <c r="B265" s="215"/>
      <c r="C265" s="215"/>
    </row>
    <row r="266" spans="1:3">
      <c r="A266" s="215"/>
      <c r="B266" s="215"/>
      <c r="C266" s="215"/>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activeCell="D34" sqref="D34"/>
      <selection pane="topRight" activeCell="D34" sqref="D34"/>
      <selection pane="bottomLeft" activeCell="D34" sqref="D34"/>
      <selection pane="bottomRight" activeCell="C17" sqref="C17"/>
    </sheetView>
  </sheetViews>
  <sheetFormatPr defaultRowHeight="15.75"/>
  <cols>
    <col min="1" max="1" width="9.5703125" style="14" bestFit="1" customWidth="1"/>
    <col min="2" max="2" width="86" style="529" customWidth="1"/>
    <col min="3" max="3" width="13.85546875" style="11" bestFit="1" customWidth="1"/>
    <col min="4" max="5" width="17.28515625" style="11" bestFit="1" customWidth="1"/>
    <col min="6" max="7" width="13.85546875" style="11" bestFit="1" customWidth="1"/>
    <col min="8" max="13" width="6.7109375" customWidth="1"/>
  </cols>
  <sheetData>
    <row r="1" spans="1:8">
      <c r="A1" s="12" t="s">
        <v>231</v>
      </c>
      <c r="B1" s="527" t="str">
        <f>Info!C2</f>
        <v>სს ”საქართველოს ბანკი”</v>
      </c>
    </row>
    <row r="2" spans="1:8">
      <c r="A2" s="12" t="s">
        <v>232</v>
      </c>
      <c r="B2" s="528">
        <v>43465</v>
      </c>
      <c r="C2" s="22"/>
      <c r="D2" s="22"/>
      <c r="E2" s="22">
        <v>0</v>
      </c>
      <c r="F2" s="22"/>
      <c r="G2" s="22"/>
      <c r="H2" s="1"/>
    </row>
    <row r="3" spans="1:8">
      <c r="A3" s="12"/>
      <c r="C3" s="22"/>
      <c r="D3" s="22"/>
      <c r="E3" s="22"/>
      <c r="F3" s="22"/>
      <c r="G3" s="22"/>
      <c r="H3" s="1"/>
    </row>
    <row r="4" spans="1:8" ht="16.5" thickBot="1">
      <c r="A4" s="56" t="s">
        <v>652</v>
      </c>
      <c r="B4" s="530" t="s">
        <v>266</v>
      </c>
      <c r="C4" s="197">
        <v>4</v>
      </c>
      <c r="D4" s="197"/>
      <c r="E4" s="197"/>
      <c r="F4" s="197"/>
      <c r="G4" s="197"/>
      <c r="H4" s="1"/>
    </row>
    <row r="5" spans="1:8" ht="15">
      <c r="A5" s="309" t="s">
        <v>32</v>
      </c>
      <c r="B5" s="531"/>
      <c r="C5" s="310" t="s">
        <v>5</v>
      </c>
      <c r="D5" s="310" t="s">
        <v>6</v>
      </c>
      <c r="E5" s="310" t="s">
        <v>7</v>
      </c>
      <c r="F5" s="310" t="s">
        <v>8</v>
      </c>
      <c r="G5" s="310" t="s">
        <v>9</v>
      </c>
    </row>
    <row r="6" spans="1:8" ht="15">
      <c r="A6" s="108"/>
      <c r="B6" s="532" t="s">
        <v>228</v>
      </c>
      <c r="C6" s="311"/>
      <c r="D6" s="311"/>
      <c r="E6" s="311"/>
      <c r="F6" s="311"/>
      <c r="G6" s="311"/>
    </row>
    <row r="7" spans="1:8" ht="15">
      <c r="A7" s="108"/>
      <c r="B7" s="24" t="s">
        <v>233</v>
      </c>
      <c r="C7" s="311"/>
      <c r="D7" s="311"/>
      <c r="E7" s="311"/>
      <c r="F7" s="311"/>
      <c r="G7" s="311"/>
    </row>
    <row r="8" spans="1:8" ht="15">
      <c r="A8" s="109">
        <v>1</v>
      </c>
      <c r="B8" s="308" t="s">
        <v>29</v>
      </c>
      <c r="C8" s="253">
        <v>1379952777.8330986</v>
      </c>
      <c r="D8" s="253">
        <v>1182176157.8861947</v>
      </c>
      <c r="E8" s="253">
        <v>1225121613.6500001</v>
      </c>
      <c r="F8" s="253">
        <v>1197214006.8601401</v>
      </c>
      <c r="G8" s="253">
        <v>1141844831.032634</v>
      </c>
    </row>
    <row r="9" spans="1:8" ht="15">
      <c r="A9" s="109">
        <v>2</v>
      </c>
      <c r="B9" s="308" t="s">
        <v>130</v>
      </c>
      <c r="C9" s="253">
        <v>1379952777.8330986</v>
      </c>
      <c r="D9" s="253">
        <v>1182176157.8861947</v>
      </c>
      <c r="E9" s="253">
        <v>1225121613.6500001</v>
      </c>
      <c r="F9" s="253">
        <v>1197214006.8601401</v>
      </c>
      <c r="G9" s="253">
        <v>1141844831.032634</v>
      </c>
    </row>
    <row r="10" spans="1:8" ht="15">
      <c r="A10" s="109">
        <v>3</v>
      </c>
      <c r="B10" s="308" t="s">
        <v>94</v>
      </c>
      <c r="C10" s="253">
        <v>1882307517.1610618</v>
      </c>
      <c r="D10" s="253">
        <v>1703683371.1663351</v>
      </c>
      <c r="E10" s="253">
        <v>1710267237.9730873</v>
      </c>
      <c r="F10" s="253">
        <v>1675475605.5799246</v>
      </c>
      <c r="G10" s="253">
        <v>1643533605.5228853</v>
      </c>
    </row>
    <row r="11" spans="1:8" ht="15">
      <c r="A11" s="108"/>
      <c r="B11" s="532" t="s">
        <v>229</v>
      </c>
      <c r="C11" s="311"/>
      <c r="D11" s="311"/>
      <c r="E11" s="311"/>
      <c r="F11" s="311"/>
      <c r="G11" s="311"/>
    </row>
    <row r="12" spans="1:8" ht="15" customHeight="1">
      <c r="A12" s="109">
        <v>4</v>
      </c>
      <c r="B12" s="308" t="s">
        <v>674</v>
      </c>
      <c r="C12" s="347">
        <v>11338659959.936192</v>
      </c>
      <c r="D12" s="347">
        <v>10719160829.890156</v>
      </c>
      <c r="E12" s="347">
        <v>9789919046.2620602</v>
      </c>
      <c r="F12" s="347">
        <v>9669736313.9626808</v>
      </c>
      <c r="G12" s="347">
        <v>9192077726.5034771</v>
      </c>
    </row>
    <row r="13" spans="1:8" ht="15">
      <c r="A13" s="108"/>
      <c r="B13" s="532" t="s">
        <v>131</v>
      </c>
      <c r="C13" s="311"/>
      <c r="D13" s="311"/>
      <c r="E13" s="311"/>
      <c r="F13" s="311"/>
      <c r="G13" s="311"/>
    </row>
    <row r="14" spans="1:8" s="3" customFormat="1" ht="15">
      <c r="A14" s="109"/>
      <c r="B14" s="24" t="s">
        <v>838</v>
      </c>
      <c r="C14" s="311"/>
      <c r="D14" s="311"/>
      <c r="E14" s="311"/>
      <c r="F14" s="311"/>
      <c r="G14" s="311"/>
    </row>
    <row r="15" spans="1:8" ht="15">
      <c r="A15" s="107">
        <v>5</v>
      </c>
      <c r="B15" s="533"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&gt;=9.4455397306341%</v>
      </c>
      <c r="C15" s="453">
        <v>0.12170333908142567</v>
      </c>
      <c r="D15" s="453">
        <v>0.11028625996446674</v>
      </c>
      <c r="E15" s="453">
        <v>0.1251411383343124</v>
      </c>
      <c r="F15" s="453">
        <v>0.12381040888689125</v>
      </c>
      <c r="G15" s="453">
        <v>0.12422053696743206</v>
      </c>
    </row>
    <row r="16" spans="1:8" ht="15" customHeight="1">
      <c r="A16" s="107">
        <v>6</v>
      </c>
      <c r="B16" s="533" t="str">
        <f>"პირველადი კაპიტალის კოეფიციენტი &gt;="&amp;'9.1. Capital Requirements'!$C$20*100&amp;"%"</f>
        <v>პირველადი კაპიტალის კოეფიციენტი &gt;=11.4338072662282%</v>
      </c>
      <c r="C16" s="453">
        <v>0.12170333908142567</v>
      </c>
      <c r="D16" s="453">
        <v>0.11028625996446674</v>
      </c>
      <c r="E16" s="453">
        <v>0.1251411383343124</v>
      </c>
      <c r="F16" s="453">
        <v>0.12381040888689125</v>
      </c>
      <c r="G16" s="453">
        <v>0.12422053696743206</v>
      </c>
    </row>
    <row r="17" spans="1:7" ht="15">
      <c r="A17" s="107">
        <v>7</v>
      </c>
      <c r="B17" s="533" t="str">
        <f>"საზედამხედველო კაპიტალის კოეფიციენტი &gt;="&amp;'9.1. Capital Requirements'!$C$21*100&amp;"%"</f>
        <v>საზედამხედველო კაპიტალის კოეფიციენტი &gt;=15.8717453903825%</v>
      </c>
      <c r="C17" s="453">
        <v>0.16600793425430976</v>
      </c>
      <c r="D17" s="453">
        <v>0.15893812941173993</v>
      </c>
      <c r="E17" s="453">
        <v>0.17469677020731783</v>
      </c>
      <c r="F17" s="453">
        <v>0.17327004079321276</v>
      </c>
      <c r="G17" s="453">
        <v>0.17879892385854093</v>
      </c>
    </row>
    <row r="18" spans="1:7" ht="15">
      <c r="A18" s="108"/>
      <c r="B18" s="532" t="s">
        <v>11</v>
      </c>
      <c r="C18" s="454"/>
      <c r="D18" s="454"/>
      <c r="E18" s="454"/>
      <c r="F18" s="454"/>
      <c r="G18" s="454"/>
    </row>
    <row r="19" spans="1:7" ht="15" customHeight="1">
      <c r="A19" s="110">
        <v>8</v>
      </c>
      <c r="B19" s="534" t="s">
        <v>12</v>
      </c>
      <c r="C19" s="455">
        <v>9.5343826974483001E-2</v>
      </c>
      <c r="D19" s="455">
        <v>9.5823605069695422E-2</v>
      </c>
      <c r="E19" s="455">
        <v>9.6205257897632082E-2</v>
      </c>
      <c r="F19" s="455">
        <v>9.4599285524036722E-2</v>
      </c>
      <c r="G19" s="455">
        <v>9.5519251825976287E-2</v>
      </c>
    </row>
    <row r="20" spans="1:7" ht="15">
      <c r="A20" s="110">
        <v>9</v>
      </c>
      <c r="B20" s="534" t="s">
        <v>13</v>
      </c>
      <c r="C20" s="455">
        <v>4.3524856319314117E-2</v>
      </c>
      <c r="D20" s="455">
        <v>4.3266127919531668E-2</v>
      </c>
      <c r="E20" s="455">
        <v>4.2588407908828695E-2</v>
      </c>
      <c r="F20" s="455">
        <v>4.1550984994149248E-2</v>
      </c>
      <c r="G20" s="455">
        <v>4.1156223667367188E-2</v>
      </c>
    </row>
    <row r="21" spans="1:7" ht="15">
      <c r="A21" s="110">
        <v>10</v>
      </c>
      <c r="B21" s="534" t="s">
        <v>14</v>
      </c>
      <c r="C21" s="455">
        <v>4.325309961206715E-2</v>
      </c>
      <c r="D21" s="455">
        <v>4.4815358936008201E-2</v>
      </c>
      <c r="E21" s="455">
        <v>4.4694375978161248E-2</v>
      </c>
      <c r="F21" s="455">
        <v>4.3279778769430663E-2</v>
      </c>
      <c r="G21" s="455">
        <v>4.5964930525748328E-2</v>
      </c>
    </row>
    <row r="22" spans="1:7" ht="15">
      <c r="A22" s="110">
        <v>11</v>
      </c>
      <c r="B22" s="534" t="s">
        <v>267</v>
      </c>
      <c r="C22" s="455">
        <v>5.1818970655168883E-2</v>
      </c>
      <c r="D22" s="455">
        <v>5.2557477150163741E-2</v>
      </c>
      <c r="E22" s="455">
        <v>5.3616849988803388E-2</v>
      </c>
      <c r="F22" s="455">
        <v>5.304830052988746E-2</v>
      </c>
      <c r="G22" s="455">
        <v>5.4363028158609092E-2</v>
      </c>
    </row>
    <row r="23" spans="1:7" ht="15">
      <c r="A23" s="110">
        <v>12</v>
      </c>
      <c r="B23" s="534" t="s">
        <v>15</v>
      </c>
      <c r="C23" s="455">
        <v>2.7093567747349345E-2</v>
      </c>
      <c r="D23" s="455">
        <v>1.9722102234672259E-2</v>
      </c>
      <c r="E23" s="455">
        <v>1.8798241457612559E-2</v>
      </c>
      <c r="F23" s="455">
        <v>2.4953165002770315E-2</v>
      </c>
      <c r="G23" s="455">
        <v>3.5308114902758661E-2</v>
      </c>
    </row>
    <row r="24" spans="1:7" ht="15">
      <c r="A24" s="110">
        <v>13</v>
      </c>
      <c r="B24" s="534" t="s">
        <v>16</v>
      </c>
      <c r="C24" s="455">
        <v>0.25622535618245584</v>
      </c>
      <c r="D24" s="455">
        <v>0.18683870500115168</v>
      </c>
      <c r="E24" s="455">
        <v>0.17330993011264134</v>
      </c>
      <c r="F24" s="455">
        <v>0.22989553889421974</v>
      </c>
      <c r="G24" s="455">
        <v>0.31825675030924871</v>
      </c>
    </row>
    <row r="25" spans="1:7" ht="15">
      <c r="A25" s="108"/>
      <c r="B25" s="532" t="s">
        <v>17</v>
      </c>
      <c r="C25" s="454"/>
      <c r="D25" s="454"/>
      <c r="E25" s="454"/>
      <c r="F25" s="454"/>
      <c r="G25" s="454"/>
    </row>
    <row r="26" spans="1:7" ht="15">
      <c r="A26" s="110">
        <v>14</v>
      </c>
      <c r="B26" s="534" t="s">
        <v>18</v>
      </c>
      <c r="C26" s="455">
        <v>5.4921454011182071E-2</v>
      </c>
      <c r="D26" s="455">
        <v>4.898550811554022E-2</v>
      </c>
      <c r="E26" s="455">
        <v>5.1159412262293133E-2</v>
      </c>
      <c r="F26" s="455">
        <v>5.1317327138860565E-2</v>
      </c>
      <c r="G26" s="455">
        <v>6.4157067535760226E-2</v>
      </c>
    </row>
    <row r="27" spans="1:7" ht="15" customHeight="1">
      <c r="A27" s="110">
        <v>15</v>
      </c>
      <c r="B27" s="534" t="s">
        <v>19</v>
      </c>
      <c r="C27" s="455">
        <v>4.7834702181269208E-2</v>
      </c>
      <c r="D27" s="455">
        <v>4.7436224628975142E-2</v>
      </c>
      <c r="E27" s="455">
        <v>4.6954434755992397E-2</v>
      </c>
      <c r="F27" s="455">
        <v>4.6115385187684543E-2</v>
      </c>
      <c r="G27" s="455">
        <v>4.9941673274903134E-2</v>
      </c>
    </row>
    <row r="28" spans="1:7" ht="15">
      <c r="A28" s="110">
        <v>16</v>
      </c>
      <c r="B28" s="534" t="s">
        <v>20</v>
      </c>
      <c r="C28" s="455">
        <v>0.58699660790483343</v>
      </c>
      <c r="D28" s="455">
        <v>0.57444459755471589</v>
      </c>
      <c r="E28" s="455">
        <v>0.55097732150471312</v>
      </c>
      <c r="F28" s="455">
        <v>0.55592099691716979</v>
      </c>
      <c r="G28" s="455">
        <v>0.58217206698126511</v>
      </c>
    </row>
    <row r="29" spans="1:7" ht="15" customHeight="1">
      <c r="A29" s="110">
        <v>17</v>
      </c>
      <c r="B29" s="534" t="s">
        <v>21</v>
      </c>
      <c r="C29" s="455">
        <v>0.52373440038168106</v>
      </c>
      <c r="D29" s="455">
        <v>0.52951979394155668</v>
      </c>
      <c r="E29" s="455">
        <v>0.50690288800128169</v>
      </c>
      <c r="F29" s="455">
        <v>0.53456996105865229</v>
      </c>
      <c r="G29" s="455">
        <v>0.54224371353819978</v>
      </c>
    </row>
    <row r="30" spans="1:7" ht="15">
      <c r="A30" s="110">
        <v>18</v>
      </c>
      <c r="B30" s="534" t="s">
        <v>22</v>
      </c>
      <c r="C30" s="455">
        <v>0.23168176059620077</v>
      </c>
      <c r="D30" s="455">
        <v>0.14221341211053068</v>
      </c>
      <c r="E30" s="455">
        <v>5.6557341576988919E-2</v>
      </c>
      <c r="F30" s="455">
        <v>2.309674490744373E-2</v>
      </c>
      <c r="G30" s="455">
        <v>0.1683620442461389</v>
      </c>
    </row>
    <row r="31" spans="1:7" ht="15" customHeight="1">
      <c r="A31" s="108"/>
      <c r="B31" s="532" t="s">
        <v>23</v>
      </c>
      <c r="C31" s="454"/>
      <c r="D31" s="454"/>
      <c r="E31" s="454"/>
      <c r="F31" s="454"/>
      <c r="G31" s="454"/>
    </row>
    <row r="32" spans="1:7" ht="15" customHeight="1">
      <c r="A32" s="110">
        <v>19</v>
      </c>
      <c r="B32" s="534" t="s">
        <v>24</v>
      </c>
      <c r="C32" s="455">
        <v>0.20034320043689657</v>
      </c>
      <c r="D32" s="455">
        <v>0.17566463412057814</v>
      </c>
      <c r="E32" s="455">
        <v>0.21928661916302131</v>
      </c>
      <c r="F32" s="455">
        <v>0.20170165584357908</v>
      </c>
      <c r="G32" s="455">
        <v>0.18206845462345314</v>
      </c>
    </row>
    <row r="33" spans="1:7" ht="15" customHeight="1">
      <c r="A33" s="110">
        <v>20</v>
      </c>
      <c r="B33" s="534" t="s">
        <v>25</v>
      </c>
      <c r="C33" s="455">
        <v>0.5923230681020909</v>
      </c>
      <c r="D33" s="455">
        <v>0.5859035398492739</v>
      </c>
      <c r="E33" s="455">
        <v>0.58973387779642705</v>
      </c>
      <c r="F33" s="455">
        <v>0.61299624877524372</v>
      </c>
      <c r="G33" s="455">
        <v>0.62013798086063254</v>
      </c>
    </row>
    <row r="34" spans="1:7" ht="15" customHeight="1">
      <c r="A34" s="110">
        <v>21</v>
      </c>
      <c r="B34" s="535" t="s">
        <v>26</v>
      </c>
      <c r="C34" s="455">
        <v>0.29496468032670398</v>
      </c>
      <c r="D34" s="455">
        <v>0.27598910030643314</v>
      </c>
      <c r="E34" s="455">
        <v>0.26746462883092498</v>
      </c>
      <c r="F34" s="455">
        <v>0.30518631508771982</v>
      </c>
      <c r="G34" s="455">
        <v>0.30235066888422024</v>
      </c>
    </row>
    <row r="35" spans="1:7" ht="15" customHeight="1">
      <c r="A35" s="312"/>
      <c r="B35" s="532" t="s">
        <v>837</v>
      </c>
      <c r="C35" s="454"/>
      <c r="D35" s="454"/>
      <c r="E35" s="454"/>
      <c r="F35" s="454"/>
      <c r="G35" s="454"/>
    </row>
    <row r="36" spans="1:7" ht="15" customHeight="1">
      <c r="A36" s="110">
        <v>22</v>
      </c>
      <c r="B36" s="308" t="s">
        <v>821</v>
      </c>
      <c r="C36" s="479">
        <v>2527395416.0666399</v>
      </c>
      <c r="D36" s="479">
        <v>2708227530.0174785</v>
      </c>
      <c r="E36" s="479">
        <v>2494988213.9973927</v>
      </c>
      <c r="F36" s="479">
        <v>2799115061.3696647</v>
      </c>
      <c r="G36" s="479">
        <v>2451802093.6352</v>
      </c>
    </row>
    <row r="37" spans="1:7" ht="15">
      <c r="A37" s="110">
        <v>23</v>
      </c>
      <c r="B37" s="534" t="s">
        <v>822</v>
      </c>
      <c r="C37" s="479">
        <v>2313651659.530652</v>
      </c>
      <c r="D37" s="479">
        <v>2323863813.0583134</v>
      </c>
      <c r="E37" s="479">
        <v>2181011236.7643175</v>
      </c>
      <c r="F37" s="479">
        <v>2304061899.4972477</v>
      </c>
      <c r="G37" s="479">
        <v>2181240768.1010337</v>
      </c>
    </row>
    <row r="38" spans="1:7" thickBot="1">
      <c r="A38" s="111">
        <v>24</v>
      </c>
      <c r="B38" s="536" t="s">
        <v>820</v>
      </c>
      <c r="C38" s="480">
        <v>1.0923837240820202</v>
      </c>
      <c r="D38" s="480">
        <v>1.1653985551129713</v>
      </c>
      <c r="E38" s="480">
        <v>1.143959357907244</v>
      </c>
      <c r="F38" s="480">
        <v>1.2148610512505931</v>
      </c>
      <c r="G38" s="480">
        <v>1.124040101162108</v>
      </c>
    </row>
    <row r="39" spans="1:7">
      <c r="A39" s="15"/>
    </row>
    <row r="40" spans="1:7" ht="39.75">
      <c r="B40" s="537" t="s">
        <v>839</v>
      </c>
    </row>
    <row r="41" spans="1:7" ht="65.25">
      <c r="B41" s="538" t="s">
        <v>836</v>
      </c>
    </row>
  </sheetData>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18" activePane="bottomRight" state="frozen"/>
      <selection activeCell="D34" sqref="D34"/>
      <selection pane="topRight" activeCell="D34" sqref="D34"/>
      <selection pane="bottomLeft" activeCell="D34" sqref="D34"/>
      <selection pane="bottomRight" activeCell="H41" sqref="H41"/>
    </sheetView>
  </sheetViews>
  <sheetFormatPr defaultRowHeight="15"/>
  <cols>
    <col min="1" max="1" width="9.5703125" style="2" bestFit="1" customWidth="1"/>
    <col min="2" max="2" width="55.140625" style="520" bestFit="1" customWidth="1"/>
    <col min="3" max="3" width="13.7109375" style="2" customWidth="1"/>
    <col min="4" max="4" width="13.28515625" style="2" customWidth="1"/>
    <col min="5" max="5" width="14.5703125" style="2" customWidth="1"/>
    <col min="6" max="7" width="12.7109375" style="2" bestFit="1" customWidth="1"/>
    <col min="8" max="8" width="14.5703125" style="2" customWidth="1"/>
  </cols>
  <sheetData>
    <row r="1" spans="1:8" ht="15.75">
      <c r="A1" s="12" t="s">
        <v>231</v>
      </c>
      <c r="B1" s="520" t="str">
        <f>Info!C2</f>
        <v>სს ”საქართველოს ბანკი”</v>
      </c>
    </row>
    <row r="2" spans="1:8" ht="15.75">
      <c r="A2" s="12" t="s">
        <v>232</v>
      </c>
      <c r="B2" s="521">
        <f>'1. key ratios'!B2</f>
        <v>43465</v>
      </c>
    </row>
    <row r="3" spans="1:8" ht="15.75">
      <c r="A3" s="12"/>
    </row>
    <row r="4" spans="1:8" ht="16.5" thickBot="1">
      <c r="A4" s="25" t="s">
        <v>653</v>
      </c>
      <c r="B4" s="522" t="s">
        <v>287</v>
      </c>
      <c r="C4" s="25"/>
      <c r="D4" s="26"/>
      <c r="E4" s="26"/>
      <c r="F4" s="27"/>
      <c r="G4" s="27"/>
      <c r="H4" s="28" t="s">
        <v>135</v>
      </c>
    </row>
    <row r="5" spans="1:8" ht="15.75">
      <c r="A5" s="29"/>
      <c r="B5" s="523"/>
      <c r="C5" s="545" t="s">
        <v>237</v>
      </c>
      <c r="D5" s="546"/>
      <c r="E5" s="547"/>
      <c r="F5" s="545" t="s">
        <v>238</v>
      </c>
      <c r="G5" s="546"/>
      <c r="H5" s="548"/>
    </row>
    <row r="6" spans="1:8" ht="15.75">
      <c r="A6" s="30" t="s">
        <v>32</v>
      </c>
      <c r="B6" s="524" t="s">
        <v>195</v>
      </c>
      <c r="C6" s="31" t="s">
        <v>33</v>
      </c>
      <c r="D6" s="31" t="s">
        <v>136</v>
      </c>
      <c r="E6" s="31" t="s">
        <v>74</v>
      </c>
      <c r="F6" s="31" t="s">
        <v>33</v>
      </c>
      <c r="G6" s="31" t="s">
        <v>136</v>
      </c>
      <c r="H6" s="32" t="s">
        <v>74</v>
      </c>
    </row>
    <row r="7" spans="1:8" ht="15.75">
      <c r="A7" s="30">
        <v>1</v>
      </c>
      <c r="B7" s="33" t="s">
        <v>196</v>
      </c>
      <c r="C7" s="425">
        <v>249408038.81</v>
      </c>
      <c r="D7" s="425">
        <v>257174295.14999998</v>
      </c>
      <c r="E7" s="255">
        <f>C7+D7</f>
        <v>506582333.95999998</v>
      </c>
      <c r="F7" s="470">
        <v>203553927.17000002</v>
      </c>
      <c r="G7" s="470">
        <v>212093989.41000003</v>
      </c>
      <c r="H7" s="464">
        <v>415647916.58000004</v>
      </c>
    </row>
    <row r="8" spans="1:8" ht="15.75">
      <c r="A8" s="30">
        <v>2</v>
      </c>
      <c r="B8" s="33" t="s">
        <v>197</v>
      </c>
      <c r="C8" s="425">
        <v>245805754.15000001</v>
      </c>
      <c r="D8" s="425">
        <v>1239824373.8099999</v>
      </c>
      <c r="E8" s="255">
        <f t="shared" ref="E8:E20" si="0">C8+D8</f>
        <v>1485630127.96</v>
      </c>
      <c r="F8" s="470">
        <v>44868281.021499999</v>
      </c>
      <c r="G8" s="470">
        <v>1005972389.4299999</v>
      </c>
      <c r="H8" s="464">
        <v>1050840670.4514999</v>
      </c>
    </row>
    <row r="9" spans="1:8" ht="15.75">
      <c r="A9" s="30">
        <v>3</v>
      </c>
      <c r="B9" s="33" t="s">
        <v>198</v>
      </c>
      <c r="C9" s="425">
        <v>15115220.310000001</v>
      </c>
      <c r="D9" s="425">
        <v>547511822.16000009</v>
      </c>
      <c r="E9" s="255">
        <f t="shared" si="0"/>
        <v>562627042.47000003</v>
      </c>
      <c r="F9" s="470">
        <v>19500000</v>
      </c>
      <c r="G9" s="470">
        <v>1111986936.45</v>
      </c>
      <c r="H9" s="464">
        <v>1131486936.45</v>
      </c>
    </row>
    <row r="10" spans="1:8" ht="15.75">
      <c r="A10" s="30">
        <v>4</v>
      </c>
      <c r="B10" s="33" t="s">
        <v>227</v>
      </c>
      <c r="C10" s="425">
        <v>303.24</v>
      </c>
      <c r="D10" s="425">
        <v>0</v>
      </c>
      <c r="E10" s="255">
        <f t="shared" si="0"/>
        <v>303.24</v>
      </c>
      <c r="F10" s="470">
        <v>303.24</v>
      </c>
      <c r="G10" s="470">
        <v>0</v>
      </c>
      <c r="H10" s="464">
        <v>303.24</v>
      </c>
    </row>
    <row r="11" spans="1:8" ht="15.75">
      <c r="A11" s="30">
        <v>5</v>
      </c>
      <c r="B11" s="33" t="s">
        <v>199</v>
      </c>
      <c r="C11" s="425">
        <v>1706045216.2767</v>
      </c>
      <c r="D11" s="425">
        <v>123170694.74610001</v>
      </c>
      <c r="E11" s="255">
        <f t="shared" si="0"/>
        <v>1829215911.0228</v>
      </c>
      <c r="F11" s="470">
        <v>1450648158.6872146</v>
      </c>
      <c r="G11" s="470">
        <v>56368616.62968123</v>
      </c>
      <c r="H11" s="464">
        <v>1507016775.316896</v>
      </c>
    </row>
    <row r="12" spans="1:8" ht="15.75">
      <c r="A12" s="30">
        <v>6.1</v>
      </c>
      <c r="B12" s="34" t="s">
        <v>200</v>
      </c>
      <c r="C12" s="425">
        <v>3680537250.71</v>
      </c>
      <c r="D12" s="425">
        <v>5231102026.7270002</v>
      </c>
      <c r="E12" s="255">
        <f t="shared" si="0"/>
        <v>8911639277.4370003</v>
      </c>
      <c r="F12" s="470">
        <v>3023128163.6400003</v>
      </c>
      <c r="G12" s="470">
        <v>4212214245.8499999</v>
      </c>
      <c r="H12" s="464">
        <v>7235342409.4899998</v>
      </c>
    </row>
    <row r="13" spans="1:8" ht="15.75">
      <c r="A13" s="30">
        <v>6.2</v>
      </c>
      <c r="B13" s="34" t="s">
        <v>201</v>
      </c>
      <c r="C13" s="425">
        <v>-163586484.1692</v>
      </c>
      <c r="D13" s="425">
        <v>-262699126.61390001</v>
      </c>
      <c r="E13" s="255">
        <f t="shared" si="0"/>
        <v>-426285610.78310001</v>
      </c>
      <c r="F13" s="470">
        <v>-130557621.7158</v>
      </c>
      <c r="G13" s="470">
        <v>-230787484.93099999</v>
      </c>
      <c r="H13" s="464">
        <v>-361345106.64679998</v>
      </c>
    </row>
    <row r="14" spans="1:8" ht="15.75">
      <c r="A14" s="30">
        <v>6</v>
      </c>
      <c r="B14" s="33" t="s">
        <v>202</v>
      </c>
      <c r="C14" s="426">
        <f>C12+C13</f>
        <v>3516950766.5408001</v>
      </c>
      <c r="D14" s="426">
        <f>D12+D13</f>
        <v>4968402900.1131001</v>
      </c>
      <c r="E14" s="255">
        <f t="shared" si="0"/>
        <v>8485353666.6539001</v>
      </c>
      <c r="F14" s="464">
        <v>2892570541.9242005</v>
      </c>
      <c r="G14" s="464">
        <v>3981426760.9189997</v>
      </c>
      <c r="H14" s="464">
        <v>6873997302.8431997</v>
      </c>
    </row>
    <row r="15" spans="1:8" ht="15.75">
      <c r="A15" s="30">
        <v>7</v>
      </c>
      <c r="B15" s="33" t="s">
        <v>203</v>
      </c>
      <c r="C15" s="425">
        <v>71242587.480000004</v>
      </c>
      <c r="D15" s="425">
        <v>29495466.381099999</v>
      </c>
      <c r="E15" s="255">
        <f t="shared" si="0"/>
        <v>100738053.8611</v>
      </c>
      <c r="F15" s="470">
        <v>61027578.600000001</v>
      </c>
      <c r="G15" s="470">
        <v>21532589.4879</v>
      </c>
      <c r="H15" s="464">
        <v>82560168.087899998</v>
      </c>
    </row>
    <row r="16" spans="1:8" ht="15.75">
      <c r="A16" s="30">
        <v>8</v>
      </c>
      <c r="B16" s="33" t="s">
        <v>204</v>
      </c>
      <c r="C16" s="425">
        <v>56934467.355000004</v>
      </c>
      <c r="D16" s="425">
        <v>0</v>
      </c>
      <c r="E16" s="255">
        <f t="shared" si="0"/>
        <v>56934467.355000004</v>
      </c>
      <c r="F16" s="470">
        <v>94932986.173999995</v>
      </c>
      <c r="G16" s="470">
        <v>0</v>
      </c>
      <c r="H16" s="464">
        <v>94932986.173999995</v>
      </c>
    </row>
    <row r="17" spans="1:8" ht="15.75">
      <c r="A17" s="30">
        <v>9</v>
      </c>
      <c r="B17" s="33" t="s">
        <v>205</v>
      </c>
      <c r="C17" s="425">
        <v>130049276.84</v>
      </c>
      <c r="D17" s="425">
        <v>0</v>
      </c>
      <c r="E17" s="255">
        <f t="shared" si="0"/>
        <v>130049276.84</v>
      </c>
      <c r="F17" s="470">
        <v>126636431.08</v>
      </c>
      <c r="G17" s="470">
        <v>0</v>
      </c>
      <c r="H17" s="464">
        <v>126636431.08</v>
      </c>
    </row>
    <row r="18" spans="1:8" ht="15.75">
      <c r="A18" s="30">
        <v>10</v>
      </c>
      <c r="B18" s="33" t="s">
        <v>206</v>
      </c>
      <c r="C18" s="425">
        <v>363916827.85000002</v>
      </c>
      <c r="D18" s="425">
        <v>0</v>
      </c>
      <c r="E18" s="255">
        <f t="shared" si="0"/>
        <v>363916827.85000002</v>
      </c>
      <c r="F18" s="470">
        <v>386608004.33600003</v>
      </c>
      <c r="G18" s="470">
        <v>0</v>
      </c>
      <c r="H18" s="464">
        <v>386608004.33600003</v>
      </c>
    </row>
    <row r="19" spans="1:8" ht="15.75">
      <c r="A19" s="30">
        <v>11</v>
      </c>
      <c r="B19" s="33" t="s">
        <v>207</v>
      </c>
      <c r="C19" s="425">
        <v>199963732.92540002</v>
      </c>
      <c r="D19" s="425">
        <v>43224423.730000004</v>
      </c>
      <c r="E19" s="255">
        <f t="shared" si="0"/>
        <v>243188156.65540004</v>
      </c>
      <c r="F19" s="470">
        <v>165886520.26780003</v>
      </c>
      <c r="G19" s="470">
        <v>62054883.609999999</v>
      </c>
      <c r="H19" s="464">
        <v>227941403.87780005</v>
      </c>
    </row>
    <row r="20" spans="1:8" ht="15.75">
      <c r="A20" s="30">
        <v>12</v>
      </c>
      <c r="B20" s="524" t="s">
        <v>208</v>
      </c>
      <c r="C20" s="426">
        <f>SUM(C7:C11)+SUM(C14:C19)</f>
        <v>6555432191.7779007</v>
      </c>
      <c r="D20" s="426">
        <f>SUM(D7:D11)+SUM(D14:D19)</f>
        <v>7208803976.0902996</v>
      </c>
      <c r="E20" s="255">
        <f t="shared" si="0"/>
        <v>13764236167.8682</v>
      </c>
      <c r="F20" s="464">
        <v>5446232732.5007143</v>
      </c>
      <c r="G20" s="464">
        <v>6451436165.9365807</v>
      </c>
      <c r="H20" s="464">
        <v>11897668898.437294</v>
      </c>
    </row>
    <row r="21" spans="1:8" ht="15.75">
      <c r="A21" s="30"/>
      <c r="B21" s="524" t="s">
        <v>225</v>
      </c>
      <c r="C21" s="427"/>
      <c r="D21" s="427"/>
      <c r="E21" s="257"/>
      <c r="F21" s="465"/>
      <c r="G21" s="465"/>
      <c r="H21" s="465"/>
    </row>
    <row r="22" spans="1:8" ht="15.75">
      <c r="A22" s="30">
        <v>13</v>
      </c>
      <c r="B22" s="33" t="s">
        <v>209</v>
      </c>
      <c r="C22" s="425">
        <v>28126100.300000001</v>
      </c>
      <c r="D22" s="425">
        <v>171763072.06</v>
      </c>
      <c r="E22" s="255">
        <f>C22+D22</f>
        <v>199889172.36000001</v>
      </c>
      <c r="F22" s="470">
        <v>144498751.66</v>
      </c>
      <c r="G22" s="470">
        <v>257423423.25</v>
      </c>
      <c r="H22" s="464">
        <v>401922174.90999997</v>
      </c>
    </row>
    <row r="23" spans="1:8" ht="15.75">
      <c r="A23" s="30">
        <v>14</v>
      </c>
      <c r="B23" s="33" t="s">
        <v>210</v>
      </c>
      <c r="C23" s="425">
        <v>910738180.09649992</v>
      </c>
      <c r="D23" s="425">
        <v>1270615305.5100002</v>
      </c>
      <c r="E23" s="255">
        <f t="shared" ref="E23:E40" si="1">C23+D23</f>
        <v>2181353485.6065001</v>
      </c>
      <c r="F23" s="470">
        <v>944716533.05550003</v>
      </c>
      <c r="G23" s="470">
        <v>1295667831.8299999</v>
      </c>
      <c r="H23" s="464">
        <v>2240384364.8855</v>
      </c>
    </row>
    <row r="24" spans="1:8" ht="15.75">
      <c r="A24" s="30">
        <v>15</v>
      </c>
      <c r="B24" s="33" t="s">
        <v>211</v>
      </c>
      <c r="C24" s="425">
        <v>705196256.25999999</v>
      </c>
      <c r="D24" s="425">
        <v>1173413779.3300002</v>
      </c>
      <c r="E24" s="255">
        <f t="shared" si="1"/>
        <v>1878610035.5900002</v>
      </c>
      <c r="F24" s="470">
        <v>407387466.64999998</v>
      </c>
      <c r="G24" s="470">
        <v>949496318.06999993</v>
      </c>
      <c r="H24" s="464">
        <v>1356883784.7199998</v>
      </c>
    </row>
    <row r="25" spans="1:8" ht="15.75">
      <c r="A25" s="30">
        <v>16</v>
      </c>
      <c r="B25" s="33" t="s">
        <v>212</v>
      </c>
      <c r="C25" s="425">
        <v>1040171963.51</v>
      </c>
      <c r="D25" s="425">
        <v>2687554534.3400002</v>
      </c>
      <c r="E25" s="255">
        <f t="shared" si="1"/>
        <v>3727726497.8500004</v>
      </c>
      <c r="F25" s="470">
        <v>820386109.20000005</v>
      </c>
      <c r="G25" s="470">
        <v>2284271758.8599997</v>
      </c>
      <c r="H25" s="464">
        <v>3104657868.0599995</v>
      </c>
    </row>
    <row r="26" spans="1:8" ht="15.75">
      <c r="A26" s="30">
        <v>17</v>
      </c>
      <c r="B26" s="33" t="s">
        <v>213</v>
      </c>
      <c r="C26" s="425">
        <v>584339700</v>
      </c>
      <c r="D26" s="425">
        <v>1034664425</v>
      </c>
      <c r="E26" s="255">
        <f t="shared" si="1"/>
        <v>1619004125</v>
      </c>
      <c r="F26" s="470">
        <v>528315000</v>
      </c>
      <c r="G26" s="470">
        <v>233198048.59999999</v>
      </c>
      <c r="H26" s="464">
        <v>761513048.60000002</v>
      </c>
    </row>
    <row r="27" spans="1:8" ht="15.75">
      <c r="A27" s="30">
        <v>18</v>
      </c>
      <c r="B27" s="33" t="s">
        <v>214</v>
      </c>
      <c r="C27" s="425">
        <v>1654834692.25</v>
      </c>
      <c r="D27" s="425">
        <v>285178078.17460001</v>
      </c>
      <c r="E27" s="255">
        <f t="shared" si="1"/>
        <v>1940012770.4246001</v>
      </c>
      <c r="F27" s="470">
        <v>1095084000</v>
      </c>
      <c r="G27" s="470">
        <v>1049017612.0164001</v>
      </c>
      <c r="H27" s="464">
        <v>2144101612.0164001</v>
      </c>
    </row>
    <row r="28" spans="1:8" ht="15.75">
      <c r="A28" s="30">
        <v>19</v>
      </c>
      <c r="B28" s="33" t="s">
        <v>215</v>
      </c>
      <c r="C28" s="425">
        <v>21529992.539999999</v>
      </c>
      <c r="D28" s="425">
        <v>42693820.620000005</v>
      </c>
      <c r="E28" s="255">
        <f t="shared" si="1"/>
        <v>64223813.160000004</v>
      </c>
      <c r="F28" s="470">
        <v>16303236.139999999</v>
      </c>
      <c r="G28" s="470">
        <v>20613991.060000002</v>
      </c>
      <c r="H28" s="464">
        <v>36917227.200000003</v>
      </c>
    </row>
    <row r="29" spans="1:8" ht="15.75">
      <c r="A29" s="30">
        <v>20</v>
      </c>
      <c r="B29" s="33" t="s">
        <v>137</v>
      </c>
      <c r="C29" s="425">
        <v>55765859.29959999</v>
      </c>
      <c r="D29" s="425">
        <v>184878511.68439999</v>
      </c>
      <c r="E29" s="255">
        <f t="shared" si="1"/>
        <v>240644370.98399997</v>
      </c>
      <c r="F29" s="470">
        <v>69230004.282800004</v>
      </c>
      <c r="G29" s="470">
        <v>55054479.130199999</v>
      </c>
      <c r="H29" s="464">
        <v>124284483.413</v>
      </c>
    </row>
    <row r="30" spans="1:8" ht="15.75">
      <c r="A30" s="30">
        <v>21</v>
      </c>
      <c r="B30" s="33" t="s">
        <v>216</v>
      </c>
      <c r="C30" s="425">
        <v>0</v>
      </c>
      <c r="D30" s="425">
        <v>414873000</v>
      </c>
      <c r="E30" s="255">
        <f t="shared" si="1"/>
        <v>414873000</v>
      </c>
      <c r="F30" s="470">
        <v>0</v>
      </c>
      <c r="G30" s="470">
        <v>427713000</v>
      </c>
      <c r="H30" s="464">
        <v>427713000</v>
      </c>
    </row>
    <row r="31" spans="1:8" ht="15.75">
      <c r="A31" s="30">
        <v>22</v>
      </c>
      <c r="B31" s="524" t="s">
        <v>217</v>
      </c>
      <c r="C31" s="426">
        <f>SUM(C22:C30)</f>
        <v>5000702744.2560997</v>
      </c>
      <c r="D31" s="426">
        <f>SUM(D22:D30)</f>
        <v>7265634526.7189999</v>
      </c>
      <c r="E31" s="255">
        <f>C31+D31</f>
        <v>12266337270.9751</v>
      </c>
      <c r="F31" s="464">
        <v>4025921100.9883003</v>
      </c>
      <c r="G31" s="464">
        <v>6572456462.8166008</v>
      </c>
      <c r="H31" s="464">
        <v>10598377563.804901</v>
      </c>
    </row>
    <row r="32" spans="1:8" ht="15.75">
      <c r="A32" s="30"/>
      <c r="B32" s="524" t="s">
        <v>226</v>
      </c>
      <c r="C32" s="427"/>
      <c r="D32" s="427"/>
      <c r="E32" s="254"/>
      <c r="F32" s="465"/>
      <c r="G32" s="465"/>
      <c r="H32" s="463"/>
    </row>
    <row r="33" spans="1:8" ht="15.75">
      <c r="A33" s="30">
        <v>23</v>
      </c>
      <c r="B33" s="33" t="s">
        <v>218</v>
      </c>
      <c r="C33" s="425">
        <v>27993660.18</v>
      </c>
      <c r="D33" s="427"/>
      <c r="E33" s="255">
        <f t="shared" si="1"/>
        <v>27993660.18</v>
      </c>
      <c r="F33" s="470">
        <v>27821150.18</v>
      </c>
      <c r="G33" s="465"/>
      <c r="H33" s="464">
        <v>27821150.18</v>
      </c>
    </row>
    <row r="34" spans="1:8" ht="15.75">
      <c r="A34" s="30">
        <v>24</v>
      </c>
      <c r="B34" s="33" t="s">
        <v>219</v>
      </c>
      <c r="C34" s="425">
        <v>0</v>
      </c>
      <c r="D34" s="427"/>
      <c r="E34" s="255">
        <f t="shared" si="1"/>
        <v>0</v>
      </c>
      <c r="F34" s="470">
        <v>0</v>
      </c>
      <c r="G34" s="465"/>
      <c r="H34" s="464">
        <v>0</v>
      </c>
    </row>
    <row r="35" spans="1:8" ht="15.75">
      <c r="A35" s="30">
        <v>25</v>
      </c>
      <c r="B35" s="34" t="s">
        <v>220</v>
      </c>
      <c r="C35" s="425">
        <v>-1184864.2000000002</v>
      </c>
      <c r="D35" s="427"/>
      <c r="E35" s="255">
        <f t="shared" si="1"/>
        <v>-1184864.2000000002</v>
      </c>
      <c r="F35" s="470">
        <v>-2303508.2000000002</v>
      </c>
      <c r="G35" s="465"/>
      <c r="H35" s="464">
        <v>-2303508.2000000002</v>
      </c>
    </row>
    <row r="36" spans="1:8" ht="15.75">
      <c r="A36" s="30">
        <v>26</v>
      </c>
      <c r="B36" s="33" t="s">
        <v>221</v>
      </c>
      <c r="C36" s="425">
        <v>178530901.95999998</v>
      </c>
      <c r="D36" s="427"/>
      <c r="E36" s="255">
        <f t="shared" si="1"/>
        <v>178530901.95999998</v>
      </c>
      <c r="F36" s="470">
        <v>170454977.31999999</v>
      </c>
      <c r="G36" s="465"/>
      <c r="H36" s="464">
        <v>170454977.31999999</v>
      </c>
    </row>
    <row r="37" spans="1:8" ht="15.75">
      <c r="A37" s="30">
        <v>27</v>
      </c>
      <c r="B37" s="33" t="s">
        <v>222</v>
      </c>
      <c r="C37" s="425">
        <v>0</v>
      </c>
      <c r="D37" s="427"/>
      <c r="E37" s="255">
        <f t="shared" si="1"/>
        <v>0</v>
      </c>
      <c r="F37" s="470">
        <v>0</v>
      </c>
      <c r="G37" s="465"/>
      <c r="H37" s="464">
        <v>0</v>
      </c>
    </row>
    <row r="38" spans="1:8" ht="15.75">
      <c r="A38" s="30">
        <v>28</v>
      </c>
      <c r="B38" s="33" t="s">
        <v>223</v>
      </c>
      <c r="C38" s="425">
        <v>1265287964.2330985</v>
      </c>
      <c r="D38" s="427"/>
      <c r="E38" s="255">
        <f t="shared" si="1"/>
        <v>1265287964.2330985</v>
      </c>
      <c r="F38" s="470">
        <v>1043589427.7023945</v>
      </c>
      <c r="G38" s="465"/>
      <c r="H38" s="464">
        <v>1043589427.7023945</v>
      </c>
    </row>
    <row r="39" spans="1:8" ht="15.75">
      <c r="A39" s="30">
        <v>29</v>
      </c>
      <c r="B39" s="33" t="s">
        <v>239</v>
      </c>
      <c r="C39" s="425">
        <v>27271234.720000003</v>
      </c>
      <c r="D39" s="427"/>
      <c r="E39" s="255">
        <f t="shared" si="1"/>
        <v>27271234.720000003</v>
      </c>
      <c r="F39" s="470">
        <v>59729287.629999995</v>
      </c>
      <c r="G39" s="465"/>
      <c r="H39" s="464">
        <v>59729287.629999995</v>
      </c>
    </row>
    <row r="40" spans="1:8" ht="15.75">
      <c r="A40" s="30">
        <v>30</v>
      </c>
      <c r="B40" s="524" t="s">
        <v>224</v>
      </c>
      <c r="C40" s="425">
        <f>SUM(C33:C39)</f>
        <v>1497898896.8930986</v>
      </c>
      <c r="D40" s="427"/>
      <c r="E40" s="255">
        <f t="shared" si="1"/>
        <v>1497898896.8930986</v>
      </c>
      <c r="F40" s="470">
        <v>1299291334.6323943</v>
      </c>
      <c r="G40" s="465"/>
      <c r="H40" s="464">
        <v>1299291334.6323943</v>
      </c>
    </row>
    <row r="41" spans="1:8" ht="16.5" thickBot="1">
      <c r="A41" s="35">
        <v>31</v>
      </c>
      <c r="B41" s="525" t="s">
        <v>240</v>
      </c>
      <c r="C41" s="258">
        <f>C31+C40</f>
        <v>6498601641.1491985</v>
      </c>
      <c r="D41" s="258">
        <f>D31+D40</f>
        <v>7265634526.7189999</v>
      </c>
      <c r="E41" s="258">
        <f>C41+D41</f>
        <v>13764236167.868198</v>
      </c>
      <c r="F41" s="466">
        <v>5325212435.6206951</v>
      </c>
      <c r="G41" s="466">
        <v>6572456462.8166008</v>
      </c>
      <c r="H41" s="466">
        <v>11897668898.437296</v>
      </c>
    </row>
    <row r="43" spans="1:8">
      <c r="B43" s="526"/>
    </row>
  </sheetData>
  <mergeCells count="2">
    <mergeCell ref="C5:E5"/>
    <mergeCell ref="F5:H5"/>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67"/>
  <sheetViews>
    <sheetView zoomScaleNormal="100" workbookViewId="0">
      <pane xSplit="1" ySplit="6" topLeftCell="B43" activePane="bottomRight" state="frozen"/>
      <selection activeCell="D34" sqref="D34"/>
      <selection pane="topRight" activeCell="D34" sqref="D34"/>
      <selection pane="bottomLeft" activeCell="D34" sqref="D34"/>
      <selection pane="bottomRight" activeCell="H67" sqref="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9"/>
  </cols>
  <sheetData>
    <row r="1" spans="1:8" ht="15.75">
      <c r="A1" s="12" t="s">
        <v>231</v>
      </c>
      <c r="B1" s="11" t="str">
        <f>Info!C2</f>
        <v>სს ”საქართველოს ბანკი”</v>
      </c>
      <c r="C1" s="11"/>
    </row>
    <row r="2" spans="1:8" ht="15.75">
      <c r="A2" s="12" t="s">
        <v>232</v>
      </c>
      <c r="B2" s="514">
        <f>'2. RC'!B2</f>
        <v>43465</v>
      </c>
      <c r="C2" s="22"/>
      <c r="D2" s="13"/>
      <c r="E2" s="13"/>
      <c r="F2" s="13"/>
      <c r="G2" s="13"/>
      <c r="H2" s="13"/>
    </row>
    <row r="3" spans="1:8" ht="15.75">
      <c r="A3" s="12"/>
      <c r="B3" s="11"/>
      <c r="C3" s="22"/>
      <c r="D3" s="13"/>
      <c r="E3" s="13"/>
      <c r="F3" s="13"/>
      <c r="G3" s="13"/>
      <c r="H3" s="13"/>
    </row>
    <row r="4" spans="1:8" ht="16.5" thickBot="1">
      <c r="A4" s="36" t="s">
        <v>654</v>
      </c>
      <c r="B4" s="23" t="s">
        <v>265</v>
      </c>
      <c r="C4" s="27"/>
      <c r="D4" s="27"/>
      <c r="E4" s="27"/>
      <c r="F4" s="36"/>
      <c r="G4" s="36"/>
      <c r="H4" s="37" t="s">
        <v>135</v>
      </c>
    </row>
    <row r="5" spans="1:8" ht="15.75">
      <c r="A5" s="112"/>
      <c r="B5" s="113"/>
      <c r="C5" s="545" t="s">
        <v>237</v>
      </c>
      <c r="D5" s="546"/>
      <c r="E5" s="547"/>
      <c r="F5" s="545" t="s">
        <v>238</v>
      </c>
      <c r="G5" s="546"/>
      <c r="H5" s="548"/>
    </row>
    <row r="6" spans="1:8">
      <c r="A6" s="114" t="s">
        <v>32</v>
      </c>
      <c r="B6" s="38"/>
      <c r="C6" s="39" t="s">
        <v>33</v>
      </c>
      <c r="D6" s="39" t="s">
        <v>138</v>
      </c>
      <c r="E6" s="39" t="s">
        <v>74</v>
      </c>
      <c r="F6" s="39" t="s">
        <v>33</v>
      </c>
      <c r="G6" s="39" t="s">
        <v>138</v>
      </c>
      <c r="H6" s="115" t="s">
        <v>74</v>
      </c>
    </row>
    <row r="7" spans="1:8">
      <c r="A7" s="116"/>
      <c r="B7" s="41" t="s">
        <v>134</v>
      </c>
      <c r="C7" s="42"/>
      <c r="D7" s="42"/>
      <c r="E7" s="42"/>
      <c r="F7" s="42"/>
      <c r="G7" s="42"/>
      <c r="H7" s="117"/>
    </row>
    <row r="8" spans="1:8" ht="15.75">
      <c r="A8" s="116">
        <v>1</v>
      </c>
      <c r="B8" s="43" t="s">
        <v>139</v>
      </c>
      <c r="C8" s="428">
        <v>10049083.439999999</v>
      </c>
      <c r="D8" s="428">
        <v>18823791.34</v>
      </c>
      <c r="E8" s="255">
        <f>C8+D8</f>
        <v>28872874.780000001</v>
      </c>
      <c r="F8" s="471">
        <v>5886657.0099999998</v>
      </c>
      <c r="G8" s="471">
        <v>10532328.539999999</v>
      </c>
      <c r="H8" s="462">
        <v>16418985.549999999</v>
      </c>
    </row>
    <row r="9" spans="1:8" ht="15.75">
      <c r="A9" s="116">
        <v>2</v>
      </c>
      <c r="B9" s="43" t="s">
        <v>140</v>
      </c>
      <c r="C9" s="429">
        <f>SUM(C10:C18)</f>
        <v>647218410.19000006</v>
      </c>
      <c r="D9" s="429">
        <f>SUM(D10:D18)</f>
        <v>373256942.13339841</v>
      </c>
      <c r="E9" s="255">
        <f t="shared" ref="E9:E67" si="0">C9+D9</f>
        <v>1020475352.3233985</v>
      </c>
      <c r="F9" s="461">
        <v>504830871.73600525</v>
      </c>
      <c r="G9" s="461">
        <v>360494675.88758898</v>
      </c>
      <c r="H9" s="462">
        <v>865325547.62359428</v>
      </c>
    </row>
    <row r="10" spans="1:8" ht="15.75">
      <c r="A10" s="116">
        <v>2.1</v>
      </c>
      <c r="B10" s="44" t="s">
        <v>141</v>
      </c>
      <c r="C10" s="428">
        <v>10549.49</v>
      </c>
      <c r="D10" s="428">
        <v>4.57</v>
      </c>
      <c r="E10" s="255">
        <f t="shared" si="0"/>
        <v>10554.06</v>
      </c>
      <c r="F10" s="471">
        <v>27921.74</v>
      </c>
      <c r="G10" s="471">
        <v>-92143.210410995482</v>
      </c>
      <c r="H10" s="462">
        <v>-64221.470410995476</v>
      </c>
    </row>
    <row r="11" spans="1:8" ht="15.75">
      <c r="A11" s="116">
        <v>2.2000000000000002</v>
      </c>
      <c r="B11" s="44" t="s">
        <v>142</v>
      </c>
      <c r="C11" s="428">
        <v>58439789.410300002</v>
      </c>
      <c r="D11" s="428">
        <v>103511858.3495</v>
      </c>
      <c r="E11" s="255">
        <f t="shared" si="0"/>
        <v>161951647.75980002</v>
      </c>
      <c r="F11" s="471">
        <v>44865841.539999999</v>
      </c>
      <c r="G11" s="471">
        <v>102155778.30060001</v>
      </c>
      <c r="H11" s="462">
        <v>147021619.84060001</v>
      </c>
    </row>
    <row r="12" spans="1:8" ht="15.75">
      <c r="A12" s="116">
        <v>2.2999999999999998</v>
      </c>
      <c r="B12" s="44" t="s">
        <v>143</v>
      </c>
      <c r="C12" s="428">
        <v>2077858.15</v>
      </c>
      <c r="D12" s="428">
        <v>5094231.12</v>
      </c>
      <c r="E12" s="255">
        <f t="shared" si="0"/>
        <v>7172089.2699999996</v>
      </c>
      <c r="F12" s="471">
        <v>1596034.13</v>
      </c>
      <c r="G12" s="471">
        <v>3849735.5628</v>
      </c>
      <c r="H12" s="462">
        <v>5445769.6928000003</v>
      </c>
    </row>
    <row r="13" spans="1:8" ht="15.75">
      <c r="A13" s="116">
        <v>2.4</v>
      </c>
      <c r="B13" s="44" t="s">
        <v>144</v>
      </c>
      <c r="C13" s="428">
        <v>7291680.0599999996</v>
      </c>
      <c r="D13" s="428">
        <v>4586398.97</v>
      </c>
      <c r="E13" s="255">
        <f t="shared" si="0"/>
        <v>11878079.029999999</v>
      </c>
      <c r="F13" s="471">
        <v>4571094.1500000004</v>
      </c>
      <c r="G13" s="471">
        <v>5644388.4800000004</v>
      </c>
      <c r="H13" s="462">
        <v>10215482.630000001</v>
      </c>
    </row>
    <row r="14" spans="1:8" ht="15.75">
      <c r="A14" s="116">
        <v>2.5</v>
      </c>
      <c r="B14" s="44" t="s">
        <v>145</v>
      </c>
      <c r="C14" s="428">
        <v>5659090.9000000004</v>
      </c>
      <c r="D14" s="428">
        <v>24278938.720899999</v>
      </c>
      <c r="E14" s="255">
        <f t="shared" si="0"/>
        <v>29938029.620899998</v>
      </c>
      <c r="F14" s="471">
        <v>5949793.8399999999</v>
      </c>
      <c r="G14" s="471">
        <v>28695056.469999999</v>
      </c>
      <c r="H14" s="462">
        <v>34644850.310000002</v>
      </c>
    </row>
    <row r="15" spans="1:8" ht="15.75">
      <c r="A15" s="116">
        <v>2.6</v>
      </c>
      <c r="B15" s="44" t="s">
        <v>146</v>
      </c>
      <c r="C15" s="428">
        <v>15622983.84</v>
      </c>
      <c r="D15" s="428">
        <v>57614121.101698369</v>
      </c>
      <c r="E15" s="255">
        <f t="shared" si="0"/>
        <v>73237104.941698372</v>
      </c>
      <c r="F15" s="471">
        <v>9307451.0700000003</v>
      </c>
      <c r="G15" s="471">
        <v>48352853.191699997</v>
      </c>
      <c r="H15" s="462">
        <v>57660304.261699997</v>
      </c>
    </row>
    <row r="16" spans="1:8" ht="15.75">
      <c r="A16" s="116">
        <v>2.7</v>
      </c>
      <c r="B16" s="44" t="s">
        <v>147</v>
      </c>
      <c r="C16" s="428">
        <v>6283275.7611999996</v>
      </c>
      <c r="D16" s="428">
        <v>5901164.7481000004</v>
      </c>
      <c r="E16" s="255">
        <f t="shared" si="0"/>
        <v>12184440.509300001</v>
      </c>
      <c r="F16" s="471">
        <v>7460141.4400000004</v>
      </c>
      <c r="G16" s="471">
        <v>7564964.125</v>
      </c>
      <c r="H16" s="462">
        <v>15025105.565000001</v>
      </c>
    </row>
    <row r="17" spans="1:10" ht="15.75">
      <c r="A17" s="116">
        <v>2.8</v>
      </c>
      <c r="B17" s="44" t="s">
        <v>148</v>
      </c>
      <c r="C17" s="428">
        <v>550847031.11000001</v>
      </c>
      <c r="D17" s="428">
        <v>171192855.3132</v>
      </c>
      <c r="E17" s="255">
        <f t="shared" si="0"/>
        <v>722039886.42320001</v>
      </c>
      <c r="F17" s="471">
        <v>429668992.13600522</v>
      </c>
      <c r="G17" s="471">
        <v>162903505.7279</v>
      </c>
      <c r="H17" s="462">
        <v>592572497.86390519</v>
      </c>
    </row>
    <row r="18" spans="1:10" ht="15.75">
      <c r="A18" s="116">
        <v>2.9</v>
      </c>
      <c r="B18" s="44" t="s">
        <v>149</v>
      </c>
      <c r="C18" s="428">
        <v>986151.46849999996</v>
      </c>
      <c r="D18" s="428">
        <v>1077369.24</v>
      </c>
      <c r="E18" s="255">
        <f t="shared" si="0"/>
        <v>2063520.7084999999</v>
      </c>
      <c r="F18" s="471">
        <v>1383601.69</v>
      </c>
      <c r="G18" s="471">
        <v>1420537.24</v>
      </c>
      <c r="H18" s="462">
        <v>2804138.9299999997</v>
      </c>
    </row>
    <row r="19" spans="1:10" ht="15.75">
      <c r="A19" s="116">
        <v>3</v>
      </c>
      <c r="B19" s="43" t="s">
        <v>150</v>
      </c>
      <c r="C19" s="428">
        <v>16714312.27</v>
      </c>
      <c r="D19" s="428">
        <v>2629017.6800000002</v>
      </c>
      <c r="E19" s="255">
        <f t="shared" si="0"/>
        <v>19343329.949999999</v>
      </c>
      <c r="F19" s="471">
        <v>12069261.449999999</v>
      </c>
      <c r="G19" s="471">
        <v>2921771.84</v>
      </c>
      <c r="H19" s="462">
        <v>14991033.289999999</v>
      </c>
    </row>
    <row r="20" spans="1:10" ht="15.75">
      <c r="A20" s="116">
        <v>4</v>
      </c>
      <c r="B20" s="43" t="s">
        <v>151</v>
      </c>
      <c r="C20" s="428">
        <v>129592294.94</v>
      </c>
      <c r="D20" s="428">
        <v>8220103.8700000001</v>
      </c>
      <c r="E20" s="255">
        <f t="shared" si="0"/>
        <v>137812398.81</v>
      </c>
      <c r="F20" s="471">
        <v>106068678.18000001</v>
      </c>
      <c r="G20" s="471">
        <v>2881319.58</v>
      </c>
      <c r="H20" s="462">
        <v>108949997.76000001</v>
      </c>
    </row>
    <row r="21" spans="1:10" ht="15.75">
      <c r="A21" s="116">
        <v>5</v>
      </c>
      <c r="B21" s="43" t="s">
        <v>152</v>
      </c>
      <c r="C21" s="428">
        <v>0</v>
      </c>
      <c r="D21" s="428">
        <v>0</v>
      </c>
      <c r="E21" s="255">
        <f t="shared" si="0"/>
        <v>0</v>
      </c>
      <c r="F21" s="471">
        <v>0</v>
      </c>
      <c r="G21" s="471">
        <v>0</v>
      </c>
      <c r="H21" s="462">
        <v>0</v>
      </c>
    </row>
    <row r="22" spans="1:10" ht="15.75">
      <c r="A22" s="116">
        <v>6</v>
      </c>
      <c r="B22" s="45" t="s">
        <v>153</v>
      </c>
      <c r="C22" s="429">
        <f>C8+C9+C19+C20+C21</f>
        <v>803574100.84000015</v>
      </c>
      <c r="D22" s="429">
        <f>D8+D9+D19+D20+D21</f>
        <v>402929855.0233984</v>
      </c>
      <c r="E22" s="255">
        <f>C22+D22</f>
        <v>1206503955.8633986</v>
      </c>
      <c r="F22" s="461">
        <v>628855468.37600517</v>
      </c>
      <c r="G22" s="461">
        <v>376830095.84758896</v>
      </c>
      <c r="H22" s="462">
        <v>1005685564.2235942</v>
      </c>
      <c r="J22" s="509" t="e">
        <f>E67/#REF!</f>
        <v>#REF!</v>
      </c>
    </row>
    <row r="23" spans="1:10" ht="15.75">
      <c r="A23" s="116"/>
      <c r="B23" s="41" t="s">
        <v>132</v>
      </c>
      <c r="C23" s="428"/>
      <c r="D23" s="428"/>
      <c r="E23" s="254"/>
      <c r="F23" s="471"/>
      <c r="G23" s="471"/>
      <c r="H23" s="470"/>
    </row>
    <row r="24" spans="1:10" ht="15.75">
      <c r="A24" s="116">
        <v>7</v>
      </c>
      <c r="B24" s="43" t="s">
        <v>154</v>
      </c>
      <c r="C24" s="428">
        <v>51805617.640000001</v>
      </c>
      <c r="D24" s="428">
        <v>14891988.869999999</v>
      </c>
      <c r="E24" s="255">
        <f t="shared" si="0"/>
        <v>66697606.509999998</v>
      </c>
      <c r="F24" s="471">
        <v>49435359.060000002</v>
      </c>
      <c r="G24" s="471">
        <v>15372839.630000001</v>
      </c>
      <c r="H24" s="462">
        <v>64808198.690000005</v>
      </c>
    </row>
    <row r="25" spans="1:10" ht="15.75">
      <c r="A25" s="116">
        <v>8</v>
      </c>
      <c r="B25" s="43" t="s">
        <v>155</v>
      </c>
      <c r="C25" s="428">
        <v>93603636.709999993</v>
      </c>
      <c r="D25" s="428">
        <v>81341104.359999999</v>
      </c>
      <c r="E25" s="255">
        <f t="shared" si="0"/>
        <v>174944741.06999999</v>
      </c>
      <c r="F25" s="471">
        <v>50430743.420000002</v>
      </c>
      <c r="G25" s="471">
        <v>86719748.159999996</v>
      </c>
      <c r="H25" s="462">
        <v>137150491.57999998</v>
      </c>
    </row>
    <row r="26" spans="1:10" ht="15.75">
      <c r="A26" s="116">
        <v>9</v>
      </c>
      <c r="B26" s="43" t="s">
        <v>156</v>
      </c>
      <c r="C26" s="428">
        <v>15047046.789999999</v>
      </c>
      <c r="D26" s="428">
        <v>2273049.52</v>
      </c>
      <c r="E26" s="255">
        <f t="shared" si="0"/>
        <v>17320096.309999999</v>
      </c>
      <c r="F26" s="471">
        <v>7129780.8099999996</v>
      </c>
      <c r="G26" s="471">
        <v>721941.19</v>
      </c>
      <c r="H26" s="462">
        <v>7851722</v>
      </c>
    </row>
    <row r="27" spans="1:10" ht="15.75">
      <c r="A27" s="116">
        <v>10</v>
      </c>
      <c r="B27" s="43" t="s">
        <v>157</v>
      </c>
      <c r="C27" s="428">
        <v>60943730.009999998</v>
      </c>
      <c r="D27" s="428">
        <v>52664405.329999998</v>
      </c>
      <c r="E27" s="255">
        <f t="shared" si="0"/>
        <v>113608135.34</v>
      </c>
      <c r="F27" s="471">
        <v>40510778.439999998</v>
      </c>
      <c r="G27" s="471">
        <v>10239309.91</v>
      </c>
      <c r="H27" s="462">
        <v>50750088.349999994</v>
      </c>
    </row>
    <row r="28" spans="1:10" ht="15.75">
      <c r="A28" s="116">
        <v>11</v>
      </c>
      <c r="B28" s="43" t="s">
        <v>158</v>
      </c>
      <c r="C28" s="428">
        <v>103927295.81999999</v>
      </c>
      <c r="D28" s="428">
        <v>74276233.709999993</v>
      </c>
      <c r="E28" s="255">
        <f t="shared" si="0"/>
        <v>178203529.52999997</v>
      </c>
      <c r="F28" s="471">
        <v>80385212.200000003</v>
      </c>
      <c r="G28" s="471">
        <v>92372379.909999996</v>
      </c>
      <c r="H28" s="462">
        <v>172757592.11000001</v>
      </c>
    </row>
    <row r="29" spans="1:10" ht="15.75">
      <c r="A29" s="116">
        <v>12</v>
      </c>
      <c r="B29" s="43" t="s">
        <v>159</v>
      </c>
      <c r="C29" s="428">
        <v>0</v>
      </c>
      <c r="D29" s="428">
        <v>0</v>
      </c>
      <c r="E29" s="255">
        <f t="shared" si="0"/>
        <v>0</v>
      </c>
      <c r="F29" s="471">
        <v>0</v>
      </c>
      <c r="G29" s="471">
        <v>0</v>
      </c>
      <c r="H29" s="462">
        <v>0</v>
      </c>
    </row>
    <row r="30" spans="1:10" ht="15.75">
      <c r="A30" s="116">
        <v>13</v>
      </c>
      <c r="B30" s="46" t="s">
        <v>160</v>
      </c>
      <c r="C30" s="429">
        <f>SUM(C24:C29)</f>
        <v>325327326.96999997</v>
      </c>
      <c r="D30" s="429">
        <f>SUM(D24:D29)</f>
        <v>225446781.78999996</v>
      </c>
      <c r="E30" s="255">
        <f t="shared" si="0"/>
        <v>550774108.75999999</v>
      </c>
      <c r="F30" s="461">
        <v>227891873.93000001</v>
      </c>
      <c r="G30" s="461">
        <v>205426218.79999998</v>
      </c>
      <c r="H30" s="462">
        <v>433318092.73000002</v>
      </c>
    </row>
    <row r="31" spans="1:10" ht="15.75">
      <c r="A31" s="116">
        <v>14</v>
      </c>
      <c r="B31" s="46" t="s">
        <v>161</v>
      </c>
      <c r="C31" s="429">
        <f>C22-C30</f>
        <v>478246773.87000018</v>
      </c>
      <c r="D31" s="429">
        <f>D22-D30</f>
        <v>177483073.23339844</v>
      </c>
      <c r="E31" s="255">
        <f t="shared" si="0"/>
        <v>655729847.10339856</v>
      </c>
      <c r="F31" s="461">
        <v>400963594.44600517</v>
      </c>
      <c r="G31" s="461">
        <v>171403877.04758897</v>
      </c>
      <c r="H31" s="462">
        <v>572367471.49359417</v>
      </c>
    </row>
    <row r="32" spans="1:10">
      <c r="A32" s="116"/>
      <c r="B32" s="41"/>
      <c r="C32" s="430"/>
      <c r="D32" s="430"/>
      <c r="E32" s="260"/>
      <c r="F32" s="460"/>
      <c r="G32" s="460"/>
      <c r="H32" s="460"/>
    </row>
    <row r="33" spans="1:8" ht="15.75">
      <c r="A33" s="116"/>
      <c r="B33" s="41" t="s">
        <v>162</v>
      </c>
      <c r="C33" s="428"/>
      <c r="D33" s="428"/>
      <c r="E33" s="254"/>
      <c r="F33" s="471"/>
      <c r="G33" s="471"/>
      <c r="H33" s="470"/>
    </row>
    <row r="34" spans="1:8" ht="15.75">
      <c r="A34" s="116">
        <v>15</v>
      </c>
      <c r="B34" s="40" t="s">
        <v>133</v>
      </c>
      <c r="C34" s="431">
        <f>C35-C36</f>
        <v>125774895.16</v>
      </c>
      <c r="D34" s="431">
        <f>D35-D36</f>
        <v>4874246.2199999988</v>
      </c>
      <c r="E34" s="255">
        <f t="shared" si="0"/>
        <v>130649141.38</v>
      </c>
      <c r="F34" s="459">
        <v>109682562.69</v>
      </c>
      <c r="G34" s="459">
        <v>5382103.6199999973</v>
      </c>
      <c r="H34" s="462">
        <v>115064666.31</v>
      </c>
    </row>
    <row r="35" spans="1:8" ht="15.75">
      <c r="A35" s="116">
        <v>15.1</v>
      </c>
      <c r="B35" s="44" t="s">
        <v>163</v>
      </c>
      <c r="C35" s="428">
        <v>162050012.44</v>
      </c>
      <c r="D35" s="428">
        <v>52584014.789999999</v>
      </c>
      <c r="E35" s="255">
        <f t="shared" si="0"/>
        <v>214634027.22999999</v>
      </c>
      <c r="F35" s="471">
        <v>135944290.72</v>
      </c>
      <c r="G35" s="471">
        <v>43748526.93</v>
      </c>
      <c r="H35" s="462">
        <v>179692817.65000001</v>
      </c>
    </row>
    <row r="36" spans="1:8" ht="15.75">
      <c r="A36" s="116">
        <v>15.2</v>
      </c>
      <c r="B36" s="44" t="s">
        <v>164</v>
      </c>
      <c r="C36" s="428">
        <v>36275117.280000001</v>
      </c>
      <c r="D36" s="428">
        <v>47709768.57</v>
      </c>
      <c r="E36" s="255">
        <f t="shared" si="0"/>
        <v>83984885.849999994</v>
      </c>
      <c r="F36" s="471">
        <v>26261728.030000001</v>
      </c>
      <c r="G36" s="471">
        <v>38366423.310000002</v>
      </c>
      <c r="H36" s="462">
        <v>64628151.340000004</v>
      </c>
    </row>
    <row r="37" spans="1:8" ht="15.75">
      <c r="A37" s="116">
        <v>16</v>
      </c>
      <c r="B37" s="43" t="s">
        <v>165</v>
      </c>
      <c r="C37" s="428">
        <v>0</v>
      </c>
      <c r="D37" s="428">
        <v>596015.43000000005</v>
      </c>
      <c r="E37" s="255">
        <f t="shared" si="0"/>
        <v>596015.43000000005</v>
      </c>
      <c r="F37" s="471">
        <v>564654.29</v>
      </c>
      <c r="G37" s="471">
        <v>0</v>
      </c>
      <c r="H37" s="462">
        <v>564654.29</v>
      </c>
    </row>
    <row r="38" spans="1:8" ht="15.75">
      <c r="A38" s="116">
        <v>17</v>
      </c>
      <c r="B38" s="43" t="s">
        <v>166</v>
      </c>
      <c r="C38" s="428">
        <v>27588.33</v>
      </c>
      <c r="D38" s="428">
        <v>0</v>
      </c>
      <c r="E38" s="255">
        <f t="shared" si="0"/>
        <v>27588.33</v>
      </c>
      <c r="F38" s="471">
        <v>1612.1</v>
      </c>
      <c r="G38" s="471">
        <v>0</v>
      </c>
      <c r="H38" s="462">
        <v>1612.1</v>
      </c>
    </row>
    <row r="39" spans="1:8" ht="15.75">
      <c r="A39" s="116">
        <v>18</v>
      </c>
      <c r="B39" s="43" t="s">
        <v>167</v>
      </c>
      <c r="C39" s="428">
        <v>2348898.69</v>
      </c>
      <c r="D39" s="428">
        <v>-961810.4</v>
      </c>
      <c r="E39" s="255">
        <f t="shared" si="0"/>
        <v>1387088.29</v>
      </c>
      <c r="F39" s="471">
        <v>254398.86</v>
      </c>
      <c r="G39" s="471">
        <v>1959668.92</v>
      </c>
      <c r="H39" s="462">
        <v>2214067.7799999998</v>
      </c>
    </row>
    <row r="40" spans="1:8" ht="15.75">
      <c r="A40" s="116">
        <v>19</v>
      </c>
      <c r="B40" s="43" t="s">
        <v>168</v>
      </c>
      <c r="C40" s="428">
        <v>92355121.129999995</v>
      </c>
      <c r="D40" s="428">
        <v>0</v>
      </c>
      <c r="E40" s="255">
        <f t="shared" si="0"/>
        <v>92355121.129999995</v>
      </c>
      <c r="F40" s="471">
        <v>74969553.950000003</v>
      </c>
      <c r="G40" s="471">
        <v>0</v>
      </c>
      <c r="H40" s="462">
        <v>74969553.950000003</v>
      </c>
    </row>
    <row r="41" spans="1:8" ht="15.75">
      <c r="A41" s="116">
        <v>20</v>
      </c>
      <c r="B41" s="43" t="s">
        <v>169</v>
      </c>
      <c r="C41" s="428">
        <v>10636433.630000001</v>
      </c>
      <c r="D41" s="428">
        <v>0</v>
      </c>
      <c r="E41" s="255">
        <f t="shared" si="0"/>
        <v>10636433.630000001</v>
      </c>
      <c r="F41" s="471">
        <v>270659.84999999998</v>
      </c>
      <c r="G41" s="471">
        <v>0</v>
      </c>
      <c r="H41" s="462">
        <v>270659.84999999998</v>
      </c>
    </row>
    <row r="42" spans="1:8" ht="15.75">
      <c r="A42" s="116">
        <v>21</v>
      </c>
      <c r="B42" s="43" t="s">
        <v>170</v>
      </c>
      <c r="C42" s="428">
        <v>3043468.99</v>
      </c>
      <c r="D42" s="428">
        <v>0</v>
      </c>
      <c r="E42" s="255">
        <f t="shared" si="0"/>
        <v>3043468.99</v>
      </c>
      <c r="F42" s="471">
        <v>4242492.96</v>
      </c>
      <c r="G42" s="471">
        <v>0</v>
      </c>
      <c r="H42" s="462">
        <v>4242492.96</v>
      </c>
    </row>
    <row r="43" spans="1:8" ht="15.75">
      <c r="A43" s="116">
        <v>22</v>
      </c>
      <c r="B43" s="43" t="s">
        <v>171</v>
      </c>
      <c r="C43" s="428">
        <v>9903171.8800000008</v>
      </c>
      <c r="D43" s="428">
        <v>18564173.559999999</v>
      </c>
      <c r="E43" s="255">
        <f t="shared" si="0"/>
        <v>28467345.439999998</v>
      </c>
      <c r="F43" s="471">
        <v>9714431.9000000004</v>
      </c>
      <c r="G43" s="471">
        <v>14871820.609999999</v>
      </c>
      <c r="H43" s="462">
        <v>24586252.509999998</v>
      </c>
    </row>
    <row r="44" spans="1:8" ht="15.75">
      <c r="A44" s="116">
        <v>23</v>
      </c>
      <c r="B44" s="43" t="s">
        <v>172</v>
      </c>
      <c r="C44" s="428">
        <v>655842.44999999995</v>
      </c>
      <c r="D44" s="428">
        <v>4153006.9399999995</v>
      </c>
      <c r="E44" s="255">
        <f t="shared" si="0"/>
        <v>4808849.3899999997</v>
      </c>
      <c r="F44" s="471">
        <v>6778345.8099999996</v>
      </c>
      <c r="G44" s="471">
        <v>714286.06</v>
      </c>
      <c r="H44" s="462">
        <v>7492631.8699999992</v>
      </c>
    </row>
    <row r="45" spans="1:8" ht="15.75">
      <c r="A45" s="116">
        <v>24</v>
      </c>
      <c r="B45" s="46" t="s">
        <v>173</v>
      </c>
      <c r="C45" s="429">
        <f>C34+C37+C38+C39+C40+C41+C42+C43+C44</f>
        <v>244745420.25999999</v>
      </c>
      <c r="D45" s="429">
        <f>D34+D37+D38+D39+D40+D41+D42+D43+D44</f>
        <v>27225631.749999993</v>
      </c>
      <c r="E45" s="255">
        <f t="shared" si="0"/>
        <v>271971052.00999999</v>
      </c>
      <c r="F45" s="461">
        <v>206478712.41</v>
      </c>
      <c r="G45" s="461">
        <v>22927879.209999997</v>
      </c>
      <c r="H45" s="462">
        <v>229406591.62</v>
      </c>
    </row>
    <row r="46" spans="1:8">
      <c r="A46" s="116"/>
      <c r="B46" s="41" t="s">
        <v>174</v>
      </c>
      <c r="C46" s="428"/>
      <c r="D46" s="428"/>
      <c r="E46" s="259"/>
      <c r="F46" s="471"/>
      <c r="G46" s="471"/>
      <c r="H46" s="471"/>
    </row>
    <row r="47" spans="1:8" ht="15.75">
      <c r="A47" s="116">
        <v>25</v>
      </c>
      <c r="B47" s="43" t="s">
        <v>175</v>
      </c>
      <c r="C47" s="428">
        <v>9144128.5600000005</v>
      </c>
      <c r="D47" s="428">
        <v>24307571.710000001</v>
      </c>
      <c r="E47" s="255">
        <f t="shared" si="0"/>
        <v>33451700.270000003</v>
      </c>
      <c r="F47" s="471">
        <v>3341715.74</v>
      </c>
      <c r="G47" s="471">
        <v>22587626.359999999</v>
      </c>
      <c r="H47" s="462">
        <v>25929342.100000001</v>
      </c>
    </row>
    <row r="48" spans="1:8" ht="15.75">
      <c r="A48" s="116">
        <v>26</v>
      </c>
      <c r="B48" s="43" t="s">
        <v>176</v>
      </c>
      <c r="C48" s="428">
        <v>27213302.5</v>
      </c>
      <c r="D48" s="428">
        <v>20759634.629999999</v>
      </c>
      <c r="E48" s="255">
        <f t="shared" si="0"/>
        <v>47972937.129999995</v>
      </c>
      <c r="F48" s="471">
        <v>20392413.280000001</v>
      </c>
      <c r="G48" s="471">
        <v>12846697.210000001</v>
      </c>
      <c r="H48" s="462">
        <v>33239110.490000002</v>
      </c>
    </row>
    <row r="49" spans="1:9" ht="15.75">
      <c r="A49" s="116">
        <v>27</v>
      </c>
      <c r="B49" s="43" t="s">
        <v>177</v>
      </c>
      <c r="C49" s="428">
        <v>193428443.94999999</v>
      </c>
      <c r="D49" s="428">
        <v>0</v>
      </c>
      <c r="E49" s="255">
        <f t="shared" si="0"/>
        <v>193428443.94999999</v>
      </c>
      <c r="F49" s="471">
        <v>175421403.59</v>
      </c>
      <c r="G49" s="471">
        <v>0</v>
      </c>
      <c r="H49" s="462">
        <v>175421403.59</v>
      </c>
    </row>
    <row r="50" spans="1:9" ht="15.75">
      <c r="A50" s="116">
        <v>28</v>
      </c>
      <c r="B50" s="43" t="s">
        <v>314</v>
      </c>
      <c r="C50" s="428">
        <v>8713680.8300000001</v>
      </c>
      <c r="D50" s="428">
        <v>0</v>
      </c>
      <c r="E50" s="255">
        <f t="shared" si="0"/>
        <v>8713680.8300000001</v>
      </c>
      <c r="F50" s="471">
        <v>6963487.0899999999</v>
      </c>
      <c r="G50" s="471">
        <v>0</v>
      </c>
      <c r="H50" s="462">
        <v>6963487.0899999999</v>
      </c>
    </row>
    <row r="51" spans="1:9" ht="15.75">
      <c r="A51" s="116">
        <v>29</v>
      </c>
      <c r="B51" s="43" t="s">
        <v>178</v>
      </c>
      <c r="C51" s="428">
        <v>37648899.916000001</v>
      </c>
      <c r="D51" s="428">
        <v>0</v>
      </c>
      <c r="E51" s="255">
        <f t="shared" si="0"/>
        <v>37648899.916000001</v>
      </c>
      <c r="F51" s="471">
        <v>36846411.083999999</v>
      </c>
      <c r="G51" s="471">
        <v>0</v>
      </c>
      <c r="H51" s="462">
        <v>36846411.083999999</v>
      </c>
    </row>
    <row r="52" spans="1:9" ht="15.75">
      <c r="A52" s="116">
        <v>30</v>
      </c>
      <c r="B52" s="43" t="s">
        <v>179</v>
      </c>
      <c r="C52" s="428">
        <v>43095703.850000001</v>
      </c>
      <c r="D52" s="428">
        <v>959720.58</v>
      </c>
      <c r="E52" s="255">
        <f t="shared" si="0"/>
        <v>44055424.43</v>
      </c>
      <c r="F52" s="471">
        <v>32547164.440000001</v>
      </c>
      <c r="G52" s="471">
        <v>151188.85999999999</v>
      </c>
      <c r="H52" s="462">
        <v>32698353.300000001</v>
      </c>
    </row>
    <row r="53" spans="1:9" ht="15.75">
      <c r="A53" s="116">
        <v>31</v>
      </c>
      <c r="B53" s="46" t="s">
        <v>180</v>
      </c>
      <c r="C53" s="429">
        <f>C47+C48+C49+C50+C51+C52</f>
        <v>319244159.60600001</v>
      </c>
      <c r="D53" s="429">
        <f>D47+D48+D49+D50+D51+D52</f>
        <v>46026926.920000002</v>
      </c>
      <c r="E53" s="255">
        <f t="shared" si="0"/>
        <v>365271086.52600002</v>
      </c>
      <c r="F53" s="461">
        <v>275512595.22400004</v>
      </c>
      <c r="G53" s="461">
        <v>35585512.43</v>
      </c>
      <c r="H53" s="462">
        <v>311098107.65400004</v>
      </c>
    </row>
    <row r="54" spans="1:9" ht="15.75">
      <c r="A54" s="116">
        <v>32</v>
      </c>
      <c r="B54" s="46" t="s">
        <v>181</v>
      </c>
      <c r="C54" s="429">
        <f>C45-C53</f>
        <v>-74498739.346000016</v>
      </c>
      <c r="D54" s="429">
        <f>D45-D53</f>
        <v>-18801295.170000009</v>
      </c>
      <c r="E54" s="255">
        <f t="shared" si="0"/>
        <v>-93300034.516000032</v>
      </c>
      <c r="F54" s="461">
        <v>-69033882.81400004</v>
      </c>
      <c r="G54" s="461">
        <v>-12657633.220000003</v>
      </c>
      <c r="H54" s="462">
        <v>-81691516.034000039</v>
      </c>
    </row>
    <row r="55" spans="1:9">
      <c r="A55" s="116"/>
      <c r="B55" s="41"/>
      <c r="C55" s="430"/>
      <c r="D55" s="430"/>
      <c r="E55" s="260"/>
      <c r="F55" s="460"/>
      <c r="G55" s="460"/>
      <c r="H55" s="460"/>
    </row>
    <row r="56" spans="1:9" ht="15.75">
      <c r="A56" s="116">
        <v>33</v>
      </c>
      <c r="B56" s="46" t="s">
        <v>182</v>
      </c>
      <c r="C56" s="429">
        <f>C31+C54</f>
        <v>403748034.52400017</v>
      </c>
      <c r="D56" s="429">
        <f>D31+D54</f>
        <v>158681778.06339842</v>
      </c>
      <c r="E56" s="255">
        <f t="shared" si="0"/>
        <v>562429812.58739853</v>
      </c>
      <c r="F56" s="461">
        <v>331929711.6320051</v>
      </c>
      <c r="G56" s="461">
        <v>158746243.82758898</v>
      </c>
      <c r="H56" s="462">
        <v>490675955.45959407</v>
      </c>
    </row>
    <row r="57" spans="1:9">
      <c r="A57" s="116"/>
      <c r="B57" s="41"/>
      <c r="C57" s="430"/>
      <c r="D57" s="430"/>
      <c r="E57" s="260"/>
      <c r="F57" s="460"/>
      <c r="G57" s="460"/>
      <c r="H57" s="460"/>
    </row>
    <row r="58" spans="1:9" ht="15.75">
      <c r="A58" s="116">
        <v>34</v>
      </c>
      <c r="B58" s="43" t="s">
        <v>183</v>
      </c>
      <c r="C58" s="428">
        <v>127787394.2622</v>
      </c>
      <c r="D58" s="428"/>
      <c r="E58" s="255">
        <f t="shared" si="0"/>
        <v>127787394.2622</v>
      </c>
      <c r="F58" s="471">
        <v>46376475.464000002</v>
      </c>
      <c r="G58" s="471"/>
      <c r="H58" s="462">
        <v>46376475.464000002</v>
      </c>
    </row>
    <row r="59" spans="1:9" s="196" customFormat="1" ht="15.75">
      <c r="A59" s="116">
        <v>35</v>
      </c>
      <c r="B59" s="40" t="s">
        <v>184</v>
      </c>
      <c r="C59" s="428">
        <v>-4124709.99</v>
      </c>
      <c r="D59" s="432"/>
      <c r="E59" s="261">
        <f t="shared" si="0"/>
        <v>-4124709.99</v>
      </c>
      <c r="F59" s="471">
        <v>2551138.5199996205</v>
      </c>
      <c r="G59" s="458"/>
      <c r="H59" s="457">
        <v>2551138.5199996205</v>
      </c>
      <c r="I59" s="195"/>
    </row>
    <row r="60" spans="1:9" ht="15.75">
      <c r="A60" s="116">
        <v>36</v>
      </c>
      <c r="B60" s="43" t="s">
        <v>185</v>
      </c>
      <c r="C60" s="428">
        <v>-592829.7078999998</v>
      </c>
      <c r="D60" s="428"/>
      <c r="E60" s="255">
        <f t="shared" si="0"/>
        <v>-592829.7078999998</v>
      </c>
      <c r="F60" s="471">
        <v>24002796.703200001</v>
      </c>
      <c r="G60" s="471"/>
      <c r="H60" s="462">
        <v>24002796.703200001</v>
      </c>
    </row>
    <row r="61" spans="1:9" ht="15.75">
      <c r="A61" s="116">
        <v>37</v>
      </c>
      <c r="B61" s="46" t="s">
        <v>186</v>
      </c>
      <c r="C61" s="429">
        <f>C58+C59+C60</f>
        <v>123069854.5643</v>
      </c>
      <c r="D61" s="429">
        <f>D58+D59+D60</f>
        <v>0</v>
      </c>
      <c r="E61" s="255">
        <f t="shared" si="0"/>
        <v>123069854.5643</v>
      </c>
      <c r="F61" s="461">
        <v>72930410.687199622</v>
      </c>
      <c r="G61" s="461">
        <v>0</v>
      </c>
      <c r="H61" s="462">
        <v>72930410.687199622</v>
      </c>
    </row>
    <row r="62" spans="1:9">
      <c r="A62" s="116"/>
      <c r="B62" s="47"/>
      <c r="C62" s="428"/>
      <c r="D62" s="428"/>
      <c r="E62" s="259"/>
      <c r="F62" s="471"/>
      <c r="G62" s="471"/>
      <c r="H62" s="471"/>
    </row>
    <row r="63" spans="1:9" ht="15.75">
      <c r="A63" s="116">
        <v>38</v>
      </c>
      <c r="B63" s="48" t="s">
        <v>315</v>
      </c>
      <c r="C63" s="429">
        <f>C56-C61</f>
        <v>280678179.95970017</v>
      </c>
      <c r="D63" s="429">
        <f>D56-D61</f>
        <v>158681778.06339842</v>
      </c>
      <c r="E63" s="255">
        <f t="shared" si="0"/>
        <v>439359958.02309859</v>
      </c>
      <c r="F63" s="461">
        <v>258999300.94480547</v>
      </c>
      <c r="G63" s="461">
        <v>158746243.82758898</v>
      </c>
      <c r="H63" s="462">
        <v>417745544.77239442</v>
      </c>
    </row>
    <row r="64" spans="1:9" ht="15.75">
      <c r="A64" s="114">
        <v>39</v>
      </c>
      <c r="B64" s="43" t="s">
        <v>187</v>
      </c>
      <c r="C64" s="433">
        <v>28106372</v>
      </c>
      <c r="D64" s="433"/>
      <c r="E64" s="255">
        <f t="shared" si="0"/>
        <v>28106372</v>
      </c>
      <c r="F64" s="472">
        <v>32849606</v>
      </c>
      <c r="G64" s="472"/>
      <c r="H64" s="462">
        <v>32849606</v>
      </c>
    </row>
    <row r="65" spans="1:8" ht="15.75">
      <c r="A65" s="116">
        <v>40</v>
      </c>
      <c r="B65" s="46" t="s">
        <v>188</v>
      </c>
      <c r="C65" s="429">
        <f>C63-C64</f>
        <v>252571807.95970017</v>
      </c>
      <c r="D65" s="429">
        <f>D63-D64</f>
        <v>158681778.06339842</v>
      </c>
      <c r="E65" s="255">
        <f t="shared" si="0"/>
        <v>411253586.02309859</v>
      </c>
      <c r="F65" s="461">
        <v>226149694.94480547</v>
      </c>
      <c r="G65" s="461">
        <v>158746243.82758898</v>
      </c>
      <c r="H65" s="462">
        <v>384895938.77239442</v>
      </c>
    </row>
    <row r="66" spans="1:8" ht="15.75">
      <c r="A66" s="114">
        <v>41</v>
      </c>
      <c r="B66" s="43" t="s">
        <v>189</v>
      </c>
      <c r="C66" s="433">
        <v>-68404995.790000007</v>
      </c>
      <c r="D66" s="433"/>
      <c r="E66" s="255">
        <f t="shared" si="0"/>
        <v>-68404995.790000007</v>
      </c>
      <c r="F66" s="472">
        <v>-13150340.07</v>
      </c>
      <c r="G66" s="472"/>
      <c r="H66" s="462">
        <v>-13150340.07</v>
      </c>
    </row>
    <row r="67" spans="1:8" ht="16.5" thickBot="1">
      <c r="A67" s="118">
        <v>42</v>
      </c>
      <c r="B67" s="119" t="s">
        <v>190</v>
      </c>
      <c r="C67" s="262">
        <f>C65+C66</f>
        <v>184166812.16970015</v>
      </c>
      <c r="D67" s="262">
        <f>D65+D66</f>
        <v>158681778.06339842</v>
      </c>
      <c r="E67" s="258">
        <f t="shared" si="0"/>
        <v>342848590.23309857</v>
      </c>
      <c r="F67" s="467">
        <v>212999354.87480548</v>
      </c>
      <c r="G67" s="467">
        <v>158746243.82758898</v>
      </c>
      <c r="H67" s="466">
        <v>371745598.70239449</v>
      </c>
    </row>
  </sheetData>
  <mergeCells count="2">
    <mergeCell ref="C5:E5"/>
    <mergeCell ref="F5:H5"/>
  </mergeCells>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7" zoomScaleNormal="100" workbookViewId="0">
      <selection activeCell="C42" sqref="C42"/>
    </sheetView>
  </sheetViews>
  <sheetFormatPr defaultRowHeight="15"/>
  <cols>
    <col min="1" max="1" width="9.5703125" bestFit="1" customWidth="1"/>
    <col min="2" max="2" width="72.28515625" customWidth="1"/>
    <col min="3" max="4" width="12.7109375" customWidth="1"/>
    <col min="5" max="5" width="13.85546875" bestFit="1" customWidth="1"/>
    <col min="6" max="8" width="12.7109375" customWidth="1"/>
  </cols>
  <sheetData>
    <row r="1" spans="1:8">
      <c r="A1" s="2" t="s">
        <v>231</v>
      </c>
      <c r="B1" t="str">
        <f>Info!C2</f>
        <v>სს ”საქართველოს ბანკი”</v>
      </c>
    </row>
    <row r="2" spans="1:8">
      <c r="A2" s="2" t="s">
        <v>232</v>
      </c>
      <c r="B2" s="516">
        <f>'2. RC'!B2</f>
        <v>43465</v>
      </c>
    </row>
    <row r="3" spans="1:8">
      <c r="A3" s="2"/>
    </row>
    <row r="4" spans="1:8" ht="16.5" thickBot="1">
      <c r="A4" s="2" t="s">
        <v>655</v>
      </c>
      <c r="B4" s="2"/>
      <c r="C4" s="205"/>
      <c r="D4" s="205"/>
      <c r="E4" s="205"/>
      <c r="F4" s="206"/>
      <c r="G4" s="206"/>
      <c r="H4" s="207" t="s">
        <v>135</v>
      </c>
    </row>
    <row r="5" spans="1:8" ht="15.75">
      <c r="A5" s="549" t="s">
        <v>32</v>
      </c>
      <c r="B5" s="551" t="s">
        <v>288</v>
      </c>
      <c r="C5" s="553" t="s">
        <v>237</v>
      </c>
      <c r="D5" s="553"/>
      <c r="E5" s="553"/>
      <c r="F5" s="553" t="s">
        <v>238</v>
      </c>
      <c r="G5" s="553"/>
      <c r="H5" s="554"/>
    </row>
    <row r="6" spans="1:8">
      <c r="A6" s="550"/>
      <c r="B6" s="552"/>
      <c r="C6" s="31" t="s">
        <v>33</v>
      </c>
      <c r="D6" s="31" t="s">
        <v>136</v>
      </c>
      <c r="E6" s="31" t="s">
        <v>74</v>
      </c>
      <c r="F6" s="31" t="s">
        <v>33</v>
      </c>
      <c r="G6" s="31" t="s">
        <v>136</v>
      </c>
      <c r="H6" s="32" t="s">
        <v>74</v>
      </c>
    </row>
    <row r="7" spans="1:8" s="3" customFormat="1" ht="15.75">
      <c r="A7" s="208">
        <v>1</v>
      </c>
      <c r="B7" s="209" t="s">
        <v>795</v>
      </c>
      <c r="C7" s="256"/>
      <c r="D7" s="256"/>
      <c r="E7" s="263">
        <f>C7+D7</f>
        <v>0</v>
      </c>
      <c r="F7" s="473"/>
      <c r="G7" s="473"/>
      <c r="H7" s="456">
        <v>0</v>
      </c>
    </row>
    <row r="8" spans="1:8" s="3" customFormat="1" ht="15.75">
      <c r="A8" s="208">
        <v>1.1000000000000001</v>
      </c>
      <c r="B8" s="210" t="s">
        <v>319</v>
      </c>
      <c r="C8" s="434">
        <v>440595243.62</v>
      </c>
      <c r="D8" s="434">
        <v>551220297.68040001</v>
      </c>
      <c r="E8" s="263">
        <f t="shared" ref="E8:E53" si="0">C8+D8</f>
        <v>991815541.30040002</v>
      </c>
      <c r="F8" s="473">
        <v>282542026.22000003</v>
      </c>
      <c r="G8" s="473">
        <v>319822224.9483</v>
      </c>
      <c r="H8" s="456">
        <v>602364251.16830003</v>
      </c>
    </row>
    <row r="9" spans="1:8" s="3" customFormat="1" ht="15.75">
      <c r="A9" s="208">
        <v>1.2</v>
      </c>
      <c r="B9" s="210" t="s">
        <v>320</v>
      </c>
      <c r="C9" s="434">
        <v>0</v>
      </c>
      <c r="D9" s="434">
        <v>43814852.539999999</v>
      </c>
      <c r="E9" s="263">
        <f t="shared" si="0"/>
        <v>43814852.539999999</v>
      </c>
      <c r="F9" s="473">
        <v>0</v>
      </c>
      <c r="G9" s="473">
        <v>42385660.560000002</v>
      </c>
      <c r="H9" s="456">
        <v>42385660.560000002</v>
      </c>
    </row>
    <row r="10" spans="1:8" s="3" customFormat="1" ht="15.75">
      <c r="A10" s="208">
        <v>1.3</v>
      </c>
      <c r="B10" s="210" t="s">
        <v>321</v>
      </c>
      <c r="C10" s="434">
        <v>228394432.11000001</v>
      </c>
      <c r="D10" s="434">
        <v>12945705.697999999</v>
      </c>
      <c r="E10" s="263">
        <f t="shared" si="0"/>
        <v>241340137.80800003</v>
      </c>
      <c r="F10" s="473">
        <v>227110747.24000001</v>
      </c>
      <c r="G10" s="473">
        <v>14607929.761500001</v>
      </c>
      <c r="H10" s="456">
        <v>241718677.00150001</v>
      </c>
    </row>
    <row r="11" spans="1:8" s="3" customFormat="1" ht="15.75">
      <c r="A11" s="208">
        <v>1.4</v>
      </c>
      <c r="B11" s="210" t="s">
        <v>322</v>
      </c>
      <c r="C11" s="434">
        <v>71555273.849999994</v>
      </c>
      <c r="D11" s="434">
        <v>121153982.8985</v>
      </c>
      <c r="E11" s="263">
        <f t="shared" si="0"/>
        <v>192709256.74849999</v>
      </c>
      <c r="F11" s="473">
        <v>65957461.329999998</v>
      </c>
      <c r="G11" s="473">
        <v>110282000.55</v>
      </c>
      <c r="H11" s="456">
        <v>176239461.88</v>
      </c>
    </row>
    <row r="12" spans="1:8" s="3" customFormat="1" ht="29.25" customHeight="1">
      <c r="A12" s="208">
        <v>2</v>
      </c>
      <c r="B12" s="209" t="s">
        <v>323</v>
      </c>
      <c r="C12" s="434">
        <v>0</v>
      </c>
      <c r="D12" s="434">
        <v>0</v>
      </c>
      <c r="E12" s="263">
        <f t="shared" si="0"/>
        <v>0</v>
      </c>
      <c r="F12" s="473">
        <v>0</v>
      </c>
      <c r="G12" s="473">
        <v>0</v>
      </c>
      <c r="H12" s="456">
        <v>0</v>
      </c>
    </row>
    <row r="13" spans="1:8" s="3" customFormat="1" ht="25.5">
      <c r="A13" s="208">
        <v>3</v>
      </c>
      <c r="B13" s="209" t="s">
        <v>324</v>
      </c>
      <c r="C13" s="434"/>
      <c r="D13" s="434"/>
      <c r="E13" s="263">
        <f t="shared" si="0"/>
        <v>0</v>
      </c>
      <c r="F13" s="473"/>
      <c r="G13" s="473"/>
      <c r="H13" s="456">
        <v>0</v>
      </c>
    </row>
    <row r="14" spans="1:8" s="3" customFormat="1" ht="15.75">
      <c r="A14" s="208">
        <v>3.1</v>
      </c>
      <c r="B14" s="210" t="s">
        <v>325</v>
      </c>
      <c r="C14" s="434">
        <v>1554621549.74</v>
      </c>
      <c r="D14" s="434">
        <v>0</v>
      </c>
      <c r="E14" s="263">
        <f t="shared" si="0"/>
        <v>1554621549.74</v>
      </c>
      <c r="F14" s="473">
        <v>1027639099.65</v>
      </c>
      <c r="G14" s="473">
        <v>8928016.5399999991</v>
      </c>
      <c r="H14" s="456">
        <v>1036567116.1899999</v>
      </c>
    </row>
    <row r="15" spans="1:8" s="3" customFormat="1" ht="15.75">
      <c r="A15" s="208">
        <v>3.2</v>
      </c>
      <c r="B15" s="210" t="s">
        <v>326</v>
      </c>
      <c r="C15" s="434"/>
      <c r="D15" s="434"/>
      <c r="E15" s="263">
        <f t="shared" si="0"/>
        <v>0</v>
      </c>
      <c r="F15" s="473"/>
      <c r="G15" s="473"/>
      <c r="H15" s="456">
        <v>0</v>
      </c>
    </row>
    <row r="16" spans="1:8" s="3" customFormat="1" ht="15.75">
      <c r="A16" s="208">
        <v>4</v>
      </c>
      <c r="B16" s="209" t="s">
        <v>327</v>
      </c>
      <c r="C16" s="434"/>
      <c r="D16" s="434"/>
      <c r="E16" s="263">
        <f t="shared" si="0"/>
        <v>0</v>
      </c>
      <c r="F16" s="473"/>
      <c r="G16" s="473"/>
      <c r="H16" s="456">
        <v>0</v>
      </c>
    </row>
    <row r="17" spans="1:8" s="3" customFormat="1" ht="15.75">
      <c r="A17" s="208">
        <v>4.0999999999999996</v>
      </c>
      <c r="B17" s="210" t="s">
        <v>328</v>
      </c>
      <c r="C17" s="434">
        <v>389786792.68000001</v>
      </c>
      <c r="D17" s="434">
        <v>174655594.78</v>
      </c>
      <c r="E17" s="263">
        <f t="shared" si="0"/>
        <v>564442387.46000004</v>
      </c>
      <c r="F17" s="473">
        <v>1271014199.05</v>
      </c>
      <c r="G17" s="473">
        <v>6372234.4100000001</v>
      </c>
      <c r="H17" s="456">
        <v>1277386433.46</v>
      </c>
    </row>
    <row r="18" spans="1:8" s="3" customFormat="1" ht="15.75">
      <c r="A18" s="208">
        <v>4.2</v>
      </c>
      <c r="B18" s="210" t="s">
        <v>329</v>
      </c>
      <c r="C18" s="434">
        <v>247307477.11000001</v>
      </c>
      <c r="D18" s="434">
        <v>335465776.32916206</v>
      </c>
      <c r="E18" s="263">
        <f t="shared" si="0"/>
        <v>582773253.43916202</v>
      </c>
      <c r="F18" s="473">
        <v>105539476.14000002</v>
      </c>
      <c r="G18" s="473">
        <v>134613111.77223</v>
      </c>
      <c r="H18" s="456">
        <v>240152587.91223001</v>
      </c>
    </row>
    <row r="19" spans="1:8" s="3" customFormat="1" ht="25.5">
      <c r="A19" s="208">
        <v>5</v>
      </c>
      <c r="B19" s="209" t="s">
        <v>330</v>
      </c>
      <c r="C19" s="434"/>
      <c r="D19" s="434"/>
      <c r="E19" s="263">
        <f t="shared" si="0"/>
        <v>0</v>
      </c>
      <c r="F19" s="473"/>
      <c r="G19" s="473"/>
      <c r="H19" s="456">
        <v>0</v>
      </c>
    </row>
    <row r="20" spans="1:8" s="3" customFormat="1" ht="15.75">
      <c r="A20" s="208">
        <v>5.0999999999999996</v>
      </c>
      <c r="B20" s="210" t="s">
        <v>331</v>
      </c>
      <c r="C20" s="434">
        <v>77684508.709999993</v>
      </c>
      <c r="D20" s="434">
        <v>140832724.06999999</v>
      </c>
      <c r="E20" s="263">
        <f t="shared" si="0"/>
        <v>218517232.77999997</v>
      </c>
      <c r="F20" s="473">
        <v>50073782.520000003</v>
      </c>
      <c r="G20" s="473">
        <v>154468568.94</v>
      </c>
      <c r="H20" s="456">
        <v>204542351.46000001</v>
      </c>
    </row>
    <row r="21" spans="1:8" s="3" customFormat="1" ht="15.75">
      <c r="A21" s="208">
        <v>5.2</v>
      </c>
      <c r="B21" s="210" t="s">
        <v>332</v>
      </c>
      <c r="C21" s="434">
        <v>80441209.060000002</v>
      </c>
      <c r="D21" s="434">
        <v>2597751.0699999998</v>
      </c>
      <c r="E21" s="263">
        <f t="shared" si="0"/>
        <v>83038960.129999995</v>
      </c>
      <c r="F21" s="473">
        <v>63768068.329999998</v>
      </c>
      <c r="G21" s="473">
        <v>4838974.45</v>
      </c>
      <c r="H21" s="456">
        <v>68607042.780000001</v>
      </c>
    </row>
    <row r="22" spans="1:8" s="3" customFormat="1" ht="15.75">
      <c r="A22" s="208">
        <v>5.3</v>
      </c>
      <c r="B22" s="210" t="s">
        <v>333</v>
      </c>
      <c r="C22" s="434">
        <v>4599264420.0799999</v>
      </c>
      <c r="D22" s="434">
        <v>8513259207.8299999</v>
      </c>
      <c r="E22" s="263">
        <f t="shared" si="0"/>
        <v>13112523627.91</v>
      </c>
      <c r="F22" s="473">
        <v>3227148570.2400002</v>
      </c>
      <c r="G22" s="473">
        <v>6623046568.3599997</v>
      </c>
      <c r="H22" s="456">
        <v>9850195138.6000004</v>
      </c>
    </row>
    <row r="23" spans="1:8" s="3" customFormat="1" ht="15.75">
      <c r="A23" s="208" t="s">
        <v>334</v>
      </c>
      <c r="B23" s="211" t="s">
        <v>335</v>
      </c>
      <c r="C23" s="434">
        <v>3328240937.98</v>
      </c>
      <c r="D23" s="434">
        <v>4282300972.79</v>
      </c>
      <c r="E23" s="263">
        <f t="shared" si="0"/>
        <v>7610541910.7700005</v>
      </c>
      <c r="F23" s="473">
        <v>2277140575.1500001</v>
      </c>
      <c r="G23" s="473">
        <v>3411971748.5999999</v>
      </c>
      <c r="H23" s="456">
        <v>5689112323.75</v>
      </c>
    </row>
    <row r="24" spans="1:8" s="3" customFormat="1" ht="15.75">
      <c r="A24" s="208" t="s">
        <v>336</v>
      </c>
      <c r="B24" s="211" t="s">
        <v>337</v>
      </c>
      <c r="C24" s="434">
        <v>890286429.94000006</v>
      </c>
      <c r="D24" s="434">
        <v>3403789580.7199998</v>
      </c>
      <c r="E24" s="263">
        <f t="shared" si="0"/>
        <v>4294076010.6599998</v>
      </c>
      <c r="F24" s="473">
        <v>667004328.98000002</v>
      </c>
      <c r="G24" s="473">
        <v>2504744143.1799998</v>
      </c>
      <c r="H24" s="456">
        <v>3171748472.1599998</v>
      </c>
    </row>
    <row r="25" spans="1:8" s="3" customFormat="1" ht="15.75">
      <c r="A25" s="208" t="s">
        <v>338</v>
      </c>
      <c r="B25" s="212" t="s">
        <v>339</v>
      </c>
      <c r="C25" s="434">
        <v>0</v>
      </c>
      <c r="D25" s="434">
        <v>0</v>
      </c>
      <c r="E25" s="263">
        <f t="shared" si="0"/>
        <v>0</v>
      </c>
      <c r="F25" s="473">
        <v>0</v>
      </c>
      <c r="G25" s="473">
        <v>0</v>
      </c>
      <c r="H25" s="456">
        <v>0</v>
      </c>
    </row>
    <row r="26" spans="1:8" s="3" customFormat="1" ht="15.75">
      <c r="A26" s="208" t="s">
        <v>340</v>
      </c>
      <c r="B26" s="211" t="s">
        <v>341</v>
      </c>
      <c r="C26" s="434">
        <v>380737052.16000003</v>
      </c>
      <c r="D26" s="434">
        <v>827168654.32000005</v>
      </c>
      <c r="E26" s="263">
        <f t="shared" si="0"/>
        <v>1207905706.48</v>
      </c>
      <c r="F26" s="473">
        <v>281310305.33999997</v>
      </c>
      <c r="G26" s="473">
        <v>689193420.44000006</v>
      </c>
      <c r="H26" s="456">
        <v>970503725.77999997</v>
      </c>
    </row>
    <row r="27" spans="1:8" s="3" customFormat="1" ht="15.75">
      <c r="A27" s="208" t="s">
        <v>342</v>
      </c>
      <c r="B27" s="211" t="s">
        <v>343</v>
      </c>
      <c r="C27" s="434">
        <v>0</v>
      </c>
      <c r="D27" s="434">
        <v>0</v>
      </c>
      <c r="E27" s="263">
        <f t="shared" si="0"/>
        <v>0</v>
      </c>
      <c r="F27" s="473">
        <v>1693360.77</v>
      </c>
      <c r="G27" s="473">
        <v>17137256.140000001</v>
      </c>
      <c r="H27" s="456">
        <v>18830616.91</v>
      </c>
    </row>
    <row r="28" spans="1:8" s="3" customFormat="1" ht="15.75">
      <c r="A28" s="208">
        <v>5.4</v>
      </c>
      <c r="B28" s="210" t="s">
        <v>344</v>
      </c>
      <c r="C28" s="434">
        <v>294547896.93000001</v>
      </c>
      <c r="D28" s="434">
        <v>983026057.15999997</v>
      </c>
      <c r="E28" s="263">
        <f t="shared" si="0"/>
        <v>1277573954.0899999</v>
      </c>
      <c r="F28" s="473">
        <v>220069536.33000001</v>
      </c>
      <c r="G28" s="473">
        <v>896572828.66999996</v>
      </c>
      <c r="H28" s="456">
        <v>1116642365</v>
      </c>
    </row>
    <row r="29" spans="1:8" s="3" customFormat="1" ht="15.75">
      <c r="A29" s="208">
        <v>5.5</v>
      </c>
      <c r="B29" s="210" t="s">
        <v>345</v>
      </c>
      <c r="C29" s="434">
        <v>0</v>
      </c>
      <c r="D29" s="434">
        <v>0</v>
      </c>
      <c r="E29" s="263">
        <f t="shared" si="0"/>
        <v>0</v>
      </c>
      <c r="F29" s="473">
        <v>0</v>
      </c>
      <c r="G29" s="473">
        <v>0</v>
      </c>
      <c r="H29" s="456">
        <v>0</v>
      </c>
    </row>
    <row r="30" spans="1:8" s="3" customFormat="1" ht="15.75">
      <c r="A30" s="208">
        <v>5.6</v>
      </c>
      <c r="B30" s="210" t="s">
        <v>346</v>
      </c>
      <c r="C30" s="434">
        <v>125408258.06</v>
      </c>
      <c r="D30" s="434">
        <v>849027869.37</v>
      </c>
      <c r="E30" s="263">
        <f t="shared" si="0"/>
        <v>974436127.43000007</v>
      </c>
      <c r="F30" s="473">
        <v>159312804.38</v>
      </c>
      <c r="G30" s="473">
        <v>720458566.59000003</v>
      </c>
      <c r="H30" s="456">
        <v>879771370.97000003</v>
      </c>
    </row>
    <row r="31" spans="1:8" s="3" customFormat="1" ht="15.75">
      <c r="A31" s="208">
        <v>5.7</v>
      </c>
      <c r="B31" s="210" t="s">
        <v>347</v>
      </c>
      <c r="C31" s="434">
        <v>1510139182.79</v>
      </c>
      <c r="D31" s="434">
        <v>2963937254.3099999</v>
      </c>
      <c r="E31" s="263">
        <f t="shared" si="0"/>
        <v>4474076437.1000004</v>
      </c>
      <c r="F31" s="473">
        <v>1215091390.5</v>
      </c>
      <c r="G31" s="473">
        <v>2453018326.48</v>
      </c>
      <c r="H31" s="456">
        <v>3668109716.98</v>
      </c>
    </row>
    <row r="32" spans="1:8" s="3" customFormat="1" ht="15.75">
      <c r="A32" s="208">
        <v>6</v>
      </c>
      <c r="B32" s="209" t="s">
        <v>348</v>
      </c>
      <c r="C32" s="434"/>
      <c r="D32" s="434"/>
      <c r="E32" s="263">
        <f t="shared" si="0"/>
        <v>0</v>
      </c>
      <c r="F32" s="473"/>
      <c r="G32" s="473"/>
      <c r="H32" s="456">
        <v>0</v>
      </c>
    </row>
    <row r="33" spans="1:8" s="3" customFormat="1" ht="25.5">
      <c r="A33" s="208">
        <v>6.1</v>
      </c>
      <c r="B33" s="210" t="s">
        <v>796</v>
      </c>
      <c r="C33" s="434">
        <v>264704530.77000001</v>
      </c>
      <c r="D33" s="434">
        <v>982764754.7277</v>
      </c>
      <c r="E33" s="263">
        <f t="shared" si="0"/>
        <v>1247469285.4977</v>
      </c>
      <c r="F33" s="473">
        <v>147814377.33000001</v>
      </c>
      <c r="G33" s="473">
        <v>106373654.5698</v>
      </c>
      <c r="H33" s="456">
        <v>254188031.8998</v>
      </c>
    </row>
    <row r="34" spans="1:8" s="3" customFormat="1" ht="25.5">
      <c r="A34" s="208">
        <v>6.2</v>
      </c>
      <c r="B34" s="210" t="s">
        <v>349</v>
      </c>
      <c r="C34" s="434">
        <v>66033446.719999999</v>
      </c>
      <c r="D34" s="434">
        <v>1158431202.2650001</v>
      </c>
      <c r="E34" s="263">
        <f t="shared" si="0"/>
        <v>1224464648.9850001</v>
      </c>
      <c r="F34" s="473">
        <v>72768934.950000003</v>
      </c>
      <c r="G34" s="473">
        <v>179408573.87020001</v>
      </c>
      <c r="H34" s="456">
        <v>252177508.82020003</v>
      </c>
    </row>
    <row r="35" spans="1:8" s="3" customFormat="1" ht="25.5">
      <c r="A35" s="208">
        <v>6.3</v>
      </c>
      <c r="B35" s="210" t="s">
        <v>350</v>
      </c>
      <c r="C35" s="434"/>
      <c r="D35" s="435">
        <v>1297352000</v>
      </c>
      <c r="E35" s="263">
        <f t="shared" si="0"/>
        <v>1297352000</v>
      </c>
      <c r="F35" s="473"/>
      <c r="G35" s="473"/>
      <c r="H35" s="456">
        <v>0</v>
      </c>
    </row>
    <row r="36" spans="1:8" s="3" customFormat="1" ht="15.75">
      <c r="A36" s="208">
        <v>6.4</v>
      </c>
      <c r="B36" s="210" t="s">
        <v>351</v>
      </c>
      <c r="C36" s="434"/>
      <c r="D36" s="434"/>
      <c r="E36" s="263">
        <f t="shared" si="0"/>
        <v>0</v>
      </c>
      <c r="F36" s="473"/>
      <c r="G36" s="473"/>
      <c r="H36" s="456">
        <v>0</v>
      </c>
    </row>
    <row r="37" spans="1:8" s="3" customFormat="1" ht="15.75">
      <c r="A37" s="208">
        <v>6.5</v>
      </c>
      <c r="B37" s="210" t="s">
        <v>352</v>
      </c>
      <c r="C37" s="434"/>
      <c r="D37" s="435">
        <v>13776500</v>
      </c>
      <c r="E37" s="263">
        <f t="shared" si="0"/>
        <v>13776500</v>
      </c>
      <c r="F37" s="473"/>
      <c r="G37" s="473"/>
      <c r="H37" s="456">
        <v>0</v>
      </c>
    </row>
    <row r="38" spans="1:8" s="3" customFormat="1" ht="25.5">
      <c r="A38" s="208">
        <v>6.6</v>
      </c>
      <c r="B38" s="210" t="s">
        <v>353</v>
      </c>
      <c r="C38" s="434"/>
      <c r="D38" s="434"/>
      <c r="E38" s="263">
        <f t="shared" si="0"/>
        <v>0</v>
      </c>
      <c r="F38" s="473"/>
      <c r="G38" s="473"/>
      <c r="H38" s="456">
        <v>0</v>
      </c>
    </row>
    <row r="39" spans="1:8" s="3" customFormat="1" ht="25.5">
      <c r="A39" s="208">
        <v>6.7</v>
      </c>
      <c r="B39" s="210" t="s">
        <v>354</v>
      </c>
      <c r="C39" s="434"/>
      <c r="D39" s="434"/>
      <c r="E39" s="263">
        <f t="shared" si="0"/>
        <v>0</v>
      </c>
      <c r="F39" s="473"/>
      <c r="G39" s="473"/>
      <c r="H39" s="456">
        <v>0</v>
      </c>
    </row>
    <row r="40" spans="1:8" s="3" customFormat="1" ht="15.75">
      <c r="A40" s="208">
        <v>7</v>
      </c>
      <c r="B40" s="209" t="s">
        <v>355</v>
      </c>
      <c r="C40" s="434"/>
      <c r="D40" s="434"/>
      <c r="E40" s="263">
        <f t="shared" si="0"/>
        <v>0</v>
      </c>
      <c r="F40" s="473"/>
      <c r="G40" s="473"/>
      <c r="H40" s="456">
        <v>0</v>
      </c>
    </row>
    <row r="41" spans="1:8" s="3" customFormat="1" ht="25.5">
      <c r="A41" s="208">
        <v>7.1</v>
      </c>
      <c r="B41" s="210" t="s">
        <v>356</v>
      </c>
      <c r="C41" s="434">
        <v>28899524.93</v>
      </c>
      <c r="D41" s="434">
        <v>403839.87</v>
      </c>
      <c r="E41" s="263">
        <f t="shared" si="0"/>
        <v>29303364.800000001</v>
      </c>
      <c r="F41" s="473">
        <v>21856988.350000001</v>
      </c>
      <c r="G41" s="473">
        <v>13146521.52</v>
      </c>
      <c r="H41" s="456">
        <v>35003509.870000005</v>
      </c>
    </row>
    <row r="42" spans="1:8" s="3" customFormat="1" ht="25.5">
      <c r="A42" s="208">
        <v>7.2</v>
      </c>
      <c r="B42" s="210" t="s">
        <v>357</v>
      </c>
      <c r="C42" s="434">
        <v>2886821.49</v>
      </c>
      <c r="D42" s="434">
        <v>661204.72630733997</v>
      </c>
      <c r="E42" s="263">
        <f t="shared" si="0"/>
        <v>3548026.2163073402</v>
      </c>
      <c r="F42" s="473">
        <v>2640744.73</v>
      </c>
      <c r="G42" s="473">
        <v>1611498.9748780001</v>
      </c>
      <c r="H42" s="456">
        <v>4252243.7048780005</v>
      </c>
    </row>
    <row r="43" spans="1:8" s="3" customFormat="1" ht="25.5">
      <c r="A43" s="208">
        <v>7.3</v>
      </c>
      <c r="B43" s="210" t="s">
        <v>358</v>
      </c>
      <c r="C43" s="434">
        <v>165187721.68000001</v>
      </c>
      <c r="D43" s="434">
        <v>114864335.38000001</v>
      </c>
      <c r="E43" s="263">
        <f t="shared" si="0"/>
        <v>280052057.06</v>
      </c>
      <c r="F43" s="473">
        <v>281959520.71000004</v>
      </c>
      <c r="G43" s="473">
        <v>142604805.56</v>
      </c>
      <c r="H43" s="456">
        <v>424564326.27000004</v>
      </c>
    </row>
    <row r="44" spans="1:8" s="3" customFormat="1" ht="25.5">
      <c r="A44" s="208">
        <v>7.4</v>
      </c>
      <c r="B44" s="210" t="s">
        <v>359</v>
      </c>
      <c r="C44" s="434">
        <v>64221094.579999998</v>
      </c>
      <c r="D44" s="434">
        <v>65099927.050679237</v>
      </c>
      <c r="E44" s="263">
        <f t="shared" si="0"/>
        <v>129321021.63067923</v>
      </c>
      <c r="F44" s="473">
        <v>131481059.09</v>
      </c>
      <c r="G44" s="473">
        <v>62065497.524036005</v>
      </c>
      <c r="H44" s="456">
        <v>193546556.61403602</v>
      </c>
    </row>
    <row r="45" spans="1:8" s="3" customFormat="1" ht="15.75">
      <c r="A45" s="208">
        <v>8</v>
      </c>
      <c r="B45" s="209" t="s">
        <v>360</v>
      </c>
      <c r="C45" s="434"/>
      <c r="D45" s="434"/>
      <c r="E45" s="263">
        <f t="shared" si="0"/>
        <v>0</v>
      </c>
      <c r="F45" s="473"/>
      <c r="G45" s="473"/>
      <c r="H45" s="456">
        <v>0</v>
      </c>
    </row>
    <row r="46" spans="1:8" s="3" customFormat="1" ht="15.75">
      <c r="A46" s="208">
        <v>8.1</v>
      </c>
      <c r="B46" s="210" t="s">
        <v>361</v>
      </c>
      <c r="C46" s="434"/>
      <c r="D46" s="434"/>
      <c r="E46" s="263">
        <f t="shared" si="0"/>
        <v>0</v>
      </c>
      <c r="F46" s="473"/>
      <c r="G46" s="473"/>
      <c r="H46" s="456">
        <v>0</v>
      </c>
    </row>
    <row r="47" spans="1:8" s="3" customFormat="1" ht="15.75">
      <c r="A47" s="208">
        <v>8.1999999999999993</v>
      </c>
      <c r="B47" s="210" t="s">
        <v>362</v>
      </c>
      <c r="C47" s="434"/>
      <c r="D47" s="434"/>
      <c r="E47" s="263">
        <f t="shared" si="0"/>
        <v>0</v>
      </c>
      <c r="F47" s="473"/>
      <c r="G47" s="473"/>
      <c r="H47" s="456">
        <v>0</v>
      </c>
    </row>
    <row r="48" spans="1:8" s="3" customFormat="1" ht="15.75">
      <c r="A48" s="208">
        <v>8.3000000000000007</v>
      </c>
      <c r="B48" s="210" t="s">
        <v>363</v>
      </c>
      <c r="C48" s="434"/>
      <c r="D48" s="434"/>
      <c r="E48" s="263">
        <f t="shared" si="0"/>
        <v>0</v>
      </c>
      <c r="F48" s="473"/>
      <c r="G48" s="473"/>
      <c r="H48" s="456">
        <v>0</v>
      </c>
    </row>
    <row r="49" spans="1:8" s="3" customFormat="1" ht="15.75">
      <c r="A49" s="208">
        <v>8.4</v>
      </c>
      <c r="B49" s="210" t="s">
        <v>364</v>
      </c>
      <c r="C49" s="434"/>
      <c r="D49" s="434"/>
      <c r="E49" s="263">
        <f t="shared" si="0"/>
        <v>0</v>
      </c>
      <c r="F49" s="473"/>
      <c r="G49" s="473"/>
      <c r="H49" s="456">
        <v>0</v>
      </c>
    </row>
    <row r="50" spans="1:8" s="3" customFormat="1" ht="15.75">
      <c r="A50" s="208">
        <v>8.5</v>
      </c>
      <c r="B50" s="210" t="s">
        <v>365</v>
      </c>
      <c r="C50" s="434"/>
      <c r="D50" s="434"/>
      <c r="E50" s="263">
        <f t="shared" si="0"/>
        <v>0</v>
      </c>
      <c r="F50" s="473"/>
      <c r="G50" s="473"/>
      <c r="H50" s="456">
        <v>0</v>
      </c>
    </row>
    <row r="51" spans="1:8" s="3" customFormat="1" ht="15.75">
      <c r="A51" s="208">
        <v>8.6</v>
      </c>
      <c r="B51" s="210" t="s">
        <v>366</v>
      </c>
      <c r="C51" s="434"/>
      <c r="D51" s="434"/>
      <c r="E51" s="263">
        <f t="shared" si="0"/>
        <v>0</v>
      </c>
      <c r="F51" s="473"/>
      <c r="G51" s="473"/>
      <c r="H51" s="456">
        <v>0</v>
      </c>
    </row>
    <row r="52" spans="1:8" s="3" customFormat="1" ht="15.75">
      <c r="A52" s="208">
        <v>8.6999999999999993</v>
      </c>
      <c r="B52" s="210" t="s">
        <v>367</v>
      </c>
      <c r="C52" s="434"/>
      <c r="D52" s="434"/>
      <c r="E52" s="263">
        <f t="shared" si="0"/>
        <v>0</v>
      </c>
      <c r="F52" s="473"/>
      <c r="G52" s="473"/>
      <c r="H52" s="456">
        <v>0</v>
      </c>
    </row>
    <row r="53" spans="1:8" s="3" customFormat="1" ht="26.25" thickBot="1">
      <c r="A53" s="213">
        <v>9</v>
      </c>
      <c r="B53" s="214" t="s">
        <v>368</v>
      </c>
      <c r="C53" s="264"/>
      <c r="D53" s="264"/>
      <c r="E53" s="265">
        <f t="shared" si="0"/>
        <v>0</v>
      </c>
      <c r="F53" s="468"/>
      <c r="G53" s="468"/>
      <c r="H53" s="469">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D13" sqref="D13"/>
    </sheetView>
  </sheetViews>
  <sheetFormatPr defaultColWidth="9.140625" defaultRowHeight="12.75"/>
  <cols>
    <col min="1" max="1" width="9.5703125" style="2" bestFit="1" customWidth="1"/>
    <col min="2" max="2" width="93.5703125" style="2" customWidth="1"/>
    <col min="3" max="3" width="12.7109375" style="2" customWidth="1"/>
    <col min="4" max="4" width="14.85546875" style="2" customWidth="1"/>
    <col min="5" max="11" width="9.7109375" style="9" customWidth="1"/>
    <col min="12" max="16384" width="9.140625" style="9"/>
  </cols>
  <sheetData>
    <row r="1" spans="1:8" ht="15">
      <c r="A1" s="12" t="s">
        <v>231</v>
      </c>
      <c r="B1" s="11" t="str">
        <f>Info!C2</f>
        <v>სს ”საქართველოს ბანკი”</v>
      </c>
      <c r="C1" s="11"/>
      <c r="D1" s="332"/>
    </row>
    <row r="2" spans="1:8" ht="15">
      <c r="A2" s="12" t="s">
        <v>232</v>
      </c>
      <c r="B2" s="514">
        <f>'2. RC'!B2</f>
        <v>43465</v>
      </c>
      <c r="C2" s="22"/>
      <c r="D2" s="13"/>
      <c r="E2" s="8"/>
      <c r="F2" s="8"/>
      <c r="G2" s="8"/>
      <c r="H2" s="8"/>
    </row>
    <row r="3" spans="1:8" ht="15">
      <c r="A3" s="12"/>
      <c r="B3" s="11"/>
      <c r="C3" s="22"/>
      <c r="D3" s="13"/>
      <c r="E3" s="8"/>
      <c r="F3" s="8"/>
      <c r="G3" s="8"/>
      <c r="H3" s="8"/>
    </row>
    <row r="4" spans="1:8" ht="15" customHeight="1" thickBot="1">
      <c r="A4" s="202" t="s">
        <v>656</v>
      </c>
      <c r="B4" s="203" t="s">
        <v>230</v>
      </c>
      <c r="C4" s="202"/>
      <c r="D4" s="204" t="s">
        <v>135</v>
      </c>
    </row>
    <row r="5" spans="1:8" ht="15" customHeight="1">
      <c r="A5" s="198" t="s">
        <v>32</v>
      </c>
      <c r="B5" s="199"/>
      <c r="C5" s="200" t="s">
        <v>5</v>
      </c>
      <c r="D5" s="201" t="s">
        <v>6</v>
      </c>
    </row>
    <row r="6" spans="1:8" ht="15" customHeight="1">
      <c r="A6" s="372">
        <v>1</v>
      </c>
      <c r="B6" s="373" t="s">
        <v>235</v>
      </c>
      <c r="C6" s="374">
        <f>C7+C9+C10</f>
        <v>9782203146.2370491</v>
      </c>
      <c r="D6" s="375">
        <f>D7+D9+D10</f>
        <v>9293337062.4112377</v>
      </c>
    </row>
    <row r="7" spans="1:8" ht="15" customHeight="1">
      <c r="A7" s="372">
        <v>1.1000000000000001</v>
      </c>
      <c r="B7" s="376" t="s">
        <v>27</v>
      </c>
      <c r="C7" s="436">
        <v>9261889971.9435139</v>
      </c>
      <c r="D7" s="377">
        <v>8870164560.4994526</v>
      </c>
    </row>
    <row r="8" spans="1:8" ht="25.5">
      <c r="A8" s="372" t="s">
        <v>295</v>
      </c>
      <c r="B8" s="378" t="s">
        <v>650</v>
      </c>
      <c r="C8" s="436">
        <v>293915717.97499996</v>
      </c>
      <c r="D8" s="377">
        <v>271894521.95368063</v>
      </c>
    </row>
    <row r="9" spans="1:8" ht="15" customHeight="1">
      <c r="A9" s="372">
        <v>1.2</v>
      </c>
      <c r="B9" s="376" t="s">
        <v>28</v>
      </c>
      <c r="C9" s="436">
        <v>490148220.84603244</v>
      </c>
      <c r="D9" s="377">
        <v>397518090.15830749</v>
      </c>
    </row>
    <row r="10" spans="1:8" ht="15" customHeight="1">
      <c r="A10" s="372">
        <v>1.3</v>
      </c>
      <c r="B10" s="379" t="s">
        <v>83</v>
      </c>
      <c r="C10" s="436">
        <v>30164953.447502002</v>
      </c>
      <c r="D10" s="377">
        <v>25654411.753477998</v>
      </c>
    </row>
    <row r="11" spans="1:8" ht="15" customHeight="1">
      <c r="A11" s="372">
        <v>2</v>
      </c>
      <c r="B11" s="373" t="s">
        <v>236</v>
      </c>
      <c r="C11" s="437">
        <v>43255107.574462913</v>
      </c>
      <c r="D11" s="377">
        <v>83222511.22891885</v>
      </c>
    </row>
    <row r="12" spans="1:8" ht="15" customHeight="1">
      <c r="A12" s="390">
        <v>3</v>
      </c>
      <c r="B12" s="391" t="s">
        <v>234</v>
      </c>
      <c r="C12" s="437">
        <v>1513201706.12468</v>
      </c>
      <c r="D12" s="392">
        <v>1342601256.25</v>
      </c>
    </row>
    <row r="13" spans="1:8" ht="15" customHeight="1" thickBot="1">
      <c r="A13" s="121">
        <v>4</v>
      </c>
      <c r="B13" s="122" t="s">
        <v>296</v>
      </c>
      <c r="C13" s="266">
        <f>C6+C11+C12</f>
        <v>11338659959.936192</v>
      </c>
      <c r="D13" s="267">
        <f>D6+D11+D12</f>
        <v>10719160829.890156</v>
      </c>
    </row>
    <row r="14" spans="1:8">
      <c r="B14" s="18"/>
    </row>
    <row r="15" spans="1:8">
      <c r="B15" s="90"/>
    </row>
    <row r="16" spans="1:8">
      <c r="B16" s="90"/>
    </row>
    <row r="17" spans="2:2">
      <c r="B17" s="90"/>
    </row>
    <row r="18" spans="2:2">
      <c r="B18" s="90"/>
    </row>
  </sheetData>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6"/>
  <sheetViews>
    <sheetView zoomScaleNormal="100" workbookViewId="0">
      <pane xSplit="1" ySplit="4" topLeftCell="B8" activePane="bottomRight" state="frozen"/>
      <selection activeCell="D34" sqref="D34"/>
      <selection pane="topRight" activeCell="D34" sqref="D34"/>
      <selection pane="bottomLeft" activeCell="D34" sqref="D34"/>
      <selection pane="bottomRight" activeCell="B25" sqref="B25:C25"/>
    </sheetView>
  </sheetViews>
  <sheetFormatPr defaultRowHeight="15"/>
  <cols>
    <col min="1" max="1" width="9.5703125" style="2" bestFit="1" customWidth="1"/>
    <col min="2" max="2" width="90.42578125" style="2" bestFit="1" customWidth="1"/>
    <col min="3" max="3" width="9.140625" style="2"/>
    <col min="8" max="8" width="30.5703125" bestFit="1" customWidth="1"/>
  </cols>
  <sheetData>
    <row r="1" spans="1:3">
      <c r="A1" s="2" t="s">
        <v>231</v>
      </c>
      <c r="B1" s="332" t="str">
        <f>Info!C2</f>
        <v>სს ”საქართველოს ბანკი”</v>
      </c>
    </row>
    <row r="2" spans="1:3">
      <c r="A2" s="2" t="s">
        <v>232</v>
      </c>
      <c r="B2" s="515">
        <f>'2. RC'!B2</f>
        <v>43465</v>
      </c>
    </row>
    <row r="4" spans="1:3" ht="16.5" customHeight="1">
      <c r="A4" s="238" t="s">
        <v>657</v>
      </c>
      <c r="B4" s="50" t="s">
        <v>191</v>
      </c>
      <c r="C4" s="10"/>
    </row>
    <row r="5" spans="1:3" ht="15.75">
      <c r="A5" s="478"/>
      <c r="B5" s="555" t="s">
        <v>192</v>
      </c>
      <c r="C5" s="556"/>
    </row>
    <row r="6" spans="1:3" ht="15.75">
      <c r="A6" s="477">
        <v>1</v>
      </c>
      <c r="B6" s="560" t="s">
        <v>917</v>
      </c>
      <c r="C6" s="560"/>
    </row>
    <row r="7" spans="1:3" ht="15.75">
      <c r="A7" s="477">
        <v>2</v>
      </c>
      <c r="B7" s="560" t="s">
        <v>918</v>
      </c>
      <c r="C7" s="560"/>
    </row>
    <row r="8" spans="1:3" ht="15.75">
      <c r="A8" s="477">
        <v>3</v>
      </c>
      <c r="B8" s="560" t="s">
        <v>919</v>
      </c>
      <c r="C8" s="560"/>
    </row>
    <row r="9" spans="1:3" ht="15.75">
      <c r="A9" s="477">
        <v>4</v>
      </c>
      <c r="B9" s="560" t="s">
        <v>920</v>
      </c>
      <c r="C9" s="560"/>
    </row>
    <row r="10" spans="1:3" ht="15.75">
      <c r="A10" s="477">
        <v>5</v>
      </c>
      <c r="B10" s="560" t="s">
        <v>921</v>
      </c>
      <c r="C10" s="560"/>
    </row>
    <row r="11" spans="1:3">
      <c r="A11" s="477">
        <v>6</v>
      </c>
      <c r="B11" s="561" t="s">
        <v>922</v>
      </c>
      <c r="C11" s="562"/>
    </row>
    <row r="12" spans="1:3">
      <c r="A12" s="477">
        <v>7</v>
      </c>
      <c r="B12" s="561" t="s">
        <v>944</v>
      </c>
      <c r="C12" s="562"/>
    </row>
    <row r="13" spans="1:3" ht="15.75">
      <c r="A13" s="477"/>
      <c r="B13" s="560"/>
      <c r="C13" s="560"/>
    </row>
    <row r="14" spans="1:3" ht="15.75">
      <c r="A14" s="477"/>
      <c r="B14" s="560"/>
      <c r="C14" s="560"/>
    </row>
    <row r="15" spans="1:3" ht="15.75">
      <c r="A15" s="477"/>
      <c r="B15" s="560"/>
      <c r="C15" s="560"/>
    </row>
    <row r="16" spans="1:3">
      <c r="A16" s="477"/>
      <c r="B16" s="557"/>
      <c r="C16" s="558"/>
    </row>
    <row r="17" spans="1:7" ht="15.75">
      <c r="A17" s="477"/>
      <c r="B17" s="555" t="s">
        <v>193</v>
      </c>
      <c r="C17" s="556"/>
    </row>
    <row r="18" spans="1:7" ht="15.75">
      <c r="A18" s="477">
        <v>1</v>
      </c>
      <c r="B18" s="563" t="s">
        <v>923</v>
      </c>
      <c r="C18" s="563"/>
      <c r="G18" s="490"/>
    </row>
    <row r="19" spans="1:7" ht="15.75">
      <c r="A19" s="477">
        <v>2</v>
      </c>
      <c r="B19" s="563" t="s">
        <v>924</v>
      </c>
      <c r="C19" s="563"/>
    </row>
    <row r="20" spans="1:7" ht="15.75">
      <c r="A20" s="477">
        <v>3</v>
      </c>
      <c r="B20" s="563" t="s">
        <v>925</v>
      </c>
      <c r="C20" s="563"/>
    </row>
    <row r="21" spans="1:7" ht="15.75">
      <c r="A21" s="477">
        <v>4</v>
      </c>
      <c r="B21" s="563" t="s">
        <v>926</v>
      </c>
      <c r="C21" s="563"/>
    </row>
    <row r="22" spans="1:7" ht="15.75">
      <c r="A22" s="477">
        <v>5</v>
      </c>
      <c r="B22" s="563" t="s">
        <v>927</v>
      </c>
      <c r="C22" s="563"/>
    </row>
    <row r="23" spans="1:7" ht="15.75">
      <c r="A23" s="477">
        <v>6</v>
      </c>
      <c r="B23" s="563" t="s">
        <v>928</v>
      </c>
      <c r="C23" s="563"/>
    </row>
    <row r="24" spans="1:7" ht="15.75">
      <c r="A24" s="477">
        <v>7</v>
      </c>
      <c r="B24" s="563" t="s">
        <v>929</v>
      </c>
      <c r="C24" s="563"/>
    </row>
    <row r="25" spans="1:7" ht="15.75">
      <c r="A25" s="477">
        <v>8</v>
      </c>
      <c r="B25" s="563" t="s">
        <v>930</v>
      </c>
      <c r="C25" s="563"/>
    </row>
    <row r="26" spans="1:7" ht="15.75">
      <c r="A26" s="477"/>
      <c r="B26" s="563"/>
      <c r="C26" s="563"/>
    </row>
    <row r="27" spans="1:7" ht="15.75" customHeight="1">
      <c r="A27" s="477"/>
      <c r="B27" s="563"/>
      <c r="C27" s="563"/>
    </row>
    <row r="28" spans="1:7" ht="15.75" customHeight="1">
      <c r="A28" s="477"/>
      <c r="B28" s="563"/>
      <c r="C28" s="563"/>
    </row>
    <row r="29" spans="1:7" ht="30" customHeight="1">
      <c r="A29" s="477"/>
      <c r="B29" s="559" t="s">
        <v>194</v>
      </c>
      <c r="C29" s="559"/>
    </row>
    <row r="30" spans="1:7" ht="15.75">
      <c r="A30" s="477">
        <v>1</v>
      </c>
      <c r="B30" s="474" t="s">
        <v>931</v>
      </c>
      <c r="C30" s="475">
        <v>0.19770973141775675</v>
      </c>
    </row>
    <row r="31" spans="1:7" ht="15.75" customHeight="1">
      <c r="A31" s="477">
        <v>2</v>
      </c>
      <c r="B31" s="476" t="s">
        <v>932</v>
      </c>
      <c r="C31" s="475">
        <v>0.79746589049091832</v>
      </c>
    </row>
    <row r="32" spans="1:7" ht="29.25" customHeight="1">
      <c r="A32" s="477"/>
      <c r="B32" s="559" t="s">
        <v>316</v>
      </c>
      <c r="C32" s="559"/>
    </row>
    <row r="33" spans="1:3" ht="15.75">
      <c r="A33" s="478">
        <v>2</v>
      </c>
      <c r="B33" s="474" t="s">
        <v>933</v>
      </c>
      <c r="C33" s="475">
        <v>0.19770973141775675</v>
      </c>
    </row>
    <row r="36" spans="1:3">
      <c r="B36"/>
    </row>
  </sheetData>
  <mergeCells count="26">
    <mergeCell ref="B24:C24"/>
    <mergeCell ref="B25:C25"/>
    <mergeCell ref="B26:C26"/>
    <mergeCell ref="B27:C27"/>
    <mergeCell ref="B28:C28"/>
    <mergeCell ref="B10:C10"/>
    <mergeCell ref="B13:C13"/>
    <mergeCell ref="B14:C14"/>
    <mergeCell ref="B15:C15"/>
    <mergeCell ref="B19:C19"/>
    <mergeCell ref="B5:C5"/>
    <mergeCell ref="B16:C16"/>
    <mergeCell ref="B17:C17"/>
    <mergeCell ref="B32:C32"/>
    <mergeCell ref="B29:C29"/>
    <mergeCell ref="B6:C6"/>
    <mergeCell ref="B7:C7"/>
    <mergeCell ref="B8:C8"/>
    <mergeCell ref="B9:C9"/>
    <mergeCell ref="B11:C11"/>
    <mergeCell ref="B18:C18"/>
    <mergeCell ref="B20:C20"/>
    <mergeCell ref="B21:C21"/>
    <mergeCell ref="B22:C22"/>
    <mergeCell ref="B23:C23"/>
    <mergeCell ref="B12:C12"/>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9" activePane="bottomRight" state="frozen"/>
      <selection activeCell="H6" sqref="H6"/>
      <selection pane="topRight" activeCell="H6" sqref="H6"/>
      <selection pane="bottomLeft" activeCell="H6" sqref="H6"/>
      <selection pane="bottomRight" activeCell="E21" sqref="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2" t="s">
        <v>231</v>
      </c>
      <c r="B1" s="11" t="str">
        <f>Info!C2</f>
        <v>სს ”საქართველოს ბანკი”</v>
      </c>
    </row>
    <row r="2" spans="1:7" s="16" customFormat="1" ht="15.75" customHeight="1">
      <c r="A2" s="16" t="s">
        <v>232</v>
      </c>
      <c r="B2" s="517">
        <f>'2. RC'!B2</f>
        <v>43465</v>
      </c>
    </row>
    <row r="3" spans="1:7" s="16" customFormat="1" ht="15.75" customHeight="1"/>
    <row r="4" spans="1:7" s="16" customFormat="1" ht="15.75" customHeight="1" thickBot="1">
      <c r="A4" s="239" t="s">
        <v>658</v>
      </c>
      <c r="B4" s="240" t="s">
        <v>305</v>
      </c>
      <c r="C4" s="179"/>
      <c r="D4" s="179"/>
      <c r="E4" s="180" t="s">
        <v>135</v>
      </c>
    </row>
    <row r="5" spans="1:7" s="105" customFormat="1" ht="17.45" customHeight="1">
      <c r="A5" s="348"/>
      <c r="B5" s="349"/>
      <c r="C5" s="178" t="s">
        <v>0</v>
      </c>
      <c r="D5" s="178" t="s">
        <v>1</v>
      </c>
      <c r="E5" s="350" t="s">
        <v>2</v>
      </c>
    </row>
    <row r="6" spans="1:7" s="145" customFormat="1" ht="14.45" customHeight="1">
      <c r="A6" s="351"/>
      <c r="B6" s="564" t="s">
        <v>274</v>
      </c>
      <c r="C6" s="564" t="s">
        <v>273</v>
      </c>
      <c r="D6" s="565" t="s">
        <v>272</v>
      </c>
      <c r="E6" s="566"/>
      <c r="G6"/>
    </row>
    <row r="7" spans="1:7" s="145" customFormat="1" ht="99.6" customHeight="1">
      <c r="A7" s="351"/>
      <c r="B7" s="564"/>
      <c r="C7" s="564"/>
      <c r="D7" s="345" t="s">
        <v>271</v>
      </c>
      <c r="E7" s="346" t="s">
        <v>834</v>
      </c>
      <c r="G7"/>
    </row>
    <row r="8" spans="1:7">
      <c r="A8" s="352">
        <v>1</v>
      </c>
      <c r="B8" s="353" t="s">
        <v>196</v>
      </c>
      <c r="C8" s="438">
        <f>'2. RC'!E7</f>
        <v>506582333.95999998</v>
      </c>
      <c r="D8" s="452"/>
      <c r="E8" s="491">
        <f>C8-D8</f>
        <v>506582333.95999998</v>
      </c>
    </row>
    <row r="9" spans="1:7">
      <c r="A9" s="352">
        <v>2</v>
      </c>
      <c r="B9" s="353" t="s">
        <v>197</v>
      </c>
      <c r="C9" s="438">
        <f>'2. RC'!E8</f>
        <v>1485630127.96</v>
      </c>
      <c r="D9" s="452"/>
      <c r="E9" s="491">
        <f t="shared" ref="E9:E20" si="0">C9-D9</f>
        <v>1485630127.96</v>
      </c>
    </row>
    <row r="10" spans="1:7">
      <c r="A10" s="352">
        <v>3</v>
      </c>
      <c r="B10" s="353" t="s">
        <v>270</v>
      </c>
      <c r="C10" s="438">
        <f>'2. RC'!E9</f>
        <v>562627042.47000003</v>
      </c>
      <c r="D10" s="452"/>
      <c r="E10" s="491">
        <f t="shared" si="0"/>
        <v>562627042.47000003</v>
      </c>
    </row>
    <row r="11" spans="1:7" ht="25.5">
      <c r="A11" s="352">
        <v>4</v>
      </c>
      <c r="B11" s="353" t="s">
        <v>227</v>
      </c>
      <c r="C11" s="438">
        <f>'2. RC'!E10</f>
        <v>303.24</v>
      </c>
      <c r="D11" s="452"/>
      <c r="E11" s="491">
        <f t="shared" si="0"/>
        <v>303.24</v>
      </c>
    </row>
    <row r="12" spans="1:7">
      <c r="A12" s="352">
        <v>5</v>
      </c>
      <c r="B12" s="353" t="s">
        <v>199</v>
      </c>
      <c r="C12" s="438">
        <f>'2. RC'!E11</f>
        <v>1829215911.0228</v>
      </c>
      <c r="D12" s="452"/>
      <c r="E12" s="491">
        <f t="shared" si="0"/>
        <v>1829215911.0228</v>
      </c>
    </row>
    <row r="13" spans="1:7">
      <c r="A13" s="352">
        <v>6.1</v>
      </c>
      <c r="B13" s="353" t="s">
        <v>200</v>
      </c>
      <c r="C13" s="438">
        <f>'2. RC'!E12</f>
        <v>8911639277.4370003</v>
      </c>
      <c r="D13" s="452">
        <v>0</v>
      </c>
      <c r="E13" s="491">
        <f t="shared" si="0"/>
        <v>8911639277.4370003</v>
      </c>
    </row>
    <row r="14" spans="1:7">
      <c r="A14" s="352">
        <v>6.2</v>
      </c>
      <c r="B14" s="354" t="s">
        <v>201</v>
      </c>
      <c r="C14" s="438">
        <f>'2. RC'!E13</f>
        <v>-426285610.78310001</v>
      </c>
      <c r="D14" s="452"/>
      <c r="E14" s="491">
        <f t="shared" si="0"/>
        <v>-426285610.78310001</v>
      </c>
    </row>
    <row r="15" spans="1:7">
      <c r="A15" s="352">
        <v>6</v>
      </c>
      <c r="B15" s="353" t="s">
        <v>269</v>
      </c>
      <c r="C15" s="438">
        <f>SUM(C13:C14)</f>
        <v>8485353666.6539001</v>
      </c>
      <c r="D15" s="452">
        <f>SUM(D13:D14)</f>
        <v>0</v>
      </c>
      <c r="E15" s="491">
        <f t="shared" si="0"/>
        <v>8485353666.6539001</v>
      </c>
    </row>
    <row r="16" spans="1:7" ht="25.5">
      <c r="A16" s="352">
        <v>7</v>
      </c>
      <c r="B16" s="353" t="s">
        <v>203</v>
      </c>
      <c r="C16" s="438">
        <v>100738053.8611</v>
      </c>
      <c r="D16" s="452"/>
      <c r="E16" s="491">
        <f t="shared" si="0"/>
        <v>100738053.8611</v>
      </c>
    </row>
    <row r="17" spans="1:7">
      <c r="A17" s="352">
        <v>8</v>
      </c>
      <c r="B17" s="353" t="s">
        <v>204</v>
      </c>
      <c r="C17" s="438">
        <v>56934467.355000004</v>
      </c>
      <c r="D17" s="452"/>
      <c r="E17" s="491">
        <f t="shared" si="0"/>
        <v>56934467.355000004</v>
      </c>
      <c r="F17" s="6"/>
      <c r="G17" s="6"/>
    </row>
    <row r="18" spans="1:7">
      <c r="A18" s="352">
        <v>9</v>
      </c>
      <c r="B18" s="353" t="s">
        <v>205</v>
      </c>
      <c r="C18" s="438">
        <v>130049276.84</v>
      </c>
      <c r="D18" s="452">
        <v>12196364.18</v>
      </c>
      <c r="E18" s="491">
        <f t="shared" si="0"/>
        <v>117852912.66</v>
      </c>
      <c r="G18" s="6"/>
    </row>
    <row r="19" spans="1:7" ht="25.5">
      <c r="A19" s="352">
        <v>10</v>
      </c>
      <c r="B19" s="353" t="s">
        <v>206</v>
      </c>
      <c r="C19" s="438">
        <v>363916827.85000002</v>
      </c>
      <c r="D19" s="452">
        <v>78478520.109999999</v>
      </c>
      <c r="E19" s="491">
        <f t="shared" si="0"/>
        <v>285438307.74000001</v>
      </c>
      <c r="G19" s="6"/>
    </row>
    <row r="20" spans="1:7">
      <c r="A20" s="352">
        <v>11</v>
      </c>
      <c r="B20" s="353" t="s">
        <v>207</v>
      </c>
      <c r="C20" s="438">
        <v>243188156.65540004</v>
      </c>
      <c r="D20" s="452"/>
      <c r="E20" s="491">
        <f t="shared" si="0"/>
        <v>243188156.65540004</v>
      </c>
    </row>
    <row r="21" spans="1:7" ht="51.75" thickBot="1">
      <c r="A21" s="355"/>
      <c r="B21" s="356" t="s">
        <v>797</v>
      </c>
      <c r="C21" s="307">
        <f>SUM(C8:C12, C15:C20)</f>
        <v>13764236167.868198</v>
      </c>
      <c r="D21" s="307">
        <f>SUM(D8:D12, D15:D20)</f>
        <v>90674884.289999992</v>
      </c>
      <c r="E21" s="357">
        <f>SUM(E8:E12, E15:E20)</f>
        <v>13673561283.578197</v>
      </c>
    </row>
    <row r="22" spans="1:7">
      <c r="A22"/>
      <c r="B22"/>
      <c r="C22"/>
      <c r="D22"/>
      <c r="E22"/>
    </row>
    <row r="23" spans="1:7">
      <c r="A23"/>
      <c r="B23"/>
      <c r="C23"/>
      <c r="D23"/>
      <c r="E23"/>
    </row>
    <row r="25" spans="1:7" s="2" customFormat="1">
      <c r="B25" s="52"/>
      <c r="F25"/>
      <c r="G25"/>
    </row>
    <row r="26" spans="1:7" s="2" customFormat="1">
      <c r="B26" s="53"/>
      <c r="F26"/>
      <c r="G26"/>
    </row>
    <row r="27" spans="1:7" s="2" customFormat="1">
      <c r="B27" s="52"/>
      <c r="F27"/>
      <c r="G27"/>
    </row>
    <row r="28" spans="1:7" s="2" customFormat="1">
      <c r="B28" s="52"/>
      <c r="F28"/>
      <c r="G28"/>
    </row>
    <row r="29" spans="1:7" s="2" customFormat="1">
      <c r="B29" s="52"/>
      <c r="F29"/>
      <c r="G29"/>
    </row>
    <row r="30" spans="1:7" s="2" customFormat="1">
      <c r="B30" s="52"/>
      <c r="F30"/>
      <c r="G30"/>
    </row>
    <row r="31" spans="1:7" s="2" customFormat="1">
      <c r="B31" s="52"/>
      <c r="F31"/>
      <c r="G31"/>
    </row>
    <row r="32" spans="1:7" s="2" customFormat="1">
      <c r="B32" s="53"/>
      <c r="F32"/>
      <c r="G32"/>
    </row>
    <row r="33" spans="2:7" s="2" customFormat="1">
      <c r="B33" s="53"/>
      <c r="F33"/>
      <c r="G33"/>
    </row>
    <row r="34" spans="2:7" s="2" customFormat="1">
      <c r="B34" s="53"/>
      <c r="F34"/>
      <c r="G34"/>
    </row>
    <row r="35" spans="2:7" s="2" customFormat="1">
      <c r="B35" s="53"/>
      <c r="F35"/>
      <c r="G35"/>
    </row>
    <row r="36" spans="2:7" s="2" customFormat="1">
      <c r="B36" s="53"/>
      <c r="F36"/>
      <c r="G36"/>
    </row>
    <row r="37" spans="2:7" s="2" customFormat="1">
      <c r="B37" s="53"/>
      <c r="F37"/>
      <c r="G37"/>
    </row>
  </sheetData>
  <mergeCells count="3">
    <mergeCell ref="B6:B7"/>
    <mergeCell ref="C6:C7"/>
    <mergeCell ref="D6:E6"/>
  </mergeCells>
  <pageMargins left="0.7" right="0.7" top="0.75" bottom="0.75" header="0.3" footer="0.3"/>
  <pageSetup paperSize="9" scale="6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2" t="s">
        <v>231</v>
      </c>
      <c r="B1" s="11" t="str">
        <f>Info!C2</f>
        <v>სს ”საქართველოს ბანკი”</v>
      </c>
    </row>
    <row r="2" spans="1:6" s="16" customFormat="1" ht="15.75" customHeight="1">
      <c r="A2" s="16" t="s">
        <v>232</v>
      </c>
      <c r="B2" s="517">
        <f>'2. RC'!B2</f>
        <v>43465</v>
      </c>
      <c r="C2"/>
      <c r="D2"/>
      <c r="E2"/>
      <c r="F2"/>
    </row>
    <row r="3" spans="1:6" s="16" customFormat="1" ht="15.75" customHeight="1">
      <c r="C3"/>
      <c r="D3"/>
      <c r="E3"/>
      <c r="F3"/>
    </row>
    <row r="4" spans="1:6" s="16" customFormat="1" ht="26.25" thickBot="1">
      <c r="A4" s="16" t="s">
        <v>659</v>
      </c>
      <c r="B4" s="186" t="s">
        <v>309</v>
      </c>
      <c r="C4" s="180" t="s">
        <v>135</v>
      </c>
      <c r="D4"/>
      <c r="E4"/>
      <c r="F4"/>
    </row>
    <row r="5" spans="1:6" ht="26.25">
      <c r="A5" s="181">
        <v>1</v>
      </c>
      <c r="B5" s="182" t="s">
        <v>695</v>
      </c>
      <c r="C5" s="268">
        <f>'7. LI1'!E21</f>
        <v>13673561283.578197</v>
      </c>
    </row>
    <row r="6" spans="1:6" s="171" customFormat="1">
      <c r="A6" s="104">
        <v>2.1</v>
      </c>
      <c r="B6" s="188" t="s">
        <v>310</v>
      </c>
      <c r="C6" s="439">
        <v>1468401504.3969998</v>
      </c>
    </row>
    <row r="7" spans="1:6" s="4" customFormat="1" ht="25.5" outlineLevel="1">
      <c r="A7" s="187">
        <v>2.2000000000000002</v>
      </c>
      <c r="B7" s="183" t="s">
        <v>311</v>
      </c>
      <c r="C7" s="440">
        <v>2224495347.3751001</v>
      </c>
    </row>
    <row r="8" spans="1:6" s="4" customFormat="1" ht="26.25">
      <c r="A8" s="187">
        <v>3</v>
      </c>
      <c r="B8" s="184" t="s">
        <v>696</v>
      </c>
      <c r="C8" s="269">
        <f>SUM(C5:C7)</f>
        <v>17366458135.350296</v>
      </c>
    </row>
    <row r="9" spans="1:6" s="171" customFormat="1">
      <c r="A9" s="104">
        <v>4</v>
      </c>
      <c r="B9" s="191" t="s">
        <v>306</v>
      </c>
      <c r="C9" s="440">
        <v>160418010.63609999</v>
      </c>
    </row>
    <row r="10" spans="1:6" s="4" customFormat="1" ht="25.5" outlineLevel="1">
      <c r="A10" s="187">
        <v>5.0999999999999996</v>
      </c>
      <c r="B10" s="183" t="s">
        <v>317</v>
      </c>
      <c r="C10" s="440">
        <v>-792839929.94957983</v>
      </c>
    </row>
    <row r="11" spans="1:6" s="4" customFormat="1" ht="25.5" outlineLevel="1">
      <c r="A11" s="187">
        <v>5.2</v>
      </c>
      <c r="B11" s="183" t="s">
        <v>318</v>
      </c>
      <c r="C11" s="440">
        <v>-2184106411.427598</v>
      </c>
    </row>
    <row r="12" spans="1:6" s="4" customFormat="1">
      <c r="A12" s="187">
        <v>6</v>
      </c>
      <c r="B12" s="189" t="s">
        <v>307</v>
      </c>
      <c r="C12" s="440">
        <v>0</v>
      </c>
    </row>
    <row r="13" spans="1:6" s="4" customFormat="1" ht="15.75" thickBot="1">
      <c r="A13" s="190">
        <v>7</v>
      </c>
      <c r="B13" s="185" t="s">
        <v>308</v>
      </c>
      <c r="C13" s="270">
        <f>SUM(C8:C12)</f>
        <v>14549929804.609219</v>
      </c>
    </row>
    <row r="17" spans="2:9" s="2" customFormat="1">
      <c r="B17" s="54"/>
      <c r="C17"/>
      <c r="D17"/>
      <c r="E17"/>
      <c r="F17"/>
      <c r="G17"/>
      <c r="H17"/>
      <c r="I17"/>
    </row>
    <row r="18" spans="2:9" s="2" customFormat="1">
      <c r="B18" s="51"/>
      <c r="C18"/>
      <c r="D18"/>
      <c r="E18"/>
      <c r="F18"/>
      <c r="G18"/>
      <c r="H18"/>
      <c r="I18"/>
    </row>
    <row r="19" spans="2:9" s="2" customFormat="1">
      <c r="B19" s="51"/>
      <c r="C19"/>
      <c r="D19"/>
      <c r="E19"/>
      <c r="F19"/>
      <c r="G19"/>
      <c r="H19"/>
      <c r="I19"/>
    </row>
    <row r="20" spans="2:9" s="2" customFormat="1">
      <c r="B20" s="53"/>
      <c r="C20"/>
      <c r="D20"/>
      <c r="E20"/>
      <c r="F20"/>
      <c r="G20"/>
      <c r="H20"/>
      <c r="I20"/>
    </row>
    <row r="21" spans="2:9" s="2" customFormat="1">
      <c r="B21" s="52"/>
      <c r="C21"/>
      <c r="D21"/>
      <c r="E21"/>
      <c r="F21"/>
      <c r="G21"/>
      <c r="H21"/>
      <c r="I21"/>
    </row>
    <row r="22" spans="2:9" s="2" customFormat="1">
      <c r="B22" s="53"/>
      <c r="C22"/>
      <c r="D22"/>
      <c r="E22"/>
      <c r="F22"/>
      <c r="G22"/>
      <c r="H22"/>
      <c r="I22"/>
    </row>
    <row r="23" spans="2:9" s="2" customFormat="1">
      <c r="B23" s="52"/>
      <c r="C23"/>
      <c r="D23"/>
      <c r="E23"/>
      <c r="F23"/>
      <c r="G23"/>
      <c r="H23"/>
      <c r="I23"/>
    </row>
    <row r="24" spans="2:9" s="2" customFormat="1">
      <c r="B24" s="52"/>
      <c r="C24"/>
      <c r="D24"/>
      <c r="E24"/>
      <c r="F24"/>
      <c r="G24"/>
      <c r="H24"/>
      <c r="I24"/>
    </row>
    <row r="25" spans="2:9" s="2" customFormat="1">
      <c r="B25" s="52"/>
      <c r="C25"/>
      <c r="D25"/>
      <c r="E25"/>
      <c r="F25"/>
      <c r="G25"/>
      <c r="H25"/>
      <c r="I25"/>
    </row>
    <row r="26" spans="2:9" s="2" customFormat="1">
      <c r="B26" s="52"/>
      <c r="C26"/>
      <c r="D26"/>
      <c r="E26"/>
      <c r="F26"/>
      <c r="G26"/>
      <c r="H26"/>
      <c r="I26"/>
    </row>
    <row r="27" spans="2:9" s="2" customFormat="1">
      <c r="B27" s="52"/>
      <c r="C27"/>
      <c r="D27"/>
      <c r="E27"/>
      <c r="F27"/>
      <c r="G27"/>
      <c r="H27"/>
      <c r="I27"/>
    </row>
    <row r="28" spans="2:9" s="2" customFormat="1">
      <c r="B28" s="53"/>
      <c r="C28"/>
      <c r="D28"/>
      <c r="E28"/>
      <c r="F28"/>
      <c r="G28"/>
      <c r="H28"/>
      <c r="I28"/>
    </row>
    <row r="29" spans="2:9" s="2" customFormat="1">
      <c r="B29" s="53"/>
      <c r="C29"/>
      <c r="D29"/>
      <c r="E29"/>
      <c r="F29"/>
      <c r="G29"/>
      <c r="H29"/>
      <c r="I29"/>
    </row>
    <row r="30" spans="2:9" s="2" customFormat="1">
      <c r="B30" s="53"/>
      <c r="C30"/>
      <c r="D30"/>
      <c r="E30"/>
      <c r="F30"/>
      <c r="G30"/>
      <c r="H30"/>
      <c r="I30"/>
    </row>
    <row r="31" spans="2:9" s="2" customFormat="1">
      <c r="B31" s="53"/>
      <c r="C31"/>
      <c r="D31"/>
      <c r="E31"/>
      <c r="F31"/>
      <c r="G31"/>
      <c r="H31"/>
      <c r="I31"/>
    </row>
    <row r="32" spans="2:9" s="2" customFormat="1">
      <c r="B32" s="53"/>
      <c r="C32"/>
      <c r="D32"/>
      <c r="E32"/>
      <c r="F32"/>
      <c r="G32"/>
      <c r="H32"/>
      <c r="I32"/>
    </row>
    <row r="33" spans="2:9" s="2" customFormat="1">
      <c r="B33" s="53"/>
      <c r="C33"/>
      <c r="D33"/>
      <c r="E33"/>
      <c r="F33"/>
      <c r="G33"/>
      <c r="H33"/>
      <c r="I33"/>
    </row>
  </sheetData>
  <pageMargins left="0.7" right="0.7" top="0.75" bottom="0.75" header="0.3" footer="0.3"/>
  <pageSetup paperSize="9" scale="61"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1EWS0Woaex7OL9u4dlwpG37I6u4=</DigestValue>
    </Reference>
    <Reference URI="#idOfficeObject" Type="http://www.w3.org/2000/09/xmldsig#Object">
      <DigestMethod Algorithm="http://www.w3.org/2000/09/xmldsig#sha1"/>
      <DigestValue>qQdD4zzmNqiBM/SR6+iX3h4BrWw=</DigestValue>
    </Reference>
    <Reference URI="#idSignedProperties" Type="http://uri.etsi.org/01903#SignedProperties">
      <Transforms>
        <Transform Algorithm="http://www.w3.org/TR/2001/REC-xml-c14n-20010315"/>
      </Transforms>
      <DigestMethod Algorithm="http://www.w3.org/2000/09/xmldsig#sha1"/>
      <DigestValue>ElKmElq9MULWtAZiWac0bzTwNZw=</DigestValue>
    </Reference>
  </SignedInfo>
  <SignatureValue>F3y8FsI+fHoTkX+qCCcooiH8fluU7LdP/NKMnLG6Xvmz+jCp/ITw4rvaeP56F7WIYTj5OKo6rKsN
eKyQOw/13zU0Uk3Bhu1fG9MWFsis31qECEAVUeM7IBJ13UpKep7A7S6hKYwgbc4MDQPEhcJxz0DX
jBvO+IBTGsOIRuUQGbKNTa6FuIxJ5B0kBvDmOel/g0OGEBJhFzmgZrD9ENFaYC4XaToJecBzrH+u
56fLG2aW95I6ykZB/4KI3me//ofFmCNeBNsCXtm+6/lBqznqT84zUfqFTJPnbkxsBNiNZP65wGBm
kF2+s7Uv5YKArAlQ8HEJFkLJbPnSbHca3THXRg==</SignatureValue>
  <KeyInfo>
    <X509Data>
      <X509Certificate>MIIGQDCCBSigAwIBAgIKe1tkvQACAAAc2jANBgkqhkiG9w0BAQsFADBKMRIwEAYKCZImiZPyLGQB
GRYCZ2UxEzARBgoJkiaJk/IsZAEZFgNuYmcxHzAdBgNVBAMTFk5CRyBDbGFzcyAyIElOVCBTdWIg
Q0EwHhcNMTcwMjE1MTAwMTU2WhcNMTkwMjE1MTAwMTU2WjA+MRwwGgYDVQQKExNKU0MgQmFuayBP
ZiBHZW9yZ2lhMR4wHAYDVQQDExVCQkcgLSBUYXRvIFRvbWFzaHZpbGkwggEiMA0GCSqGSIb3DQEB
AQUAA4IBDwAwggEKAoIBAQDprCJK8ja94EJpYJ08M2LfcWia1z1RA0mGsRTQddTUQL3sjRZmPFEp
eR7BYC0qlrVMl/kwYdN4vLWju3KULIoi8WSXK0eg52SC3kFNCHW2ePDNJMY+GO3XkfkHBcCyqSUf
e3l1gw8CsxqjjVPEICk2HC60UW59udxoNtnJ6Jg6Q0qJPEVTJaIQdxmTNZgEw7TMtr4LfxE//JDk
LtHoD64mCgsPlhsbm3hTvRdUW8ra5i5hipytHYBAkSRt+Jf++xFfgCrHbkm54W/XCkorFRIMSyQj
+chQgOrAeyDPCGP91+9gQdgnbis5bRzzk8VHoET2V5tvdSuZmE5Vvxthz/5XAgMBAAGjggMyMIID
LjA8BgkrBgEEAYI3FQcELzAtBiUrBgEEAYI3FQjmsmCDjfVEhoGZCYO4oUqDvoRxBIPEkTOEg4hd
AgFkAgEdMB0GA1UdJQQWMBQGCCsGAQUFBwMCBggrBgEFBQcDBDALBgNVHQ8EBAMCB4AwJwYJKwYB
BAGCNxUKBBowGDAKBggrBgEFBQcDAjAKBggrBgEFBQcDBDAdBgNVHQ4EFgQUU8Fk2vOfyl3iQ9Xp
M9YAE3PPag8wHwYDVR0jBBgwFoAUwy7SL/BMLxnCJ4L89i6sarBJz8EwggElBgNVHR8EggEcMIIB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MjBTdWIlMjBDQSgyKS5jcnQwDQYJKoZIhvcNAQELBQADggEBAFm77Lj2mp4JjnPOqSCwPyjDt2p1
FD0W5LGcjnJeQ1PS/gtY7oXEsnxkCiclElD29PdQ6TFCnfPovNpsMmiXTdAFFQkh6yJ5dz8XwN9n
qSLoXiZAuTnszfisFe4iqSYkq2laVUDsXZDqB0spavbWfUDvsqWs53j1XzurG56Y1+obNKzKaZmi
zmKEC3XXxlECzDk1tTnSshCJrlyvqw8AJpbtZrBTupC/cMiHBuxzQWLA62A/zuSmA8qxb6687aU7
KPk3QX1bbWu2hxB/RTiXQhjVVMktu8PiAcQRjOQKlFuGYy1ibSTe7rJTP2kQfe0Obuo+y2T2A1HS
1v82n0qlEjM=</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5.xml?ContentType=application/vnd.openxmlformats-officedocument.spreadsheetml.worksheet+xml">
        <DigestMethod Algorithm="http://www.w3.org/2000/09/xmldsig#sha1"/>
        <DigestValue>UTJmJj/hQPzmUcLIzG4slh/DLfg=</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0.xml?ContentType=application/vnd.openxmlformats-officedocument.spreadsheetml.worksheet+xml">
        <DigestMethod Algorithm="http://www.w3.org/2000/09/xmldsig#sha1"/>
        <DigestValue>rAciqLVelx58fCbixLFQUzLm2rI=</DigestValue>
      </Reference>
      <Reference URI="/xl/printerSettings/printerSettings5.bin?ContentType=application/vnd.openxmlformats-officedocument.spreadsheetml.printerSettings">
        <DigestMethod Algorithm="http://www.w3.org/2000/09/xmldsig#sha1"/>
        <DigestValue>jcabjNC3vb9MoTaOwAmEcttowiM=</DigestValue>
      </Reference>
      <Reference URI="/xl/worksheets/sheet12.xml?ContentType=application/vnd.openxmlformats-officedocument.spreadsheetml.worksheet+xml">
        <DigestMethod Algorithm="http://www.w3.org/2000/09/xmldsig#sha1"/>
        <DigestValue>RYjJEfJJvI3XdGxRXwKgP5wAs6I=</DigestValue>
      </Reference>
      <Reference URI="/xl/theme/theme1.xml?ContentType=application/vnd.openxmlformats-officedocument.theme+xml">
        <DigestMethod Algorithm="http://www.w3.org/2000/09/xmldsig#sha1"/>
        <DigestValue>9qmLS+LilE9mSl2hTMj5oHE8VR8=</DigestValue>
      </Reference>
      <Reference URI="/xl/sharedStrings.xml?ContentType=application/vnd.openxmlformats-officedocument.spreadsheetml.sharedStrings+xml">
        <DigestMethod Algorithm="http://www.w3.org/2000/09/xmldsig#sha1"/>
        <DigestValue>pIRxqpJ0BOzFjgVZ0BaRtRCbsko=</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9.xml?ContentType=application/vnd.openxmlformats-officedocument.spreadsheetml.worksheet+xml">
        <DigestMethod Algorithm="http://www.w3.org/2000/09/xmldsig#sha1"/>
        <DigestValue>lJ8LI1tccIkQ7Dc4AwOhz2+Dogs=</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6.xml?ContentType=application/vnd.openxmlformats-officedocument.spreadsheetml.worksheet+xml">
        <DigestMethod Algorithm="http://www.w3.org/2000/09/xmldsig#sha1"/>
        <DigestValue>2fzgud0oFTGc/NLt9/YT2NIh6k8=</DigestValue>
      </Reference>
      <Reference URI="/xl/printerSettings/printerSettings8.bin?ContentType=application/vnd.openxmlformats-officedocument.spreadsheetml.printerSettings">
        <DigestMethod Algorithm="http://www.w3.org/2000/09/xmldsig#sha1"/>
        <DigestValue>jcabjNC3vb9MoTaOwAmEcttowiM=</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printerSettings/printerSettings2.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UGG7wDT8f+nqJoSFLkLBgHIk1u4=</DigestValue>
      </Reference>
      <Reference URI="/xl/printerSettings/printerSettings11.bin?ContentType=application/vnd.openxmlformats-officedocument.spreadsheetml.printerSettings">
        <DigestMethod Algorithm="http://www.w3.org/2000/09/xmldsig#sha1"/>
        <DigestValue>jcabjNC3vb9MoTaOwAmEcttowiM=</DigestValue>
      </Reference>
      <Reference URI="/xl/worksheets/sheet7.xml?ContentType=application/vnd.openxmlformats-officedocument.spreadsheetml.worksheet+xml">
        <DigestMethod Algorithm="http://www.w3.org/2000/09/xmldsig#sha1"/>
        <DigestValue>GauriTxM/Kb64z6O7y382ZsBOFE=</DigestValue>
      </Reference>
      <Reference URI="/xl/printerSettings/printerSettings10.bin?ContentType=application/vnd.openxmlformats-officedocument.spreadsheetml.printerSettings">
        <DigestMethod Algorithm="http://www.w3.org/2000/09/xmldsig#sha1"/>
        <DigestValue>jcabjNC3vb9MoTaOwAmEcttowiM=</DigestValue>
      </Reference>
      <Reference URI="/xl/worksheets/sheet8.xml?ContentType=application/vnd.openxmlformats-officedocument.spreadsheetml.worksheet+xml">
        <DigestMethod Algorithm="http://www.w3.org/2000/09/xmldsig#sha1"/>
        <DigestValue>9Tb2+VDp4MsMpEsn905OHb6P/zs=</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worksheets/sheet11.xml?ContentType=application/vnd.openxmlformats-officedocument.spreadsheetml.worksheet+xml">
        <DigestMethod Algorithm="http://www.w3.org/2000/09/xmldsig#sha1"/>
        <DigestValue>c97R2r8L/+bwpKYb8csEv41PTJ0=</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jcabjNC3vb9MoTaOwAmEcttowiM=</DigestValue>
      </Reference>
      <Reference URI="/xl/worksheets/sheet3.xml?ContentType=application/vnd.openxmlformats-officedocument.spreadsheetml.worksheet+xml">
        <DigestMethod Algorithm="http://www.w3.org/2000/09/xmldsig#sha1"/>
        <DigestValue>QfIf71+6WRQrYOZdD8byytLPiMM=</DigestValue>
      </Reference>
      <Reference URI="/xl/printerSettings/printerSettings15.bin?ContentType=application/vnd.openxmlformats-officedocument.spreadsheetml.printerSettings">
        <DigestMethod Algorithm="http://www.w3.org/2000/09/xmldsig#sha1"/>
        <DigestValue>jcabjNC3vb9MoTaOwAmEcttowiM=</DigestValue>
      </Reference>
      <Reference URI="/xl/worksheets/sheet2.xml?ContentType=application/vnd.openxmlformats-officedocument.spreadsheetml.worksheet+xml">
        <DigestMethod Algorithm="http://www.w3.org/2000/09/xmldsig#sha1"/>
        <DigestValue>UKYXTTSS264RysSB6PFiJJWlGlo=</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e0BuDvN1iSBfYeyDSA6Ps+qrmuM=</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vB5OWV3p/pnlKIYYsXUARmokL2U=</DigestValue>
      </Reference>
      <Reference URI="/xl/worksheets/sheet18.xml?ContentType=application/vnd.openxmlformats-officedocument.spreadsheetml.worksheet+xml">
        <DigestMethod Algorithm="http://www.w3.org/2000/09/xmldsig#sha1"/>
        <DigestValue>AThtlbJl2nCv4ZWeQhr2qUG38fY=</DigestValue>
      </Reference>
      <Reference URI="/xl/worksheets/sheet1.xml?ContentType=application/vnd.openxmlformats-officedocument.spreadsheetml.worksheet+xml">
        <DigestMethod Algorithm="http://www.w3.org/2000/09/xmldsig#sha1"/>
        <DigestValue>EV3g2Piw6ZvfGTisKM/eMPSYS2E=</DigestValue>
      </Reference>
      <Reference URI="/xl/styles.xml?ContentType=application/vnd.openxmlformats-officedocument.spreadsheetml.styles+xml">
        <DigestMethod Algorithm="http://www.w3.org/2000/09/xmldsig#sha1"/>
        <DigestValue>O16wHMQdTE8DP3ooppQHl4Ssl/c=</DigestValue>
      </Reference>
      <Reference URI="/xl/worksheets/sheet17.xml?ContentType=application/vnd.openxmlformats-officedocument.spreadsheetml.worksheet+xml">
        <DigestMethod Algorithm="http://www.w3.org/2000/09/xmldsig#sha1"/>
        <DigestValue>b3bbyCx2QrVcdtgbXx35yb/MhqA=</DigestValue>
      </Reference>
      <Reference URI="/xl/printerSettings/printerSettings1.bin?ContentType=application/vnd.openxmlformats-officedocument.spreadsheetml.printerSettings">
        <DigestMethod Algorithm="http://www.w3.org/2000/09/xmldsig#sha1"/>
        <DigestValue>JnNgYLmL8jnhSpAtso5lOE9vjLA=</DigestValue>
      </Reference>
      <Reference URI="/xl/worksheets/sheet16.xml?ContentType=application/vnd.openxmlformats-officedocument.spreadsheetml.worksheet+xml">
        <DigestMethod Algorithm="http://www.w3.org/2000/09/xmldsig#sha1"/>
        <DigestValue>/4z7XEvML0ocY0q7k4GFFDJGoPc=</DigestValue>
      </Reference>
      <Reference URI="/xl/printerSettings/printerSettings17.bin?ContentType=application/vnd.openxmlformats-officedocument.spreadsheetml.printerSettings">
        <DigestMethod Algorithm="http://www.w3.org/2000/09/xmldsig#sha1"/>
        <DigestValue>jcabjNC3vb9MoTaOwAmEcttowiM=</DigestValue>
      </Reference>
      <Reference URI="/xl/calcChain.xml?ContentType=application/vnd.openxmlformats-officedocument.spreadsheetml.calcChain+xml">
        <DigestMethod Algorithm="http://www.w3.org/2000/09/xmldsig#sha1"/>
        <DigestValue>ziPB7lU6Ez74O2P54x4pIQ+QHoI=</DigestValue>
      </Reference>
      <Reference URI="/xl/printerSettings/printerSettings19.bin?ContentType=application/vnd.openxmlformats-officedocument.spreadsheetml.printerSettings">
        <DigestMethod Algorithm="http://www.w3.org/2000/09/xmldsig#sha1"/>
        <DigestValue>owRgR7Wt+9s2ZNrk14+YNTtUBdM=</DigestValue>
      </Reference>
      <Reference URI="/xl/worksheets/sheet15.xml?ContentType=application/vnd.openxmlformats-officedocument.spreadsheetml.worksheet+xml">
        <DigestMethod Algorithm="http://www.w3.org/2000/09/xmldsig#sha1"/>
        <DigestValue>UgypB+R9RKySmipWZpobI9YZ7K4=</DigestValue>
      </Reference>
      <Reference URI="/xl/worksheets/sheet13.xml?ContentType=application/vnd.openxmlformats-officedocument.spreadsheetml.worksheet+xml">
        <DigestMethod Algorithm="http://www.w3.org/2000/09/xmldsig#sha1"/>
        <DigestValue>Aq+a4aH+yFomuD/AHnmIczPqAtE=</DigestValue>
      </Reference>
      <Reference URI="/xl/worksheets/sheet14.xml?ContentType=application/vnd.openxmlformats-officedocument.spreadsheetml.worksheet+xml">
        <DigestMethod Algorithm="http://www.w3.org/2000/09/xmldsig#sha1"/>
        <DigestValue>hO1X9fE/nQ6kebBlHwoIrgIAHlc=</DigestValue>
      </Reference>
      <Reference URI="/xl/printerSettings/printerSettings18.bin?ContentType=application/vnd.openxmlformats-officedocument.spreadsheetml.printerSettings">
        <DigestMethod Algorithm="http://www.w3.org/2000/09/xmldsig#sha1"/>
        <DigestValue>jcabjNC3vb9MoTaOwAmEcttowiM=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QOJWOGL0aTUq7DRCqKq/shSZMHw=</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2019-01-31T13:32:41Z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PG1-BBG-QQ-20181231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2019-01-31T13:32:41Z</xd:SigningTime>
          <xd:SigningCertificate>
            <xd:Cert>
              <xd:CertDigest>
                <DigestMethod Algorithm="http://www.w3.org/2000/09/xmldsig#sha1"/>
                <DigestValue>Mi+dhQHLtPpT+In/5RJDoCiqoRo=</DigestValue>
              </xd:CertDigest>
              <xd:IssuerSerial>
                <X509IssuerName>CN=NBG Class 2 INT Sub CA, DC=nbg, DC=ge</X509IssuerName>
                <X509SerialNumber>582536990061856911531226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RJLwPKlB8kqmeGqbI89jMMTGGw4=</DigestValue>
    </Reference>
    <Reference URI="#idOfficeObject" Type="http://www.w3.org/2000/09/xmldsig#Object">
      <DigestMethod Algorithm="http://www.w3.org/2000/09/xmldsig#sha1"/>
      <DigestValue>qQdD4zzmNqiBM/SR6+iX3h4BrWw=</DigestValue>
    </Reference>
    <Reference URI="#idSignedProperties" Type="http://uri.etsi.org/01903#SignedProperties">
      <Transforms>
        <Transform Algorithm="http://www.w3.org/TR/2001/REC-xml-c14n-20010315"/>
      </Transforms>
      <DigestMethod Algorithm="http://www.w3.org/2000/09/xmldsig#sha1"/>
      <DigestValue>ZuFtYUarAxeH0sfZNugwvkomx8s=</DigestValue>
    </Reference>
  </SignedInfo>
  <SignatureValue>WFQbYWGl1DS3rS2LYz6Yp1vFJWmaMRf6MZH51+7DRXM6Nc/JVaP5pxVdib8GgyjRFkNMB7a4CvdV
Y/JnILd28g0+0l9K19ORAdof3dvSsaWJw/ClM4M0BsT8gti4fc+FhIHRS7ywUJE7nuXuUlcPmh1e
9d/qu7LrRL0YpMxaM/5JNgovxfW1kiceVLS9Iv06LPQwF6yOi21CTpcmRDkfRFfsp8r3mI2Dew1x
pf7Zjlx/pQQuQy3THkpYzu6LjlBOelWttxrUHhQDgUPSWPwKzM143c43GNYzJl3QtkK4AGEY7gBm
X+XDGb8iNpwa6L4nW8GdqzHUSjJyneDIEemRWA==</SignatureValue>
  <KeyInfo>
    <X509Data>
      <X509Certificate>MIIGQDCCBSigAwIBAgIKe9Km9gACAABDWDANBgkqhkiG9w0BAQsFADBKMRIwEAYKCZImiZPyLGQB
GRYCZ2UxEzARBgoJkiaJk/IsZAEZFgNuYmcxHzAdBgNVBAMTFk5CRyBDbGFzcyAyIElOVCBTdWIg
Q0EwHhcNMTcxMDE4MDgzMTIxWhcNMTkxMDE4MDgzMTIxWjA+MRwwGgYDVQQKExNKU0MgQmFuayBP
ZiBHZW9yZ2lhMR4wHAYDVQQDExVCQkcgLSBEYXZpZCBUc2lrbGF1cmkwggEiMA0GCSqGSIb3DQEB
AQUAA4IBDwAwggEKAoIBAQDouGWMmJ7N7zbFPUSQEjQ1Nxm5R2SOfh/+P1T9vvYjms5zy92gBvO7
Rwxd1If4wmzBcM20TvYXo6hUUyVvYNLBxJ0fbJSz1TYXlrWcaKAt9NBSzLh6sw3CsOHGiQqDgmrD
xtvIpEVLxMXoFmY4/wZdSnMWu5hEXLByCAYjU6R9JkbqokS8gbT51SHi8a/ZdOx0Nxh86yQ7DArw
zcP3deF1yFwy7PNZ7+pckkHFe2lGELgpyOmTE3l548E8DVz4ZLjyLRqTY3VYu6JzvkrJM/vEvcbW
X/3y2UyYI6W3iXf2fcBXqF+faTteV70fAKSdBKYp8DMVylhyZ+yW4C45xS4fAgMBAAGjggMyMIID
LjA8BgkrBgEEAYI3FQcELzAtBiUrBgEEAYI3FQjmsmCDjfVEhoGZCYO4oUqDvoRxBIPEkTOEg4hd
AgFkAgEdMB0GA1UdJQQWMBQGCCsGAQUFBwMCBggrBgEFBQcDBDALBgNVHQ8EBAMCB4AwJwYJKwYB
BAGCNxUKBBowGDAKBggrBgEFBQcDAjAKBggrBgEFBQcDBDAdBgNVHQ4EFgQUOsjYtIWCH89hfC+x
oUGYoSIr/wgwHwYDVR0jBBgwFoAUwy7SL/BMLxnCJ4L89i6sarBJz8EwggElBgNVHR8EggEcMIIB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MjBTdWIlMjBDQSgyKS5jcnQwDQYJKoZIhvcNAQELBQADggEBALAQzNlrfI6omXrn5+UqBb6m3oSp
bUXpiOIt1hcaliedpFfzrJ4UfHkTd19DbNjKrvZ6NJpy6pqUoQLkIzbkCOxwwFs3TQhGWadANGi6
p2sb7NOasSgu1yx6pj2lyqPPZcZDViiFMqUSZ2ysyKYDdpxb3KBE3SKIlFJElL9WnTrPfeAF+A5b
JlltrOaXC1KIwuh6ARd2ZiMy26WsZ+AfnGkJ2IeK2dwhzLQogXFvWbiQWO0/KIZFHOLp7tsnm6jG
4r7DDJthMfPjQM39N/rgNe0L3NbnAZ15Uf3oRl/oPgHcGaf5FwSn0CQcPtFYWxSrBbirIpnVG2uQ
ScIRvNwaCc4=</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e4tpTd2JEeHxDbOXHYPqIzXdeNs=</DigestValue>
      </Reference>
      <Reference URI="/xl/worksheets/sheet5.xml?ContentType=application/vnd.openxmlformats-officedocument.spreadsheetml.worksheet+xml">
        <DigestMethod Algorithm="http://www.w3.org/2000/09/xmldsig#sha1"/>
        <DigestValue>UTJmJj/hQPzmUcLIzG4slh/DLfg=</DigestValue>
      </Reference>
      <Reference URI="/xl/printerSettings/printerSettings6.bin?ContentType=application/vnd.openxmlformats-officedocument.spreadsheetml.printerSettings">
        <DigestMethod Algorithm="http://www.w3.org/2000/09/xmldsig#sha1"/>
        <DigestValue>jcabjNC3vb9MoTaOwAmEcttowiM=</DigestValue>
      </Reference>
      <Reference URI="/xl/worksheets/sheet10.xml?ContentType=application/vnd.openxmlformats-officedocument.spreadsheetml.worksheet+xml">
        <DigestMethod Algorithm="http://www.w3.org/2000/09/xmldsig#sha1"/>
        <DigestValue>rAciqLVelx58fCbixLFQUzLm2rI=</DigestValue>
      </Reference>
      <Reference URI="/xl/printerSettings/printerSettings5.bin?ContentType=application/vnd.openxmlformats-officedocument.spreadsheetml.printerSettings">
        <DigestMethod Algorithm="http://www.w3.org/2000/09/xmldsig#sha1"/>
        <DigestValue>jcabjNC3vb9MoTaOwAmEcttowiM=</DigestValue>
      </Reference>
      <Reference URI="/xl/worksheets/sheet12.xml?ContentType=application/vnd.openxmlformats-officedocument.spreadsheetml.worksheet+xml">
        <DigestMethod Algorithm="http://www.w3.org/2000/09/xmldsig#sha1"/>
        <DigestValue>RYjJEfJJvI3XdGxRXwKgP5wAs6I=</DigestValue>
      </Reference>
      <Reference URI="/xl/theme/theme1.xml?ContentType=application/vnd.openxmlformats-officedocument.theme+xml">
        <DigestMethod Algorithm="http://www.w3.org/2000/09/xmldsig#sha1"/>
        <DigestValue>9qmLS+LilE9mSl2hTMj5oHE8VR8=</DigestValue>
      </Reference>
      <Reference URI="/xl/sharedStrings.xml?ContentType=application/vnd.openxmlformats-officedocument.spreadsheetml.sharedStrings+xml">
        <DigestMethod Algorithm="http://www.w3.org/2000/09/xmldsig#sha1"/>
        <DigestValue>pIRxqpJ0BOzFjgVZ0BaRtRCbsko=</DigestValue>
      </Reference>
      <Reference URI="/xl/printerSettings/printerSettings4.bin?ContentType=application/vnd.openxmlformats-officedocument.spreadsheetml.printerSettings">
        <DigestMethod Algorithm="http://www.w3.org/2000/09/xmldsig#sha1"/>
        <DigestValue>jcabjNC3vb9MoTaOwAmEcttowiM=</DigestValue>
      </Reference>
      <Reference URI="/xl/worksheets/sheet19.xml?ContentType=application/vnd.openxmlformats-officedocument.spreadsheetml.worksheet+xml">
        <DigestMethod Algorithm="http://www.w3.org/2000/09/xmldsig#sha1"/>
        <DigestValue>lJ8LI1tccIkQ7Dc4AwOhz2+Dogs=</DigestValue>
      </Reference>
      <Reference URI="/xl/printerSettings/printerSettings7.bin?ContentType=application/vnd.openxmlformats-officedocument.spreadsheetml.printerSettings">
        <DigestMethod Algorithm="http://www.w3.org/2000/09/xmldsig#sha1"/>
        <DigestValue>jcabjNC3vb9MoTaOwAmEcttowiM=</DigestValue>
      </Reference>
      <Reference URI="/xl/worksheets/sheet6.xml?ContentType=application/vnd.openxmlformats-officedocument.spreadsheetml.worksheet+xml">
        <DigestMethod Algorithm="http://www.w3.org/2000/09/xmldsig#sha1"/>
        <DigestValue>2fzgud0oFTGc/NLt9/YT2NIh6k8=</DigestValue>
      </Reference>
      <Reference URI="/xl/printerSettings/printerSettings8.bin?ContentType=application/vnd.openxmlformats-officedocument.spreadsheetml.printerSettings">
        <DigestMethod Algorithm="http://www.w3.org/2000/09/xmldsig#sha1"/>
        <DigestValue>jcabjNC3vb9MoTaOwAmEcttowiM=</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printerSettings/printerSettings2.bin?ContentType=application/vnd.openxmlformats-officedocument.spreadsheetml.printerSettings">
        <DigestMethod Algorithm="http://www.w3.org/2000/09/xmldsig#sha1"/>
        <DigestValue>jcabjNC3vb9MoTaOwAmEcttowiM=</DigestValue>
      </Reference>
      <Reference URI="/xl/worksheets/sheet9.xml?ContentType=application/vnd.openxmlformats-officedocument.spreadsheetml.worksheet+xml">
        <DigestMethod Algorithm="http://www.w3.org/2000/09/xmldsig#sha1"/>
        <DigestValue>UGG7wDT8f+nqJoSFLkLBgHIk1u4=</DigestValue>
      </Reference>
      <Reference URI="/xl/printerSettings/printerSettings11.bin?ContentType=application/vnd.openxmlformats-officedocument.spreadsheetml.printerSettings">
        <DigestMethod Algorithm="http://www.w3.org/2000/09/xmldsig#sha1"/>
        <DigestValue>jcabjNC3vb9MoTaOwAmEcttowiM=</DigestValue>
      </Reference>
      <Reference URI="/xl/worksheets/sheet7.xml?ContentType=application/vnd.openxmlformats-officedocument.spreadsheetml.worksheet+xml">
        <DigestMethod Algorithm="http://www.w3.org/2000/09/xmldsig#sha1"/>
        <DigestValue>GauriTxM/Kb64z6O7y382ZsBOFE=</DigestValue>
      </Reference>
      <Reference URI="/xl/printerSettings/printerSettings10.bin?ContentType=application/vnd.openxmlformats-officedocument.spreadsheetml.printerSettings">
        <DigestMethod Algorithm="http://www.w3.org/2000/09/xmldsig#sha1"/>
        <DigestValue>jcabjNC3vb9MoTaOwAmEcttowiM=</DigestValue>
      </Reference>
      <Reference URI="/xl/worksheets/sheet8.xml?ContentType=application/vnd.openxmlformats-officedocument.spreadsheetml.worksheet+xml">
        <DigestMethod Algorithm="http://www.w3.org/2000/09/xmldsig#sha1"/>
        <DigestValue>9Tb2+VDp4MsMpEsn905OHb6P/zs=</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worksheets/sheet11.xml?ContentType=application/vnd.openxmlformats-officedocument.spreadsheetml.worksheet+xml">
        <DigestMethod Algorithm="http://www.w3.org/2000/09/xmldsig#sha1"/>
        <DigestValue>c97R2r8L/+bwpKYb8csEv41PTJ0=</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12.bin?ContentType=application/vnd.openxmlformats-officedocument.spreadsheetml.printerSettings">
        <DigestMethod Algorithm="http://www.w3.org/2000/09/xmldsig#sha1"/>
        <DigestValue>jcabjNC3vb9MoTaOwAmEcttowiM=</DigestValue>
      </Reference>
      <Reference URI="/xl/printerSettings/printerSettings13.bin?ContentType=application/vnd.openxmlformats-officedocument.spreadsheetml.printerSettings">
        <DigestMethod Algorithm="http://www.w3.org/2000/09/xmldsig#sha1"/>
        <DigestValue>jcabjNC3vb9MoTaOwAmEcttowiM=</DigestValue>
      </Reference>
      <Reference URI="/xl/drawings/drawing1.xml?ContentType=application/vnd.openxmlformats-officedocument.drawing+xml">
        <DigestMethod Algorithm="http://www.w3.org/2000/09/xmldsig#sha1"/>
        <DigestValue>9jgpVdHzFAt7WN87Eb8UjCRV7yA=</DigestValue>
      </Reference>
      <Reference URI="/xl/printerSettings/printerSettings16.bin?ContentType=application/vnd.openxmlformats-officedocument.spreadsheetml.printerSettings">
        <DigestMethod Algorithm="http://www.w3.org/2000/09/xmldsig#sha1"/>
        <DigestValue>jcabjNC3vb9MoTaOwAmEcttowiM=</DigestValue>
      </Reference>
      <Reference URI="/xl/worksheets/sheet3.xml?ContentType=application/vnd.openxmlformats-officedocument.spreadsheetml.worksheet+xml">
        <DigestMethod Algorithm="http://www.w3.org/2000/09/xmldsig#sha1"/>
        <DigestValue>QfIf71+6WRQrYOZdD8byytLPiMM=</DigestValue>
      </Reference>
      <Reference URI="/xl/printerSettings/printerSettings15.bin?ContentType=application/vnd.openxmlformats-officedocument.spreadsheetml.printerSettings">
        <DigestMethod Algorithm="http://www.w3.org/2000/09/xmldsig#sha1"/>
        <DigestValue>jcabjNC3vb9MoTaOwAmEcttowiM=</DigestValue>
      </Reference>
      <Reference URI="/xl/worksheets/sheet2.xml?ContentType=application/vnd.openxmlformats-officedocument.spreadsheetml.worksheet+xml">
        <DigestMethod Algorithm="http://www.w3.org/2000/09/xmldsig#sha1"/>
        <DigestValue>UKYXTTSS264RysSB6PFiJJWlGlo=</DigestValue>
      </Reference>
      <Reference URI="/xl/printerSettings/printerSettings14.bin?ContentType=application/vnd.openxmlformats-officedocument.spreadsheetml.printerSettings">
        <DigestMethod Algorithm="http://www.w3.org/2000/09/xmldsig#sha1"/>
        <DigestValue>jcabjNC3vb9MoTaOwAmEcttowiM=</DigestValue>
      </Reference>
      <Reference URI="/xl/worksheets/sheet4.xml?ContentType=application/vnd.openxmlformats-officedocument.spreadsheetml.worksheet+xml">
        <DigestMethod Algorithm="http://www.w3.org/2000/09/xmldsig#sha1"/>
        <DigestValue>e0BuDvN1iSBfYeyDSA6Ps+qrmuM=</DigestValue>
      </Reference>
      <Reference URI="/xl/externalLinks/externalLink3.xml?ContentType=application/vnd.openxmlformats-officedocument.spreadsheetml.externalLink+xml">
        <DigestMethod Algorithm="http://www.w3.org/2000/09/xmldsig#sha1"/>
        <DigestValue>gvl4w4jc1MnhaxJD59podlZFRbk=</DigestValue>
      </Reference>
      <Reference URI="/xl/workbook.xml?ContentType=application/vnd.openxmlformats-officedocument.spreadsheetml.sheet.main+xml">
        <DigestMethod Algorithm="http://www.w3.org/2000/09/xmldsig#sha1"/>
        <DigestValue>vB5OWV3p/pnlKIYYsXUARmokL2U=</DigestValue>
      </Reference>
      <Reference URI="/xl/worksheets/sheet18.xml?ContentType=application/vnd.openxmlformats-officedocument.spreadsheetml.worksheet+xml">
        <DigestMethod Algorithm="http://www.w3.org/2000/09/xmldsig#sha1"/>
        <DigestValue>AThtlbJl2nCv4ZWeQhr2qUG38fY=</DigestValue>
      </Reference>
      <Reference URI="/xl/worksheets/sheet1.xml?ContentType=application/vnd.openxmlformats-officedocument.spreadsheetml.worksheet+xml">
        <DigestMethod Algorithm="http://www.w3.org/2000/09/xmldsig#sha1"/>
        <DigestValue>EV3g2Piw6ZvfGTisKM/eMPSYS2E=</DigestValue>
      </Reference>
      <Reference URI="/xl/styles.xml?ContentType=application/vnd.openxmlformats-officedocument.spreadsheetml.styles+xml">
        <DigestMethod Algorithm="http://www.w3.org/2000/09/xmldsig#sha1"/>
        <DigestValue>O16wHMQdTE8DP3ooppQHl4Ssl/c=</DigestValue>
      </Reference>
      <Reference URI="/xl/worksheets/sheet17.xml?ContentType=application/vnd.openxmlformats-officedocument.spreadsheetml.worksheet+xml">
        <DigestMethod Algorithm="http://www.w3.org/2000/09/xmldsig#sha1"/>
        <DigestValue>b3bbyCx2QrVcdtgbXx35yb/MhqA=</DigestValue>
      </Reference>
      <Reference URI="/xl/printerSettings/printerSettings1.bin?ContentType=application/vnd.openxmlformats-officedocument.spreadsheetml.printerSettings">
        <DigestMethod Algorithm="http://www.w3.org/2000/09/xmldsig#sha1"/>
        <DigestValue>JnNgYLmL8jnhSpAtso5lOE9vjLA=</DigestValue>
      </Reference>
      <Reference URI="/xl/worksheets/sheet16.xml?ContentType=application/vnd.openxmlformats-officedocument.spreadsheetml.worksheet+xml">
        <DigestMethod Algorithm="http://www.w3.org/2000/09/xmldsig#sha1"/>
        <DigestValue>/4z7XEvML0ocY0q7k4GFFDJGoPc=</DigestValue>
      </Reference>
      <Reference URI="/xl/printerSettings/printerSettings17.bin?ContentType=application/vnd.openxmlformats-officedocument.spreadsheetml.printerSettings">
        <DigestMethod Algorithm="http://www.w3.org/2000/09/xmldsig#sha1"/>
        <DigestValue>jcabjNC3vb9MoTaOwAmEcttowiM=</DigestValue>
      </Reference>
      <Reference URI="/xl/calcChain.xml?ContentType=application/vnd.openxmlformats-officedocument.spreadsheetml.calcChain+xml">
        <DigestMethod Algorithm="http://www.w3.org/2000/09/xmldsig#sha1"/>
        <DigestValue>ziPB7lU6Ez74O2P54x4pIQ+QHoI=</DigestValue>
      </Reference>
      <Reference URI="/xl/printerSettings/printerSettings19.bin?ContentType=application/vnd.openxmlformats-officedocument.spreadsheetml.printerSettings">
        <DigestMethod Algorithm="http://www.w3.org/2000/09/xmldsig#sha1"/>
        <DigestValue>owRgR7Wt+9s2ZNrk14+YNTtUBdM=</DigestValue>
      </Reference>
      <Reference URI="/xl/worksheets/sheet15.xml?ContentType=application/vnd.openxmlformats-officedocument.spreadsheetml.worksheet+xml">
        <DigestMethod Algorithm="http://www.w3.org/2000/09/xmldsig#sha1"/>
        <DigestValue>UgypB+R9RKySmipWZpobI9YZ7K4=</DigestValue>
      </Reference>
      <Reference URI="/xl/worksheets/sheet13.xml?ContentType=application/vnd.openxmlformats-officedocument.spreadsheetml.worksheet+xml">
        <DigestMethod Algorithm="http://www.w3.org/2000/09/xmldsig#sha1"/>
        <DigestValue>Aq+a4aH+yFomuD/AHnmIczPqAtE=</DigestValue>
      </Reference>
      <Reference URI="/xl/worksheets/sheet14.xml?ContentType=application/vnd.openxmlformats-officedocument.spreadsheetml.worksheet+xml">
        <DigestMethod Algorithm="http://www.w3.org/2000/09/xmldsig#sha1"/>
        <DigestValue>hO1X9fE/nQ6kebBlHwoIrgIAHlc=</DigestValue>
      </Reference>
      <Reference URI="/xl/printerSettings/printerSettings18.bin?ContentType=application/vnd.openxmlformats-officedocument.spreadsheetml.printerSettings">
        <DigestMethod Algorithm="http://www.w3.org/2000/09/xmldsig#sha1"/>
        <DigestValue>jcabjNC3vb9MoTaOwAmEcttowiM=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QOJWOGL0aTUq7DRCqKq/shSZMHw=</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Z0VZUmijP5aZMIY9SrfoO1lftec=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2019-01-31T13:44:48Z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PG1-BBG-QQ-20181231</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2019-01-31T13:44:48Z</xd:SigningTime>
          <xd:SigningCertificate>
            <xd:Cert>
              <xd:CertDigest>
                <DigestMethod Algorithm="http://www.w3.org/2000/09/xmldsig#sha1"/>
                <DigestValue>HZPUMxuDdRLcDOJFQP1R56ITiEo=</DigestValue>
              </xd:CertDigest>
              <xd:IssuerSerial>
                <X509IssuerName>CN=NBG Class 2 INT Sub CA, DC=nbg, DC=ge</X509IssuerName>
                <X509SerialNumber>584736924451908523934552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'11. CRWA'!Print_Area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2019-01-31T10:54:43Z</dcterms:modified>
</cp:coreProperties>
</file>