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825" windowWidth="14805" windowHeight="7290" tabRatio="982"/>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_xlnm.Print_Area" localSheetId="1">'1. key ratios'!$A$1:$G$39</definedName>
    <definedName name="_xlnm.Print_Area" localSheetId="14">'14. CICR'!$A$1:$D$17</definedName>
    <definedName name="_xlnm.Print_Area" localSheetId="3">'3. PL'!$A$1:$H$67</definedName>
    <definedName name="_xlnm.Print_Area" localSheetId="8">'8. LI2'!$A$1:$C$15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N21" i="37" l="1"/>
  <c r="N7" i="37"/>
  <c r="N20" i="37"/>
  <c r="N14" i="37" s="1"/>
  <c r="N19" i="37"/>
  <c r="N18" i="37"/>
  <c r="N17" i="37"/>
  <c r="N16" i="37"/>
  <c r="N15" i="37"/>
  <c r="N13" i="37"/>
  <c r="N12" i="37"/>
  <c r="N11" i="37"/>
  <c r="N10" i="37"/>
  <c r="N9" i="37"/>
  <c r="N8" i="37"/>
  <c r="H8" i="74" l="1"/>
  <c r="E42" i="75" l="1"/>
  <c r="B2" i="53" l="1"/>
  <c r="B2" i="75"/>
  <c r="B2" i="71"/>
  <c r="B2" i="52"/>
  <c r="B2" i="72"/>
  <c r="B2" i="73"/>
  <c r="B2" i="28"/>
  <c r="B2" i="69"/>
  <c r="B2" i="35"/>
  <c r="B2" i="64"/>
  <c r="B2" i="74"/>
  <c r="B2" i="36"/>
  <c r="B2" i="37"/>
  <c r="B2" i="62"/>
  <c r="G9" i="74" l="1"/>
  <c r="G10" i="74"/>
  <c r="G11" i="74"/>
  <c r="G12" i="74"/>
  <c r="G19" i="74"/>
  <c r="G20" i="74"/>
  <c r="G8" i="74" l="1"/>
  <c r="C20" i="69"/>
  <c r="C22" i="69"/>
  <c r="G13" i="74" l="1"/>
  <c r="G18" i="74"/>
  <c r="G21" i="74"/>
  <c r="E22" i="74"/>
  <c r="D22" i="74"/>
  <c r="F22" i="74" l="1"/>
  <c r="C22" i="74"/>
  <c r="D14" i="62" l="1"/>
  <c r="C14" i="62"/>
  <c r="C20" i="62" s="1"/>
  <c r="F21" i="72" l="1"/>
  <c r="H21" i="74" l="1"/>
  <c r="V9" i="64"/>
  <c r="V8" i="64"/>
  <c r="G22" i="74" l="1"/>
  <c r="V7" i="64"/>
  <c r="D15" i="36"/>
  <c r="H22" i="74" l="1"/>
  <c r="S8" i="35" l="1"/>
  <c r="E20" i="72" l="1"/>
  <c r="E17" i="72"/>
  <c r="G17" i="72" s="1"/>
  <c r="E16" i="72"/>
  <c r="G16" i="72" s="1"/>
  <c r="D15" i="72"/>
  <c r="E19" i="72" l="1"/>
  <c r="G19" i="72" s="1"/>
  <c r="E18" i="72"/>
  <c r="G18" i="72" s="1"/>
  <c r="G20" i="72"/>
  <c r="S21" i="35"/>
  <c r="S20" i="35"/>
  <c r="S19" i="35"/>
  <c r="S18" i="35"/>
  <c r="S17" i="35"/>
  <c r="S16" i="35"/>
  <c r="S15" i="35"/>
  <c r="S14" i="35"/>
  <c r="S13" i="35"/>
  <c r="S12" i="35"/>
  <c r="S11" i="35"/>
  <c r="S10" i="35"/>
  <c r="S9" i="35"/>
  <c r="S22" i="35" l="1"/>
  <c r="D21" i="72" l="1"/>
  <c r="D22" i="35" l="1"/>
  <c r="E22" i="35"/>
  <c r="F22" i="35"/>
  <c r="G22" i="35"/>
  <c r="H22" i="35"/>
  <c r="I22" i="35"/>
  <c r="J22" i="35"/>
  <c r="K22" i="35"/>
  <c r="L22" i="35"/>
  <c r="M22" i="35"/>
  <c r="N22" i="35"/>
  <c r="O22" i="35"/>
  <c r="P22" i="35"/>
  <c r="Q22" i="35"/>
  <c r="R22" i="35"/>
  <c r="C22" i="35"/>
  <c r="H9" i="74" l="1"/>
  <c r="H10" i="74"/>
  <c r="H11" i="74"/>
  <c r="H12" i="74"/>
  <c r="H13" i="74"/>
  <c r="H14" i="74"/>
  <c r="H15" i="74"/>
  <c r="H16" i="74"/>
  <c r="H17" i="74"/>
  <c r="H18" i="74"/>
  <c r="H19" i="74"/>
  <c r="H20" i="74"/>
  <c r="T21" i="64" l="1"/>
  <c r="U21" i="64"/>
  <c r="C6" i="71" l="1"/>
  <c r="H53" i="75" l="1"/>
  <c r="E53" i="75"/>
  <c r="H52" i="75"/>
  <c r="E52" i="75"/>
  <c r="H51" i="75"/>
  <c r="E51" i="75"/>
  <c r="H50" i="75"/>
  <c r="E50" i="75"/>
  <c r="H49" i="75"/>
  <c r="E49" i="75"/>
  <c r="H48" i="75"/>
  <c r="E48" i="75"/>
  <c r="H47" i="75"/>
  <c r="E47" i="75"/>
  <c r="H46" i="75"/>
  <c r="E46" i="75"/>
  <c r="H45" i="75"/>
  <c r="E45" i="75"/>
  <c r="H44" i="75"/>
  <c r="E44" i="75"/>
  <c r="H43" i="75"/>
  <c r="E43" i="75"/>
  <c r="H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H18" i="75"/>
  <c r="E18" i="75"/>
  <c r="H17" i="75"/>
  <c r="E17" i="75"/>
  <c r="H16" i="75"/>
  <c r="E16" i="75"/>
  <c r="H15" i="75"/>
  <c r="E15" i="75"/>
  <c r="H14" i="75"/>
  <c r="E14" i="75"/>
  <c r="H13" i="75"/>
  <c r="H12" i="75"/>
  <c r="E12" i="75"/>
  <c r="H11" i="75"/>
  <c r="E11" i="75"/>
  <c r="H10" i="75"/>
  <c r="E10" i="75"/>
  <c r="H9" i="75"/>
  <c r="E9" i="75"/>
  <c r="H8" i="75"/>
  <c r="E8" i="75"/>
  <c r="H7" i="75"/>
  <c r="E7" i="75"/>
  <c r="C14" i="37" l="1"/>
  <c r="C7" i="37"/>
  <c r="C21" i="37" l="1"/>
  <c r="D6" i="71"/>
  <c r="C14" i="71"/>
  <c r="D61" i="53"/>
  <c r="C61" i="53"/>
  <c r="D53" i="53"/>
  <c r="C53" i="53"/>
  <c r="D34" i="53"/>
  <c r="D45" i="53" s="1"/>
  <c r="C34" i="53"/>
  <c r="C45" i="53" s="1"/>
  <c r="D54" i="53" l="1"/>
  <c r="C54" i="53"/>
  <c r="D30" i="53"/>
  <c r="C30" i="53"/>
  <c r="D9" i="53"/>
  <c r="D22" i="53" s="1"/>
  <c r="C9" i="53"/>
  <c r="C22" i="53" s="1"/>
  <c r="D31" i="62"/>
  <c r="C31" i="62"/>
  <c r="C41" i="62" s="1"/>
  <c r="D31" i="53" l="1"/>
  <c r="D56" i="53" s="1"/>
  <c r="D63" i="53" s="1"/>
  <c r="D65" i="53" s="1"/>
  <c r="D67" i="53" s="1"/>
  <c r="D41" i="62"/>
  <c r="C31" i="53"/>
  <c r="C56" i="53" s="1"/>
  <c r="C63" i="53" s="1"/>
  <c r="C65" i="53" s="1"/>
  <c r="C67" i="53" s="1"/>
  <c r="E22" i="53"/>
  <c r="D20" i="62"/>
  <c r="E41" i="62" l="1"/>
  <c r="E31" i="62"/>
  <c r="D14" i="71"/>
  <c r="C43" i="28" l="1"/>
  <c r="C31" i="28" l="1"/>
  <c r="C30" i="28" s="1"/>
  <c r="C21" i="64" l="1"/>
  <c r="D21" i="64"/>
  <c r="E21" i="64"/>
  <c r="F21" i="64"/>
  <c r="G21" i="64"/>
  <c r="H21" i="64"/>
  <c r="I21" i="64"/>
  <c r="J21" i="64"/>
  <c r="K21" i="64"/>
  <c r="L21" i="64"/>
  <c r="M21" i="64"/>
  <c r="N21" i="64"/>
  <c r="O21" i="64"/>
  <c r="P21" i="64"/>
  <c r="Q21" i="64"/>
  <c r="R21" i="64"/>
  <c r="S21" i="64"/>
  <c r="E16" i="37" l="1"/>
  <c r="E17" i="37"/>
  <c r="E18" i="37"/>
  <c r="E19" i="37"/>
  <c r="E15" i="37"/>
  <c r="E9" i="37"/>
  <c r="K9" i="37" s="1"/>
  <c r="E10" i="37"/>
  <c r="K10" i="37" s="1"/>
  <c r="E11" i="37"/>
  <c r="K11" i="37" s="1"/>
  <c r="E12" i="37"/>
  <c r="K12" i="37" s="1"/>
  <c r="E8" i="37"/>
  <c r="K8" i="37" s="1"/>
  <c r="C15" i="36"/>
  <c r="V10" i="64"/>
  <c r="V11" i="64"/>
  <c r="V12" i="64"/>
  <c r="V13" i="64"/>
  <c r="V14" i="64"/>
  <c r="V15" i="64"/>
  <c r="V16" i="64"/>
  <c r="V17" i="64"/>
  <c r="V18" i="64"/>
  <c r="V19" i="64"/>
  <c r="V20" i="64"/>
  <c r="V21" i="64" l="1"/>
  <c r="E7" i="37"/>
  <c r="E14" i="37"/>
  <c r="E21" i="37" l="1"/>
  <c r="C47" i="28"/>
  <c r="C52" i="28" s="1"/>
  <c r="C35" i="28"/>
  <c r="C41" i="28" s="1"/>
  <c r="C12" i="28"/>
  <c r="C6" i="28" l="1"/>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C37" i="69" s="1"/>
  <c r="E34" i="62"/>
  <c r="C38" i="69" s="1"/>
  <c r="E35" i="62"/>
  <c r="C39" i="69" s="1"/>
  <c r="E36" i="62"/>
  <c r="C40" i="69" s="1"/>
  <c r="E37" i="62"/>
  <c r="C41" i="69" s="1"/>
  <c r="E38" i="62"/>
  <c r="C42" i="69" s="1"/>
  <c r="E39" i="62"/>
  <c r="C43" i="69" s="1"/>
  <c r="E40" i="62"/>
  <c r="E23" i="62"/>
  <c r="C26" i="69" s="1"/>
  <c r="E24" i="62"/>
  <c r="C27" i="69" s="1"/>
  <c r="E25" i="62"/>
  <c r="C28" i="69" s="1"/>
  <c r="E26" i="62"/>
  <c r="C29" i="69" s="1"/>
  <c r="E27" i="62"/>
  <c r="C30" i="69" s="1"/>
  <c r="E28" i="62"/>
  <c r="C31" i="69" s="1"/>
  <c r="E29" i="62"/>
  <c r="C32" i="69" s="1"/>
  <c r="E30" i="62"/>
  <c r="C34" i="69" s="1"/>
  <c r="E22" i="62"/>
  <c r="C25" i="69" s="1"/>
  <c r="E8" i="62"/>
  <c r="E9" i="62"/>
  <c r="E10" i="62"/>
  <c r="E11" i="62"/>
  <c r="E12" i="62"/>
  <c r="E13" i="62"/>
  <c r="E15" i="62"/>
  <c r="C16" i="69" s="1"/>
  <c r="E16" i="62"/>
  <c r="C17" i="69" s="1"/>
  <c r="E17" i="62"/>
  <c r="C18" i="69" s="1"/>
  <c r="E18" i="62"/>
  <c r="C21" i="69" s="1"/>
  <c r="E19" i="62"/>
  <c r="C23" i="69" s="1"/>
  <c r="E20" i="62"/>
  <c r="E7" i="62"/>
  <c r="C28" i="28" l="1"/>
  <c r="E14" i="62"/>
  <c r="C36" i="69"/>
  <c r="C13" i="72"/>
  <c r="E13" i="72" s="1"/>
  <c r="C11" i="69"/>
  <c r="C12" i="72"/>
  <c r="E12" i="72" s="1"/>
  <c r="G12" i="72" s="1"/>
  <c r="C10" i="69"/>
  <c r="C11" i="72"/>
  <c r="E11" i="72" s="1"/>
  <c r="G11" i="72" s="1"/>
  <c r="C9" i="69"/>
  <c r="C9" i="72"/>
  <c r="E9" i="72" s="1"/>
  <c r="G9" i="72" s="1"/>
  <c r="C7" i="69"/>
  <c r="C8" i="72"/>
  <c r="E8" i="72" s="1"/>
  <c r="C6" i="69"/>
  <c r="C14" i="72"/>
  <c r="E14" i="72" s="1"/>
  <c r="G14" i="72" s="1"/>
  <c r="C13" i="69"/>
  <c r="C10" i="72"/>
  <c r="E10" i="72" s="1"/>
  <c r="G10" i="72" s="1"/>
  <c r="C8" i="69"/>
  <c r="C44" i="69"/>
  <c r="C15" i="69" l="1"/>
  <c r="C24" i="69" s="1"/>
  <c r="C15" i="72"/>
  <c r="C21" i="72" s="1"/>
  <c r="G8" i="72"/>
  <c r="E15" i="72"/>
  <c r="G15" i="72" s="1"/>
  <c r="G13" i="72"/>
  <c r="E21" i="72" l="1"/>
  <c r="G21" i="72"/>
  <c r="C5" i="73" s="1"/>
  <c r="C8" i="73" s="1"/>
  <c r="C13" i="73" s="1"/>
</calcChain>
</file>

<file path=xl/sharedStrings.xml><?xml version="1.0" encoding="utf-8"?>
<sst xmlns="http://schemas.openxmlformats.org/spreadsheetml/2006/main" count="669" uniqueCount="430">
  <si>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</si>
  <si>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</si>
  <si>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</si>
  <si>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</si>
  <si>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</si>
  <si>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</si>
  <si>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</si>
  <si>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</si>
  <si>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</si>
  <si>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</si>
  <si>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</si>
  <si>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</si>
  <si>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</si>
  <si>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</si>
  <si>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</si>
  <si>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</si>
  <si>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</si>
  <si>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</si>
  <si>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</si>
  <si>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</si>
  <si>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</si>
  <si>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</si>
  <si>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</si>
  <si>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</si>
  <si>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</si>
  <si>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</si>
  <si>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</si>
  <si>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</si>
  <si>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</si>
  <si>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</si>
  <si>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</si>
  <si>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</si>
  <si>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</si>
  <si>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</si>
  <si>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</si>
  <si>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</si>
  <si>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</si>
  <si>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</si>
  <si>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</si>
  <si>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</si>
  <si>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</si>
  <si>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</si>
  <si>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</si>
  <si>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</si>
  <si>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</si>
  <si>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</si>
  <si>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</si>
  <si>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</si>
  <si>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</si>
  <si>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</si>
  <si>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</si>
  <si>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</si>
  <si>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</si>
  <si>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</si>
  <si>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</si>
  <si>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</si>
  <si>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</si>
  <si>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</si>
  <si>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</si>
  <si>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</si>
  <si>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</si>
  <si>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</si>
  <si>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</si>
  <si>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</si>
  <si>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</si>
  <si>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</si>
  <si>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</si>
  <si>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</si>
  <si>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</si>
  <si>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</si>
  <si>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</si>
  <si>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</si>
  <si>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</si>
  <si>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</si>
  <si>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</si>
  <si>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</si>
  <si>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</si>
  <si>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</si>
  <si>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</si>
  <si>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</si>
  <si>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</si>
  <si>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</si>
  <si>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</si>
  <si>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</si>
  <si>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</si>
  <si>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</si>
  <si>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</si>
  <si>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</si>
  <si>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</si>
  <si>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</si>
  <si>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</si>
  <si>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</si>
  <si>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</si>
  <si>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</si>
  <si>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</si>
  <si>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</si>
  <si>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</si>
  <si>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</si>
  <si>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</si>
  <si>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</si>
  <si>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</si>
  <si>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</si>
  <si>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</si>
  <si>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</si>
  <si>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</si>
  <si>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</si>
  <si>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</si>
  <si>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</si>
  <si>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</si>
  <si>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</si>
  <si>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</si>
  <si>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</si>
  <si>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</si>
  <si>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</si>
  <si>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</si>
  <si>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</si>
  <si>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</si>
  <si>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</si>
  <si>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</si>
  <si>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</si>
  <si>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</si>
  <si>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</si>
  <si>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</si>
  <si>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</si>
  <si>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</si>
  <si>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</si>
  <si>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</si>
  <si>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</si>
  <si>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</si>
  <si>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</si>
  <si>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</si>
  <si>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</si>
  <si>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</si>
  <si>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</si>
  <si>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</si>
  <si>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</si>
  <si>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</si>
  <si>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</si>
  <si>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</si>
  <si>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</si>
  <si>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</si>
  <si>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</si>
  <si>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</si>
  <si>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</si>
  <si>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</si>
  <si>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</si>
  <si>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</si>
  <si>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</si>
  <si>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</si>
  <si>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</si>
  <si>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</si>
  <si>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</si>
  <si>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</si>
  <si>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</si>
  <si>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</si>
  <si>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</si>
  <si>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</si>
  <si>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</si>
  <si>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</si>
  <si>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</si>
  <si>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</si>
  <si>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</si>
  <si>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</si>
  <si>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</si>
  <si>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</si>
  <si>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</si>
  <si>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</si>
  <si>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</si>
  <si>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</si>
  <si>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</si>
  <si>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</si>
  <si>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</si>
  <si>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</si>
  <si>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</si>
  <si>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</si>
  <si>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</si>
  <si>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</si>
  <si>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</si>
  <si>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</si>
  <si>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</si>
  <si>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</si>
  <si>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</si>
  <si>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</si>
  <si>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</si>
  <si>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</si>
  <si>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</si>
  <si>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</si>
  <si>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</si>
  <si>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</si>
  <si>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</si>
  <si>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</si>
  <si>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</si>
  <si>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</si>
  <si>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</si>
  <si>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</si>
  <si>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</si>
  <si>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</si>
  <si>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</si>
  <si>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</si>
  <si>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</si>
  <si>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</si>
  <si>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</si>
  <si>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</si>
  <si>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</si>
  <si>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</si>
  <si>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</si>
  <si>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</si>
  <si>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</si>
  <si>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</si>
  <si>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</si>
  <si>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</si>
  <si>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</si>
  <si>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</si>
  <si>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</si>
  <si>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</si>
  <si>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</si>
  <si>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</si>
  <si>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</si>
  <si>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</si>
  <si>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</si>
  <si>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</si>
  <si>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</si>
  <si>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</si>
  <si>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</si>
  <si>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</si>
  <si>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</si>
  <si>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</si>
  <si>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</si>
  <si>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</si>
  <si>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</si>
  <si>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</si>
  <si>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</si>
  <si>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</si>
  <si>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</si>
  <si>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</si>
  <si>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</si>
  <si>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</si>
  <si>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</si>
  <si>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</si>
  <si>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</si>
  <si>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</si>
  <si>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</si>
  <si>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</si>
  <si>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</si>
  <si>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</si>
  <si>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</si>
  <si>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</si>
  <si>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</si>
  <si>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</si>
  <si>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</si>
  <si>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</si>
  <si>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</si>
  <si>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</si>
  <si>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</si>
  <si>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</si>
  <si>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</si>
  <si>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</si>
  <si>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</si>
  <si>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</si>
  <si>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</si>
  <si>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</si>
  <si>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</si>
  <si>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</si>
  <si>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</si>
  <si>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</si>
  <si>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</si>
  <si>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</si>
  <si>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</si>
  <si>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</si>
  <si>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</si>
  <si>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</si>
  <si>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</si>
  <si>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</si>
  <si>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</si>
  <si>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</si>
  <si>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</si>
  <si>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</si>
  <si>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</si>
  <si>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</si>
  <si>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</si>
  <si>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</si>
  <si>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</si>
  <si>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</si>
  <si>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</si>
  <si>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</si>
  <si>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</si>
  <si>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</si>
  <si>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</si>
  <si>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</si>
  <si>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</si>
  <si>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</si>
  <si>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</si>
  <si>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</si>
  <si>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</si>
  <si>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</si>
  <si>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</si>
  <si>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</si>
  <si>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</si>
  <si>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</si>
  <si>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</si>
  <si>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</si>
  <si>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</si>
  <si>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</si>
  <si>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</si>
  <si>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</si>
  <si>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</si>
  <si>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</si>
  <si>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</si>
  <si>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</si>
  <si>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</si>
  <si>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</si>
  <si>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</si>
  <si>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</si>
  <si>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</si>
  <si>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</si>
  <si>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</si>
  <si>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</si>
  <si>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</si>
  <si>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</si>
  <si>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</si>
  <si>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</si>
  <si>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</si>
  <si>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</si>
  <si>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</si>
  <si>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</si>
  <si>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</si>
  <si>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</si>
  <si>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</si>
  <si>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</si>
  <si>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</si>
  <si>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</si>
  <si>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</si>
  <si>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</si>
  <si>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</si>
  <si>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</si>
  <si>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</si>
  <si>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</si>
  <si>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</si>
  <si>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</si>
  <si>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</si>
  <si>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</si>
  <si>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</si>
  <si>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</si>
  <si>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</si>
  <si>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</si>
  <si>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</si>
  <si>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</si>
  <si>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</si>
  <si>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</si>
  <si>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</si>
  <si>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</si>
  <si>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</si>
  <si>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</si>
  <si>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</si>
  <si>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</si>
  <si>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</si>
  <si>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</si>
  <si>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</si>
  <si>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</si>
  <si>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</si>
  <si>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</si>
  <si>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</si>
  <si>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</si>
  <si>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</si>
  <si>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</si>
  <si>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</si>
  <si>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</si>
  <si>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</si>
  <si>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</si>
  <si>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</si>
  <si>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</si>
  <si>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</si>
  <si>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</si>
  <si>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</si>
  <si>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</si>
  <si>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</si>
  <si>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</si>
  <si>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</si>
  <si>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</si>
  <si>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</si>
  <si>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</si>
  <si>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</si>
  <si>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</si>
  <si>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</si>
  <si>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</si>
  <si>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</si>
  <si>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</si>
  <si>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</si>
  <si>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</si>
  <si>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</si>
  <si>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</si>
  <si>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</si>
  <si>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</si>
  <si>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</si>
  <si>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</si>
  <si>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</si>
  <si>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</si>
  <si>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</si>
  <si>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</si>
  <si>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X</t>
  </si>
  <si>
    <t>ირაკლი გილაური</t>
  </si>
  <si>
    <t>ნილ ჯანინი</t>
  </si>
  <si>
    <t>დევიდ მორისონი</t>
  </si>
  <si>
    <t>თამაზ გიორგაძე</t>
  </si>
  <si>
    <t>კიმ ბრედლი</t>
  </si>
  <si>
    <t>ალასდაირ ბრიჩი</t>
  </si>
  <si>
    <t>ჰანნა ლოიკაინენი</t>
  </si>
  <si>
    <t>კახაბერ კიკნაველიძე</t>
  </si>
  <si>
    <t>ლევან ყულიჯანიშვილი</t>
  </si>
  <si>
    <t>მიხეილ გომართელი</t>
  </si>
  <si>
    <t>გიორგი ჭილაძე</t>
  </si>
  <si>
    <t>ალექსანდრე კაცმანი</t>
  </si>
  <si>
    <t>რამაზ კუკულაძე</t>
  </si>
  <si>
    <t>დავით წიკლაური</t>
  </si>
  <si>
    <t>სს ბიჯეო ჯგუფი</t>
  </si>
  <si>
    <t>Harding Loevner Management LP</t>
  </si>
  <si>
    <t>სს ”საქართველოს ბანკი”</t>
  </si>
  <si>
    <t>მათ შორის მეორად საზედამხედველო კაპიტალში დაქვითული ინსტრუმენტები</t>
  </si>
  <si>
    <t>6.1.1</t>
  </si>
  <si>
    <t>ცხრილი 9 (Capital), N2</t>
  </si>
  <si>
    <t>ცხრილი 9 (Capital), N3</t>
  </si>
  <si>
    <t>ცხრილი 9 (Capital), N39</t>
  </si>
  <si>
    <t>ცხრილი 9 (Capital), N17</t>
  </si>
  <si>
    <t>ცხრილი 9 (Capital), N37</t>
  </si>
  <si>
    <t>ცხრილი 9 (Capital), N4,N8</t>
  </si>
  <si>
    <t>ცხრილი 9 (Capital), N12</t>
  </si>
  <si>
    <t>ცხრილი 9 (Capital), N6</t>
  </si>
  <si>
    <t>ცხრილი 9 (Capital), N18</t>
  </si>
  <si>
    <t>ჯონათან მუირი</t>
  </si>
  <si>
    <t>www.bog.ge</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</si>
</sst>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
    <numFmt numFmtId="195" formatCode="#,##0.0000000"/>
  </numFmts>
  <fonts count="11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1"/>
      <name val="Calibri"/>
      <family val="2"/>
      <scheme val="minor"/>
    </font>
    <font>
      <b/>
      <sz val="11"/>
      <name val="Calibri"/>
      <family val="2"/>
      <scheme val="minor"/>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s>
  <borders count="7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s>
  <cellStyleXfs count="2096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68"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cellStyleXfs>
  <cellXfs count="44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22"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3" fillId="0" borderId="0" xfId="0" applyFont="1" applyBorder="1" applyAlignment="1">
      <alignment vertical="center" wrapText="1"/>
    </xf>
    <xf numFmtId="0" fontId="10" fillId="0" borderId="0" xfId="0" applyFont="1" applyFill="1" applyBorder="1" applyAlignment="1">
      <alignment horizontal="center" wrapText="1"/>
    </xf>
    <xf numFmtId="0" fontId="9" fillId="0" borderId="23" xfId="0" applyFont="1" applyBorder="1" applyAlignment="1"/>
    <xf numFmtId="0" fontId="13" fillId="0" borderId="27" xfId="0" applyFont="1" applyBorder="1" applyAlignment="1">
      <alignment wrapText="1"/>
    </xf>
    <xf numFmtId="0" fontId="4" fillId="0" borderId="42" xfId="0" applyFont="1" applyBorder="1" applyAlignment="1"/>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1" xfId="0" applyFont="1" applyBorder="1" applyAlignment="1">
      <alignment wrapText="1"/>
    </xf>
    <xf numFmtId="0" fontId="19" fillId="0" borderId="11" xfId="0" applyFont="1" applyBorder="1" applyAlignment="1">
      <alignment wrapText="1"/>
    </xf>
    <xf numFmtId="0" fontId="25" fillId="0" borderId="12" xfId="0" applyFont="1" applyBorder="1" applyAlignment="1">
      <alignment wrapText="1"/>
    </xf>
    <xf numFmtId="0" fontId="24" fillId="36" borderId="15" xfId="0" applyFont="1" applyFill="1" applyBorder="1" applyAlignment="1">
      <alignment wrapText="1"/>
    </xf>
    <xf numFmtId="0" fontId="4" fillId="0" borderId="21"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0" fontId="4" fillId="0" borderId="18" xfId="0" applyFont="1" applyBorder="1"/>
    <xf numFmtId="0" fontId="7" fillId="3" borderId="24" xfId="9" applyFont="1" applyFill="1" applyBorder="1" applyAlignment="1" applyProtection="1">
      <alignment horizontal="left" vertical="center"/>
      <protection locked="0"/>
    </xf>
    <xf numFmtId="0" fontId="4" fillId="0" borderId="0" xfId="0" applyFont="1" applyFill="1" applyBorder="1" applyAlignment="1">
      <alignment wrapText="1"/>
    </xf>
    <xf numFmtId="0" fontId="15" fillId="0" borderId="0" xfId="8" applyFont="1" applyFill="1" applyBorder="1" applyAlignment="1" applyProtection="1">
      <protection locked="0"/>
    </xf>
    <xf numFmtId="0" fontId="7" fillId="0" borderId="0" xfId="5" applyFont="1" applyFill="1" applyProtection="1">
      <protection locked="0"/>
    </xf>
    <xf numFmtId="0" fontId="15" fillId="3" borderId="3" xfId="15" applyFont="1" applyFill="1" applyBorder="1" applyAlignment="1" applyProtection="1">
      <alignment horizontal="center" vertical="center"/>
      <protection locked="0"/>
    </xf>
    <xf numFmtId="0" fontId="4" fillId="3" borderId="3" xfId="15" applyFont="1" applyFill="1" applyBorder="1" applyAlignment="1" applyProtection="1">
      <alignment horizontal="center" vertical="center" wrapText="1"/>
      <protection locked="0"/>
    </xf>
    <xf numFmtId="3" fontId="7" fillId="3" borderId="3" xfId="16" applyNumberFormat="1" applyFont="1" applyFill="1" applyBorder="1" applyAlignment="1" applyProtection="1">
      <alignment horizontal="left" wrapText="1"/>
      <protection locked="0"/>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4" fillId="0" borderId="3" xfId="0" applyFont="1" applyFill="1" applyBorder="1"/>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9" fillId="2" borderId="25" xfId="0" applyFont="1" applyFill="1" applyBorder="1" applyAlignment="1">
      <alignment vertical="center"/>
    </xf>
    <xf numFmtId="0" fontId="20" fillId="0" borderId="18" xfId="0" applyFont="1" applyFill="1" applyBorder="1" applyAlignment="1">
      <alignment horizontal="left" vertical="center" indent="1"/>
    </xf>
    <xf numFmtId="0" fontId="20" fillId="0" borderId="19" xfId="0" applyFont="1" applyFill="1" applyBorder="1" applyAlignment="1">
      <alignment horizontal="left" vertical="center"/>
    </xf>
    <xf numFmtId="0" fontId="20" fillId="0" borderId="21" xfId="0" applyFont="1" applyFill="1" applyBorder="1" applyAlignment="1">
      <alignment horizontal="left" vertical="center" indent="1"/>
    </xf>
    <xf numFmtId="0" fontId="20" fillId="0" borderId="22" xfId="0" applyFont="1" applyFill="1" applyBorder="1" applyAlignment="1">
      <alignment horizontal="center" vertical="center" wrapText="1"/>
    </xf>
    <xf numFmtId="0" fontId="20" fillId="0" borderId="21" xfId="0" applyFont="1" applyFill="1" applyBorder="1" applyAlignment="1">
      <alignment horizontal="left" indent="1"/>
    </xf>
    <xf numFmtId="38" fontId="20" fillId="0" borderId="22" xfId="0" applyNumberFormat="1" applyFont="1" applyFill="1" applyBorder="1" applyAlignment="1" applyProtection="1">
      <alignment horizontal="right"/>
      <protection locked="0"/>
    </xf>
    <xf numFmtId="0" fontId="20" fillId="0" borderId="24" xfId="0" applyFont="1" applyFill="1" applyBorder="1" applyAlignment="1">
      <alignment horizontal="left" vertical="center" indent="1"/>
    </xf>
    <xf numFmtId="0" fontId="21" fillId="0" borderId="25" xfId="0" applyFont="1" applyFill="1" applyBorder="1" applyAlignment="1"/>
    <xf numFmtId="0" fontId="4" fillId="0" borderId="56" xfId="0" applyFont="1" applyBorder="1"/>
    <xf numFmtId="0" fontId="22" fillId="0" borderId="2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vertical="center" wrapText="1"/>
    </xf>
    <xf numFmtId="0" fontId="4" fillId="0" borderId="57"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1" xfId="0" applyFont="1" applyBorder="1" applyAlignment="1">
      <alignment horizontal="center"/>
    </xf>
    <xf numFmtId="167" fontId="25" fillId="0" borderId="65" xfId="0" applyNumberFormat="1" applyFont="1" applyBorder="1" applyAlignment="1">
      <alignment horizontal="center"/>
    </xf>
    <xf numFmtId="167" fontId="25" fillId="0" borderId="63" xfId="0" applyNumberFormat="1" applyFont="1" applyBorder="1" applyAlignment="1">
      <alignment horizontal="center"/>
    </xf>
    <xf numFmtId="167" fontId="19" fillId="0" borderId="63" xfId="0" applyNumberFormat="1" applyFont="1" applyBorder="1" applyAlignment="1">
      <alignment horizontal="center"/>
    </xf>
    <xf numFmtId="167" fontId="25" fillId="0" borderId="66" xfId="0" applyNumberFormat="1" applyFont="1" applyBorder="1" applyAlignment="1">
      <alignment horizontal="center"/>
    </xf>
    <xf numFmtId="167" fontId="24" fillId="36" borderId="58" xfId="0" applyNumberFormat="1" applyFont="1" applyFill="1" applyBorder="1" applyAlignment="1">
      <alignment horizontal="center"/>
    </xf>
    <xf numFmtId="167" fontId="25" fillId="0" borderId="62" xfId="0" applyNumberFormat="1" applyFont="1" applyBorder="1" applyAlignment="1">
      <alignment horizontal="center"/>
    </xf>
    <xf numFmtId="0" fontId="25" fillId="0" borderId="24" xfId="0" applyFont="1" applyBorder="1" applyAlignment="1">
      <alignment horizontal="center"/>
    </xf>
    <xf numFmtId="0" fontId="24" fillId="36" borderId="59" xfId="0" applyFont="1" applyFill="1" applyBorder="1" applyAlignment="1">
      <alignment wrapText="1"/>
    </xf>
    <xf numFmtId="167" fontId="24"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19" xfId="0" applyFont="1" applyBorder="1"/>
    <xf numFmtId="0" fontId="4" fillId="0" borderId="24" xfId="0" applyFont="1" applyBorder="1"/>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6" fillId="0" borderId="25" xfId="0" applyFont="1" applyBorder="1"/>
    <xf numFmtId="0" fontId="15" fillId="0" borderId="56" xfId="8" applyFont="1" applyFill="1" applyBorder="1" applyAlignment="1" applyProtection="1">
      <protection locked="0"/>
    </xf>
    <xf numFmtId="0" fontId="7" fillId="0" borderId="20" xfId="5" applyFont="1" applyFill="1" applyBorder="1" applyAlignment="1" applyProtection="1">
      <alignment horizontal="center"/>
      <protection locked="0"/>
    </xf>
    <xf numFmtId="0" fontId="7" fillId="3" borderId="21" xfId="15" applyFont="1" applyFill="1" applyBorder="1" applyAlignment="1" applyProtection="1">
      <alignment horizontal="left" vertical="center"/>
      <protection locked="0"/>
    </xf>
    <xf numFmtId="0" fontId="7" fillId="3" borderId="22" xfId="5" applyFont="1" applyFill="1" applyBorder="1" applyAlignment="1" applyProtection="1">
      <alignment horizontal="center" vertical="center" wrapText="1"/>
      <protection locked="0"/>
    </xf>
    <xf numFmtId="0" fontId="7" fillId="3" borderId="21" xfId="9" applyFont="1" applyFill="1" applyBorder="1" applyAlignment="1" applyProtection="1">
      <alignment horizontal="right" vertical="center"/>
      <protection locked="0"/>
    </xf>
    <xf numFmtId="0" fontId="7" fillId="3" borderId="24" xfId="9" applyFont="1" applyFill="1" applyBorder="1" applyAlignment="1" applyProtection="1">
      <alignment horizontal="right" vertical="center"/>
      <protection locked="0"/>
    </xf>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14" fontId="7" fillId="3" borderId="3" xfId="8" quotePrefix="1" applyNumberFormat="1" applyFont="1" applyFill="1" applyBorder="1" applyAlignment="1" applyProtection="1">
      <alignment horizontal="left" vertical="center" wrapText="1" indent="3"/>
      <protection locked="0"/>
    </xf>
    <xf numFmtId="0" fontId="22" fillId="0" borderId="3" xfId="0" applyFont="1" applyFill="1" applyBorder="1" applyAlignment="1">
      <alignment horizontal="left" vertical="center" wrapText="1" indent="2"/>
    </xf>
    <xf numFmtId="0" fontId="4" fillId="0" borderId="7" xfId="0" applyFont="1" applyFill="1" applyBorder="1" applyAlignment="1">
      <alignment horizontal="center" vertical="center" wrapText="1"/>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4" fillId="0" borderId="55" xfId="0" applyFont="1" applyFill="1" applyBorder="1" applyAlignment="1">
      <alignment horizontal="center" vertical="center" wrapText="1"/>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8"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0" fillId="0" borderId="3" xfId="0" applyBorder="1"/>
    <xf numFmtId="0" fontId="7" fillId="0" borderId="7" xfId="11" applyFont="1" applyFill="1" applyBorder="1" applyAlignment="1" applyProtection="1">
      <alignmen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8" xfId="0" applyFont="1" applyFill="1" applyBorder="1" applyAlignment="1">
      <alignment vertical="center" wrapText="1"/>
    </xf>
    <xf numFmtId="0" fontId="0" fillId="0" borderId="28" xfId="0" applyBorder="1"/>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6" borderId="63" xfId="0" applyNumberFormat="1" applyFont="1" applyFill="1" applyBorder="1" applyAlignment="1">
      <alignment horizontal="center"/>
    </xf>
    <xf numFmtId="193" fontId="15"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15" fillId="0" borderId="3" xfId="0" applyNumberFormat="1" applyFont="1" applyFill="1" applyBorder="1" applyAlignment="1" applyProtection="1">
      <alignment vertical="center" wrapText="1"/>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2"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2"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3" fillId="36" borderId="3" xfId="0" applyNumberFormat="1" applyFont="1" applyFill="1" applyBorder="1" applyAlignment="1">
      <alignment vertical="center" wrapText="1"/>
    </xf>
    <xf numFmtId="3" fontId="23" fillId="36" borderId="22" xfId="0" applyNumberFormat="1" applyFont="1" applyFill="1" applyBorder="1" applyAlignment="1">
      <alignment vertical="center" wrapText="1"/>
    </xf>
    <xf numFmtId="3" fontId="23" fillId="0" borderId="3" xfId="0" applyNumberFormat="1" applyFont="1" applyBorder="1" applyAlignment="1">
      <alignment vertical="center" wrapText="1"/>
    </xf>
    <xf numFmtId="3" fontId="23" fillId="0" borderId="22" xfId="0" applyNumberFormat="1" applyFont="1" applyBorder="1" applyAlignment="1">
      <alignment vertical="center" wrapText="1"/>
    </xf>
    <xf numFmtId="3" fontId="23" fillId="0" borderId="3" xfId="0" applyNumberFormat="1" applyFont="1" applyFill="1" applyBorder="1" applyAlignment="1">
      <alignment vertical="center" wrapText="1"/>
    </xf>
    <xf numFmtId="3" fontId="23" fillId="36" borderId="25" xfId="0" applyNumberFormat="1" applyFont="1" applyFill="1" applyBorder="1" applyAlignment="1">
      <alignment vertical="center" wrapText="1"/>
    </xf>
    <xf numFmtId="3" fontId="23" fillId="36" borderId="26" xfId="0" applyNumberFormat="1" applyFont="1" applyFill="1" applyBorder="1" applyAlignment="1">
      <alignment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5" fillId="0" borderId="34" xfId="0" applyNumberFormat="1" applyFont="1" applyBorder="1" applyAlignment="1">
      <alignment vertical="center"/>
    </xf>
    <xf numFmtId="193" fontId="25" fillId="0" borderId="13" xfId="0" applyNumberFormat="1" applyFont="1" applyBorder="1" applyAlignment="1">
      <alignment vertical="center"/>
    </xf>
    <xf numFmtId="193" fontId="19" fillId="0" borderId="13" xfId="0" applyNumberFormat="1" applyFont="1" applyBorder="1" applyAlignment="1">
      <alignment vertical="center"/>
    </xf>
    <xf numFmtId="193" fontId="25" fillId="0" borderId="14" xfId="0" applyNumberFormat="1" applyFont="1" applyBorder="1" applyAlignment="1">
      <alignment vertical="center"/>
    </xf>
    <xf numFmtId="193" fontId="24" fillId="36" borderId="16" xfId="0" applyNumberFormat="1" applyFont="1" applyFill="1" applyBorder="1" applyAlignment="1">
      <alignment vertical="center"/>
    </xf>
    <xf numFmtId="193" fontId="25" fillId="0" borderId="17" xfId="0" applyNumberFormat="1" applyFont="1" applyBorder="1" applyAlignment="1">
      <alignment vertical="center"/>
    </xf>
    <xf numFmtId="193" fontId="19" fillId="0" borderId="14" xfId="0" applyNumberFormat="1" applyFont="1" applyBorder="1" applyAlignment="1">
      <alignment vertical="center"/>
    </xf>
    <xf numFmtId="193" fontId="24" fillId="36" borderId="60" xfId="0" applyNumberFormat="1" applyFont="1" applyFill="1" applyBorder="1" applyAlignment="1">
      <alignment vertical="center"/>
    </xf>
    <xf numFmtId="193" fontId="25"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36" borderId="26" xfId="0" applyNumberFormat="1" applyFont="1" applyFill="1" applyBorder="1"/>
    <xf numFmtId="193" fontId="4" fillId="0" borderId="3" xfId="0" applyNumberFormat="1" applyFont="1" applyBorder="1"/>
    <xf numFmtId="193" fontId="4" fillId="0" borderId="3" xfId="0" applyNumberFormat="1" applyFont="1" applyFill="1" applyBorder="1"/>
    <xf numFmtId="193" fontId="103" fillId="0" borderId="3" xfId="8" applyNumberFormat="1" applyFont="1" applyFill="1" applyBorder="1" applyAlignment="1">
      <alignment horizontal="right" wrapText="1"/>
    </xf>
    <xf numFmtId="193" fontId="15" fillId="36" borderId="25" xfId="16" applyNumberFormat="1" applyFont="1" applyFill="1" applyBorder="1" applyAlignment="1" applyProtection="1">
      <protection locked="0"/>
    </xf>
    <xf numFmtId="193" fontId="7" fillId="36" borderId="22" xfId="1" applyNumberFormat="1" applyFont="1" applyFill="1" applyBorder="1" applyProtection="1">
      <protection locked="0"/>
    </xf>
    <xf numFmtId="193" fontId="7" fillId="36" borderId="26" xfId="1" applyNumberFormat="1" applyFont="1" applyFill="1" applyBorder="1" applyProtection="1">
      <protection locked="0"/>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5"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193" fontId="4" fillId="0" borderId="8" xfId="0" applyNumberFormat="1" applyFont="1" applyBorder="1"/>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0" fontId="0" fillId="0" borderId="3" xfId="0" applyBorder="1" applyAlignment="1">
      <alignment horizontal="center"/>
    </xf>
    <xf numFmtId="167" fontId="4" fillId="0" borderId="22" xfId="0" applyNumberFormat="1" applyFont="1" applyBorder="1" applyAlignment="1"/>
    <xf numFmtId="0" fontId="4" fillId="36" borderId="26" xfId="0" applyFont="1" applyFill="1" applyBorder="1"/>
    <xf numFmtId="167" fontId="6" fillId="36" borderId="25" xfId="0" applyNumberFormat="1" applyFont="1" applyFill="1" applyBorder="1" applyAlignment="1">
      <alignment horizontal="center" vertical="center"/>
    </xf>
    <xf numFmtId="0" fontId="4" fillId="77" borderId="0" xfId="0" applyFont="1" applyFill="1"/>
    <xf numFmtId="0" fontId="7" fillId="0" borderId="19" xfId="8" applyFont="1" applyFill="1" applyBorder="1" applyAlignment="1" applyProtection="1">
      <alignment horizontal="center"/>
      <protection locked="0"/>
    </xf>
    <xf numFmtId="3" fontId="0" fillId="0" borderId="0" xfId="0" applyNumberFormat="1"/>
    <xf numFmtId="10" fontId="7" fillId="0" borderId="3" xfId="20961" applyNumberFormat="1" applyFont="1" applyBorder="1" applyAlignment="1" applyProtection="1">
      <alignment vertical="center" wrapText="1"/>
      <protection locked="0"/>
    </xf>
    <xf numFmtId="10" fontId="0" fillId="0" borderId="3" xfId="20961" applyNumberFormat="1" applyFont="1" applyBorder="1"/>
    <xf numFmtId="193" fontId="4" fillId="0" borderId="3" xfId="0" applyNumberFormat="1" applyFont="1" applyBorder="1" applyAlignment="1">
      <alignment horizontal="center" vertical="center"/>
    </xf>
    <xf numFmtId="193" fontId="0" fillId="0" borderId="22" xfId="0" applyNumberFormat="1" applyFill="1" applyBorder="1" applyAlignment="1">
      <alignment horizontal="center"/>
    </xf>
    <xf numFmtId="0" fontId="9" fillId="0" borderId="8" xfId="11" applyFont="1" applyBorder="1" applyAlignment="1">
      <alignment wrapText="1"/>
    </xf>
    <xf numFmtId="0" fontId="9" fillId="0" borderId="23" xfId="11" applyFont="1" applyBorder="1" applyAlignment="1">
      <alignment wrapText="1"/>
    </xf>
    <xf numFmtId="0" fontId="9" fillId="0" borderId="3" xfId="11" applyFont="1" applyFill="1" applyBorder="1" applyProtection="1">
      <protection locked="0"/>
    </xf>
    <xf numFmtId="10" fontId="9" fillId="0" borderId="22" xfId="20626" applyNumberFormat="1" applyFont="1" applyBorder="1" applyAlignment="1"/>
    <xf numFmtId="0" fontId="4" fillId="0" borderId="3" xfId="0" applyFont="1" applyBorder="1" applyAlignment="1">
      <alignment horizontal="center" vertical="center"/>
    </xf>
    <xf numFmtId="193" fontId="4" fillId="0" borderId="3" xfId="0" applyNumberFormat="1" applyFont="1" applyBorder="1" applyAlignment="1">
      <alignment wrapText="1"/>
    </xf>
    <xf numFmtId="193" fontId="4" fillId="36" borderId="22" xfId="0" applyNumberFormat="1" applyFont="1" applyFill="1" applyBorder="1" applyAlignment="1"/>
    <xf numFmtId="179" fontId="7" fillId="0" borderId="0" xfId="0" applyNumberFormat="1" applyFont="1" applyAlignment="1">
      <alignment horizontal="left"/>
    </xf>
    <xf numFmtId="193" fontId="0" fillId="0" borderId="0" xfId="0" applyNumberFormat="1"/>
    <xf numFmtId="193" fontId="0" fillId="0" borderId="0" xfId="0" applyNumberFormat="1" applyAlignment="1">
      <alignment wrapText="1"/>
    </xf>
    <xf numFmtId="194" fontId="4" fillId="0" borderId="0" xfId="0" applyNumberFormat="1" applyFont="1"/>
    <xf numFmtId="179" fontId="7" fillId="0" borderId="0" xfId="0" applyNumberFormat="1" applyFont="1" applyAlignment="1"/>
    <xf numFmtId="0" fontId="4" fillId="0" borderId="5" xfId="0" applyFont="1" applyFill="1" applyBorder="1" applyAlignment="1">
      <alignment vertical="center" wrapText="1"/>
    </xf>
    <xf numFmtId="0" fontId="19" fillId="0" borderId="12" xfId="0" applyFont="1" applyBorder="1" applyAlignment="1">
      <alignment wrapText="1"/>
    </xf>
    <xf numFmtId="0" fontId="25" fillId="0" borderId="0" xfId="0" applyFont="1" applyAlignment="1"/>
    <xf numFmtId="195" fontId="4" fillId="0" borderId="0" xfId="0" applyNumberFormat="1" applyFont="1"/>
    <xf numFmtId="193" fontId="4" fillId="0" borderId="0" xfId="0" applyNumberFormat="1" applyFont="1"/>
    <xf numFmtId="193" fontId="12" fillId="0" borderId="0" xfId="0" applyNumberFormat="1" applyFont="1"/>
    <xf numFmtId="38" fontId="4" fillId="0" borderId="0" xfId="0" applyNumberFormat="1" applyFont="1" applyBorder="1"/>
    <xf numFmtId="38" fontId="7" fillId="0" borderId="0" xfId="0" applyNumberFormat="1" applyFont="1" applyBorder="1"/>
    <xf numFmtId="3" fontId="0" fillId="0" borderId="0" xfId="0" applyNumberFormat="1" applyAlignment="1">
      <alignment wrapText="1"/>
    </xf>
    <xf numFmtId="164" fontId="15" fillId="3" borderId="19" xfId="1" applyNumberFormat="1" applyFont="1" applyFill="1" applyBorder="1" applyAlignment="1" applyProtection="1">
      <alignment horizontal="center"/>
      <protection locked="0"/>
    </xf>
    <xf numFmtId="3" fontId="18" fillId="0" borderId="0" xfId="11" applyNumberFormat="1" applyFont="1" applyFill="1" applyBorder="1" applyAlignment="1" applyProtection="1">
      <alignment horizontal="right"/>
    </xf>
    <xf numFmtId="3" fontId="0" fillId="36" borderId="20" xfId="0" applyNumberFormat="1" applyFill="1" applyBorder="1" applyAlignment="1">
      <alignment horizontal="center" vertical="center"/>
    </xf>
    <xf numFmtId="3" fontId="0" fillId="0" borderId="22" xfId="0" applyNumberFormat="1" applyBorder="1" applyAlignment="1"/>
    <xf numFmtId="3" fontId="0" fillId="0" borderId="22" xfId="0" applyNumberFormat="1" applyBorder="1" applyAlignment="1">
      <alignment wrapText="1"/>
    </xf>
    <xf numFmtId="3" fontId="0" fillId="36" borderId="22" xfId="0" applyNumberFormat="1" applyFill="1" applyBorder="1" applyAlignment="1">
      <alignment horizontal="center" vertical="center" wrapText="1"/>
    </xf>
    <xf numFmtId="3" fontId="0" fillId="36" borderId="26" xfId="0" applyNumberFormat="1" applyFill="1" applyBorder="1" applyAlignment="1">
      <alignment horizontal="center" vertical="center" wrapText="1"/>
    </xf>
    <xf numFmtId="3" fontId="4" fillId="0" borderId="0" xfId="0" applyNumberFormat="1" applyFont="1"/>
    <xf numFmtId="3" fontId="25" fillId="0" borderId="0" xfId="0" applyNumberFormat="1" applyFont="1"/>
    <xf numFmtId="0" fontId="9" fillId="0" borderId="8" xfId="0" applyFont="1" applyBorder="1" applyAlignment="1">
      <alignment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93" fontId="4" fillId="0" borderId="22" xfId="0" applyNumberFormat="1" applyFont="1" applyFill="1" applyBorder="1" applyAlignment="1" applyProtection="1">
      <alignment horizontal="center" vertical="center" wrapText="1"/>
      <protection locked="0"/>
    </xf>
    <xf numFmtId="193" fontId="7" fillId="0" borderId="22" xfId="0" applyNumberFormat="1" applyFont="1" applyFill="1" applyBorder="1" applyAlignment="1" applyProtection="1">
      <alignment vertical="center" wrapText="1"/>
      <protection locked="0"/>
    </xf>
    <xf numFmtId="193" fontId="15" fillId="0" borderId="22" xfId="0" applyNumberFormat="1" applyFont="1" applyFill="1" applyBorder="1" applyAlignment="1" applyProtection="1">
      <alignment horizontal="center" vertical="center" wrapText="1"/>
      <protection locked="0"/>
    </xf>
    <xf numFmtId="193" fontId="4" fillId="0" borderId="22" xfId="0" applyNumberFormat="1" applyFont="1" applyFill="1" applyBorder="1" applyAlignment="1" applyProtection="1">
      <alignment vertical="center" wrapText="1"/>
      <protection locked="0"/>
    </xf>
    <xf numFmtId="10" fontId="7" fillId="0" borderId="22" xfId="20961" applyNumberFormat="1" applyFont="1" applyBorder="1" applyAlignment="1" applyProtection="1">
      <alignment vertical="center" wrapText="1"/>
      <protection locked="0"/>
    </xf>
    <xf numFmtId="193" fontId="15" fillId="0" borderId="22" xfId="0" applyNumberFormat="1" applyFont="1" applyFill="1" applyBorder="1" applyAlignment="1" applyProtection="1">
      <alignment vertical="center" wrapText="1"/>
      <protection locked="0"/>
    </xf>
    <xf numFmtId="10" fontId="0" fillId="0" borderId="22" xfId="20961" applyNumberFormat="1" applyFont="1" applyBorder="1"/>
    <xf numFmtId="10" fontId="0" fillId="0" borderId="25" xfId="20961" applyNumberFormat="1" applyFont="1" applyBorder="1"/>
    <xf numFmtId="10" fontId="0" fillId="0" borderId="26" xfId="20961" applyNumberFormat="1" applyFont="1" applyBorder="1"/>
    <xf numFmtId="0" fontId="4" fillId="0" borderId="75" xfId="0" applyFont="1" applyBorder="1" applyAlignment="1"/>
    <xf numFmtId="0" fontId="9" fillId="0" borderId="76" xfId="0" applyFont="1" applyBorder="1" applyAlignment="1">
      <alignment vertical="center"/>
    </xf>
    <xf numFmtId="0" fontId="9" fillId="0" borderId="73" xfId="0" applyFont="1" applyBorder="1" applyAlignment="1">
      <alignment vertical="center"/>
    </xf>
    <xf numFmtId="0" fontId="13" fillId="0" borderId="55" xfId="0" applyFont="1" applyBorder="1" applyAlignment="1">
      <alignment wrapText="1"/>
    </xf>
    <xf numFmtId="3" fontId="108" fillId="78" borderId="3" xfId="5" applyNumberFormat="1" applyFont="1" applyFill="1" applyBorder="1" applyProtection="1">
      <protection locked="0"/>
    </xf>
    <xf numFmtId="164" fontId="109" fillId="78" borderId="3" xfId="1" applyNumberFormat="1" applyFont="1" applyFill="1" applyBorder="1" applyAlignment="1" applyProtection="1">
      <protection locked="0"/>
    </xf>
    <xf numFmtId="0" fontId="106" fillId="0" borderId="70" xfId="0" applyFont="1" applyBorder="1" applyAlignment="1">
      <alignment horizontal="left" wrapText="1"/>
    </xf>
    <xf numFmtId="0" fontId="106" fillId="0" borderId="69" xfId="0" applyFont="1" applyBorder="1" applyAlignment="1">
      <alignment horizontal="left"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19"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4" xfId="0" applyFont="1" applyBorder="1" applyAlignment="1">
      <alignment horizontal="center" vertical="center" wrapText="1"/>
    </xf>
    <xf numFmtId="0" fontId="9" fillId="0" borderId="8" xfId="0" applyFont="1" applyBorder="1" applyAlignment="1">
      <alignment wrapText="1"/>
    </xf>
    <xf numFmtId="0" fontId="9" fillId="0" borderId="23" xfId="0" applyFont="1" applyBorder="1" applyAlignment="1">
      <alignment wrapText="1"/>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3" fillId="3" borderId="71" xfId="13" applyFont="1" applyFill="1" applyBorder="1" applyAlignment="1" applyProtection="1">
      <alignment horizontal="center" vertical="center" wrapText="1"/>
      <protection locked="0"/>
    </xf>
    <xf numFmtId="0" fontId="103"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164" fontId="15" fillId="0" borderId="19" xfId="1" applyNumberFormat="1" applyFont="1" applyFill="1" applyBorder="1" applyAlignment="1" applyProtection="1">
      <alignment horizontal="center" vertical="center" wrapText="1"/>
      <protection locked="0"/>
    </xf>
    <xf numFmtId="164" fontId="15" fillId="0" borderId="3"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cellXfs>
  <cellStyles count="2096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C25"/>
  <sheetViews>
    <sheetView tabSelected="1" zoomScaleNormal="100" workbookViewId="0">
      <pane xSplit="1" ySplit="7" topLeftCell="B8" activePane="bottomRight" state="frozen"/>
      <selection activeCell="C2" sqref="C2"/>
      <selection pane="topRight" activeCell="C2" sqref="C2"/>
      <selection pane="bottomLeft" activeCell="C2" sqref="C2"/>
      <selection pane="bottomRight" activeCell="B8" sqref="B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202" t="s">
        <v>272</v>
      </c>
      <c r="C1" s="97"/>
    </row>
    <row r="2" spans="1:3" s="199" customFormat="1" ht="15.75">
      <c r="A2" s="257">
        <v>1</v>
      </c>
      <c r="B2" s="200" t="s">
        <v>273</v>
      </c>
      <c r="C2" s="197" t="s">
        <v>416</v>
      </c>
    </row>
    <row r="3" spans="1:3" s="199" customFormat="1" ht="15.75">
      <c r="A3" s="257">
        <v>2</v>
      </c>
      <c r="B3" s="201" t="s">
        <v>274</v>
      </c>
      <c r="C3" s="197" t="s">
        <v>400</v>
      </c>
    </row>
    <row r="4" spans="1:3" s="199" customFormat="1" ht="15.75">
      <c r="A4" s="257">
        <v>3</v>
      </c>
      <c r="B4" s="201" t="s">
        <v>275</v>
      </c>
      <c r="C4" s="197" t="s">
        <v>407</v>
      </c>
    </row>
    <row r="5" spans="1:3" s="199" customFormat="1" ht="15.75">
      <c r="A5" s="258">
        <v>4</v>
      </c>
      <c r="B5" s="207" t="s">
        <v>276</v>
      </c>
      <c r="C5" s="197" t="s">
        <v>429</v>
      </c>
    </row>
    <row r="6" spans="1:3" s="203" customFormat="1" ht="65.25" customHeight="1">
      <c r="A6" s="406" t="s">
        <v>297</v>
      </c>
      <c r="B6" s="407"/>
      <c r="C6" s="407"/>
    </row>
    <row r="7" spans="1:3">
      <c r="A7" s="256" t="s">
        <v>349</v>
      </c>
      <c r="B7" s="202" t="s">
        <v>277</v>
      </c>
    </row>
    <row r="8" spans="1:3">
      <c r="A8" s="10">
        <v>1</v>
      </c>
      <c r="B8" s="204" t="s">
        <v>240</v>
      </c>
    </row>
    <row r="9" spans="1:3">
      <c r="A9" s="10">
        <v>2</v>
      </c>
      <c r="B9" s="204" t="s">
        <v>278</v>
      </c>
    </row>
    <row r="10" spans="1:3">
      <c r="A10" s="10">
        <v>3</v>
      </c>
      <c r="B10" s="204" t="s">
        <v>279</v>
      </c>
    </row>
    <row r="11" spans="1:3">
      <c r="A11" s="10">
        <v>4</v>
      </c>
      <c r="B11" s="204" t="s">
        <v>280</v>
      </c>
      <c r="C11" s="198"/>
    </row>
    <row r="12" spans="1:3">
      <c r="A12" s="10">
        <v>5</v>
      </c>
      <c r="B12" s="204" t="s">
        <v>201</v>
      </c>
    </row>
    <row r="13" spans="1:3">
      <c r="A13" s="10">
        <v>6</v>
      </c>
      <c r="B13" s="205" t="s">
        <v>162</v>
      </c>
    </row>
    <row r="14" spans="1:3">
      <c r="A14" s="10">
        <v>7</v>
      </c>
      <c r="B14" s="204" t="s">
        <v>282</v>
      </c>
    </row>
    <row r="15" spans="1:3">
      <c r="A15" s="10">
        <v>8</v>
      </c>
      <c r="B15" s="204" t="s">
        <v>286</v>
      </c>
    </row>
    <row r="16" spans="1:3">
      <c r="A16" s="10">
        <v>9</v>
      </c>
      <c r="B16" s="204" t="s">
        <v>100</v>
      </c>
    </row>
    <row r="17" spans="1:2">
      <c r="A17" s="10">
        <v>10</v>
      </c>
      <c r="B17" s="204" t="s">
        <v>290</v>
      </c>
    </row>
    <row r="18" spans="1:2">
      <c r="A18" s="10">
        <v>11</v>
      </c>
      <c r="B18" s="205" t="s">
        <v>266</v>
      </c>
    </row>
    <row r="19" spans="1:2">
      <c r="A19" s="10">
        <v>12</v>
      </c>
      <c r="B19" s="205" t="s">
        <v>263</v>
      </c>
    </row>
    <row r="20" spans="1:2">
      <c r="A20" s="10">
        <v>13</v>
      </c>
      <c r="B20" s="206" t="s">
        <v>388</v>
      </c>
    </row>
    <row r="21" spans="1:2">
      <c r="A21" s="10">
        <v>14</v>
      </c>
      <c r="B21" s="205" t="s">
        <v>82</v>
      </c>
    </row>
    <row r="22" spans="1:2">
      <c r="A22" s="127">
        <v>15</v>
      </c>
      <c r="B22" s="205" t="s">
        <v>89</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E55"/>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activeCell="B6" sqref="B6"/>
    </sheetView>
  </sheetViews>
  <sheetFormatPr defaultRowHeight="15"/>
  <cols>
    <col min="1" max="1" width="9.5703125" style="5" bestFit="1" customWidth="1"/>
    <col min="2" max="2" width="132.42578125" style="2" customWidth="1"/>
    <col min="3" max="3" width="18.42578125" style="2" customWidth="1"/>
    <col min="4" max="4" width="13.28515625" bestFit="1" customWidth="1"/>
  </cols>
  <sheetData>
    <row r="1" spans="1:5" ht="15.75">
      <c r="A1" s="18" t="s">
        <v>204</v>
      </c>
      <c r="B1" s="362" t="s">
        <v>416</v>
      </c>
      <c r="D1" s="2"/>
      <c r="E1" s="2"/>
    </row>
    <row r="2" spans="1:5" s="21" customFormat="1" ht="15.75" customHeight="1">
      <c r="A2" s="21" t="s">
        <v>205</v>
      </c>
      <c r="B2" s="362">
        <f>'1. key ratios'!B2</f>
        <v>43008</v>
      </c>
    </row>
    <row r="3" spans="1:5" s="21" customFormat="1" ht="15.75" customHeight="1"/>
    <row r="4" spans="1:5" ht="15.75" thickBot="1">
      <c r="A4" s="5" t="s">
        <v>358</v>
      </c>
      <c r="B4" s="62" t="s">
        <v>100</v>
      </c>
    </row>
    <row r="5" spans="1:5">
      <c r="A5" s="147" t="s">
        <v>34</v>
      </c>
      <c r="B5" s="148"/>
      <c r="C5" s="149" t="s">
        <v>35</v>
      </c>
    </row>
    <row r="6" spans="1:5">
      <c r="A6" s="150">
        <v>1</v>
      </c>
      <c r="B6" s="88" t="s">
        <v>36</v>
      </c>
      <c r="C6" s="302">
        <f>SUM(C7:C11)</f>
        <v>1250456121.355998</v>
      </c>
      <c r="D6" s="363"/>
    </row>
    <row r="7" spans="1:5">
      <c r="A7" s="150">
        <v>2</v>
      </c>
      <c r="B7" s="85" t="s">
        <v>37</v>
      </c>
      <c r="C7" s="303">
        <v>27821150.18</v>
      </c>
    </row>
    <row r="8" spans="1:5">
      <c r="A8" s="150">
        <v>3</v>
      </c>
      <c r="B8" s="79" t="s">
        <v>38</v>
      </c>
      <c r="C8" s="303">
        <v>202436730.75</v>
      </c>
    </row>
    <row r="9" spans="1:5">
      <c r="A9" s="150">
        <v>4</v>
      </c>
      <c r="B9" s="79" t="s">
        <v>39</v>
      </c>
      <c r="C9" s="303">
        <v>61754964</v>
      </c>
    </row>
    <row r="10" spans="1:5">
      <c r="A10" s="150">
        <v>5</v>
      </c>
      <c r="B10" s="79" t="s">
        <v>40</v>
      </c>
      <c r="C10" s="303">
        <v>0</v>
      </c>
    </row>
    <row r="11" spans="1:5">
      <c r="A11" s="150">
        <v>6</v>
      </c>
      <c r="B11" s="86" t="s">
        <v>41</v>
      </c>
      <c r="C11" s="303">
        <v>958443276.42599797</v>
      </c>
    </row>
    <row r="12" spans="1:5" s="4" customFormat="1">
      <c r="A12" s="150">
        <v>7</v>
      </c>
      <c r="B12" s="88" t="s">
        <v>42</v>
      </c>
      <c r="C12" s="304">
        <f>SUM(C13:C27)</f>
        <v>160107987.75840017</v>
      </c>
    </row>
    <row r="13" spans="1:5" s="4" customFormat="1">
      <c r="A13" s="150">
        <v>8</v>
      </c>
      <c r="B13" s="87" t="s">
        <v>43</v>
      </c>
      <c r="C13" s="305">
        <v>61754964</v>
      </c>
    </row>
    <row r="14" spans="1:5" s="4" customFormat="1" ht="25.5">
      <c r="A14" s="150">
        <v>9</v>
      </c>
      <c r="B14" s="80" t="s">
        <v>44</v>
      </c>
      <c r="C14" s="305">
        <v>0</v>
      </c>
    </row>
    <row r="15" spans="1:5" s="4" customFormat="1">
      <c r="A15" s="150">
        <v>10</v>
      </c>
      <c r="B15" s="81" t="s">
        <v>45</v>
      </c>
      <c r="C15" s="305">
        <v>74888358.560000002</v>
      </c>
    </row>
    <row r="16" spans="1:5" s="4" customFormat="1">
      <c r="A16" s="150">
        <v>11</v>
      </c>
      <c r="B16" s="82" t="s">
        <v>46</v>
      </c>
      <c r="C16" s="305">
        <v>0</v>
      </c>
    </row>
    <row r="17" spans="1:3" s="4" customFormat="1">
      <c r="A17" s="150">
        <v>12</v>
      </c>
      <c r="B17" s="81" t="s">
        <v>47</v>
      </c>
      <c r="C17" s="305">
        <v>1910346.2</v>
      </c>
    </row>
    <row r="18" spans="1:3" s="4" customFormat="1">
      <c r="A18" s="150">
        <v>13</v>
      </c>
      <c r="B18" s="81" t="s">
        <v>48</v>
      </c>
      <c r="C18" s="305">
        <v>0</v>
      </c>
    </row>
    <row r="19" spans="1:3" s="4" customFormat="1">
      <c r="A19" s="150">
        <v>14</v>
      </c>
      <c r="B19" s="81" t="s">
        <v>49</v>
      </c>
      <c r="C19" s="305">
        <v>0</v>
      </c>
    </row>
    <row r="20" spans="1:3" s="4" customFormat="1" ht="25.5">
      <c r="A20" s="150">
        <v>15</v>
      </c>
      <c r="B20" s="81" t="s">
        <v>50</v>
      </c>
      <c r="C20" s="305">
        <v>0</v>
      </c>
    </row>
    <row r="21" spans="1:3" s="4" customFormat="1" ht="25.5">
      <c r="A21" s="150">
        <v>16</v>
      </c>
      <c r="B21" s="80" t="s">
        <v>51</v>
      </c>
      <c r="C21" s="305">
        <v>0</v>
      </c>
    </row>
    <row r="22" spans="1:3" s="4" customFormat="1">
      <c r="A22" s="150">
        <v>17</v>
      </c>
      <c r="B22" s="151" t="s">
        <v>52</v>
      </c>
      <c r="C22" s="305">
        <v>14251364.18</v>
      </c>
    </row>
    <row r="23" spans="1:3" s="4" customFormat="1" ht="25.5">
      <c r="A23" s="150">
        <v>18</v>
      </c>
      <c r="B23" s="80" t="s">
        <v>53</v>
      </c>
      <c r="C23" s="305">
        <v>7302954.8184001744</v>
      </c>
    </row>
    <row r="24" spans="1:3" s="4" customFormat="1" ht="25.5">
      <c r="A24" s="150">
        <v>19</v>
      </c>
      <c r="B24" s="80" t="s">
        <v>54</v>
      </c>
      <c r="C24" s="305">
        <v>0</v>
      </c>
    </row>
    <row r="25" spans="1:3" s="4" customFormat="1" ht="25.5">
      <c r="A25" s="150">
        <v>20</v>
      </c>
      <c r="B25" s="83" t="s">
        <v>55</v>
      </c>
      <c r="C25" s="305">
        <v>0</v>
      </c>
    </row>
    <row r="26" spans="1:3" s="4" customFormat="1">
      <c r="A26" s="150">
        <v>21</v>
      </c>
      <c r="B26" s="83" t="s">
        <v>56</v>
      </c>
      <c r="C26" s="305">
        <v>0</v>
      </c>
    </row>
    <row r="27" spans="1:3" s="4" customFormat="1" ht="25.5">
      <c r="A27" s="150">
        <v>22</v>
      </c>
      <c r="B27" s="83" t="s">
        <v>57</v>
      </c>
      <c r="C27" s="305">
        <v>0</v>
      </c>
    </row>
    <row r="28" spans="1:3" s="4" customFormat="1">
      <c r="A28" s="150">
        <v>23</v>
      </c>
      <c r="B28" s="89" t="s">
        <v>31</v>
      </c>
      <c r="C28" s="304">
        <f>C6-C12</f>
        <v>1090348133.5975978</v>
      </c>
    </row>
    <row r="29" spans="1:3" s="4" customFormat="1">
      <c r="A29" s="152"/>
      <c r="B29" s="84"/>
      <c r="C29" s="305"/>
    </row>
    <row r="30" spans="1:3" s="4" customFormat="1">
      <c r="A30" s="152">
        <v>24</v>
      </c>
      <c r="B30" s="89" t="s">
        <v>58</v>
      </c>
      <c r="C30" s="304">
        <f>C31+C34</f>
        <v>0</v>
      </c>
    </row>
    <row r="31" spans="1:3" s="4" customFormat="1">
      <c r="A31" s="152">
        <v>25</v>
      </c>
      <c r="B31" s="79" t="s">
        <v>59</v>
      </c>
      <c r="C31" s="306">
        <f>C32+C33</f>
        <v>0</v>
      </c>
    </row>
    <row r="32" spans="1:3" s="4" customFormat="1">
      <c r="A32" s="152">
        <v>26</v>
      </c>
      <c r="B32" s="193" t="s">
        <v>60</v>
      </c>
      <c r="C32" s="305"/>
    </row>
    <row r="33" spans="1:3" s="4" customFormat="1">
      <c r="A33" s="152">
        <v>27</v>
      </c>
      <c r="B33" s="193" t="s">
        <v>61</v>
      </c>
      <c r="C33" s="305"/>
    </row>
    <row r="34" spans="1:3" s="4" customFormat="1">
      <c r="A34" s="152">
        <v>28</v>
      </c>
      <c r="B34" s="79" t="s">
        <v>62</v>
      </c>
      <c r="C34" s="305"/>
    </row>
    <row r="35" spans="1:3" s="4" customFormat="1">
      <c r="A35" s="152">
        <v>29</v>
      </c>
      <c r="B35" s="89" t="s">
        <v>63</v>
      </c>
      <c r="C35" s="304">
        <f>SUM(C36:C40)</f>
        <v>0</v>
      </c>
    </row>
    <row r="36" spans="1:3" s="4" customFormat="1">
      <c r="A36" s="152">
        <v>30</v>
      </c>
      <c r="B36" s="80" t="s">
        <v>64</v>
      </c>
      <c r="C36" s="305"/>
    </row>
    <row r="37" spans="1:3" s="4" customFormat="1">
      <c r="A37" s="152">
        <v>31</v>
      </c>
      <c r="B37" s="81" t="s">
        <v>65</v>
      </c>
      <c r="C37" s="305"/>
    </row>
    <row r="38" spans="1:3" s="4" customFormat="1" ht="25.5">
      <c r="A38" s="152">
        <v>32</v>
      </c>
      <c r="B38" s="80" t="s">
        <v>66</v>
      </c>
      <c r="C38" s="305"/>
    </row>
    <row r="39" spans="1:3" s="4" customFormat="1" ht="25.5">
      <c r="A39" s="152">
        <v>33</v>
      </c>
      <c r="B39" s="80" t="s">
        <v>54</v>
      </c>
      <c r="C39" s="305"/>
    </row>
    <row r="40" spans="1:3" s="4" customFormat="1" ht="25.5">
      <c r="A40" s="152">
        <v>34</v>
      </c>
      <c r="B40" s="83" t="s">
        <v>67</v>
      </c>
      <c r="C40" s="305"/>
    </row>
    <row r="41" spans="1:3" s="4" customFormat="1">
      <c r="A41" s="152">
        <v>35</v>
      </c>
      <c r="B41" s="89" t="s">
        <v>32</v>
      </c>
      <c r="C41" s="304">
        <f>C30-C35</f>
        <v>0</v>
      </c>
    </row>
    <row r="42" spans="1:3" s="4" customFormat="1">
      <c r="A42" s="152"/>
      <c r="B42" s="84"/>
      <c r="C42" s="305"/>
    </row>
    <row r="43" spans="1:3" s="4" customFormat="1">
      <c r="A43" s="152">
        <v>36</v>
      </c>
      <c r="B43" s="90" t="s">
        <v>68</v>
      </c>
      <c r="C43" s="304">
        <f>SUM(C44:C46)</f>
        <v>500269875.3973068</v>
      </c>
    </row>
    <row r="44" spans="1:3" s="4" customFormat="1">
      <c r="A44" s="152">
        <v>37</v>
      </c>
      <c r="B44" s="79" t="s">
        <v>69</v>
      </c>
      <c r="C44" s="305">
        <v>388841900</v>
      </c>
    </row>
    <row r="45" spans="1:3" s="4" customFormat="1">
      <c r="A45" s="152">
        <v>38</v>
      </c>
      <c r="B45" s="79" t="s">
        <v>70</v>
      </c>
      <c r="C45" s="305">
        <v>0</v>
      </c>
    </row>
    <row r="46" spans="1:3" s="4" customFormat="1">
      <c r="A46" s="152">
        <v>39</v>
      </c>
      <c r="B46" s="79" t="s">
        <v>71</v>
      </c>
      <c r="C46" s="305">
        <v>111427975.39730683</v>
      </c>
    </row>
    <row r="47" spans="1:3" s="4" customFormat="1">
      <c r="A47" s="152">
        <v>40</v>
      </c>
      <c r="B47" s="90" t="s">
        <v>72</v>
      </c>
      <c r="C47" s="304">
        <f>SUM(C48:C51)</f>
        <v>0</v>
      </c>
    </row>
    <row r="48" spans="1:3" s="4" customFormat="1">
      <c r="A48" s="152">
        <v>41</v>
      </c>
      <c r="B48" s="80" t="s">
        <v>73</v>
      </c>
      <c r="C48" s="305"/>
    </row>
    <row r="49" spans="1:3" s="4" customFormat="1">
      <c r="A49" s="152">
        <v>42</v>
      </c>
      <c r="B49" s="81" t="s">
        <v>74</v>
      </c>
      <c r="C49" s="305"/>
    </row>
    <row r="50" spans="1:3" s="4" customFormat="1" ht="25.5">
      <c r="A50" s="152">
        <v>43</v>
      </c>
      <c r="B50" s="80" t="s">
        <v>75</v>
      </c>
      <c r="C50" s="305"/>
    </row>
    <row r="51" spans="1:3" s="4" customFormat="1" ht="25.5">
      <c r="A51" s="152">
        <v>44</v>
      </c>
      <c r="B51" s="80" t="s">
        <v>54</v>
      </c>
      <c r="C51" s="305"/>
    </row>
    <row r="52" spans="1:3" s="4" customFormat="1" ht="15.75" thickBot="1">
      <c r="A52" s="153">
        <v>45</v>
      </c>
      <c r="B52" s="154" t="s">
        <v>33</v>
      </c>
      <c r="C52" s="307">
        <f>C43-C47</f>
        <v>500269875.3973068</v>
      </c>
    </row>
    <row r="55" spans="1:3">
      <c r="B55" s="2" t="s">
        <v>242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G44"/>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activeCell="B6" sqref="B6"/>
    </sheetView>
  </sheetViews>
  <sheetFormatPr defaultRowHeight="15.75"/>
  <cols>
    <col min="1" max="1" width="10.5703125" style="75" bestFit="1" customWidth="1"/>
    <col min="2" max="2" width="88.5703125" style="369" bestFit="1" customWidth="1"/>
    <col min="3" max="3" width="53.140625" style="75" customWidth="1"/>
    <col min="4" max="4" width="27.140625" style="75" bestFit="1" customWidth="1"/>
    <col min="5" max="5" width="9.42578125" customWidth="1"/>
  </cols>
  <sheetData>
    <row r="1" spans="1:7">
      <c r="A1" s="18" t="s">
        <v>204</v>
      </c>
      <c r="B1" s="366" t="s">
        <v>416</v>
      </c>
      <c r="E1" s="2"/>
      <c r="F1" s="2"/>
    </row>
    <row r="2" spans="1:7" s="21" customFormat="1" ht="15">
      <c r="A2" s="21" t="s">
        <v>205</v>
      </c>
      <c r="B2" s="366">
        <f>'1. key ratios'!B2</f>
        <v>43008</v>
      </c>
    </row>
    <row r="3" spans="1:7" s="21" customFormat="1" ht="15">
      <c r="A3" s="25"/>
    </row>
    <row r="4" spans="1:7" s="21" customFormat="1" thickBot="1">
      <c r="A4" s="21" t="s">
        <v>359</v>
      </c>
      <c r="B4" s="25" t="s">
        <v>290</v>
      </c>
      <c r="D4" s="224" t="s">
        <v>106</v>
      </c>
    </row>
    <row r="5" spans="1:7" ht="38.25">
      <c r="A5" s="165" t="s">
        <v>34</v>
      </c>
      <c r="B5" s="367" t="s">
        <v>249</v>
      </c>
      <c r="C5" s="166" t="s">
        <v>253</v>
      </c>
      <c r="D5" s="223" t="s">
        <v>291</v>
      </c>
      <c r="F5" s="166"/>
      <c r="G5" s="223"/>
    </row>
    <row r="6" spans="1:7">
      <c r="A6" s="155">
        <v>1</v>
      </c>
      <c r="B6" s="91" t="s">
        <v>167</v>
      </c>
      <c r="C6" s="308">
        <f>'2. RC'!E7</f>
        <v>523664565.77999997</v>
      </c>
      <c r="D6" s="156"/>
      <c r="E6" s="8"/>
    </row>
    <row r="7" spans="1:7">
      <c r="A7" s="155">
        <v>2</v>
      </c>
      <c r="B7" s="92" t="s">
        <v>168</v>
      </c>
      <c r="C7" s="308">
        <f>'2. RC'!E8</f>
        <v>973925345.8915</v>
      </c>
      <c r="D7" s="157"/>
      <c r="E7" s="8"/>
    </row>
    <row r="8" spans="1:7">
      <c r="A8" s="155">
        <v>3</v>
      </c>
      <c r="B8" s="92" t="s">
        <v>169</v>
      </c>
      <c r="C8" s="308">
        <f>'2. RC'!E9</f>
        <v>997196655.05999994</v>
      </c>
      <c r="D8" s="157"/>
      <c r="E8" s="8"/>
    </row>
    <row r="9" spans="1:7">
      <c r="A9" s="155">
        <v>4</v>
      </c>
      <c r="B9" s="92" t="s">
        <v>198</v>
      </c>
      <c r="C9" s="308">
        <f>'2. RC'!E10</f>
        <v>303.24</v>
      </c>
      <c r="D9" s="157"/>
      <c r="E9" s="8"/>
    </row>
    <row r="10" spans="1:7">
      <c r="A10" s="155">
        <v>5</v>
      </c>
      <c r="B10" s="92" t="s">
        <v>170</v>
      </c>
      <c r="C10" s="308">
        <f>'2. RC'!E11</f>
        <v>1320822895.3012908</v>
      </c>
      <c r="D10" s="157"/>
      <c r="E10" s="8"/>
    </row>
    <row r="11" spans="1:7">
      <c r="A11" s="155">
        <v>6.1</v>
      </c>
      <c r="B11" s="92" t="s">
        <v>171</v>
      </c>
      <c r="C11" s="308">
        <f>'2. RC'!E12</f>
        <v>6451737496.2399998</v>
      </c>
      <c r="D11" s="158"/>
      <c r="E11" s="9"/>
    </row>
    <row r="12" spans="1:7">
      <c r="A12" s="155" t="s">
        <v>418</v>
      </c>
      <c r="B12" s="93" t="s">
        <v>417</v>
      </c>
      <c r="C12" s="308">
        <v>0</v>
      </c>
      <c r="D12" s="260" t="s">
        <v>423</v>
      </c>
      <c r="E12" s="9"/>
    </row>
    <row r="13" spans="1:7">
      <c r="A13" s="155">
        <v>6.2</v>
      </c>
      <c r="B13" s="93" t="s">
        <v>172</v>
      </c>
      <c r="C13" s="308">
        <f>'2. RC'!E13</f>
        <v>-353925068.93919998</v>
      </c>
      <c r="D13" s="158"/>
      <c r="E13" s="9"/>
    </row>
    <row r="14" spans="1:7">
      <c r="A14" s="155" t="s">
        <v>396</v>
      </c>
      <c r="B14" s="93" t="s">
        <v>397</v>
      </c>
      <c r="C14" s="310">
        <v>-114871783.5562</v>
      </c>
      <c r="D14" s="260" t="s">
        <v>421</v>
      </c>
      <c r="E14" s="9"/>
    </row>
    <row r="15" spans="1:7">
      <c r="A15" s="155">
        <v>6</v>
      </c>
      <c r="B15" s="92" t="s">
        <v>173</v>
      </c>
      <c r="C15" s="316">
        <f>C11+C13</f>
        <v>6097812427.3007994</v>
      </c>
      <c r="D15" s="158"/>
      <c r="E15" s="8"/>
    </row>
    <row r="16" spans="1:7">
      <c r="A16" s="155">
        <v>7</v>
      </c>
      <c r="B16" s="92" t="s">
        <v>174</v>
      </c>
      <c r="C16" s="308">
        <f>'2. RC'!E15</f>
        <v>80532197.565600008</v>
      </c>
      <c r="D16" s="157"/>
      <c r="E16" s="8"/>
    </row>
    <row r="17" spans="1:5">
      <c r="A17" s="155">
        <v>8</v>
      </c>
      <c r="B17" s="92" t="s">
        <v>175</v>
      </c>
      <c r="C17" s="308">
        <f>'2. RC'!E16</f>
        <v>77194565.796000004</v>
      </c>
      <c r="D17" s="157"/>
      <c r="E17" s="8"/>
    </row>
    <row r="18" spans="1:5">
      <c r="A18" s="155">
        <v>9</v>
      </c>
      <c r="B18" s="92" t="s">
        <v>176</v>
      </c>
      <c r="C18" s="308">
        <f>'2. RC'!E17</f>
        <v>122056318.66</v>
      </c>
      <c r="D18" s="157"/>
      <c r="E18" s="8"/>
    </row>
    <row r="19" spans="1:5" ht="30">
      <c r="A19" s="155">
        <v>9.1</v>
      </c>
      <c r="B19" s="93" t="s">
        <v>52</v>
      </c>
      <c r="C19" s="310">
        <v>14251364.18</v>
      </c>
      <c r="D19" s="260" t="s">
        <v>422</v>
      </c>
      <c r="E19" s="8"/>
    </row>
    <row r="20" spans="1:5" ht="38.25">
      <c r="A20" s="155">
        <v>9.1999999999999993</v>
      </c>
      <c r="B20" s="80" t="s">
        <v>53</v>
      </c>
      <c r="C20" s="310">
        <f>'9. Capital'!C23</f>
        <v>7302954.8184001744</v>
      </c>
      <c r="D20" s="260" t="s">
        <v>427</v>
      </c>
      <c r="E20" s="8"/>
    </row>
    <row r="21" spans="1:5">
      <c r="A21" s="155">
        <v>10</v>
      </c>
      <c r="B21" s="92" t="s">
        <v>177</v>
      </c>
      <c r="C21" s="309">
        <f>'2. RC'!E18</f>
        <v>384513512.33679998</v>
      </c>
      <c r="D21" s="157"/>
      <c r="E21" s="8"/>
    </row>
    <row r="22" spans="1:5">
      <c r="A22" s="155">
        <v>10.1</v>
      </c>
      <c r="B22" s="93" t="s">
        <v>252</v>
      </c>
      <c r="C22" s="309">
        <f>'9. Capital'!C15</f>
        <v>74888358.560000002</v>
      </c>
      <c r="D22" s="260" t="s">
        <v>369</v>
      </c>
      <c r="E22" s="8"/>
    </row>
    <row r="23" spans="1:5">
      <c r="A23" s="155">
        <v>11</v>
      </c>
      <c r="B23" s="94" t="s">
        <v>178</v>
      </c>
      <c r="C23" s="311">
        <f>'2. RC'!E19</f>
        <v>184795986.1758</v>
      </c>
      <c r="D23" s="159"/>
      <c r="E23" s="8"/>
    </row>
    <row r="24" spans="1:5">
      <c r="A24" s="155">
        <v>12</v>
      </c>
      <c r="B24" s="95" t="s">
        <v>179</v>
      </c>
      <c r="C24" s="312">
        <f>SUM(C6:C10,C15:C18,C21,C23)</f>
        <v>10762514773.107788</v>
      </c>
      <c r="D24" s="160"/>
      <c r="E24" s="7"/>
    </row>
    <row r="25" spans="1:5">
      <c r="A25" s="155">
        <v>13</v>
      </c>
      <c r="B25" s="92" t="s">
        <v>180</v>
      </c>
      <c r="C25" s="313">
        <f>'2. RC'!E22</f>
        <v>335898439.46000004</v>
      </c>
      <c r="D25" s="161"/>
      <c r="E25" s="8"/>
    </row>
    <row r="26" spans="1:5">
      <c r="A26" s="155">
        <v>14</v>
      </c>
      <c r="B26" s="92" t="s">
        <v>181</v>
      </c>
      <c r="C26" s="313">
        <f>'2. RC'!E23</f>
        <v>2012348354.4654999</v>
      </c>
      <c r="D26" s="157"/>
      <c r="E26" s="8"/>
    </row>
    <row r="27" spans="1:5">
      <c r="A27" s="155">
        <v>15</v>
      </c>
      <c r="B27" s="92" t="s">
        <v>182</v>
      </c>
      <c r="C27" s="313">
        <f>'2. RC'!E24</f>
        <v>1193973915.54</v>
      </c>
      <c r="D27" s="157"/>
      <c r="E27" s="8"/>
    </row>
    <row r="28" spans="1:5">
      <c r="A28" s="155">
        <v>16</v>
      </c>
      <c r="B28" s="92" t="s">
        <v>183</v>
      </c>
      <c r="C28" s="313">
        <f>'2. RC'!E25</f>
        <v>2941984743.3299999</v>
      </c>
      <c r="D28" s="157"/>
      <c r="E28" s="8"/>
    </row>
    <row r="29" spans="1:5">
      <c r="A29" s="155">
        <v>17</v>
      </c>
      <c r="B29" s="92" t="s">
        <v>184</v>
      </c>
      <c r="C29" s="313">
        <f>'2. RC'!E26</f>
        <v>714131038.79999995</v>
      </c>
      <c r="D29" s="157"/>
      <c r="E29" s="8"/>
    </row>
    <row r="30" spans="1:5">
      <c r="A30" s="155">
        <v>18</v>
      </c>
      <c r="B30" s="92" t="s">
        <v>185</v>
      </c>
      <c r="C30" s="313">
        <f>'2. RC'!E27</f>
        <v>1751568941.4417999</v>
      </c>
      <c r="D30" s="157"/>
      <c r="E30" s="8"/>
    </row>
    <row r="31" spans="1:5">
      <c r="A31" s="155">
        <v>19</v>
      </c>
      <c r="B31" s="92" t="s">
        <v>186</v>
      </c>
      <c r="C31" s="313">
        <f>'2. RC'!E28</f>
        <v>62454865.219999999</v>
      </c>
      <c r="D31" s="157"/>
      <c r="E31" s="8"/>
    </row>
    <row r="32" spans="1:5">
      <c r="A32" s="155">
        <v>20</v>
      </c>
      <c r="B32" s="92" t="s">
        <v>108</v>
      </c>
      <c r="C32" s="313">
        <f>'2. RC'!E29</f>
        <v>92953199.014489785</v>
      </c>
      <c r="D32" s="157"/>
      <c r="E32" s="8"/>
    </row>
    <row r="33" spans="1:5">
      <c r="A33" s="155">
        <v>20.100000000000001</v>
      </c>
      <c r="B33" s="368" t="s">
        <v>395</v>
      </c>
      <c r="C33" s="313">
        <v>12486984.1106</v>
      </c>
      <c r="D33" s="260" t="s">
        <v>421</v>
      </c>
      <c r="E33" s="8"/>
    </row>
    <row r="34" spans="1:5">
      <c r="A34" s="155">
        <v>21</v>
      </c>
      <c r="B34" s="94" t="s">
        <v>187</v>
      </c>
      <c r="C34" s="311">
        <f>'2. RC'!E30</f>
        <v>408655500</v>
      </c>
      <c r="D34" s="159"/>
      <c r="E34" s="8"/>
    </row>
    <row r="35" spans="1:5">
      <c r="A35" s="155">
        <v>21.1</v>
      </c>
      <c r="B35" s="368" t="s">
        <v>251</v>
      </c>
      <c r="C35" s="314">
        <v>388841900</v>
      </c>
      <c r="D35" s="260" t="s">
        <v>423</v>
      </c>
      <c r="E35" s="8"/>
    </row>
    <row r="36" spans="1:5">
      <c r="A36" s="155">
        <v>22</v>
      </c>
      <c r="B36" s="95" t="s">
        <v>188</v>
      </c>
      <c r="C36" s="312">
        <f>SUM(C25:C32)+C34</f>
        <v>9513968997.2717896</v>
      </c>
      <c r="D36" s="160"/>
      <c r="E36" s="7"/>
    </row>
    <row r="37" spans="1:5">
      <c r="A37" s="155">
        <v>23</v>
      </c>
      <c r="B37" s="94" t="s">
        <v>189</v>
      </c>
      <c r="C37" s="309">
        <f>'2. RC'!E33</f>
        <v>27821150.18</v>
      </c>
      <c r="D37" s="260" t="s">
        <v>419</v>
      </c>
      <c r="E37" s="8"/>
    </row>
    <row r="38" spans="1:5">
      <c r="A38" s="155">
        <v>24</v>
      </c>
      <c r="B38" s="94" t="s">
        <v>190</v>
      </c>
      <c r="C38" s="309">
        <f>'2. RC'!E34</f>
        <v>0</v>
      </c>
      <c r="D38" s="157"/>
      <c r="E38" s="8"/>
    </row>
    <row r="39" spans="1:5">
      <c r="A39" s="155">
        <v>25</v>
      </c>
      <c r="B39" s="94" t="s">
        <v>250</v>
      </c>
      <c r="C39" s="309">
        <f>'2. RC'!E35</f>
        <v>-1910346.2</v>
      </c>
      <c r="D39" s="260" t="s">
        <v>425</v>
      </c>
      <c r="E39" s="8"/>
    </row>
    <row r="40" spans="1:5">
      <c r="A40" s="155">
        <v>26</v>
      </c>
      <c r="B40" s="94" t="s">
        <v>192</v>
      </c>
      <c r="C40" s="309">
        <f>'2. RC'!E36</f>
        <v>202436730.75</v>
      </c>
      <c r="D40" s="260" t="s">
        <v>420</v>
      </c>
      <c r="E40" s="8"/>
    </row>
    <row r="41" spans="1:5">
      <c r="A41" s="155">
        <v>27</v>
      </c>
      <c r="B41" s="94" t="s">
        <v>193</v>
      </c>
      <c r="C41" s="309">
        <f>'2. RC'!E37</f>
        <v>0</v>
      </c>
      <c r="D41" s="157"/>
      <c r="E41" s="8"/>
    </row>
    <row r="42" spans="1:5">
      <c r="A42" s="155">
        <v>28</v>
      </c>
      <c r="B42" s="94" t="s">
        <v>194</v>
      </c>
      <c r="C42" s="309">
        <f>'2. RC'!E38</f>
        <v>958443276.42599797</v>
      </c>
      <c r="D42" s="260" t="s">
        <v>426</v>
      </c>
      <c r="E42" s="8"/>
    </row>
    <row r="43" spans="1:5">
      <c r="A43" s="155">
        <v>29</v>
      </c>
      <c r="B43" s="94" t="s">
        <v>43</v>
      </c>
      <c r="C43" s="309">
        <f>'2. RC'!E39</f>
        <v>61754964.68</v>
      </c>
      <c r="D43" s="260" t="s">
        <v>424</v>
      </c>
      <c r="E43" s="8"/>
    </row>
    <row r="44" spans="1:5" ht="16.5" thickBot="1">
      <c r="A44" s="162">
        <v>30</v>
      </c>
      <c r="B44" s="163" t="s">
        <v>195</v>
      </c>
      <c r="C44" s="315">
        <f>SUM(C37:C43)</f>
        <v>1248545775.8359981</v>
      </c>
      <c r="D44" s="164"/>
      <c r="E44" s="7"/>
    </row>
  </sheetData>
  <pageMargins left="0.7" right="0.7" top="0.75" bottom="0.75" header="0.3" footer="0.3"/>
  <pageSetup paperSize="9" scale="42"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S22"/>
  <sheetViews>
    <sheetView showGridLines="0" zoomScaleNormal="100" workbookViewId="0">
      <pane xSplit="2" ySplit="7" topLeftCell="C8" activePane="bottomRight" state="frozen"/>
      <selection activeCell="C2" sqref="C2"/>
      <selection pane="topRight" activeCell="C2" sqref="C2"/>
      <selection pane="bottomLeft" activeCell="C2" sqref="C2"/>
      <selection pane="bottomRight" activeCell="N14" sqref="N14"/>
    </sheetView>
  </sheetViews>
  <sheetFormatPr defaultColWidth="9.140625" defaultRowHeight="12.75"/>
  <cols>
    <col min="1" max="1" width="10.5703125" style="2" bestFit="1" customWidth="1"/>
    <col min="2" max="2" width="95" style="2" customWidth="1"/>
    <col min="3" max="3" width="12.7109375" style="2" bestFit="1" customWidth="1"/>
    <col min="4" max="4" width="13.28515625" style="2" bestFit="1" customWidth="1"/>
    <col min="5" max="5" width="11.28515625" style="2" bestFit="1" customWidth="1"/>
    <col min="6" max="6" width="13.28515625" style="2" bestFit="1" customWidth="1"/>
    <col min="7" max="7" width="11.28515625" style="2" bestFit="1" customWidth="1"/>
    <col min="8" max="8" width="13.28515625" style="2" bestFit="1" customWidth="1"/>
    <col min="9" max="9" width="10.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9.42578125" style="2" bestFit="1" customWidth="1"/>
    <col min="16" max="16" width="13.28515625" style="2" bestFit="1" customWidth="1"/>
    <col min="17" max="17" width="11.28515625" style="2" bestFit="1" customWidth="1"/>
    <col min="18" max="18" width="13.28515625" style="2" bestFit="1" customWidth="1"/>
    <col min="19" max="19" width="31.5703125" style="2" bestFit="1" customWidth="1"/>
    <col min="20" max="16384" width="9.140625" style="13"/>
  </cols>
  <sheetData>
    <row r="1" spans="1:19">
      <c r="A1" s="2" t="s">
        <v>204</v>
      </c>
      <c r="B1" s="362" t="s">
        <v>416</v>
      </c>
    </row>
    <row r="2" spans="1:19">
      <c r="A2" s="2" t="s">
        <v>205</v>
      </c>
      <c r="B2" s="362">
        <f>'1. key ratios'!B2</f>
        <v>43008</v>
      </c>
    </row>
    <row r="4" spans="1:19" ht="39" thickBot="1">
      <c r="A4" s="74" t="s">
        <v>360</v>
      </c>
      <c r="B4" s="340" t="s">
        <v>385</v>
      </c>
    </row>
    <row r="5" spans="1:19">
      <c r="A5" s="142"/>
      <c r="B5" s="146"/>
      <c r="C5" s="122" t="s">
        <v>0</v>
      </c>
      <c r="D5" s="122" t="s">
        <v>1</v>
      </c>
      <c r="E5" s="122" t="s">
        <v>2</v>
      </c>
      <c r="F5" s="122" t="s">
        <v>3</v>
      </c>
      <c r="G5" s="122" t="s">
        <v>4</v>
      </c>
      <c r="H5" s="122" t="s">
        <v>11</v>
      </c>
      <c r="I5" s="122" t="s">
        <v>254</v>
      </c>
      <c r="J5" s="122" t="s">
        <v>255</v>
      </c>
      <c r="K5" s="122" t="s">
        <v>256</v>
      </c>
      <c r="L5" s="122" t="s">
        <v>257</v>
      </c>
      <c r="M5" s="122" t="s">
        <v>258</v>
      </c>
      <c r="N5" s="122" t="s">
        <v>259</v>
      </c>
      <c r="O5" s="122" t="s">
        <v>372</v>
      </c>
      <c r="P5" s="122" t="s">
        <v>373</v>
      </c>
      <c r="Q5" s="122" t="s">
        <v>374</v>
      </c>
      <c r="R5" s="334" t="s">
        <v>375</v>
      </c>
      <c r="S5" s="123" t="s">
        <v>376</v>
      </c>
    </row>
    <row r="6" spans="1:19" ht="46.5" customHeight="1">
      <c r="A6" s="168"/>
      <c r="B6" s="438" t="s">
        <v>377</v>
      </c>
      <c r="C6" s="436">
        <v>0</v>
      </c>
      <c r="D6" s="437"/>
      <c r="E6" s="436">
        <v>0.2</v>
      </c>
      <c r="F6" s="437"/>
      <c r="G6" s="436">
        <v>0.35</v>
      </c>
      <c r="H6" s="437"/>
      <c r="I6" s="436">
        <v>0.5</v>
      </c>
      <c r="J6" s="437"/>
      <c r="K6" s="436">
        <v>0.75</v>
      </c>
      <c r="L6" s="437"/>
      <c r="M6" s="436">
        <v>1</v>
      </c>
      <c r="N6" s="437"/>
      <c r="O6" s="436">
        <v>1.5</v>
      </c>
      <c r="P6" s="437"/>
      <c r="Q6" s="436">
        <v>2.5</v>
      </c>
      <c r="R6" s="437"/>
      <c r="S6" s="434" t="s">
        <v>267</v>
      </c>
    </row>
    <row r="7" spans="1:19">
      <c r="A7" s="168"/>
      <c r="B7" s="439"/>
      <c r="C7" s="339" t="s">
        <v>370</v>
      </c>
      <c r="D7" s="339" t="s">
        <v>371</v>
      </c>
      <c r="E7" s="339" t="s">
        <v>370</v>
      </c>
      <c r="F7" s="339" t="s">
        <v>371</v>
      </c>
      <c r="G7" s="339" t="s">
        <v>370</v>
      </c>
      <c r="H7" s="339" t="s">
        <v>371</v>
      </c>
      <c r="I7" s="339" t="s">
        <v>370</v>
      </c>
      <c r="J7" s="339" t="s">
        <v>371</v>
      </c>
      <c r="K7" s="339" t="s">
        <v>370</v>
      </c>
      <c r="L7" s="339" t="s">
        <v>371</v>
      </c>
      <c r="M7" s="339" t="s">
        <v>370</v>
      </c>
      <c r="N7" s="339" t="s">
        <v>371</v>
      </c>
      <c r="O7" s="339" t="s">
        <v>370</v>
      </c>
      <c r="P7" s="339" t="s">
        <v>371</v>
      </c>
      <c r="Q7" s="339" t="s">
        <v>370</v>
      </c>
      <c r="R7" s="339" t="s">
        <v>371</v>
      </c>
      <c r="S7" s="435"/>
    </row>
    <row r="8" spans="1:19" s="171" customFormat="1">
      <c r="A8" s="126">
        <v>1</v>
      </c>
      <c r="B8" s="192" t="s">
        <v>233</v>
      </c>
      <c r="C8" s="317">
        <v>957265581.6815002</v>
      </c>
      <c r="D8" s="317"/>
      <c r="E8" s="317">
        <v>23863231.370000001</v>
      </c>
      <c r="F8" s="335"/>
      <c r="G8" s="317">
        <v>0</v>
      </c>
      <c r="H8" s="317"/>
      <c r="I8" s="317">
        <v>0</v>
      </c>
      <c r="J8" s="317"/>
      <c r="K8" s="317">
        <v>0</v>
      </c>
      <c r="L8" s="317"/>
      <c r="M8" s="317">
        <v>915800357.63999999</v>
      </c>
      <c r="N8" s="317"/>
      <c r="O8" s="317">
        <v>0</v>
      </c>
      <c r="P8" s="317"/>
      <c r="Q8" s="317">
        <v>0</v>
      </c>
      <c r="R8" s="335"/>
      <c r="S8" s="345">
        <f>$C$6*SUM(C8:D8)+$E$6*SUM(E8:F8)+$G$6*SUM(G8:H8)+$I$6*SUM(I8:J8)+$K$6*SUM(K8:L8)+$M$6*SUM(M8:N8)+$O$6*SUM(O8:P8)+$Q$6*SUM(Q8:R8)</f>
        <v>920573003.91400003</v>
      </c>
    </row>
    <row r="9" spans="1:19" s="171" customFormat="1">
      <c r="A9" s="126">
        <v>2</v>
      </c>
      <c r="B9" s="192" t="s">
        <v>234</v>
      </c>
      <c r="C9" s="317">
        <v>0</v>
      </c>
      <c r="D9" s="317"/>
      <c r="E9" s="317">
        <v>0</v>
      </c>
      <c r="F9" s="317"/>
      <c r="G9" s="317">
        <v>0</v>
      </c>
      <c r="H9" s="317"/>
      <c r="I9" s="317">
        <v>0</v>
      </c>
      <c r="J9" s="317"/>
      <c r="K9" s="317">
        <v>0</v>
      </c>
      <c r="L9" s="317"/>
      <c r="M9" s="317">
        <v>0</v>
      </c>
      <c r="N9" s="317"/>
      <c r="O9" s="317">
        <v>0</v>
      </c>
      <c r="P9" s="317"/>
      <c r="Q9" s="317">
        <v>0</v>
      </c>
      <c r="R9" s="335"/>
      <c r="S9" s="345">
        <f t="shared" ref="S9:S21" si="0">$C$6*SUM(C9:D9)+$E$6*SUM(E9:F9)+$G$6*SUM(G9:H9)+$I$6*SUM(I9:J9)+$K$6*SUM(K9:L9)+$M$6*SUM(M9:N9)+$O$6*SUM(O9:P9)+$Q$6*SUM(Q9:R9)</f>
        <v>0</v>
      </c>
    </row>
    <row r="10" spans="1:19" s="171" customFormat="1">
      <c r="A10" s="126">
        <v>3</v>
      </c>
      <c r="B10" s="192" t="s">
        <v>235</v>
      </c>
      <c r="C10" s="317">
        <v>0</v>
      </c>
      <c r="D10" s="317"/>
      <c r="E10" s="317">
        <v>0</v>
      </c>
      <c r="F10" s="317"/>
      <c r="G10" s="317">
        <v>0</v>
      </c>
      <c r="H10" s="317"/>
      <c r="I10" s="317">
        <v>0</v>
      </c>
      <c r="J10" s="317"/>
      <c r="K10" s="317">
        <v>0</v>
      </c>
      <c r="L10" s="317"/>
      <c r="M10" s="317">
        <v>0</v>
      </c>
      <c r="N10" s="317"/>
      <c r="O10" s="317">
        <v>0</v>
      </c>
      <c r="P10" s="317"/>
      <c r="Q10" s="317">
        <v>0</v>
      </c>
      <c r="R10" s="335"/>
      <c r="S10" s="345">
        <f t="shared" si="0"/>
        <v>0</v>
      </c>
    </row>
    <row r="11" spans="1:19" s="171" customFormat="1">
      <c r="A11" s="126">
        <v>4</v>
      </c>
      <c r="B11" s="192" t="s">
        <v>236</v>
      </c>
      <c r="C11" s="317">
        <v>0</v>
      </c>
      <c r="D11" s="317"/>
      <c r="E11" s="317">
        <v>0</v>
      </c>
      <c r="F11" s="317"/>
      <c r="G11" s="317">
        <v>0</v>
      </c>
      <c r="H11" s="317"/>
      <c r="I11" s="317">
        <v>0</v>
      </c>
      <c r="J11" s="317"/>
      <c r="K11" s="317">
        <v>0</v>
      </c>
      <c r="L11" s="317"/>
      <c r="M11" s="317">
        <v>0</v>
      </c>
      <c r="N11" s="317"/>
      <c r="O11" s="317">
        <v>0</v>
      </c>
      <c r="P11" s="317"/>
      <c r="Q11" s="317">
        <v>0</v>
      </c>
      <c r="R11" s="335"/>
      <c r="S11" s="345">
        <f t="shared" si="0"/>
        <v>0</v>
      </c>
    </row>
    <row r="12" spans="1:19" s="171" customFormat="1">
      <c r="A12" s="126">
        <v>5</v>
      </c>
      <c r="B12" s="192" t="s">
        <v>237</v>
      </c>
      <c r="C12" s="317">
        <v>372866788.38999999</v>
      </c>
      <c r="D12" s="317"/>
      <c r="E12" s="317">
        <v>0</v>
      </c>
      <c r="F12" s="317"/>
      <c r="G12" s="317">
        <v>0</v>
      </c>
      <c r="H12" s="317"/>
      <c r="I12" s="317">
        <v>0</v>
      </c>
      <c r="J12" s="317"/>
      <c r="K12" s="317">
        <v>0</v>
      </c>
      <c r="L12" s="317"/>
      <c r="M12" s="317">
        <v>0</v>
      </c>
      <c r="N12" s="317"/>
      <c r="O12" s="317">
        <v>0</v>
      </c>
      <c r="P12" s="317"/>
      <c r="Q12" s="317">
        <v>0</v>
      </c>
      <c r="R12" s="335"/>
      <c r="S12" s="345">
        <f t="shared" si="0"/>
        <v>0</v>
      </c>
    </row>
    <row r="13" spans="1:19" s="171" customFormat="1">
      <c r="A13" s="126">
        <v>6</v>
      </c>
      <c r="B13" s="192" t="s">
        <v>238</v>
      </c>
      <c r="C13" s="317">
        <v>0</v>
      </c>
      <c r="D13" s="317"/>
      <c r="E13" s="317">
        <v>955100835.11143875</v>
      </c>
      <c r="F13" s="317"/>
      <c r="G13" s="317">
        <v>0</v>
      </c>
      <c r="H13" s="317"/>
      <c r="I13" s="317">
        <v>44118300.75</v>
      </c>
      <c r="J13" s="317"/>
      <c r="K13" s="317">
        <v>0</v>
      </c>
      <c r="L13" s="317"/>
      <c r="M13" s="317">
        <v>13377560</v>
      </c>
      <c r="N13" s="317"/>
      <c r="O13" s="317">
        <v>17212.45</v>
      </c>
      <c r="P13" s="317"/>
      <c r="Q13" s="317">
        <v>0</v>
      </c>
      <c r="R13" s="335"/>
      <c r="S13" s="345">
        <f t="shared" si="0"/>
        <v>226482696.07228777</v>
      </c>
    </row>
    <row r="14" spans="1:19" s="171" customFormat="1">
      <c r="A14" s="126">
        <v>7</v>
      </c>
      <c r="B14" s="192" t="s">
        <v>83</v>
      </c>
      <c r="C14" s="317">
        <v>0</v>
      </c>
      <c r="D14" s="317"/>
      <c r="E14" s="317">
        <v>0</v>
      </c>
      <c r="F14" s="317"/>
      <c r="G14" s="317">
        <v>0</v>
      </c>
      <c r="H14" s="317"/>
      <c r="I14" s="317">
        <v>0</v>
      </c>
      <c r="J14" s="317"/>
      <c r="K14" s="317">
        <v>0</v>
      </c>
      <c r="L14" s="317"/>
      <c r="M14" s="317">
        <v>1944312203.8664999</v>
      </c>
      <c r="N14" s="317">
        <v>341728209.61818999</v>
      </c>
      <c r="O14" s="317">
        <v>0</v>
      </c>
      <c r="P14" s="317"/>
      <c r="Q14" s="317">
        <v>0</v>
      </c>
      <c r="R14" s="335"/>
      <c r="S14" s="345">
        <f t="shared" si="0"/>
        <v>2286040413.4846897</v>
      </c>
    </row>
    <row r="15" spans="1:19" s="171" customFormat="1">
      <c r="A15" s="126">
        <v>8</v>
      </c>
      <c r="B15" s="192" t="s">
        <v>84</v>
      </c>
      <c r="C15" s="317">
        <v>0</v>
      </c>
      <c r="D15" s="317"/>
      <c r="E15" s="317">
        <v>0</v>
      </c>
      <c r="F15" s="317"/>
      <c r="G15" s="317">
        <v>0</v>
      </c>
      <c r="H15" s="317"/>
      <c r="I15" s="317">
        <v>0</v>
      </c>
      <c r="J15" s="317"/>
      <c r="K15" s="317">
        <v>3314699301.0335002</v>
      </c>
      <c r="L15" s="317">
        <v>108317431.0775</v>
      </c>
      <c r="M15" s="317">
        <v>0</v>
      </c>
      <c r="N15" s="317"/>
      <c r="O15" s="317">
        <v>0</v>
      </c>
      <c r="P15" s="317"/>
      <c r="Q15" s="317">
        <v>0</v>
      </c>
      <c r="R15" s="335"/>
      <c r="S15" s="345">
        <f t="shared" si="0"/>
        <v>2567262549.08325</v>
      </c>
    </row>
    <row r="16" spans="1:19" s="171" customFormat="1">
      <c r="A16" s="126">
        <v>9</v>
      </c>
      <c r="B16" s="192" t="s">
        <v>85</v>
      </c>
      <c r="C16" s="317">
        <v>0</v>
      </c>
      <c r="D16" s="317"/>
      <c r="E16" s="317">
        <v>0</v>
      </c>
      <c r="F16" s="317"/>
      <c r="G16" s="317">
        <v>959247950.25450003</v>
      </c>
      <c r="H16" s="317"/>
      <c r="I16" s="317">
        <v>0</v>
      </c>
      <c r="J16" s="317"/>
      <c r="K16" s="317">
        <v>0</v>
      </c>
      <c r="L16" s="317"/>
      <c r="M16" s="317">
        <v>0</v>
      </c>
      <c r="N16" s="317"/>
      <c r="O16" s="317">
        <v>0</v>
      </c>
      <c r="P16" s="317"/>
      <c r="Q16" s="317">
        <v>0</v>
      </c>
      <c r="R16" s="335"/>
      <c r="S16" s="345">
        <f t="shared" si="0"/>
        <v>335736782.58907497</v>
      </c>
    </row>
    <row r="17" spans="1:19" s="171" customFormat="1">
      <c r="A17" s="126">
        <v>10</v>
      </c>
      <c r="B17" s="192" t="s">
        <v>77</v>
      </c>
      <c r="C17" s="317">
        <v>0</v>
      </c>
      <c r="D17" s="317"/>
      <c r="E17" s="317">
        <v>0</v>
      </c>
      <c r="F17" s="317"/>
      <c r="G17" s="317">
        <v>0</v>
      </c>
      <c r="H17" s="317"/>
      <c r="I17" s="317">
        <v>888289.41799999995</v>
      </c>
      <c r="J17" s="317"/>
      <c r="K17" s="317">
        <v>0</v>
      </c>
      <c r="L17" s="317"/>
      <c r="M17" s="317">
        <v>101320728.8241</v>
      </c>
      <c r="N17" s="317"/>
      <c r="O17" s="317">
        <v>2229861.1428999999</v>
      </c>
      <c r="P17" s="317"/>
      <c r="Q17" s="317">
        <v>0</v>
      </c>
      <c r="R17" s="335"/>
      <c r="S17" s="345">
        <f t="shared" si="0"/>
        <v>105109665.24745001</v>
      </c>
    </row>
    <row r="18" spans="1:19" s="171" customFormat="1">
      <c r="A18" s="126">
        <v>11</v>
      </c>
      <c r="B18" s="192" t="s">
        <v>78</v>
      </c>
      <c r="C18" s="317">
        <v>0</v>
      </c>
      <c r="D18" s="317"/>
      <c r="E18" s="317">
        <v>0</v>
      </c>
      <c r="F18" s="317"/>
      <c r="G18" s="317">
        <v>0</v>
      </c>
      <c r="H18" s="317"/>
      <c r="I18" s="317">
        <v>0</v>
      </c>
      <c r="J18" s="317"/>
      <c r="K18" s="317">
        <v>0</v>
      </c>
      <c r="L18" s="317"/>
      <c r="M18" s="317">
        <v>0</v>
      </c>
      <c r="N18" s="317"/>
      <c r="O18" s="317">
        <v>0</v>
      </c>
      <c r="P18" s="317"/>
      <c r="Q18" s="317">
        <v>26602365.294612098</v>
      </c>
      <c r="R18" s="335"/>
      <c r="S18" s="345">
        <f t="shared" si="0"/>
        <v>66505913.236530244</v>
      </c>
    </row>
    <row r="19" spans="1:19" s="171" customFormat="1">
      <c r="A19" s="126">
        <v>12</v>
      </c>
      <c r="B19" s="192" t="s">
        <v>79</v>
      </c>
      <c r="C19" s="317">
        <v>0</v>
      </c>
      <c r="D19" s="317"/>
      <c r="E19" s="317">
        <v>0</v>
      </c>
      <c r="F19" s="317"/>
      <c r="G19" s="317">
        <v>0</v>
      </c>
      <c r="H19" s="317"/>
      <c r="I19" s="317">
        <v>0</v>
      </c>
      <c r="J19" s="317"/>
      <c r="K19" s="317">
        <v>0</v>
      </c>
      <c r="L19" s="317"/>
      <c r="M19" s="317">
        <v>0</v>
      </c>
      <c r="N19" s="317"/>
      <c r="O19" s="317">
        <v>0</v>
      </c>
      <c r="P19" s="317"/>
      <c r="Q19" s="317">
        <v>0</v>
      </c>
      <c r="R19" s="335"/>
      <c r="S19" s="345">
        <f t="shared" si="0"/>
        <v>0</v>
      </c>
    </row>
    <row r="20" spans="1:19" s="171" customFormat="1">
      <c r="A20" s="126">
        <v>13</v>
      </c>
      <c r="B20" s="192" t="s">
        <v>80</v>
      </c>
      <c r="C20" s="317">
        <v>0</v>
      </c>
      <c r="D20" s="317"/>
      <c r="E20" s="317">
        <v>0</v>
      </c>
      <c r="F20" s="317"/>
      <c r="G20" s="317">
        <v>0</v>
      </c>
      <c r="H20" s="317"/>
      <c r="I20" s="317">
        <v>0</v>
      </c>
      <c r="J20" s="317"/>
      <c r="K20" s="317">
        <v>0</v>
      </c>
      <c r="L20" s="317"/>
      <c r="M20" s="317">
        <v>0</v>
      </c>
      <c r="N20" s="317"/>
      <c r="O20" s="317">
        <v>0</v>
      </c>
      <c r="P20" s="317"/>
      <c r="Q20" s="317">
        <v>0</v>
      </c>
      <c r="R20" s="335"/>
      <c r="S20" s="345">
        <f t="shared" si="0"/>
        <v>0</v>
      </c>
    </row>
    <row r="21" spans="1:19" s="171" customFormat="1">
      <c r="A21" s="126">
        <v>14</v>
      </c>
      <c r="B21" s="192" t="s">
        <v>265</v>
      </c>
      <c r="C21" s="317">
        <v>523664565.78000003</v>
      </c>
      <c r="D21" s="317"/>
      <c r="E21" s="317">
        <v>0</v>
      </c>
      <c r="F21" s="317"/>
      <c r="G21" s="317">
        <v>0</v>
      </c>
      <c r="H21" s="317"/>
      <c r="I21" s="317">
        <v>0</v>
      </c>
      <c r="J21" s="317"/>
      <c r="K21" s="317">
        <v>0</v>
      </c>
      <c r="L21" s="317"/>
      <c r="M21" s="317">
        <v>491920611.436939</v>
      </c>
      <c r="N21" s="317"/>
      <c r="O21" s="317">
        <v>0</v>
      </c>
      <c r="P21" s="317"/>
      <c r="Q21" s="317">
        <v>100501999.6615998</v>
      </c>
      <c r="R21" s="335"/>
      <c r="S21" s="345">
        <f t="shared" si="0"/>
        <v>743175610.59093857</v>
      </c>
    </row>
    <row r="22" spans="1:19" ht="13.5" thickBot="1">
      <c r="A22" s="104"/>
      <c r="B22" s="173" t="s">
        <v>76</v>
      </c>
      <c r="C22" s="318">
        <f>SUM(C8:C21)</f>
        <v>1853796935.8515003</v>
      </c>
      <c r="D22" s="318">
        <f t="shared" ref="D22:S22" si="1">SUM(D8:D21)</f>
        <v>0</v>
      </c>
      <c r="E22" s="318">
        <f t="shared" si="1"/>
        <v>978964066.48143876</v>
      </c>
      <c r="F22" s="318">
        <f t="shared" si="1"/>
        <v>0</v>
      </c>
      <c r="G22" s="318">
        <f t="shared" si="1"/>
        <v>959247950.25450003</v>
      </c>
      <c r="H22" s="318">
        <f t="shared" si="1"/>
        <v>0</v>
      </c>
      <c r="I22" s="318">
        <f t="shared" si="1"/>
        <v>45006590.167999998</v>
      </c>
      <c r="J22" s="318">
        <f t="shared" si="1"/>
        <v>0</v>
      </c>
      <c r="K22" s="318">
        <f t="shared" si="1"/>
        <v>3314699301.0335002</v>
      </c>
      <c r="L22" s="318">
        <f t="shared" si="1"/>
        <v>108317431.0775</v>
      </c>
      <c r="M22" s="318">
        <f t="shared" si="1"/>
        <v>3466731461.767539</v>
      </c>
      <c r="N22" s="318">
        <f t="shared" si="1"/>
        <v>341728209.61818999</v>
      </c>
      <c r="O22" s="318">
        <f t="shared" si="1"/>
        <v>2247073.5929</v>
      </c>
      <c r="P22" s="318">
        <f t="shared" si="1"/>
        <v>0</v>
      </c>
      <c r="Q22" s="318">
        <f t="shared" si="1"/>
        <v>127104364.95621189</v>
      </c>
      <c r="R22" s="318">
        <f t="shared" si="1"/>
        <v>0</v>
      </c>
      <c r="S22" s="346">
        <f t="shared" si="1"/>
        <v>7250886634.2182217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V28"/>
  <sheetViews>
    <sheetView showGridLines="0" zoomScale="85" zoomScaleNormal="85" workbookViewId="0">
      <pane xSplit="2" ySplit="6" topLeftCell="C7" activePane="bottomRight" state="frozen"/>
      <selection activeCell="C2" sqref="C2"/>
      <selection pane="topRight" activeCell="C2" sqref="C2"/>
      <selection pane="bottomLeft" activeCell="C2" sqref="C2"/>
      <selection pane="bottomRight" activeCell="C7" sqref="C7"/>
    </sheetView>
  </sheetViews>
  <sheetFormatPr defaultColWidth="9.140625" defaultRowHeight="12.75"/>
  <cols>
    <col min="1" max="1" width="11.42578125" style="2" bestFit="1" customWidth="1"/>
    <col min="2" max="2" width="113.42578125" style="2" bestFit="1" customWidth="1"/>
    <col min="3" max="3" width="51.42578125" style="2" bestFit="1" customWidth="1"/>
    <col min="4" max="4" width="21.42578125" style="2" bestFit="1" customWidth="1"/>
    <col min="5" max="5" width="36.42578125" style="2" bestFit="1" customWidth="1"/>
    <col min="6" max="6" width="32.5703125" style="2" bestFit="1" customWidth="1"/>
    <col min="7" max="7" width="33.42578125" style="2" bestFit="1" customWidth="1"/>
    <col min="8" max="8" width="31" style="2" bestFit="1" customWidth="1"/>
    <col min="9" max="9" width="26.140625" style="2" bestFit="1" customWidth="1"/>
    <col min="10" max="10" width="23.5703125" style="2" bestFit="1" customWidth="1"/>
    <col min="11" max="11" width="14.7109375" style="2" bestFit="1" customWidth="1"/>
    <col min="12" max="12" width="15.28515625" style="2" bestFit="1" customWidth="1"/>
    <col min="13" max="13" width="23.28515625" style="2" bestFit="1" customWidth="1"/>
    <col min="14" max="14" width="21.42578125" style="2" bestFit="1" customWidth="1"/>
    <col min="15" max="15" width="17.140625" style="2" bestFit="1" customWidth="1"/>
    <col min="16" max="16" width="17.85546875" style="2" bestFit="1" customWidth="1"/>
    <col min="17" max="17" width="19" style="2" bestFit="1" customWidth="1"/>
    <col min="18" max="18" width="17.140625" style="2" bestFit="1" customWidth="1"/>
    <col min="19" max="19" width="40.42578125" style="2" bestFit="1" customWidth="1"/>
    <col min="20" max="20" width="59.5703125" style="2" bestFit="1" customWidth="1"/>
    <col min="21" max="21" width="64.85546875" style="2" bestFit="1" customWidth="1"/>
    <col min="22" max="22" width="40" style="2" bestFit="1" customWidth="1"/>
    <col min="23" max="16384" width="9.140625" style="13"/>
  </cols>
  <sheetData>
    <row r="1" spans="1:22">
      <c r="A1" s="2" t="s">
        <v>204</v>
      </c>
      <c r="B1" s="362" t="s">
        <v>416</v>
      </c>
    </row>
    <row r="2" spans="1:22">
      <c r="A2" s="2" t="s">
        <v>205</v>
      </c>
      <c r="B2" s="362">
        <f>'1. key ratios'!B2</f>
        <v>43008</v>
      </c>
    </row>
    <row r="4" spans="1:22" ht="27.75" thickBot="1">
      <c r="A4" s="2" t="s">
        <v>361</v>
      </c>
      <c r="B4" s="341" t="s">
        <v>386</v>
      </c>
      <c r="V4" s="224" t="s">
        <v>106</v>
      </c>
    </row>
    <row r="5" spans="1:22">
      <c r="A5" s="103"/>
      <c r="B5" s="169"/>
      <c r="C5" s="376" t="s">
        <v>215</v>
      </c>
      <c r="D5" s="376"/>
      <c r="E5" s="376"/>
      <c r="F5" s="376"/>
      <c r="G5" s="376"/>
      <c r="H5" s="376"/>
      <c r="I5" s="376"/>
      <c r="J5" s="376"/>
      <c r="K5" s="376"/>
      <c r="L5" s="376"/>
      <c r="M5" s="440" t="s">
        <v>216</v>
      </c>
      <c r="N5" s="440"/>
      <c r="O5" s="440"/>
      <c r="P5" s="440"/>
      <c r="Q5" s="440"/>
      <c r="R5" s="440"/>
      <c r="S5" s="440"/>
      <c r="T5" s="443" t="s">
        <v>384</v>
      </c>
      <c r="U5" s="443" t="s">
        <v>383</v>
      </c>
      <c r="V5" s="441" t="s">
        <v>217</v>
      </c>
    </row>
    <row r="6" spans="1:22" s="74" customFormat="1" ht="114.75">
      <c r="A6" s="124"/>
      <c r="B6" s="359"/>
      <c r="C6" s="102" t="s">
        <v>218</v>
      </c>
      <c r="D6" s="102" t="s">
        <v>219</v>
      </c>
      <c r="E6" s="99" t="s">
        <v>220</v>
      </c>
      <c r="F6" s="342" t="s">
        <v>378</v>
      </c>
      <c r="G6" s="102" t="s">
        <v>221</v>
      </c>
      <c r="H6" s="102" t="s">
        <v>222</v>
      </c>
      <c r="I6" s="102" t="s">
        <v>223</v>
      </c>
      <c r="J6" s="102" t="s">
        <v>264</v>
      </c>
      <c r="K6" s="102" t="s">
        <v>224</v>
      </c>
      <c r="L6" s="102" t="s">
        <v>225</v>
      </c>
      <c r="M6" s="102" t="s">
        <v>226</v>
      </c>
      <c r="N6" s="102" t="s">
        <v>227</v>
      </c>
      <c r="O6" s="102" t="s">
        <v>228</v>
      </c>
      <c r="P6" s="102" t="s">
        <v>229</v>
      </c>
      <c r="Q6" s="102" t="s">
        <v>230</v>
      </c>
      <c r="R6" s="102" t="s">
        <v>231</v>
      </c>
      <c r="S6" s="102" t="s">
        <v>232</v>
      </c>
      <c r="T6" s="444"/>
      <c r="U6" s="444"/>
      <c r="V6" s="442"/>
    </row>
    <row r="7" spans="1:22" s="171" customFormat="1">
      <c r="A7" s="172">
        <v>1</v>
      </c>
      <c r="B7" s="192" t="s">
        <v>233</v>
      </c>
      <c r="C7" s="317"/>
      <c r="D7" s="317">
        <v>0</v>
      </c>
      <c r="E7" s="317"/>
      <c r="F7" s="317"/>
      <c r="G7" s="317"/>
      <c r="H7" s="317"/>
      <c r="I7" s="317"/>
      <c r="J7" s="317"/>
      <c r="K7" s="317"/>
      <c r="L7" s="317"/>
      <c r="M7" s="317">
        <v>0</v>
      </c>
      <c r="N7" s="317"/>
      <c r="O7" s="317"/>
      <c r="P7" s="317"/>
      <c r="Q7" s="317"/>
      <c r="R7" s="317">
        <v>0</v>
      </c>
      <c r="S7" s="317"/>
      <c r="T7" s="360">
        <v>0</v>
      </c>
      <c r="U7" s="317"/>
      <c r="V7" s="361">
        <f>SUM(C7:S7)</f>
        <v>0</v>
      </c>
    </row>
    <row r="8" spans="1:22" s="171" customFormat="1">
      <c r="A8" s="172">
        <v>2</v>
      </c>
      <c r="B8" s="192" t="s">
        <v>234</v>
      </c>
      <c r="C8" s="317"/>
      <c r="D8" s="317">
        <v>0</v>
      </c>
      <c r="E8" s="317"/>
      <c r="F8" s="317"/>
      <c r="G8" s="317"/>
      <c r="H8" s="317"/>
      <c r="I8" s="317"/>
      <c r="J8" s="317"/>
      <c r="K8" s="317"/>
      <c r="L8" s="317"/>
      <c r="M8" s="317"/>
      <c r="N8" s="317"/>
      <c r="O8" s="317"/>
      <c r="P8" s="317"/>
      <c r="Q8" s="317"/>
      <c r="R8" s="317">
        <v>0</v>
      </c>
      <c r="S8" s="317"/>
      <c r="T8" s="360">
        <v>0</v>
      </c>
      <c r="U8" s="317"/>
      <c r="V8" s="361">
        <f>SUM(C8:S8)</f>
        <v>0</v>
      </c>
    </row>
    <row r="9" spans="1:22" s="171" customFormat="1">
      <c r="A9" s="172">
        <v>3</v>
      </c>
      <c r="B9" s="192" t="s">
        <v>235</v>
      </c>
      <c r="C9" s="317"/>
      <c r="D9" s="317">
        <v>0</v>
      </c>
      <c r="E9" s="317"/>
      <c r="F9" s="317"/>
      <c r="G9" s="317"/>
      <c r="H9" s="317"/>
      <c r="I9" s="317"/>
      <c r="J9" s="317"/>
      <c r="K9" s="317"/>
      <c r="L9" s="317"/>
      <c r="M9" s="317"/>
      <c r="N9" s="317"/>
      <c r="O9" s="317"/>
      <c r="P9" s="317"/>
      <c r="Q9" s="317"/>
      <c r="R9" s="317">
        <v>0</v>
      </c>
      <c r="S9" s="317"/>
      <c r="T9" s="360">
        <v>0</v>
      </c>
      <c r="U9" s="317"/>
      <c r="V9" s="361">
        <f>SUM(C9:S9)</f>
        <v>0</v>
      </c>
    </row>
    <row r="10" spans="1:22" s="171" customFormat="1">
      <c r="A10" s="172">
        <v>4</v>
      </c>
      <c r="B10" s="192" t="s">
        <v>236</v>
      </c>
      <c r="C10" s="317"/>
      <c r="D10" s="317">
        <v>0</v>
      </c>
      <c r="E10" s="317"/>
      <c r="F10" s="317"/>
      <c r="G10" s="317"/>
      <c r="H10" s="317"/>
      <c r="I10" s="317"/>
      <c r="J10" s="317"/>
      <c r="K10" s="317"/>
      <c r="L10" s="317"/>
      <c r="M10" s="317"/>
      <c r="N10" s="317"/>
      <c r="O10" s="317"/>
      <c r="P10" s="317"/>
      <c r="Q10" s="317"/>
      <c r="R10" s="317">
        <v>0</v>
      </c>
      <c r="S10" s="317"/>
      <c r="T10" s="360">
        <v>0</v>
      </c>
      <c r="U10" s="317"/>
      <c r="V10" s="361">
        <f t="shared" ref="V10:V20" si="0">SUM(C10:S10)</f>
        <v>0</v>
      </c>
    </row>
    <row r="11" spans="1:22" s="171" customFormat="1">
      <c r="A11" s="172">
        <v>5</v>
      </c>
      <c r="B11" s="192" t="s">
        <v>237</v>
      </c>
      <c r="C11" s="317"/>
      <c r="D11" s="317">
        <v>0</v>
      </c>
      <c r="E11" s="317"/>
      <c r="F11" s="317"/>
      <c r="G11" s="317"/>
      <c r="H11" s="317"/>
      <c r="I11" s="317"/>
      <c r="J11" s="317"/>
      <c r="K11" s="317"/>
      <c r="L11" s="317"/>
      <c r="M11" s="317"/>
      <c r="N11" s="317"/>
      <c r="O11" s="317"/>
      <c r="P11" s="317"/>
      <c r="Q11" s="317"/>
      <c r="R11" s="317">
        <v>0</v>
      </c>
      <c r="S11" s="317"/>
      <c r="T11" s="360">
        <v>0</v>
      </c>
      <c r="U11" s="317"/>
      <c r="V11" s="361">
        <f t="shared" si="0"/>
        <v>0</v>
      </c>
    </row>
    <row r="12" spans="1:22" s="171" customFormat="1">
      <c r="A12" s="172">
        <v>6</v>
      </c>
      <c r="B12" s="192" t="s">
        <v>238</v>
      </c>
      <c r="C12" s="317"/>
      <c r="D12" s="317">
        <v>0</v>
      </c>
      <c r="E12" s="317"/>
      <c r="F12" s="317"/>
      <c r="G12" s="317"/>
      <c r="H12" s="317"/>
      <c r="I12" s="317"/>
      <c r="J12" s="317"/>
      <c r="K12" s="317"/>
      <c r="L12" s="317"/>
      <c r="M12" s="317"/>
      <c r="N12" s="317"/>
      <c r="O12" s="317"/>
      <c r="P12" s="317"/>
      <c r="Q12" s="317"/>
      <c r="R12" s="317">
        <v>0</v>
      </c>
      <c r="S12" s="317"/>
      <c r="T12" s="360">
        <v>0</v>
      </c>
      <c r="U12" s="317"/>
      <c r="V12" s="361">
        <f t="shared" si="0"/>
        <v>0</v>
      </c>
    </row>
    <row r="13" spans="1:22" s="171" customFormat="1">
      <c r="A13" s="172">
        <v>7</v>
      </c>
      <c r="B13" s="192" t="s">
        <v>83</v>
      </c>
      <c r="C13" s="317"/>
      <c r="D13" s="317">
        <v>122503693.50980002</v>
      </c>
      <c r="E13" s="317"/>
      <c r="F13" s="317"/>
      <c r="G13" s="317"/>
      <c r="H13" s="317"/>
      <c r="I13" s="317"/>
      <c r="J13" s="317"/>
      <c r="K13" s="317"/>
      <c r="L13" s="317"/>
      <c r="M13" s="317"/>
      <c r="N13" s="317"/>
      <c r="O13" s="317"/>
      <c r="P13" s="317"/>
      <c r="Q13" s="317"/>
      <c r="R13" s="317">
        <v>17360760.143199999</v>
      </c>
      <c r="S13" s="317"/>
      <c r="T13" s="360">
        <v>86971277.756500006</v>
      </c>
      <c r="U13" s="317">
        <v>52893175.896500006</v>
      </c>
      <c r="V13" s="361">
        <f t="shared" si="0"/>
        <v>139864453.65300003</v>
      </c>
    </row>
    <row r="14" spans="1:22" s="171" customFormat="1">
      <c r="A14" s="172">
        <v>8</v>
      </c>
      <c r="B14" s="192" t="s">
        <v>84</v>
      </c>
      <c r="C14" s="317"/>
      <c r="D14" s="317">
        <v>18819531.528299998</v>
      </c>
      <c r="E14" s="317"/>
      <c r="F14" s="317"/>
      <c r="G14" s="317"/>
      <c r="H14" s="317"/>
      <c r="I14" s="317"/>
      <c r="J14" s="317">
        <v>30265999.248599999</v>
      </c>
      <c r="K14" s="317"/>
      <c r="L14" s="317"/>
      <c r="M14" s="317"/>
      <c r="N14" s="317"/>
      <c r="O14" s="317"/>
      <c r="P14" s="317"/>
      <c r="Q14" s="317"/>
      <c r="R14" s="317">
        <v>0</v>
      </c>
      <c r="S14" s="317"/>
      <c r="T14" s="360">
        <v>49085530.776899993</v>
      </c>
      <c r="U14" s="317"/>
      <c r="V14" s="361">
        <f t="shared" si="0"/>
        <v>49085530.776899993</v>
      </c>
    </row>
    <row r="15" spans="1:22" s="171" customFormat="1">
      <c r="A15" s="172">
        <v>9</v>
      </c>
      <c r="B15" s="192" t="s">
        <v>85</v>
      </c>
      <c r="C15" s="317"/>
      <c r="D15" s="317">
        <v>487325.65350000001</v>
      </c>
      <c r="E15" s="317"/>
      <c r="F15" s="317"/>
      <c r="G15" s="317"/>
      <c r="H15" s="317"/>
      <c r="I15" s="317"/>
      <c r="J15" s="317"/>
      <c r="K15" s="317"/>
      <c r="L15" s="317"/>
      <c r="M15" s="317"/>
      <c r="N15" s="317"/>
      <c r="O15" s="317"/>
      <c r="P15" s="317"/>
      <c r="Q15" s="317"/>
      <c r="R15" s="317">
        <v>0</v>
      </c>
      <c r="S15" s="317"/>
      <c r="T15" s="360">
        <v>487325.65350000001</v>
      </c>
      <c r="U15" s="317"/>
      <c r="V15" s="361">
        <f t="shared" si="0"/>
        <v>487325.65350000001</v>
      </c>
    </row>
    <row r="16" spans="1:22" s="171" customFormat="1">
      <c r="A16" s="172">
        <v>10</v>
      </c>
      <c r="B16" s="192" t="s">
        <v>77</v>
      </c>
      <c r="C16" s="317"/>
      <c r="D16" s="317">
        <v>2765067.8846999998</v>
      </c>
      <c r="E16" s="317"/>
      <c r="F16" s="317"/>
      <c r="G16" s="317"/>
      <c r="H16" s="317"/>
      <c r="I16" s="317"/>
      <c r="J16" s="317"/>
      <c r="K16" s="317"/>
      <c r="L16" s="317"/>
      <c r="M16" s="317"/>
      <c r="N16" s="317"/>
      <c r="O16" s="317"/>
      <c r="P16" s="317"/>
      <c r="Q16" s="317"/>
      <c r="R16" s="317">
        <v>0</v>
      </c>
      <c r="S16" s="317"/>
      <c r="T16" s="360">
        <v>2765067.8846999998</v>
      </c>
      <c r="U16" s="317"/>
      <c r="V16" s="361">
        <f t="shared" si="0"/>
        <v>2765067.8846999998</v>
      </c>
    </row>
    <row r="17" spans="1:22" s="171" customFormat="1">
      <c r="A17" s="172">
        <v>11</v>
      </c>
      <c r="B17" s="192" t="s">
        <v>78</v>
      </c>
      <c r="C17" s="317"/>
      <c r="D17" s="317">
        <v>0</v>
      </c>
      <c r="E17" s="317"/>
      <c r="F17" s="317"/>
      <c r="G17" s="317"/>
      <c r="H17" s="317"/>
      <c r="I17" s="317"/>
      <c r="J17" s="317"/>
      <c r="K17" s="317"/>
      <c r="L17" s="317"/>
      <c r="M17" s="317"/>
      <c r="N17" s="317"/>
      <c r="O17" s="317"/>
      <c r="P17" s="317"/>
      <c r="Q17" s="317"/>
      <c r="R17" s="317">
        <v>0</v>
      </c>
      <c r="S17" s="317"/>
      <c r="T17" s="360">
        <v>0</v>
      </c>
      <c r="U17" s="317"/>
      <c r="V17" s="361">
        <f t="shared" si="0"/>
        <v>0</v>
      </c>
    </row>
    <row r="18" spans="1:22" s="171" customFormat="1">
      <c r="A18" s="172">
        <v>12</v>
      </c>
      <c r="B18" s="192" t="s">
        <v>79</v>
      </c>
      <c r="C18" s="317"/>
      <c r="D18" s="317">
        <v>0</v>
      </c>
      <c r="E18" s="317"/>
      <c r="F18" s="317"/>
      <c r="G18" s="317"/>
      <c r="H18" s="317"/>
      <c r="I18" s="317"/>
      <c r="J18" s="317"/>
      <c r="K18" s="317"/>
      <c r="L18" s="317"/>
      <c r="M18" s="317"/>
      <c r="N18" s="317"/>
      <c r="O18" s="317"/>
      <c r="P18" s="317"/>
      <c r="Q18" s="317"/>
      <c r="R18" s="317">
        <v>0</v>
      </c>
      <c r="S18" s="317"/>
      <c r="T18" s="360">
        <v>0</v>
      </c>
      <c r="U18" s="317"/>
      <c r="V18" s="361">
        <f t="shared" si="0"/>
        <v>0</v>
      </c>
    </row>
    <row r="19" spans="1:22" s="171" customFormat="1">
      <c r="A19" s="172">
        <v>13</v>
      </c>
      <c r="B19" s="192" t="s">
        <v>80</v>
      </c>
      <c r="C19" s="317"/>
      <c r="D19" s="317">
        <v>0</v>
      </c>
      <c r="E19" s="317"/>
      <c r="F19" s="317"/>
      <c r="G19" s="317"/>
      <c r="H19" s="317"/>
      <c r="I19" s="317"/>
      <c r="J19" s="317"/>
      <c r="K19" s="317"/>
      <c r="L19" s="317"/>
      <c r="M19" s="317"/>
      <c r="N19" s="317"/>
      <c r="O19" s="317"/>
      <c r="P19" s="317"/>
      <c r="Q19" s="317"/>
      <c r="R19" s="317">
        <v>0</v>
      </c>
      <c r="S19" s="317"/>
      <c r="T19" s="360">
        <v>0</v>
      </c>
      <c r="U19" s="317"/>
      <c r="V19" s="361">
        <f t="shared" si="0"/>
        <v>0</v>
      </c>
    </row>
    <row r="20" spans="1:22" s="171" customFormat="1">
      <c r="A20" s="172">
        <v>14</v>
      </c>
      <c r="B20" s="192" t="s">
        <v>265</v>
      </c>
      <c r="C20" s="317"/>
      <c r="D20" s="317">
        <v>0</v>
      </c>
      <c r="E20" s="317"/>
      <c r="F20" s="317"/>
      <c r="G20" s="317"/>
      <c r="H20" s="317"/>
      <c r="I20" s="317"/>
      <c r="J20" s="317"/>
      <c r="K20" s="317"/>
      <c r="L20" s="317"/>
      <c r="M20" s="317"/>
      <c r="N20" s="317"/>
      <c r="O20" s="317"/>
      <c r="P20" s="317"/>
      <c r="Q20" s="317"/>
      <c r="R20" s="317">
        <v>0</v>
      </c>
      <c r="S20" s="317"/>
      <c r="T20" s="360">
        <v>0</v>
      </c>
      <c r="U20" s="317"/>
      <c r="V20" s="361">
        <f t="shared" si="0"/>
        <v>0</v>
      </c>
    </row>
    <row r="21" spans="1:22" ht="13.5" thickBot="1">
      <c r="A21" s="104"/>
      <c r="B21" s="173" t="s">
        <v>76</v>
      </c>
      <c r="C21" s="318">
        <f>SUM(C7:C20)</f>
        <v>0</v>
      </c>
      <c r="D21" s="318">
        <f t="shared" ref="D21:V21" si="1">SUM(D7:D20)</f>
        <v>144575618.5763</v>
      </c>
      <c r="E21" s="318">
        <f t="shared" si="1"/>
        <v>0</v>
      </c>
      <c r="F21" s="318">
        <f t="shared" si="1"/>
        <v>0</v>
      </c>
      <c r="G21" s="318">
        <f t="shared" si="1"/>
        <v>0</v>
      </c>
      <c r="H21" s="318">
        <f t="shared" si="1"/>
        <v>0</v>
      </c>
      <c r="I21" s="318">
        <f t="shared" si="1"/>
        <v>0</v>
      </c>
      <c r="J21" s="318">
        <f t="shared" si="1"/>
        <v>30265999.248599999</v>
      </c>
      <c r="K21" s="318">
        <f t="shared" si="1"/>
        <v>0</v>
      </c>
      <c r="L21" s="318">
        <f t="shared" si="1"/>
        <v>0</v>
      </c>
      <c r="M21" s="318">
        <f t="shared" si="1"/>
        <v>0</v>
      </c>
      <c r="N21" s="318">
        <f t="shared" si="1"/>
        <v>0</v>
      </c>
      <c r="O21" s="318">
        <f t="shared" si="1"/>
        <v>0</v>
      </c>
      <c r="P21" s="318">
        <f t="shared" si="1"/>
        <v>0</v>
      </c>
      <c r="Q21" s="318">
        <f t="shared" si="1"/>
        <v>0</v>
      </c>
      <c r="R21" s="318">
        <f t="shared" si="1"/>
        <v>17360760.143199999</v>
      </c>
      <c r="S21" s="318">
        <f t="shared" si="1"/>
        <v>0</v>
      </c>
      <c r="T21" s="318">
        <f>SUM(T7:T20)</f>
        <v>139309202.07159999</v>
      </c>
      <c r="U21" s="318">
        <f t="shared" si="1"/>
        <v>52893175.896500006</v>
      </c>
      <c r="V21" s="319">
        <f t="shared" si="1"/>
        <v>192202377.96810001</v>
      </c>
    </row>
    <row r="23" spans="1:22">
      <c r="V23" s="383">
        <v>0</v>
      </c>
    </row>
    <row r="24" spans="1:22">
      <c r="A24" s="19"/>
      <c r="B24" s="19"/>
      <c r="C24" s="78"/>
      <c r="D24" s="78"/>
      <c r="E24" s="78"/>
    </row>
    <row r="25" spans="1:22">
      <c r="A25" s="100"/>
      <c r="B25" s="100"/>
      <c r="C25" s="19"/>
      <c r="D25" s="78"/>
      <c r="E25" s="78"/>
    </row>
    <row r="26" spans="1:22">
      <c r="A26" s="100"/>
      <c r="B26" s="101"/>
      <c r="C26" s="19"/>
      <c r="D26" s="78"/>
      <c r="E26" s="78"/>
    </row>
    <row r="27" spans="1:22">
      <c r="A27" s="100"/>
      <c r="B27" s="100"/>
      <c r="C27" s="19"/>
      <c r="D27" s="78"/>
      <c r="E27" s="78"/>
    </row>
    <row r="28" spans="1:22">
      <c r="A28" s="100"/>
      <c r="B28" s="101"/>
      <c r="C28" s="19"/>
      <c r="D28" s="78"/>
      <c r="E28" s="78"/>
    </row>
  </sheetData>
  <mergeCells count="4">
    <mergeCell ref="M5:S5"/>
    <mergeCell ref="V5:V6"/>
    <mergeCell ref="T5:T6"/>
    <mergeCell ref="U5:U6"/>
  </mergeCells>
  <pageMargins left="0.7" right="0.7" top="0.75" bottom="0.75" header="0.3" footer="0.3"/>
  <pageSetup paperSize="9" scale="1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M38"/>
  <sheetViews>
    <sheetView showGridLines="0" zoomScaleNormal="100" workbookViewId="0">
      <pane xSplit="1" ySplit="7" topLeftCell="B8" activePane="bottomRight" state="frozen"/>
      <selection activeCell="C2" sqref="C2"/>
      <selection pane="topRight" activeCell="C2" sqref="C2"/>
      <selection pane="bottomLeft" activeCell="C2" sqref="C2"/>
      <selection pane="bottomRight" activeCell="E15" sqref="E15"/>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7" width="17.42578125" style="2" customWidth="1"/>
    <col min="8" max="8" width="15.28515625" style="2" customWidth="1"/>
    <col min="9" max="10" width="9.140625" style="13"/>
    <col min="11" max="11" width="9.85546875" style="13" bestFit="1" customWidth="1"/>
    <col min="12" max="16384" width="9.140625" style="13"/>
  </cols>
  <sheetData>
    <row r="1" spans="1:13">
      <c r="A1" s="2" t="s">
        <v>204</v>
      </c>
      <c r="B1" s="362" t="s">
        <v>416</v>
      </c>
    </row>
    <row r="2" spans="1:13">
      <c r="A2" s="2" t="s">
        <v>205</v>
      </c>
      <c r="B2" s="362">
        <f>'1. key ratios'!B2</f>
        <v>43008</v>
      </c>
    </row>
    <row r="4" spans="1:13" ht="13.5" thickBot="1">
      <c r="A4" s="2" t="s">
        <v>362</v>
      </c>
      <c r="B4" s="338" t="s">
        <v>387</v>
      </c>
    </row>
    <row r="5" spans="1:13">
      <c r="A5" s="103"/>
      <c r="B5" s="169"/>
      <c r="C5" s="174" t="s">
        <v>0</v>
      </c>
      <c r="D5" s="174" t="s">
        <v>1</v>
      </c>
      <c r="E5" s="174" t="s">
        <v>2</v>
      </c>
      <c r="F5" s="174" t="s">
        <v>3</v>
      </c>
      <c r="G5" s="174" t="s">
        <v>4</v>
      </c>
      <c r="H5" s="174" t="s">
        <v>11</v>
      </c>
    </row>
    <row r="6" spans="1:13" ht="15" customHeight="1">
      <c r="A6" s="168"/>
      <c r="B6" s="22"/>
      <c r="C6" s="445" t="s">
        <v>379</v>
      </c>
      <c r="D6" s="447" t="s">
        <v>389</v>
      </c>
      <c r="E6" s="448"/>
      <c r="F6" s="445" t="s">
        <v>390</v>
      </c>
      <c r="G6" s="445" t="s">
        <v>391</v>
      </c>
      <c r="H6" s="432" t="s">
        <v>381</v>
      </c>
    </row>
    <row r="7" spans="1:13" ht="76.5">
      <c r="A7" s="168"/>
      <c r="B7" s="22"/>
      <c r="C7" s="446"/>
      <c r="D7" s="337" t="s">
        <v>382</v>
      </c>
      <c r="E7" s="337" t="s">
        <v>380</v>
      </c>
      <c r="F7" s="446"/>
      <c r="G7" s="446"/>
      <c r="H7" s="433"/>
    </row>
    <row r="8" spans="1:13">
      <c r="A8" s="96">
        <v>1</v>
      </c>
      <c r="B8" s="80" t="s">
        <v>233</v>
      </c>
      <c r="C8" s="320">
        <v>1896929170.6915002</v>
      </c>
      <c r="D8" s="321"/>
      <c r="E8" s="320"/>
      <c r="F8" s="336">
        <v>920573003.91400003</v>
      </c>
      <c r="G8" s="336">
        <f>F8</f>
        <v>920573003.91400003</v>
      </c>
      <c r="H8" s="343">
        <f>G8/(C8+E8)</f>
        <v>0.48529645604976251</v>
      </c>
    </row>
    <row r="9" spans="1:13" ht="15" customHeight="1">
      <c r="A9" s="96">
        <v>2</v>
      </c>
      <c r="B9" s="80" t="s">
        <v>234</v>
      </c>
      <c r="C9" s="320">
        <v>0</v>
      </c>
      <c r="D9" s="321"/>
      <c r="E9" s="320"/>
      <c r="F9" s="336"/>
      <c r="G9" s="336">
        <f t="shared" ref="G9:G21" si="0">F9</f>
        <v>0</v>
      </c>
      <c r="H9" s="343" t="e">
        <f t="shared" ref="H9:H20" si="1">G9/(C9+E9)</f>
        <v>#DIV/0!</v>
      </c>
    </row>
    <row r="10" spans="1:13">
      <c r="A10" s="96">
        <v>3</v>
      </c>
      <c r="B10" s="80" t="s">
        <v>235</v>
      </c>
      <c r="C10" s="320">
        <v>0</v>
      </c>
      <c r="D10" s="321"/>
      <c r="E10" s="320"/>
      <c r="F10" s="336"/>
      <c r="G10" s="336">
        <f t="shared" si="0"/>
        <v>0</v>
      </c>
      <c r="H10" s="343" t="e">
        <f t="shared" si="1"/>
        <v>#DIV/0!</v>
      </c>
    </row>
    <row r="11" spans="1:13">
      <c r="A11" s="96">
        <v>4</v>
      </c>
      <c r="B11" s="80" t="s">
        <v>236</v>
      </c>
      <c r="C11" s="320">
        <v>0</v>
      </c>
      <c r="D11" s="321"/>
      <c r="E11" s="320"/>
      <c r="F11" s="336"/>
      <c r="G11" s="336">
        <f t="shared" si="0"/>
        <v>0</v>
      </c>
      <c r="H11" s="343" t="e">
        <f t="shared" si="1"/>
        <v>#DIV/0!</v>
      </c>
    </row>
    <row r="12" spans="1:13">
      <c r="A12" s="96">
        <v>5</v>
      </c>
      <c r="B12" s="80" t="s">
        <v>237</v>
      </c>
      <c r="C12" s="320">
        <v>372866788.38999999</v>
      </c>
      <c r="D12" s="321"/>
      <c r="E12" s="320"/>
      <c r="F12" s="336"/>
      <c r="G12" s="336">
        <f t="shared" si="0"/>
        <v>0</v>
      </c>
      <c r="H12" s="343">
        <f t="shared" si="1"/>
        <v>0</v>
      </c>
    </row>
    <row r="13" spans="1:13">
      <c r="A13" s="96">
        <v>6</v>
      </c>
      <c r="B13" s="80" t="s">
        <v>238</v>
      </c>
      <c r="C13" s="320">
        <v>1012613908.3114388</v>
      </c>
      <c r="D13" s="321"/>
      <c r="E13" s="320"/>
      <c r="F13" s="336">
        <v>226482696.07228777</v>
      </c>
      <c r="G13" s="336">
        <f t="shared" si="0"/>
        <v>226482696.07228777</v>
      </c>
      <c r="H13" s="343">
        <f t="shared" si="1"/>
        <v>0.22366145103611484</v>
      </c>
      <c r="K13" s="372"/>
    </row>
    <row r="14" spans="1:13">
      <c r="A14" s="96">
        <v>7</v>
      </c>
      <c r="B14" s="80" t="s">
        <v>83</v>
      </c>
      <c r="C14" s="320">
        <v>1944312203.8664999</v>
      </c>
      <c r="D14" s="321">
        <v>796303570.60745001</v>
      </c>
      <c r="E14" s="320">
        <v>341728209.61819005</v>
      </c>
      <c r="F14" s="336">
        <v>2972417058.9373174</v>
      </c>
      <c r="G14" s="336">
        <v>2832552605.2843175</v>
      </c>
      <c r="H14" s="343">
        <f t="shared" si="1"/>
        <v>1.2390649739068089</v>
      </c>
      <c r="K14" s="372"/>
      <c r="M14" s="372"/>
    </row>
    <row r="15" spans="1:13">
      <c r="A15" s="96">
        <v>8</v>
      </c>
      <c r="B15" s="80" t="s">
        <v>84</v>
      </c>
      <c r="C15" s="320">
        <v>3314699301.0335002</v>
      </c>
      <c r="D15" s="321">
        <v>219164144.28745002</v>
      </c>
      <c r="E15" s="320">
        <v>108317431.0775</v>
      </c>
      <c r="F15" s="336">
        <v>3285677765.5530987</v>
      </c>
      <c r="G15" s="336">
        <v>3236592234.7761989</v>
      </c>
      <c r="H15" s="343">
        <f t="shared" si="1"/>
        <v>0.94553795323698819</v>
      </c>
      <c r="K15" s="372"/>
      <c r="M15" s="372"/>
    </row>
    <row r="16" spans="1:13">
      <c r="A16" s="96">
        <v>9</v>
      </c>
      <c r="B16" s="80" t="s">
        <v>85</v>
      </c>
      <c r="C16" s="320">
        <v>959247950.25450003</v>
      </c>
      <c r="D16" s="321"/>
      <c r="E16" s="320"/>
      <c r="F16" s="336">
        <v>709920173.62395215</v>
      </c>
      <c r="G16" s="336">
        <v>709432847.97045219</v>
      </c>
      <c r="H16" s="343">
        <f t="shared" si="1"/>
        <v>0.73957191962957136</v>
      </c>
      <c r="K16" s="372"/>
      <c r="M16" s="372"/>
    </row>
    <row r="17" spans="1:13">
      <c r="A17" s="96">
        <v>10</v>
      </c>
      <c r="B17" s="80" t="s">
        <v>77</v>
      </c>
      <c r="C17" s="320">
        <v>104438879.38500001</v>
      </c>
      <c r="D17" s="321"/>
      <c r="E17" s="320"/>
      <c r="F17" s="336">
        <v>161050873.38069999</v>
      </c>
      <c r="G17" s="336">
        <v>158285805.49599999</v>
      </c>
      <c r="H17" s="343">
        <f t="shared" si="1"/>
        <v>1.5155831470816579</v>
      </c>
      <c r="K17" s="372"/>
      <c r="M17" s="372"/>
    </row>
    <row r="18" spans="1:13">
      <c r="A18" s="96">
        <v>11</v>
      </c>
      <c r="B18" s="80" t="s">
        <v>78</v>
      </c>
      <c r="C18" s="320">
        <v>26602365.294612098</v>
      </c>
      <c r="D18" s="321"/>
      <c r="E18" s="320"/>
      <c r="F18" s="336">
        <v>66505913.236530244</v>
      </c>
      <c r="G18" s="336">
        <f t="shared" si="0"/>
        <v>66505913.236530244</v>
      </c>
      <c r="H18" s="343">
        <f t="shared" si="1"/>
        <v>2.5</v>
      </c>
      <c r="K18" s="372"/>
      <c r="M18" s="372"/>
    </row>
    <row r="19" spans="1:13">
      <c r="A19" s="96">
        <v>12</v>
      </c>
      <c r="B19" s="80" t="s">
        <v>79</v>
      </c>
      <c r="C19" s="320">
        <v>0</v>
      </c>
      <c r="D19" s="321"/>
      <c r="E19" s="320"/>
      <c r="F19" s="336"/>
      <c r="G19" s="336">
        <f t="shared" si="0"/>
        <v>0</v>
      </c>
      <c r="H19" s="343" t="e">
        <f t="shared" si="1"/>
        <v>#DIV/0!</v>
      </c>
    </row>
    <row r="20" spans="1:13">
      <c r="A20" s="96">
        <v>13</v>
      </c>
      <c r="B20" s="80" t="s">
        <v>80</v>
      </c>
      <c r="C20" s="320">
        <v>0</v>
      </c>
      <c r="D20" s="321"/>
      <c r="E20" s="320"/>
      <c r="F20" s="336"/>
      <c r="G20" s="336">
        <f t="shared" si="0"/>
        <v>0</v>
      </c>
      <c r="H20" s="343" t="e">
        <f t="shared" si="1"/>
        <v>#DIV/0!</v>
      </c>
    </row>
    <row r="21" spans="1:13">
      <c r="A21" s="96">
        <v>14</v>
      </c>
      <c r="B21" s="80" t="s">
        <v>265</v>
      </c>
      <c r="C21" s="320">
        <v>1116087176.8785388</v>
      </c>
      <c r="D21" s="321"/>
      <c r="E21" s="320"/>
      <c r="F21" s="336">
        <v>760233282.84093857</v>
      </c>
      <c r="G21" s="336">
        <f t="shared" si="0"/>
        <v>760233282.84093857</v>
      </c>
      <c r="H21" s="343">
        <f>G21/(C21+E21)</f>
        <v>0.68115940993709045</v>
      </c>
    </row>
    <row r="22" spans="1:13" ht="13.5" thickBot="1">
      <c r="A22" s="170"/>
      <c r="B22" s="175" t="s">
        <v>76</v>
      </c>
      <c r="C22" s="318">
        <f>SUM(C8:C21)</f>
        <v>10747797744.105589</v>
      </c>
      <c r="D22" s="318">
        <f>SUM(D8:D21)</f>
        <v>1015467714.8949001</v>
      </c>
      <c r="E22" s="318">
        <f>SUM(E8:E21)</f>
        <v>450045640.69569004</v>
      </c>
      <c r="F22" s="318">
        <f>SUM(F8:F21)</f>
        <v>9102860767.5588245</v>
      </c>
      <c r="G22" s="318">
        <f>SUM(G8:G21)</f>
        <v>8910658389.5907249</v>
      </c>
      <c r="H22" s="343">
        <f>G22/(C22+E22)</f>
        <v>0.79574772421670703</v>
      </c>
    </row>
    <row r="25" spans="1:13">
      <c r="C25" s="371"/>
      <c r="D25" s="371"/>
      <c r="E25" s="371"/>
      <c r="F25" s="371"/>
      <c r="G25" s="371"/>
      <c r="H25" s="371"/>
      <c r="I25" s="371"/>
      <c r="J25" s="371"/>
      <c r="K25" s="371"/>
      <c r="L25" s="371"/>
    </row>
    <row r="26" spans="1:13">
      <c r="H26" s="371"/>
      <c r="I26" s="371"/>
      <c r="J26" s="371"/>
      <c r="K26" s="371"/>
      <c r="L26" s="371"/>
    </row>
    <row r="27" spans="1:13">
      <c r="H27" s="371"/>
      <c r="I27" s="371"/>
      <c r="J27" s="371"/>
      <c r="K27" s="371"/>
      <c r="L27" s="371"/>
    </row>
    <row r="28" spans="1:13" ht="10.5" customHeight="1">
      <c r="H28" s="371"/>
      <c r="I28" s="371"/>
      <c r="J28" s="371"/>
      <c r="K28" s="371"/>
      <c r="L28" s="371"/>
    </row>
    <row r="29" spans="1:13">
      <c r="H29" s="371"/>
      <c r="I29" s="371"/>
      <c r="J29" s="371"/>
      <c r="K29" s="371"/>
      <c r="L29" s="371"/>
    </row>
    <row r="30" spans="1:13">
      <c r="C30" s="371"/>
      <c r="H30" s="371"/>
      <c r="I30" s="371"/>
      <c r="J30" s="371"/>
      <c r="K30" s="371"/>
      <c r="L30" s="371"/>
    </row>
    <row r="31" spans="1:13">
      <c r="H31" s="371"/>
      <c r="I31" s="371"/>
      <c r="J31" s="371"/>
      <c r="K31" s="371"/>
      <c r="L31" s="371"/>
    </row>
    <row r="32" spans="1:13">
      <c r="H32" s="371"/>
      <c r="I32" s="371"/>
      <c r="J32" s="371"/>
      <c r="K32" s="371"/>
      <c r="L32" s="371"/>
    </row>
    <row r="33" spans="8:12">
      <c r="H33" s="371"/>
      <c r="I33" s="371"/>
      <c r="J33" s="371"/>
      <c r="K33" s="371"/>
      <c r="L33" s="371"/>
    </row>
    <row r="34" spans="8:12">
      <c r="H34" s="371"/>
      <c r="I34" s="371"/>
      <c r="J34" s="371"/>
      <c r="K34" s="371"/>
      <c r="L34" s="371"/>
    </row>
    <row r="35" spans="8:12">
      <c r="H35" s="371"/>
      <c r="I35" s="371"/>
      <c r="J35" s="371"/>
      <c r="K35" s="371"/>
      <c r="L35" s="371"/>
    </row>
    <row r="36" spans="8:12">
      <c r="H36" s="371"/>
      <c r="I36" s="371"/>
      <c r="J36" s="371"/>
      <c r="K36" s="371"/>
      <c r="L36" s="371"/>
    </row>
    <row r="37" spans="8:12">
      <c r="H37" s="371"/>
      <c r="I37" s="371"/>
      <c r="J37" s="371"/>
      <c r="K37" s="371"/>
      <c r="L37" s="371"/>
    </row>
    <row r="38" spans="8:12">
      <c r="H38" s="371"/>
      <c r="I38" s="371"/>
      <c r="J38" s="371"/>
      <c r="K38" s="371"/>
      <c r="L38" s="371"/>
    </row>
  </sheetData>
  <mergeCells count="5">
    <mergeCell ref="C6:C7"/>
    <mergeCell ref="F6:F7"/>
    <mergeCell ref="G6:G7"/>
    <mergeCell ref="H6:H7"/>
    <mergeCell ref="D6:E6"/>
  </mergeCells>
  <pageMargins left="0.7" right="0.7" top="0.75" bottom="0.75" header="0.3" footer="0.3"/>
  <pageSetup scale="4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G17"/>
  <sheetViews>
    <sheetView showGridLines="0" zoomScaleNormal="100" workbookViewId="0">
      <pane xSplit="1" ySplit="6" topLeftCell="B7" activePane="bottomRight" state="frozen"/>
      <selection activeCell="C2" sqref="C2"/>
      <selection pane="topRight" activeCell="C2" sqref="C2"/>
      <selection pane="bottomLeft" activeCell="C2" sqref="C2"/>
      <selection pane="bottomRight" activeCell="B7" sqref="B7"/>
    </sheetView>
  </sheetViews>
  <sheetFormatPr defaultColWidth="9.140625" defaultRowHeight="12.75"/>
  <cols>
    <col min="1" max="1" width="10.5703125" style="2" bestFit="1" customWidth="1"/>
    <col min="2" max="2" width="104.140625" style="2" customWidth="1"/>
    <col min="3" max="3" width="23.5703125" style="2" customWidth="1"/>
    <col min="4" max="4" width="24.28515625" style="2" customWidth="1"/>
    <col min="5" max="16384" width="9.140625" style="13"/>
  </cols>
  <sheetData>
    <row r="1" spans="1:7">
      <c r="A1" s="2" t="s">
        <v>204</v>
      </c>
      <c r="B1" s="362" t="s">
        <v>416</v>
      </c>
    </row>
    <row r="2" spans="1:7">
      <c r="A2" s="2" t="s">
        <v>205</v>
      </c>
      <c r="B2" s="362">
        <f>'1. key ratios'!B2</f>
        <v>43008</v>
      </c>
      <c r="C2" s="5"/>
      <c r="D2" s="5"/>
    </row>
    <row r="3" spans="1:7">
      <c r="B3" s="5"/>
      <c r="C3" s="5"/>
      <c r="D3" s="5"/>
    </row>
    <row r="4" spans="1:7" ht="13.5" thickBot="1">
      <c r="A4" s="2" t="s">
        <v>363</v>
      </c>
      <c r="B4" s="106" t="s">
        <v>82</v>
      </c>
      <c r="C4" s="106"/>
      <c r="D4" s="107"/>
    </row>
    <row r="5" spans="1:7">
      <c r="A5" s="176"/>
      <c r="B5" s="146"/>
      <c r="C5" s="349" t="s">
        <v>0</v>
      </c>
      <c r="D5" s="177" t="s">
        <v>1</v>
      </c>
      <c r="F5" s="349"/>
      <c r="G5" s="177"/>
    </row>
    <row r="6" spans="1:7" ht="66.75" customHeight="1">
      <c r="A6" s="178"/>
      <c r="B6" s="108" t="s">
        <v>81</v>
      </c>
      <c r="C6" s="109" t="s">
        <v>87</v>
      </c>
      <c r="D6" s="179" t="s">
        <v>82</v>
      </c>
    </row>
    <row r="7" spans="1:7" ht="13.5">
      <c r="A7" s="180">
        <v>1</v>
      </c>
      <c r="B7" s="80" t="s">
        <v>83</v>
      </c>
      <c r="C7" s="322">
        <v>1229695916.72332</v>
      </c>
      <c r="D7" s="324">
        <v>686376645.45262718</v>
      </c>
    </row>
    <row r="8" spans="1:7" ht="13.5">
      <c r="A8" s="180">
        <v>2</v>
      </c>
      <c r="B8" s="80" t="s">
        <v>84</v>
      </c>
      <c r="C8" s="322">
        <v>1012418788.9809999</v>
      </c>
      <c r="D8" s="324">
        <v>718415216.46984863</v>
      </c>
    </row>
    <row r="9" spans="1:7" ht="13.5">
      <c r="A9" s="180">
        <v>3</v>
      </c>
      <c r="B9" s="80" t="s">
        <v>85</v>
      </c>
      <c r="C9" s="322">
        <v>502787835.33020002</v>
      </c>
      <c r="D9" s="324">
        <v>374183391.03487724</v>
      </c>
    </row>
    <row r="10" spans="1:7" ht="13.5">
      <c r="A10" s="180">
        <v>4</v>
      </c>
      <c r="B10" s="80" t="s">
        <v>77</v>
      </c>
      <c r="C10" s="322">
        <v>76437979.570999995</v>
      </c>
      <c r="D10" s="324">
        <v>55941208.133249998</v>
      </c>
    </row>
    <row r="11" spans="1:7" ht="13.5">
      <c r="A11" s="180">
        <v>5</v>
      </c>
      <c r="B11" s="80" t="s">
        <v>78</v>
      </c>
      <c r="C11" s="322">
        <v>0</v>
      </c>
      <c r="D11" s="324">
        <v>0</v>
      </c>
    </row>
    <row r="12" spans="1:7" ht="13.5">
      <c r="A12" s="180">
        <v>6</v>
      </c>
      <c r="B12" s="80" t="s">
        <v>79</v>
      </c>
      <c r="C12" s="322">
        <v>0</v>
      </c>
      <c r="D12" s="324">
        <v>0</v>
      </c>
    </row>
    <row r="13" spans="1:7" ht="13.5">
      <c r="A13" s="180">
        <v>7</v>
      </c>
      <c r="B13" s="110" t="s">
        <v>80</v>
      </c>
      <c r="C13" s="322">
        <v>0</v>
      </c>
      <c r="D13" s="324">
        <v>0</v>
      </c>
    </row>
    <row r="14" spans="1:7" ht="13.5">
      <c r="A14" s="180">
        <v>8</v>
      </c>
      <c r="B14" s="110" t="s">
        <v>86</v>
      </c>
      <c r="C14" s="322">
        <v>22743563</v>
      </c>
      <c r="D14" s="324">
        <v>17057672.25</v>
      </c>
    </row>
    <row r="15" spans="1:7" ht="13.5" thickBot="1">
      <c r="A15" s="181">
        <v>9</v>
      </c>
      <c r="B15" s="173" t="s">
        <v>76</v>
      </c>
      <c r="C15" s="323">
        <f>SUM(C7:C14)</f>
        <v>2844084083.6055202</v>
      </c>
      <c r="D15" s="325">
        <f>SUM(D7:D14)</f>
        <v>1851974133.3406031</v>
      </c>
    </row>
    <row r="17" spans="2:4">
      <c r="B17" s="2" t="s">
        <v>10</v>
      </c>
      <c r="C17" s="383"/>
      <c r="D17" s="371"/>
    </row>
  </sheetData>
  <pageMargins left="0.7" right="0.7" top="0.75" bottom="0.75" header="0.3" footer="0.3"/>
  <pageSetup paperSize="9" scale="53" orientation="portrait" r:id="rId1"/>
  <colBreaks count="1" manualBreakCount="1">
    <brk id="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3"/>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activeCell="E21" sqref="E21"/>
    </sheetView>
  </sheetViews>
  <sheetFormatPr defaultColWidth="9.140625" defaultRowHeight="15"/>
  <cols>
    <col min="1" max="1" width="10.5703125" style="75" bestFit="1" customWidth="1"/>
    <col min="2" max="2" width="95" style="75" customWidth="1"/>
    <col min="3" max="3" width="13.140625" style="75" bestFit="1" customWidth="1"/>
    <col min="4" max="4" width="10" style="75" bestFit="1" customWidth="1"/>
    <col min="5" max="5" width="18.28515625" style="75" bestFit="1" customWidth="1"/>
    <col min="6" max="6" width="3.5703125" style="75" bestFit="1" customWidth="1"/>
    <col min="7" max="10" width="4.5703125" style="75" bestFit="1" customWidth="1"/>
    <col min="11" max="11" width="9.28515625" style="75" bestFit="1" customWidth="1"/>
    <col min="12" max="13" width="5.5703125" style="75" bestFit="1" customWidth="1"/>
    <col min="14" max="14" width="31" style="75" bestFit="1" customWidth="1"/>
    <col min="15" max="16384" width="9.140625" style="13"/>
  </cols>
  <sheetData>
    <row r="1" spans="1:14">
      <c r="A1" s="348" t="s">
        <v>204</v>
      </c>
      <c r="B1" s="362" t="s">
        <v>416</v>
      </c>
    </row>
    <row r="2" spans="1:14" ht="14.25" customHeight="1">
      <c r="A2" s="75" t="s">
        <v>205</v>
      </c>
      <c r="B2" s="362">
        <f>'1. key ratios'!B2</f>
        <v>43008</v>
      </c>
    </row>
    <row r="3" spans="1:14" ht="14.25" customHeight="1"/>
    <row r="4" spans="1:14" ht="15.75" thickBot="1">
      <c r="A4" s="2" t="s">
        <v>364</v>
      </c>
      <c r="B4" s="98" t="s">
        <v>89</v>
      </c>
    </row>
    <row r="5" spans="1:14" s="24" customFormat="1" ht="12.75">
      <c r="A5" s="188"/>
      <c r="B5" s="189"/>
      <c r="C5" s="190" t="s">
        <v>0</v>
      </c>
      <c r="D5" s="190" t="s">
        <v>1</v>
      </c>
      <c r="E5" s="190" t="s">
        <v>2</v>
      </c>
      <c r="F5" s="190" t="s">
        <v>3</v>
      </c>
      <c r="G5" s="190" t="s">
        <v>4</v>
      </c>
      <c r="H5" s="190" t="s">
        <v>11</v>
      </c>
      <c r="I5" s="190" t="s">
        <v>254</v>
      </c>
      <c r="J5" s="190" t="s">
        <v>255</v>
      </c>
      <c r="K5" s="190" t="s">
        <v>256</v>
      </c>
      <c r="L5" s="190" t="s">
        <v>257</v>
      </c>
      <c r="M5" s="190" t="s">
        <v>258</v>
      </c>
      <c r="N5" s="191" t="s">
        <v>259</v>
      </c>
    </row>
    <row r="6" spans="1:14" ht="45">
      <c r="A6" s="182"/>
      <c r="B6" s="111"/>
      <c r="C6" s="112" t="s">
        <v>99</v>
      </c>
      <c r="D6" s="113" t="s">
        <v>88</v>
      </c>
      <c r="E6" s="114" t="s">
        <v>98</v>
      </c>
      <c r="F6" s="115">
        <v>0</v>
      </c>
      <c r="G6" s="115">
        <v>0.2</v>
      </c>
      <c r="H6" s="115">
        <v>0.35</v>
      </c>
      <c r="I6" s="115">
        <v>0.5</v>
      </c>
      <c r="J6" s="115">
        <v>0.75</v>
      </c>
      <c r="K6" s="115">
        <v>1</v>
      </c>
      <c r="L6" s="115">
        <v>1.5</v>
      </c>
      <c r="M6" s="115">
        <v>2.5</v>
      </c>
      <c r="N6" s="183" t="s">
        <v>89</v>
      </c>
    </row>
    <row r="7" spans="1:14" ht="15.75">
      <c r="A7" s="184">
        <v>1</v>
      </c>
      <c r="B7" s="116" t="s">
        <v>90</v>
      </c>
      <c r="C7" s="326">
        <f>SUM(C8:C13)</f>
        <v>139084584.6911</v>
      </c>
      <c r="D7" s="111"/>
      <c r="E7" s="329">
        <f>SUM(E8:E12)</f>
        <v>3579642.1938220002</v>
      </c>
      <c r="F7" s="327"/>
      <c r="G7" s="327"/>
      <c r="H7" s="327"/>
      <c r="I7" s="327"/>
      <c r="J7" s="327"/>
      <c r="K7" s="327"/>
      <c r="L7" s="327"/>
      <c r="M7" s="327"/>
      <c r="N7" s="404">
        <f>SUM(N8:N13)</f>
        <v>3579642.1938220002</v>
      </c>
    </row>
    <row r="8" spans="1:14" ht="15.75">
      <c r="A8" s="184">
        <v>1.1000000000000001</v>
      </c>
      <c r="B8" s="117" t="s">
        <v>91</v>
      </c>
      <c r="C8" s="327">
        <v>112486234.6911</v>
      </c>
      <c r="D8" s="118">
        <v>0.02</v>
      </c>
      <c r="E8" s="329">
        <f>C8*D8</f>
        <v>2249724.6938220002</v>
      </c>
      <c r="F8" s="327"/>
      <c r="G8" s="327"/>
      <c r="H8" s="327"/>
      <c r="I8" s="327"/>
      <c r="J8" s="327"/>
      <c r="K8" s="327">
        <f>E8</f>
        <v>2249724.6938220002</v>
      </c>
      <c r="L8" s="327"/>
      <c r="M8" s="327"/>
      <c r="N8" s="404">
        <f>K8</f>
        <v>2249724.6938220002</v>
      </c>
    </row>
    <row r="9" spans="1:14" ht="15.75">
      <c r="A9" s="184">
        <v>1.2</v>
      </c>
      <c r="B9" s="117" t="s">
        <v>92</v>
      </c>
      <c r="C9" s="327">
        <v>26598350</v>
      </c>
      <c r="D9" s="118">
        <v>0.05</v>
      </c>
      <c r="E9" s="329">
        <f t="shared" ref="E9:E12" si="0">C9*D9</f>
        <v>1329917.5</v>
      </c>
      <c r="F9" s="327"/>
      <c r="G9" s="327"/>
      <c r="H9" s="327"/>
      <c r="I9" s="327"/>
      <c r="J9" s="327"/>
      <c r="K9" s="327">
        <f t="shared" ref="K9:K12" si="1">E9</f>
        <v>1329917.5</v>
      </c>
      <c r="L9" s="327"/>
      <c r="M9" s="327"/>
      <c r="N9" s="404">
        <f t="shared" ref="N9:N12" si="2">K9</f>
        <v>1329917.5</v>
      </c>
    </row>
    <row r="10" spans="1:14" ht="15.75">
      <c r="A10" s="184">
        <v>1.3</v>
      </c>
      <c r="B10" s="117" t="s">
        <v>93</v>
      </c>
      <c r="C10" s="327">
        <v>0</v>
      </c>
      <c r="D10" s="118">
        <v>0.08</v>
      </c>
      <c r="E10" s="329">
        <f t="shared" si="0"/>
        <v>0</v>
      </c>
      <c r="F10" s="327"/>
      <c r="G10" s="327"/>
      <c r="H10" s="327"/>
      <c r="I10" s="327"/>
      <c r="J10" s="327"/>
      <c r="K10" s="327">
        <f t="shared" si="1"/>
        <v>0</v>
      </c>
      <c r="L10" s="327"/>
      <c r="M10" s="327"/>
      <c r="N10" s="404">
        <f t="shared" si="2"/>
        <v>0</v>
      </c>
    </row>
    <row r="11" spans="1:14" ht="15.75">
      <c r="A11" s="184">
        <v>1.4</v>
      </c>
      <c r="B11" s="117" t="s">
        <v>94</v>
      </c>
      <c r="C11" s="327">
        <v>0</v>
      </c>
      <c r="D11" s="118">
        <v>0.11</v>
      </c>
      <c r="E11" s="329">
        <f t="shared" si="0"/>
        <v>0</v>
      </c>
      <c r="F11" s="327"/>
      <c r="G11" s="327"/>
      <c r="H11" s="327"/>
      <c r="I11" s="327"/>
      <c r="J11" s="327"/>
      <c r="K11" s="327">
        <f t="shared" si="1"/>
        <v>0</v>
      </c>
      <c r="L11" s="327"/>
      <c r="M11" s="327"/>
      <c r="N11" s="404">
        <f t="shared" si="2"/>
        <v>0</v>
      </c>
    </row>
    <row r="12" spans="1:14" ht="15.75">
      <c r="A12" s="184">
        <v>1.5</v>
      </c>
      <c r="B12" s="117" t="s">
        <v>95</v>
      </c>
      <c r="C12" s="327">
        <v>0</v>
      </c>
      <c r="D12" s="118">
        <v>0.14000000000000001</v>
      </c>
      <c r="E12" s="329">
        <f t="shared" si="0"/>
        <v>0</v>
      </c>
      <c r="F12" s="327"/>
      <c r="G12" s="327"/>
      <c r="H12" s="327"/>
      <c r="I12" s="327"/>
      <c r="J12" s="327"/>
      <c r="K12" s="327">
        <f t="shared" si="1"/>
        <v>0</v>
      </c>
      <c r="L12" s="327"/>
      <c r="M12" s="327"/>
      <c r="N12" s="404">
        <f t="shared" si="2"/>
        <v>0</v>
      </c>
    </row>
    <row r="13" spans="1:14" ht="15.75">
      <c r="A13" s="184">
        <v>1.6</v>
      </c>
      <c r="B13" s="119" t="s">
        <v>96</v>
      </c>
      <c r="C13" s="327">
        <v>0</v>
      </c>
      <c r="D13" s="120"/>
      <c r="E13" s="327"/>
      <c r="F13" s="327"/>
      <c r="G13" s="327"/>
      <c r="H13" s="327"/>
      <c r="I13" s="327"/>
      <c r="J13" s="327"/>
      <c r="K13" s="327"/>
      <c r="L13" s="327"/>
      <c r="M13" s="327"/>
      <c r="N13" s="404">
        <f t="shared" ref="N13" si="3">SUMPRODUCT($F$48:$M$48,F13:M13)</f>
        <v>0</v>
      </c>
    </row>
    <row r="14" spans="1:14" ht="15.75">
      <c r="A14" s="184">
        <v>2</v>
      </c>
      <c r="B14" s="121" t="s">
        <v>97</v>
      </c>
      <c r="C14" s="326">
        <f>SUM(C15:C20)</f>
        <v>0</v>
      </c>
      <c r="D14" s="111"/>
      <c r="E14" s="329">
        <f>SUM(E15:E19)</f>
        <v>0</v>
      </c>
      <c r="F14" s="327"/>
      <c r="G14" s="327"/>
      <c r="H14" s="327"/>
      <c r="I14" s="327"/>
      <c r="J14" s="327"/>
      <c r="K14" s="327"/>
      <c r="L14" s="327"/>
      <c r="M14" s="327"/>
      <c r="N14" s="404">
        <f t="shared" ref="N14" si="4">SUM(N15:N20)</f>
        <v>0</v>
      </c>
    </row>
    <row r="15" spans="1:14" ht="15.75">
      <c r="A15" s="184">
        <v>2.1</v>
      </c>
      <c r="B15" s="119" t="s">
        <v>91</v>
      </c>
      <c r="C15" s="327"/>
      <c r="D15" s="118">
        <v>5.0000000000000001E-3</v>
      </c>
      <c r="E15" s="329">
        <f>D15*C15</f>
        <v>0</v>
      </c>
      <c r="F15" s="327"/>
      <c r="G15" s="327"/>
      <c r="H15" s="327"/>
      <c r="I15" s="327"/>
      <c r="J15" s="327"/>
      <c r="K15" s="327"/>
      <c r="L15" s="327"/>
      <c r="M15" s="327"/>
      <c r="N15" s="404">
        <f t="shared" ref="N15:N20" si="5">SUMPRODUCT($F$48:$M$48,F15:M15)</f>
        <v>0</v>
      </c>
    </row>
    <row r="16" spans="1:14" ht="15.75">
      <c r="A16" s="184">
        <v>2.2000000000000002</v>
      </c>
      <c r="B16" s="119" t="s">
        <v>92</v>
      </c>
      <c r="C16" s="327"/>
      <c r="D16" s="118">
        <v>0.01</v>
      </c>
      <c r="E16" s="329">
        <f t="shared" ref="E16:E19" si="6">D16*C16</f>
        <v>0</v>
      </c>
      <c r="F16" s="327"/>
      <c r="G16" s="327"/>
      <c r="H16" s="327"/>
      <c r="I16" s="327"/>
      <c r="J16" s="327"/>
      <c r="K16" s="327"/>
      <c r="L16" s="327"/>
      <c r="M16" s="327"/>
      <c r="N16" s="404">
        <f t="shared" si="5"/>
        <v>0</v>
      </c>
    </row>
    <row r="17" spans="1:14" ht="15.75">
      <c r="A17" s="184">
        <v>2.2999999999999998</v>
      </c>
      <c r="B17" s="119" t="s">
        <v>93</v>
      </c>
      <c r="C17" s="327"/>
      <c r="D17" s="118">
        <v>0.02</v>
      </c>
      <c r="E17" s="329">
        <f t="shared" si="6"/>
        <v>0</v>
      </c>
      <c r="F17" s="327"/>
      <c r="G17" s="327"/>
      <c r="H17" s="327"/>
      <c r="I17" s="327"/>
      <c r="J17" s="327"/>
      <c r="K17" s="327"/>
      <c r="L17" s="327"/>
      <c r="M17" s="327"/>
      <c r="N17" s="404">
        <f t="shared" si="5"/>
        <v>0</v>
      </c>
    </row>
    <row r="18" spans="1:14" ht="15.75">
      <c r="A18" s="184">
        <v>2.4</v>
      </c>
      <c r="B18" s="119" t="s">
        <v>94</v>
      </c>
      <c r="C18" s="327"/>
      <c r="D18" s="118">
        <v>0.03</v>
      </c>
      <c r="E18" s="329">
        <f t="shared" si="6"/>
        <v>0</v>
      </c>
      <c r="F18" s="327"/>
      <c r="G18" s="327"/>
      <c r="H18" s="327"/>
      <c r="I18" s="327"/>
      <c r="J18" s="327"/>
      <c r="K18" s="327"/>
      <c r="L18" s="327"/>
      <c r="M18" s="327"/>
      <c r="N18" s="404">
        <f t="shared" si="5"/>
        <v>0</v>
      </c>
    </row>
    <row r="19" spans="1:14" ht="15.75">
      <c r="A19" s="184">
        <v>2.5</v>
      </c>
      <c r="B19" s="119" t="s">
        <v>95</v>
      </c>
      <c r="C19" s="327"/>
      <c r="D19" s="118">
        <v>0.04</v>
      </c>
      <c r="E19" s="329">
        <f t="shared" si="6"/>
        <v>0</v>
      </c>
      <c r="F19" s="327"/>
      <c r="G19" s="327"/>
      <c r="H19" s="327"/>
      <c r="I19" s="327"/>
      <c r="J19" s="327"/>
      <c r="K19" s="327"/>
      <c r="L19" s="327"/>
      <c r="M19" s="327"/>
      <c r="N19" s="404">
        <f t="shared" si="5"/>
        <v>0</v>
      </c>
    </row>
    <row r="20" spans="1:14" ht="15.75">
      <c r="A20" s="184">
        <v>2.6</v>
      </c>
      <c r="B20" s="119" t="s">
        <v>96</v>
      </c>
      <c r="C20" s="327"/>
      <c r="D20" s="120"/>
      <c r="E20" s="330"/>
      <c r="F20" s="327"/>
      <c r="G20" s="327"/>
      <c r="H20" s="327"/>
      <c r="I20" s="327"/>
      <c r="J20" s="327"/>
      <c r="K20" s="327"/>
      <c r="L20" s="327"/>
      <c r="M20" s="327"/>
      <c r="N20" s="404">
        <f t="shared" si="5"/>
        <v>0</v>
      </c>
    </row>
    <row r="21" spans="1:14" ht="16.5" thickBot="1">
      <c r="A21" s="185">
        <v>3</v>
      </c>
      <c r="B21" s="186" t="s">
        <v>76</v>
      </c>
      <c r="C21" s="328">
        <f>C7+C14</f>
        <v>139084584.6911</v>
      </c>
      <c r="D21" s="187"/>
      <c r="E21" s="331">
        <f>SUM(E7+E14)</f>
        <v>3579642.1938220002</v>
      </c>
      <c r="F21" s="332"/>
      <c r="G21" s="332"/>
      <c r="H21" s="332"/>
      <c r="I21" s="332"/>
      <c r="J21" s="332"/>
      <c r="K21" s="332"/>
      <c r="L21" s="332"/>
      <c r="M21" s="332"/>
      <c r="N21" s="405">
        <f>N14+N7</f>
        <v>3579642.1938220002</v>
      </c>
    </row>
    <row r="22" spans="1:14">
      <c r="E22" s="333"/>
      <c r="F22" s="333"/>
      <c r="G22" s="333"/>
      <c r="H22" s="333"/>
      <c r="I22" s="333"/>
      <c r="J22" s="333"/>
      <c r="K22" s="333"/>
      <c r="L22" s="333"/>
      <c r="M22" s="333"/>
    </row>
    <row r="23" spans="1:14">
      <c r="C23" s="384"/>
      <c r="E23" s="33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H38"/>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activeCell="I11" sqref="I11"/>
    </sheetView>
  </sheetViews>
  <sheetFormatPr defaultRowHeight="15.75"/>
  <cols>
    <col min="1" max="1" width="9.5703125" style="20" bestFit="1" customWidth="1"/>
    <col min="2" max="2" width="87.7109375" style="17" bestFit="1" customWidth="1"/>
    <col min="3" max="3" width="12.7109375" style="17" bestFit="1" customWidth="1"/>
    <col min="4" max="7" width="12.7109375" style="2" bestFit="1" customWidth="1"/>
    <col min="8" max="8" width="6.7109375" customWidth="1"/>
  </cols>
  <sheetData>
    <row r="1" spans="1:8">
      <c r="A1" s="18" t="s">
        <v>204</v>
      </c>
      <c r="B1" s="362" t="s">
        <v>416</v>
      </c>
    </row>
    <row r="2" spans="1:8">
      <c r="A2" s="18" t="s">
        <v>205</v>
      </c>
      <c r="B2" s="362">
        <v>43008</v>
      </c>
      <c r="C2" s="374"/>
      <c r="D2" s="19"/>
      <c r="E2" s="19"/>
      <c r="F2" s="19"/>
      <c r="G2" s="19"/>
      <c r="H2" s="1"/>
    </row>
    <row r="3" spans="1:8">
      <c r="A3" s="18"/>
      <c r="C3" s="27"/>
      <c r="D3" s="19"/>
      <c r="E3" s="19"/>
      <c r="F3" s="19"/>
      <c r="G3" s="19"/>
      <c r="H3" s="1"/>
    </row>
    <row r="4" spans="1:8" ht="16.5" thickBot="1">
      <c r="A4" s="76" t="s">
        <v>350</v>
      </c>
      <c r="B4" s="227" t="s">
        <v>240</v>
      </c>
      <c r="C4" s="228"/>
      <c r="D4" s="229"/>
      <c r="E4" s="229"/>
      <c r="F4" s="229"/>
      <c r="G4" s="229"/>
      <c r="H4" s="1"/>
    </row>
    <row r="5" spans="1:8" ht="15">
      <c r="A5" s="386" t="s">
        <v>34</v>
      </c>
      <c r="B5" s="387"/>
      <c r="C5" s="388" t="s">
        <v>5</v>
      </c>
      <c r="D5" s="389" t="s">
        <v>6</v>
      </c>
      <c r="E5" s="389" t="s">
        <v>7</v>
      </c>
      <c r="F5" s="389" t="s">
        <v>8</v>
      </c>
      <c r="G5" s="390" t="s">
        <v>9</v>
      </c>
    </row>
    <row r="6" spans="1:8" ht="15">
      <c r="A6" s="129"/>
      <c r="B6" s="30" t="s">
        <v>199</v>
      </c>
      <c r="C6" s="261"/>
      <c r="D6" s="262"/>
      <c r="E6" s="262"/>
      <c r="F6" s="262"/>
      <c r="G6" s="391"/>
    </row>
    <row r="7" spans="1:8" ht="15">
      <c r="A7" s="129"/>
      <c r="B7" s="31" t="s">
        <v>206</v>
      </c>
      <c r="C7" s="261"/>
      <c r="D7" s="262"/>
      <c r="E7" s="262"/>
      <c r="F7" s="262"/>
      <c r="G7" s="391"/>
    </row>
    <row r="8" spans="1:8" ht="15">
      <c r="A8" s="130">
        <v>1</v>
      </c>
      <c r="B8" s="259" t="s">
        <v>31</v>
      </c>
      <c r="C8" s="263">
        <v>1090348133.5975978</v>
      </c>
      <c r="D8" s="264">
        <v>1007507516.1199999</v>
      </c>
      <c r="E8" s="264">
        <v>960145997.70179999</v>
      </c>
      <c r="F8" s="264">
        <v>892612291.52760017</v>
      </c>
      <c r="G8" s="392">
        <v>951501812.98000002</v>
      </c>
    </row>
    <row r="9" spans="1:8" ht="15">
      <c r="A9" s="130">
        <v>2</v>
      </c>
      <c r="B9" s="259" t="s">
        <v>101</v>
      </c>
      <c r="C9" s="263">
        <v>1090348133.5975978</v>
      </c>
      <c r="D9" s="264">
        <v>1007507516.1199999</v>
      </c>
      <c r="E9" s="264">
        <v>960145997.70179999</v>
      </c>
      <c r="F9" s="264">
        <v>892612291.52760017</v>
      </c>
      <c r="G9" s="392">
        <v>951501812.98000002</v>
      </c>
    </row>
    <row r="10" spans="1:8" ht="15">
      <c r="A10" s="130">
        <v>3</v>
      </c>
      <c r="B10" s="259" t="s">
        <v>100</v>
      </c>
      <c r="C10" s="263">
        <v>1590618008.9949045</v>
      </c>
      <c r="D10" s="264">
        <v>1482773912.4569964</v>
      </c>
      <c r="E10" s="264">
        <v>1442149910.6855836</v>
      </c>
      <c r="F10" s="264">
        <v>1412338682.4675622</v>
      </c>
      <c r="G10" s="392">
        <v>1406117584.6398001</v>
      </c>
    </row>
    <row r="11" spans="1:8" ht="15">
      <c r="A11" s="129"/>
      <c r="B11" s="30" t="s">
        <v>200</v>
      </c>
      <c r="C11" s="261"/>
      <c r="D11" s="262"/>
      <c r="E11" s="262"/>
      <c r="F11" s="262"/>
      <c r="G11" s="393"/>
    </row>
    <row r="12" spans="1:8" ht="15">
      <c r="A12" s="130">
        <v>4</v>
      </c>
      <c r="B12" s="259" t="s">
        <v>365</v>
      </c>
      <c r="C12" s="263">
        <v>9838788841.5815945</v>
      </c>
      <c r="D12" s="264">
        <v>9495340449.3357582</v>
      </c>
      <c r="E12" s="264">
        <v>9467136175.2876701</v>
      </c>
      <c r="F12" s="264">
        <v>9790281688.1606064</v>
      </c>
      <c r="G12" s="392">
        <v>8660967142.4149418</v>
      </c>
    </row>
    <row r="13" spans="1:8" ht="15">
      <c r="A13" s="130">
        <v>5</v>
      </c>
      <c r="B13" s="259" t="s">
        <v>366</v>
      </c>
      <c r="C13" s="263">
        <v>9744696419.3012295</v>
      </c>
      <c r="D13" s="264">
        <v>9056232953.3479042</v>
      </c>
      <c r="E13" s="264">
        <v>8987051443.5274982</v>
      </c>
      <c r="F13" s="264">
        <v>9360857079.6857548</v>
      </c>
      <c r="G13" s="392">
        <v>8000877836.7197332</v>
      </c>
    </row>
    <row r="14" spans="1:8" ht="15">
      <c r="A14" s="129"/>
      <c r="B14" s="30" t="s">
        <v>102</v>
      </c>
      <c r="C14" s="261"/>
      <c r="D14" s="262"/>
      <c r="E14" s="262"/>
      <c r="F14" s="262"/>
      <c r="G14" s="391"/>
    </row>
    <row r="15" spans="1:8" s="3" customFormat="1" ht="15">
      <c r="A15" s="130"/>
      <c r="B15" s="31" t="s">
        <v>206</v>
      </c>
      <c r="C15" s="265"/>
      <c r="D15" s="264"/>
      <c r="E15" s="264"/>
      <c r="F15" s="264"/>
      <c r="G15" s="394"/>
    </row>
    <row r="16" spans="1:8" ht="15">
      <c r="A16" s="128">
        <v>6</v>
      </c>
      <c r="B16" s="29" t="s">
        <v>260</v>
      </c>
      <c r="C16" s="351">
        <v>0.1108213776262245</v>
      </c>
      <c r="D16" s="351">
        <v>0.10610546525380031</v>
      </c>
      <c r="E16" s="351">
        <v>0.10141884302964775</v>
      </c>
      <c r="F16" s="351">
        <v>9.1173300213316308E-2</v>
      </c>
      <c r="G16" s="395">
        <v>0.10986091937934454</v>
      </c>
    </row>
    <row r="17" spans="1:7" ht="15">
      <c r="A17" s="128">
        <v>7</v>
      </c>
      <c r="B17" s="29" t="s">
        <v>202</v>
      </c>
      <c r="C17" s="351">
        <v>0.1108213776262245</v>
      </c>
      <c r="D17" s="351">
        <v>0.10610546525380031</v>
      </c>
      <c r="E17" s="351">
        <v>0.10141884302964775</v>
      </c>
      <c r="F17" s="351">
        <v>9.1173300213316308E-2</v>
      </c>
      <c r="G17" s="395">
        <v>0.10986091937934454</v>
      </c>
    </row>
    <row r="18" spans="1:7" ht="15">
      <c r="A18" s="128">
        <v>8</v>
      </c>
      <c r="B18" s="29" t="s">
        <v>203</v>
      </c>
      <c r="C18" s="351">
        <v>0.16166807059345439</v>
      </c>
      <c r="D18" s="351">
        <v>0.15615805671935892</v>
      </c>
      <c r="E18" s="351">
        <v>0.15233222423166023</v>
      </c>
      <c r="F18" s="351">
        <v>0.14425924886058225</v>
      </c>
      <c r="G18" s="395">
        <v>0.16235110484990614</v>
      </c>
    </row>
    <row r="19" spans="1:7" s="3" customFormat="1" ht="15">
      <c r="A19" s="130"/>
      <c r="B19" s="31" t="s">
        <v>207</v>
      </c>
      <c r="C19" s="265"/>
      <c r="D19" s="265"/>
      <c r="E19" s="265"/>
      <c r="F19" s="265"/>
      <c r="G19" s="396"/>
    </row>
    <row r="20" spans="1:7" ht="15">
      <c r="A20" s="128">
        <v>9</v>
      </c>
      <c r="B20" s="29" t="s">
        <v>268</v>
      </c>
      <c r="C20" s="351">
        <v>8.4237054681777598E-2</v>
      </c>
      <c r="D20" s="351">
        <v>8.9287829995701784E-2</v>
      </c>
      <c r="E20" s="351">
        <v>9.4715528178382288E-2</v>
      </c>
      <c r="F20" s="351">
        <v>7.2289559533870867E-2</v>
      </c>
      <c r="G20" s="395">
        <v>0.10003879709381414</v>
      </c>
    </row>
    <row r="21" spans="1:7" ht="15">
      <c r="A21" s="128">
        <v>10</v>
      </c>
      <c r="B21" s="29" t="s">
        <v>269</v>
      </c>
      <c r="C21" s="351">
        <v>0.15486649594463345</v>
      </c>
      <c r="D21" s="351">
        <v>0.15499312087207678</v>
      </c>
      <c r="E21" s="351">
        <v>0.1524933313471476</v>
      </c>
      <c r="F21" s="351">
        <v>0.13541204784068261</v>
      </c>
      <c r="G21" s="395">
        <v>0.16608184980530749</v>
      </c>
    </row>
    <row r="22" spans="1:7" ht="15">
      <c r="A22" s="129"/>
      <c r="B22" s="30" t="s">
        <v>12</v>
      </c>
      <c r="C22" s="261"/>
      <c r="D22" s="261"/>
      <c r="E22" s="261"/>
      <c r="F22" s="261"/>
      <c r="G22" s="393"/>
    </row>
    <row r="23" spans="1:7" ht="15">
      <c r="A23" s="131">
        <v>11</v>
      </c>
      <c r="B23" s="32" t="s">
        <v>13</v>
      </c>
      <c r="C23" s="352">
        <v>9.4384505142796352E-2</v>
      </c>
      <c r="D23" s="352">
        <v>9.3932330867872685E-2</v>
      </c>
      <c r="E23" s="352">
        <v>9.2866939839460344E-2</v>
      </c>
      <c r="F23" s="352">
        <v>9.6033646153278349E-2</v>
      </c>
      <c r="G23" s="397">
        <v>9.5436156807886099E-2</v>
      </c>
    </row>
    <row r="24" spans="1:7" ht="15">
      <c r="A24" s="131">
        <v>12</v>
      </c>
      <c r="B24" s="32" t="s">
        <v>14</v>
      </c>
      <c r="C24" s="352">
        <v>4.114308525411061E-2</v>
      </c>
      <c r="D24" s="352">
        <v>4.07404285485971E-2</v>
      </c>
      <c r="E24" s="352">
        <v>3.9463348664376334E-2</v>
      </c>
      <c r="F24" s="352">
        <v>3.9833895021228194E-2</v>
      </c>
      <c r="G24" s="397">
        <v>4.0464290302957569E-2</v>
      </c>
    </row>
    <row r="25" spans="1:7" ht="15">
      <c r="A25" s="131">
        <v>13</v>
      </c>
      <c r="B25" s="32" t="s">
        <v>15</v>
      </c>
      <c r="C25" s="352">
        <v>4.3803360619104344E-2</v>
      </c>
      <c r="D25" s="352">
        <v>4.4887471356643026E-2</v>
      </c>
      <c r="E25" s="352">
        <v>4.4861952399693095E-2</v>
      </c>
      <c r="F25" s="352">
        <v>5.2754003543595031E-2</v>
      </c>
      <c r="G25" s="397">
        <v>5.3138220211914174E-2</v>
      </c>
    </row>
    <row r="26" spans="1:7" ht="15">
      <c r="A26" s="131">
        <v>14</v>
      </c>
      <c r="B26" s="32" t="s">
        <v>241</v>
      </c>
      <c r="C26" s="352">
        <v>5.3241419888685734E-2</v>
      </c>
      <c r="D26" s="352">
        <v>5.3191902319275591E-2</v>
      </c>
      <c r="E26" s="352">
        <v>5.3403591175084017E-2</v>
      </c>
      <c r="F26" s="352">
        <v>5.6199751132050162E-2</v>
      </c>
      <c r="G26" s="397">
        <v>5.4971866504928531E-2</v>
      </c>
    </row>
    <row r="27" spans="1:7" ht="15">
      <c r="A27" s="131">
        <v>15</v>
      </c>
      <c r="B27" s="32" t="s">
        <v>16</v>
      </c>
      <c r="C27" s="352">
        <v>3.7577618304024597E-2</v>
      </c>
      <c r="D27" s="352">
        <v>4.1618305382558458E-2</v>
      </c>
      <c r="E27" s="352">
        <v>4.7514882467782814E-2</v>
      </c>
      <c r="F27" s="352">
        <v>2.4694179913590811E-2</v>
      </c>
      <c r="G27" s="397">
        <v>2.3555618957225147E-2</v>
      </c>
    </row>
    <row r="28" spans="1:7" ht="15">
      <c r="A28" s="131">
        <v>16</v>
      </c>
      <c r="B28" s="32" t="s">
        <v>17</v>
      </c>
      <c r="C28" s="352">
        <v>0.33791890837746108</v>
      </c>
      <c r="D28" s="352">
        <v>0.3804059363035478</v>
      </c>
      <c r="E28" s="352">
        <v>0.44411322578458023</v>
      </c>
      <c r="F28" s="352">
        <v>0.21083285133238569</v>
      </c>
      <c r="G28" s="397">
        <v>0.20024911333126785</v>
      </c>
    </row>
    <row r="29" spans="1:7" ht="15">
      <c r="A29" s="129"/>
      <c r="B29" s="30" t="s">
        <v>18</v>
      </c>
      <c r="C29" s="352"/>
      <c r="D29" s="352"/>
      <c r="E29" s="352"/>
      <c r="F29" s="352"/>
      <c r="G29" s="397"/>
    </row>
    <row r="30" spans="1:7" ht="15">
      <c r="A30" s="131">
        <v>17</v>
      </c>
      <c r="B30" s="32" t="s">
        <v>19</v>
      </c>
      <c r="C30" s="352">
        <v>7.2249922361481644E-2</v>
      </c>
      <c r="D30" s="352">
        <v>7.6283358098710438E-2</v>
      </c>
      <c r="E30" s="352">
        <v>8.2146030582002996E-2</v>
      </c>
      <c r="F30" s="352">
        <v>9.416314401680799E-2</v>
      </c>
      <c r="G30" s="397">
        <v>0.10381775160379401</v>
      </c>
    </row>
    <row r="31" spans="1:7" ht="15">
      <c r="A31" s="131">
        <v>18</v>
      </c>
      <c r="B31" s="32" t="s">
        <v>20</v>
      </c>
      <c r="C31" s="352">
        <v>5.485732628543296E-2</v>
      </c>
      <c r="D31" s="352">
        <v>5.8055251056575878E-2</v>
      </c>
      <c r="E31" s="352">
        <v>6.1474729373332496E-2</v>
      </c>
      <c r="F31" s="352">
        <v>6.5738259703340199E-2</v>
      </c>
      <c r="G31" s="397">
        <v>7.3816771919530622E-2</v>
      </c>
    </row>
    <row r="32" spans="1:7" ht="15">
      <c r="A32" s="131">
        <v>19</v>
      </c>
      <c r="B32" s="32" t="s">
        <v>21</v>
      </c>
      <c r="C32" s="352">
        <v>0.57532847584286162</v>
      </c>
      <c r="D32" s="352">
        <v>0.58996375847186555</v>
      </c>
      <c r="E32" s="352">
        <v>0.62591894311730145</v>
      </c>
      <c r="F32" s="352">
        <v>0.67870262938034753</v>
      </c>
      <c r="G32" s="397">
        <v>0.66879172036140211</v>
      </c>
    </row>
    <row r="33" spans="1:7" ht="15">
      <c r="A33" s="131">
        <v>20</v>
      </c>
      <c r="B33" s="32" t="s">
        <v>22</v>
      </c>
      <c r="C33" s="352">
        <v>0.54016094966604122</v>
      </c>
      <c r="D33" s="352">
        <v>0.54855234664656949</v>
      </c>
      <c r="E33" s="352">
        <v>0.58365008854357336</v>
      </c>
      <c r="F33" s="352">
        <v>0.60307876345546874</v>
      </c>
      <c r="G33" s="397">
        <v>0.59036460961463388</v>
      </c>
    </row>
    <row r="34" spans="1:7" ht="15">
      <c r="A34" s="131">
        <v>21</v>
      </c>
      <c r="B34" s="32" t="s">
        <v>23</v>
      </c>
      <c r="C34" s="352">
        <v>4.1825636359587769E-2</v>
      </c>
      <c r="D34" s="352">
        <v>-1.2629335439140889E-2</v>
      </c>
      <c r="E34" s="352">
        <v>-2.2879718473679284E-2</v>
      </c>
      <c r="F34" s="352">
        <v>0.20183119437687386</v>
      </c>
      <c r="G34" s="397">
        <v>3.1090021004412272E-2</v>
      </c>
    </row>
    <row r="35" spans="1:7" ht="15">
      <c r="A35" s="129"/>
      <c r="B35" s="30" t="s">
        <v>24</v>
      </c>
      <c r="C35" s="352"/>
      <c r="D35" s="352"/>
      <c r="E35" s="352"/>
      <c r="F35" s="352"/>
      <c r="G35" s="397"/>
    </row>
    <row r="36" spans="1:7" ht="15">
      <c r="A36" s="131">
        <v>22</v>
      </c>
      <c r="B36" s="32" t="s">
        <v>25</v>
      </c>
      <c r="C36" s="352">
        <v>0.22214500984351038</v>
      </c>
      <c r="D36" s="352">
        <v>0.2553201368284555</v>
      </c>
      <c r="E36" s="352">
        <v>0.22811096440648149</v>
      </c>
      <c r="F36" s="352">
        <v>0.20192099236678362</v>
      </c>
      <c r="G36" s="397">
        <v>0.22533883795849782</v>
      </c>
    </row>
    <row r="37" spans="1:7" ht="15">
      <c r="A37" s="131">
        <v>23</v>
      </c>
      <c r="B37" s="32" t="s">
        <v>26</v>
      </c>
      <c r="C37" s="352">
        <v>0.62703148363305294</v>
      </c>
      <c r="D37" s="352">
        <v>0.62437213700709149</v>
      </c>
      <c r="E37" s="352">
        <v>0.66631615547187206</v>
      </c>
      <c r="F37" s="352">
        <v>0.68454571194243541</v>
      </c>
      <c r="G37" s="397">
        <v>0.69620598754181839</v>
      </c>
    </row>
    <row r="38" spans="1:7" thickBot="1">
      <c r="A38" s="132">
        <v>24</v>
      </c>
      <c r="B38" s="133" t="s">
        <v>27</v>
      </c>
      <c r="C38" s="398">
        <v>0.29791571371563758</v>
      </c>
      <c r="D38" s="398">
        <v>0.27653307845851449</v>
      </c>
      <c r="E38" s="398">
        <v>0.27902940444197205</v>
      </c>
      <c r="F38" s="398">
        <v>0.27806803268918329</v>
      </c>
      <c r="G38" s="399">
        <v>0.26266577236927202</v>
      </c>
    </row>
  </sheetData>
  <pageMargins left="0.7" right="0.7" top="0.75" bottom="0.75" header="0.3" footer="0.3"/>
  <pageSetup paperSize="9" scale="51"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H43"/>
  <sheetViews>
    <sheetView showGridLines="0" zoomScaleNormal="100" workbookViewId="0">
      <pane xSplit="1" ySplit="5" topLeftCell="B6" activePane="bottomRight" state="frozen"/>
      <selection activeCell="C2" sqref="C2"/>
      <selection pane="topRight" activeCell="C2" sqref="C2"/>
      <selection pane="bottomLeft" activeCell="C2" sqref="C2"/>
      <selection pane="bottomRight" activeCell="B6" sqref="B6"/>
    </sheetView>
  </sheetViews>
  <sheetFormatPr defaultRowHeight="15"/>
  <cols>
    <col min="1" max="1" width="9.5703125" style="2" bestFit="1" customWidth="1"/>
    <col min="2" max="2" width="55.140625" style="2" bestFit="1" customWidth="1"/>
    <col min="3" max="4" width="12.7109375" style="2" bestFit="1" customWidth="1"/>
    <col min="5" max="5" width="13.85546875" style="2" bestFit="1" customWidth="1"/>
    <col min="6" max="8" width="12.7109375" style="2" bestFit="1" customWidth="1"/>
  </cols>
  <sheetData>
    <row r="1" spans="1:8" ht="15.75">
      <c r="A1" s="18" t="s">
        <v>204</v>
      </c>
      <c r="B1" s="362" t="s">
        <v>416</v>
      </c>
    </row>
    <row r="2" spans="1:8" ht="15.75">
      <c r="A2" s="18" t="s">
        <v>205</v>
      </c>
      <c r="B2" s="362">
        <f>'1. key ratios'!B2</f>
        <v>43008</v>
      </c>
    </row>
    <row r="3" spans="1:8" ht="15.75">
      <c r="A3" s="18"/>
    </row>
    <row r="4" spans="1:8" ht="16.5" thickBot="1">
      <c r="A4" s="33" t="s">
        <v>351</v>
      </c>
      <c r="B4" s="77" t="s">
        <v>261</v>
      </c>
      <c r="C4" s="33"/>
      <c r="D4" s="34"/>
      <c r="E4" s="34"/>
      <c r="F4" s="35"/>
      <c r="G4" s="35"/>
      <c r="H4" s="36" t="s">
        <v>106</v>
      </c>
    </row>
    <row r="5" spans="1:8" ht="15.75">
      <c r="A5" s="37"/>
      <c r="B5" s="38"/>
      <c r="C5" s="408" t="s">
        <v>211</v>
      </c>
      <c r="D5" s="409"/>
      <c r="E5" s="410"/>
      <c r="F5" s="408" t="s">
        <v>212</v>
      </c>
      <c r="G5" s="409"/>
      <c r="H5" s="410"/>
    </row>
    <row r="6" spans="1:8" ht="15.75">
      <c r="A6" s="39" t="s">
        <v>34</v>
      </c>
      <c r="B6" s="40" t="s">
        <v>166</v>
      </c>
      <c r="C6" s="41" t="s">
        <v>35</v>
      </c>
      <c r="D6" s="41" t="s">
        <v>107</v>
      </c>
      <c r="E6" s="41" t="s">
        <v>76</v>
      </c>
      <c r="F6" s="41" t="s">
        <v>35</v>
      </c>
      <c r="G6" s="41" t="s">
        <v>107</v>
      </c>
      <c r="H6" s="42" t="s">
        <v>76</v>
      </c>
    </row>
    <row r="7" spans="1:8" ht="15.75">
      <c r="A7" s="39">
        <v>1</v>
      </c>
      <c r="B7" s="43" t="s">
        <v>167</v>
      </c>
      <c r="C7" s="266">
        <v>182045685.70000002</v>
      </c>
      <c r="D7" s="266">
        <v>341618880.07999998</v>
      </c>
      <c r="E7" s="267">
        <f>C7+D7</f>
        <v>523664565.77999997</v>
      </c>
      <c r="F7" s="268">
        <v>134209562.40000001</v>
      </c>
      <c r="G7" s="269">
        <v>181801186.25</v>
      </c>
      <c r="H7" s="270">
        <v>316010748.64999998</v>
      </c>
    </row>
    <row r="8" spans="1:8" ht="15.75">
      <c r="A8" s="39">
        <v>2</v>
      </c>
      <c r="B8" s="43" t="s">
        <v>168</v>
      </c>
      <c r="C8" s="266">
        <v>34429986.461499996</v>
      </c>
      <c r="D8" s="266">
        <v>939495359.42999995</v>
      </c>
      <c r="E8" s="267">
        <f t="shared" ref="E8:E20" si="0">C8+D8</f>
        <v>973925345.8915</v>
      </c>
      <c r="F8" s="268">
        <v>59733026.6215</v>
      </c>
      <c r="G8" s="269">
        <v>838037748.30999994</v>
      </c>
      <c r="H8" s="270">
        <v>897770774.93149996</v>
      </c>
    </row>
    <row r="9" spans="1:8" ht="15.75">
      <c r="A9" s="39">
        <v>3</v>
      </c>
      <c r="B9" s="43" t="s">
        <v>169</v>
      </c>
      <c r="C9" s="266">
        <v>0</v>
      </c>
      <c r="D9" s="266">
        <v>997196655.05999994</v>
      </c>
      <c r="E9" s="267">
        <f t="shared" si="0"/>
        <v>997196655.05999994</v>
      </c>
      <c r="F9" s="268">
        <v>0</v>
      </c>
      <c r="G9" s="269">
        <v>715241263.24000001</v>
      </c>
      <c r="H9" s="270">
        <v>715241263.24000001</v>
      </c>
    </row>
    <row r="10" spans="1:8" ht="15.75">
      <c r="A10" s="39">
        <v>4</v>
      </c>
      <c r="B10" s="43" t="s">
        <v>198</v>
      </c>
      <c r="C10" s="266">
        <v>303.24</v>
      </c>
      <c r="D10" s="266">
        <v>0</v>
      </c>
      <c r="E10" s="267">
        <f t="shared" si="0"/>
        <v>303.24</v>
      </c>
      <c r="F10" s="268">
        <v>303.24</v>
      </c>
      <c r="G10" s="269">
        <v>0</v>
      </c>
      <c r="H10" s="270">
        <v>303.24</v>
      </c>
    </row>
    <row r="11" spans="1:8" ht="15.75">
      <c r="A11" s="39">
        <v>5</v>
      </c>
      <c r="B11" s="43" t="s">
        <v>170</v>
      </c>
      <c r="C11" s="266">
        <v>1316192771.4281888</v>
      </c>
      <c r="D11" s="266">
        <v>4630123.8731019013</v>
      </c>
      <c r="E11" s="267">
        <f t="shared" si="0"/>
        <v>1320822895.3012908</v>
      </c>
      <c r="F11" s="268">
        <v>1027234250.0799999</v>
      </c>
      <c r="G11" s="269">
        <v>54733412.178400002</v>
      </c>
      <c r="H11" s="270">
        <v>1081967662.2584</v>
      </c>
    </row>
    <row r="12" spans="1:8" ht="15.75">
      <c r="A12" s="39">
        <v>6.1</v>
      </c>
      <c r="B12" s="44" t="s">
        <v>171</v>
      </c>
      <c r="C12" s="266">
        <v>2739869195.9899998</v>
      </c>
      <c r="D12" s="266">
        <v>3711868300.2499995</v>
      </c>
      <c r="E12" s="267">
        <f t="shared" si="0"/>
        <v>6451737496.2399998</v>
      </c>
      <c r="F12" s="268">
        <v>1759689105.1799998</v>
      </c>
      <c r="G12" s="269">
        <v>3553249046.9099998</v>
      </c>
      <c r="H12" s="270">
        <v>5312938152.0900002</v>
      </c>
    </row>
    <row r="13" spans="1:8" ht="15.75">
      <c r="A13" s="39">
        <v>6.2</v>
      </c>
      <c r="B13" s="44" t="s">
        <v>172</v>
      </c>
      <c r="C13" s="266">
        <v>-123607590.0272</v>
      </c>
      <c r="D13" s="266">
        <v>-230317478.912</v>
      </c>
      <c r="E13" s="267">
        <f t="shared" si="0"/>
        <v>-353925068.93919998</v>
      </c>
      <c r="F13" s="268">
        <v>-100666208.93440001</v>
      </c>
      <c r="G13" s="269">
        <v>-291517734.861</v>
      </c>
      <c r="H13" s="270">
        <v>-392183943.79540002</v>
      </c>
    </row>
    <row r="14" spans="1:8" ht="15.75">
      <c r="A14" s="39">
        <v>6</v>
      </c>
      <c r="B14" s="43" t="s">
        <v>173</v>
      </c>
      <c r="C14" s="267">
        <f t="shared" ref="C14:E14" si="1">SUM(C12:C13)</f>
        <v>2616261605.9627995</v>
      </c>
      <c r="D14" s="267">
        <f t="shared" si="1"/>
        <v>3481550821.3379993</v>
      </c>
      <c r="E14" s="267">
        <f t="shared" si="1"/>
        <v>6097812427.3007994</v>
      </c>
      <c r="F14" s="267">
        <v>1659022896.2455997</v>
      </c>
      <c r="G14" s="267">
        <v>3261731312.0489998</v>
      </c>
      <c r="H14" s="267">
        <v>4920754208.2945995</v>
      </c>
    </row>
    <row r="15" spans="1:8" ht="15.75">
      <c r="A15" s="39">
        <v>7</v>
      </c>
      <c r="B15" s="43" t="s">
        <v>174</v>
      </c>
      <c r="C15" s="266">
        <v>60228268.910000004</v>
      </c>
      <c r="D15" s="266">
        <v>20303928.655600004</v>
      </c>
      <c r="E15" s="267">
        <f t="shared" si="0"/>
        <v>80532197.565600008</v>
      </c>
      <c r="F15" s="268">
        <v>38261976.609999999</v>
      </c>
      <c r="G15" s="269">
        <v>21062554.960000001</v>
      </c>
      <c r="H15" s="270">
        <v>59324531.57</v>
      </c>
    </row>
    <row r="16" spans="1:8" ht="15.75">
      <c r="A16" s="39">
        <v>8</v>
      </c>
      <c r="B16" s="43" t="s">
        <v>175</v>
      </c>
      <c r="C16" s="266">
        <v>77194565.796000004</v>
      </c>
      <c r="D16" s="266">
        <v>0</v>
      </c>
      <c r="E16" s="267">
        <f t="shared" si="0"/>
        <v>77194565.796000004</v>
      </c>
      <c r="F16" s="268">
        <v>57097902.822999999</v>
      </c>
      <c r="G16" s="269" t="s">
        <v>399</v>
      </c>
      <c r="H16" s="270">
        <v>57097902.822999999</v>
      </c>
    </row>
    <row r="17" spans="1:8" ht="15.75">
      <c r="A17" s="39">
        <v>9</v>
      </c>
      <c r="B17" s="43" t="s">
        <v>176</v>
      </c>
      <c r="C17" s="266">
        <v>122056318.66</v>
      </c>
      <c r="D17" s="266">
        <v>0</v>
      </c>
      <c r="E17" s="267">
        <f t="shared" si="0"/>
        <v>122056318.66</v>
      </c>
      <c r="F17" s="268">
        <v>77050380.659999996</v>
      </c>
      <c r="G17" s="269">
        <v>0</v>
      </c>
      <c r="H17" s="270">
        <v>77050380.659999996</v>
      </c>
    </row>
    <row r="18" spans="1:8" ht="15.75">
      <c r="A18" s="39">
        <v>10</v>
      </c>
      <c r="B18" s="43" t="s">
        <v>177</v>
      </c>
      <c r="C18" s="266">
        <v>384513512.33679998</v>
      </c>
      <c r="D18" s="266">
        <v>0</v>
      </c>
      <c r="E18" s="267">
        <f t="shared" si="0"/>
        <v>384513512.33679998</v>
      </c>
      <c r="F18" s="268">
        <v>358154042.3448</v>
      </c>
      <c r="G18" s="269" t="s">
        <v>399</v>
      </c>
      <c r="H18" s="270">
        <v>358154042.3448</v>
      </c>
    </row>
    <row r="19" spans="1:8" ht="15.75">
      <c r="A19" s="39">
        <v>11</v>
      </c>
      <c r="B19" s="43" t="s">
        <v>178</v>
      </c>
      <c r="C19" s="266">
        <v>156101553.97580001</v>
      </c>
      <c r="D19" s="266">
        <v>28694432.199999999</v>
      </c>
      <c r="E19" s="267">
        <f t="shared" si="0"/>
        <v>184795986.1758</v>
      </c>
      <c r="F19" s="268">
        <v>119016653.4154</v>
      </c>
      <c r="G19" s="269">
        <v>14496390.790000001</v>
      </c>
      <c r="H19" s="270">
        <v>133513044.2054</v>
      </c>
    </row>
    <row r="20" spans="1:8" ht="15.75">
      <c r="A20" s="39">
        <v>12</v>
      </c>
      <c r="B20" s="45" t="s">
        <v>179</v>
      </c>
      <c r="C20" s="267">
        <f>SUM(C7:C11)+SUM(C14:C19)</f>
        <v>4949024572.4710884</v>
      </c>
      <c r="D20" s="267">
        <f>SUM(D7:D11)+SUM(D14:D19)</f>
        <v>5813490200.6367006</v>
      </c>
      <c r="E20" s="267">
        <f t="shared" si="0"/>
        <v>10762514773.107788</v>
      </c>
      <c r="F20" s="267">
        <v>3529780994.4402995</v>
      </c>
      <c r="G20" s="267">
        <v>5087103867.7774</v>
      </c>
      <c r="H20" s="270">
        <v>8616884862.2176991</v>
      </c>
    </row>
    <row r="21" spans="1:8" ht="15.75">
      <c r="A21" s="39"/>
      <c r="B21" s="40" t="s">
        <v>196</v>
      </c>
      <c r="C21" s="271"/>
      <c r="D21" s="271"/>
      <c r="E21" s="271"/>
      <c r="F21" s="272"/>
      <c r="G21" s="273"/>
      <c r="H21" s="274"/>
    </row>
    <row r="22" spans="1:8" ht="15.75">
      <c r="A22" s="39">
        <v>13</v>
      </c>
      <c r="B22" s="43" t="s">
        <v>180</v>
      </c>
      <c r="C22" s="266">
        <v>122767650.09999999</v>
      </c>
      <c r="D22" s="266">
        <v>213130789.36000001</v>
      </c>
      <c r="E22" s="267">
        <f>C22+D22</f>
        <v>335898439.46000004</v>
      </c>
      <c r="F22" s="268">
        <v>111348514.14</v>
      </c>
      <c r="G22" s="269">
        <v>165742196.68000001</v>
      </c>
      <c r="H22" s="270">
        <v>277090710.81999999</v>
      </c>
    </row>
    <row r="23" spans="1:8" ht="15.75">
      <c r="A23" s="39">
        <v>14</v>
      </c>
      <c r="B23" s="43" t="s">
        <v>181</v>
      </c>
      <c r="C23" s="266">
        <v>853824772.3154999</v>
      </c>
      <c r="D23" s="266">
        <v>1158523582.1500001</v>
      </c>
      <c r="E23" s="267">
        <f t="shared" ref="E23:E40" si="2">C23+D23</f>
        <v>2012348354.4654999</v>
      </c>
      <c r="F23" s="268">
        <v>537726159.53550005</v>
      </c>
      <c r="G23" s="269">
        <v>836021406.71000004</v>
      </c>
      <c r="H23" s="270">
        <v>1373747566.2455001</v>
      </c>
    </row>
    <row r="24" spans="1:8" ht="15.75">
      <c r="A24" s="39">
        <v>15</v>
      </c>
      <c r="B24" s="43" t="s">
        <v>182</v>
      </c>
      <c r="C24" s="266">
        <v>376617209.06999999</v>
      </c>
      <c r="D24" s="266">
        <v>817356706.47000003</v>
      </c>
      <c r="E24" s="267">
        <f t="shared" si="2"/>
        <v>1193973915.54</v>
      </c>
      <c r="F24" s="268">
        <v>285242487.03600001</v>
      </c>
      <c r="G24" s="269">
        <v>604370664.47000003</v>
      </c>
      <c r="H24" s="270">
        <v>889613151.50600004</v>
      </c>
    </row>
    <row r="25" spans="1:8" ht="15.75">
      <c r="A25" s="39">
        <v>16</v>
      </c>
      <c r="B25" s="43" t="s">
        <v>183</v>
      </c>
      <c r="C25" s="266">
        <v>818476774.16000009</v>
      </c>
      <c r="D25" s="266">
        <v>2123507969.1700001</v>
      </c>
      <c r="E25" s="267">
        <f t="shared" si="2"/>
        <v>2941984743.3299999</v>
      </c>
      <c r="F25" s="268">
        <v>351999331.75999999</v>
      </c>
      <c r="G25" s="269">
        <v>2027845319.1300001</v>
      </c>
      <c r="H25" s="270">
        <v>2379844650.8900003</v>
      </c>
    </row>
    <row r="26" spans="1:8" ht="15.75">
      <c r="A26" s="39">
        <v>17</v>
      </c>
      <c r="B26" s="43" t="s">
        <v>184</v>
      </c>
      <c r="C26" s="266">
        <v>526315000</v>
      </c>
      <c r="D26" s="266">
        <v>187816038.80000001</v>
      </c>
      <c r="E26" s="267">
        <f t="shared" si="2"/>
        <v>714131038.79999995</v>
      </c>
      <c r="F26" s="272">
        <v>50000000</v>
      </c>
      <c r="G26" s="273">
        <v>102003375.40000001</v>
      </c>
      <c r="H26" s="270">
        <v>152003375.40000001</v>
      </c>
    </row>
    <row r="27" spans="1:8" ht="15.75">
      <c r="A27" s="39">
        <v>18</v>
      </c>
      <c r="B27" s="43" t="s">
        <v>185</v>
      </c>
      <c r="C27" s="266">
        <v>755298000</v>
      </c>
      <c r="D27" s="266">
        <v>996270941.44179988</v>
      </c>
      <c r="E27" s="267">
        <f t="shared" si="2"/>
        <v>1751568941.4417999</v>
      </c>
      <c r="F27" s="268">
        <v>881754097.99000001</v>
      </c>
      <c r="G27" s="269">
        <v>1018785572.816075</v>
      </c>
      <c r="H27" s="270">
        <v>1900539670.8060751</v>
      </c>
    </row>
    <row r="28" spans="1:8" ht="15.75">
      <c r="A28" s="39">
        <v>19</v>
      </c>
      <c r="B28" s="43" t="s">
        <v>186</v>
      </c>
      <c r="C28" s="266">
        <v>32954470.690000001</v>
      </c>
      <c r="D28" s="266">
        <v>29500394.529999997</v>
      </c>
      <c r="E28" s="267">
        <f t="shared" si="2"/>
        <v>62454865.219999999</v>
      </c>
      <c r="F28" s="268">
        <v>16826627.329999998</v>
      </c>
      <c r="G28" s="269">
        <v>21046801.109999996</v>
      </c>
      <c r="H28" s="270">
        <v>37873428.439999998</v>
      </c>
    </row>
    <row r="29" spans="1:8" ht="15.75">
      <c r="A29" s="39">
        <v>20</v>
      </c>
      <c r="B29" s="43" t="s">
        <v>108</v>
      </c>
      <c r="C29" s="266">
        <v>62157025.338089779</v>
      </c>
      <c r="D29" s="266">
        <v>30796173.676400002</v>
      </c>
      <c r="E29" s="267">
        <f t="shared" si="2"/>
        <v>92953199.014489785</v>
      </c>
      <c r="F29" s="268">
        <v>50297608.674999997</v>
      </c>
      <c r="G29" s="269">
        <v>76774544.146300003</v>
      </c>
      <c r="H29" s="270">
        <v>127072152.8213</v>
      </c>
    </row>
    <row r="30" spans="1:8" ht="15.75">
      <c r="A30" s="39">
        <v>21</v>
      </c>
      <c r="B30" s="43" t="s">
        <v>187</v>
      </c>
      <c r="C30" s="266">
        <v>0</v>
      </c>
      <c r="D30" s="266">
        <v>408655500</v>
      </c>
      <c r="E30" s="267">
        <f t="shared" si="2"/>
        <v>408655500</v>
      </c>
      <c r="F30" s="268">
        <v>0</v>
      </c>
      <c r="G30" s="269">
        <v>384400500</v>
      </c>
      <c r="H30" s="270">
        <v>384400500</v>
      </c>
    </row>
    <row r="31" spans="1:8" ht="15.75">
      <c r="A31" s="39">
        <v>22</v>
      </c>
      <c r="B31" s="45" t="s">
        <v>188</v>
      </c>
      <c r="C31" s="267">
        <f>SUM(C22:C30)</f>
        <v>3548410901.6735902</v>
      </c>
      <c r="D31" s="267">
        <f>SUM(D22:D30)</f>
        <v>5965558095.5982008</v>
      </c>
      <c r="E31" s="267">
        <f>C31+D31</f>
        <v>9513968997.2717915</v>
      </c>
      <c r="F31" s="267">
        <v>2285194826.4665003</v>
      </c>
      <c r="G31" s="267">
        <v>5236990380.4623756</v>
      </c>
      <c r="H31" s="270">
        <v>7522185206.9288759</v>
      </c>
    </row>
    <row r="32" spans="1:8" ht="15.75">
      <c r="A32" s="39"/>
      <c r="B32" s="40" t="s">
        <v>197</v>
      </c>
      <c r="C32" s="271"/>
      <c r="D32" s="271"/>
      <c r="E32" s="266"/>
      <c r="F32" s="272"/>
      <c r="G32" s="273"/>
      <c r="H32" s="274"/>
    </row>
    <row r="33" spans="1:8" ht="15.75">
      <c r="A33" s="39">
        <v>23</v>
      </c>
      <c r="B33" s="43" t="s">
        <v>189</v>
      </c>
      <c r="C33" s="266">
        <v>27821150.18</v>
      </c>
      <c r="D33" s="266">
        <v>0</v>
      </c>
      <c r="E33" s="267">
        <f t="shared" si="2"/>
        <v>27821150.18</v>
      </c>
      <c r="F33" s="268">
        <v>27821150.18</v>
      </c>
      <c r="G33" s="273" t="s">
        <v>399</v>
      </c>
      <c r="H33" s="270">
        <v>27821150.18</v>
      </c>
    </row>
    <row r="34" spans="1:8" ht="15.75">
      <c r="A34" s="39">
        <v>24</v>
      </c>
      <c r="B34" s="43" t="s">
        <v>190</v>
      </c>
      <c r="C34" s="266">
        <v>0</v>
      </c>
      <c r="D34" s="266">
        <v>0</v>
      </c>
      <c r="E34" s="267">
        <f t="shared" si="2"/>
        <v>0</v>
      </c>
      <c r="F34" s="268">
        <v>0</v>
      </c>
      <c r="G34" s="273" t="s">
        <v>399</v>
      </c>
      <c r="H34" s="270">
        <v>0</v>
      </c>
    </row>
    <row r="35" spans="1:8" ht="15.75">
      <c r="A35" s="39">
        <v>25</v>
      </c>
      <c r="B35" s="44" t="s">
        <v>191</v>
      </c>
      <c r="C35" s="266">
        <v>-1910346.2</v>
      </c>
      <c r="D35" s="266">
        <v>0</v>
      </c>
      <c r="E35" s="267">
        <f t="shared" si="2"/>
        <v>-1910346.2</v>
      </c>
      <c r="F35" s="268">
        <v>-986351.2</v>
      </c>
      <c r="G35" s="273" t="s">
        <v>399</v>
      </c>
      <c r="H35" s="270">
        <v>-986351.2</v>
      </c>
    </row>
    <row r="36" spans="1:8" ht="15.75">
      <c r="A36" s="39">
        <v>26</v>
      </c>
      <c r="B36" s="43" t="s">
        <v>192</v>
      </c>
      <c r="C36" s="266">
        <v>202436730.75</v>
      </c>
      <c r="D36" s="266">
        <v>0</v>
      </c>
      <c r="E36" s="267">
        <f t="shared" si="2"/>
        <v>202436730.75</v>
      </c>
      <c r="F36" s="268">
        <v>289526510.63</v>
      </c>
      <c r="G36" s="273" t="s">
        <v>399</v>
      </c>
      <c r="H36" s="270">
        <v>289526510.63</v>
      </c>
    </row>
    <row r="37" spans="1:8" ht="15.75">
      <c r="A37" s="39">
        <v>27</v>
      </c>
      <c r="B37" s="43" t="s">
        <v>193</v>
      </c>
      <c r="C37" s="266">
        <v>0</v>
      </c>
      <c r="D37" s="266">
        <v>0</v>
      </c>
      <c r="E37" s="267">
        <f t="shared" si="2"/>
        <v>0</v>
      </c>
      <c r="F37" s="268">
        <v>0</v>
      </c>
      <c r="G37" s="273" t="s">
        <v>399</v>
      </c>
      <c r="H37" s="270">
        <v>0</v>
      </c>
    </row>
    <row r="38" spans="1:8" ht="15.75">
      <c r="A38" s="39">
        <v>28</v>
      </c>
      <c r="B38" s="43" t="s">
        <v>194</v>
      </c>
      <c r="C38" s="266">
        <v>958443276.42599797</v>
      </c>
      <c r="D38" s="266">
        <v>0</v>
      </c>
      <c r="E38" s="267">
        <f t="shared" si="2"/>
        <v>958443276.42599797</v>
      </c>
      <c r="F38" s="268">
        <v>698931131.54890013</v>
      </c>
      <c r="G38" s="273" t="s">
        <v>399</v>
      </c>
      <c r="H38" s="270">
        <v>698931131.54890013</v>
      </c>
    </row>
    <row r="39" spans="1:8" ht="15.75">
      <c r="A39" s="39">
        <v>29</v>
      </c>
      <c r="B39" s="43" t="s">
        <v>213</v>
      </c>
      <c r="C39" s="266">
        <v>61754964.68</v>
      </c>
      <c r="D39" s="266">
        <v>0</v>
      </c>
      <c r="E39" s="267">
        <f t="shared" si="2"/>
        <v>61754964.68</v>
      </c>
      <c r="F39" s="268">
        <v>79407214.128399998</v>
      </c>
      <c r="G39" s="273" t="s">
        <v>399</v>
      </c>
      <c r="H39" s="270">
        <v>79407214.128399998</v>
      </c>
    </row>
    <row r="40" spans="1:8" ht="15.75">
      <c r="A40" s="39">
        <v>30</v>
      </c>
      <c r="B40" s="45" t="s">
        <v>195</v>
      </c>
      <c r="C40" s="266">
        <v>1248545775.8359981</v>
      </c>
      <c r="D40" s="266">
        <v>0</v>
      </c>
      <c r="E40" s="267">
        <f t="shared" si="2"/>
        <v>1248545775.8359981</v>
      </c>
      <c r="F40" s="268">
        <v>1094699655.2873001</v>
      </c>
      <c r="G40" s="273" t="s">
        <v>399</v>
      </c>
      <c r="H40" s="270">
        <v>1094699655.2873001</v>
      </c>
    </row>
    <row r="41" spans="1:8" ht="16.5" thickBot="1">
      <c r="A41" s="46">
        <v>31</v>
      </c>
      <c r="B41" s="47" t="s">
        <v>214</v>
      </c>
      <c r="C41" s="275">
        <f>C31+C40</f>
        <v>4796956677.5095882</v>
      </c>
      <c r="D41" s="275">
        <f>D31+D40</f>
        <v>5965558095.5982008</v>
      </c>
      <c r="E41" s="275">
        <f>C41+D41</f>
        <v>10762514773.107788</v>
      </c>
      <c r="F41" s="275">
        <v>3379894481.7538004</v>
      </c>
      <c r="G41" s="275">
        <v>5236990380.4623756</v>
      </c>
      <c r="H41" s="276">
        <v>8616884862.2161751</v>
      </c>
    </row>
    <row r="43" spans="1:8">
      <c r="B43" s="48"/>
    </row>
  </sheetData>
  <mergeCells count="2">
    <mergeCell ref="C5:E5"/>
    <mergeCell ref="F5:H5"/>
  </mergeCells>
  <dataValidations count="1">
    <dataValidation type="whole" operator="lessThanOrEqual" allowBlank="1" showInputMessage="1" showErrorMessage="1" sqref="F13:G13">
      <formula1>0</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I67"/>
  <sheetViews>
    <sheetView showGridLines="0" zoomScaleNormal="100" workbookViewId="0">
      <pane xSplit="1" ySplit="6" topLeftCell="B7" activePane="bottomRight" state="frozen"/>
      <selection activeCell="C2" sqref="C2"/>
      <selection pane="topRight" activeCell="C2" sqref="C2"/>
      <selection pane="bottomLeft" activeCell="C2" sqref="C2"/>
      <selection pane="bottomRight" activeCell="B7" sqref="B7"/>
    </sheetView>
  </sheetViews>
  <sheetFormatPr defaultColWidth="9.140625" defaultRowHeight="15"/>
  <cols>
    <col min="1" max="1" width="9.5703125" style="2" bestFit="1" customWidth="1"/>
    <col min="2" max="2" width="92" style="2" bestFit="1" customWidth="1"/>
    <col min="3" max="3" width="11.28515625" style="2" bestFit="1" customWidth="1"/>
    <col min="4" max="4" width="12.7109375" style="2" customWidth="1"/>
    <col min="5" max="6" width="11.28515625" style="2" bestFit="1" customWidth="1"/>
    <col min="7" max="7" width="12.7109375" style="2" customWidth="1"/>
    <col min="8" max="8" width="11.28515625" style="2" bestFit="1" customWidth="1"/>
    <col min="9" max="9" width="8.85546875" customWidth="1"/>
    <col min="10" max="16384" width="9.140625" style="13"/>
  </cols>
  <sheetData>
    <row r="1" spans="1:8" ht="15.75">
      <c r="A1" s="18" t="s">
        <v>204</v>
      </c>
      <c r="B1" s="362" t="s">
        <v>416</v>
      </c>
      <c r="C1" s="17"/>
    </row>
    <row r="2" spans="1:8" ht="15.75">
      <c r="A2" s="18" t="s">
        <v>205</v>
      </c>
      <c r="B2" s="362">
        <f>'1. key ratios'!B2</f>
        <v>43008</v>
      </c>
      <c r="C2" s="27"/>
      <c r="D2" s="373"/>
      <c r="E2" s="19"/>
      <c r="F2" s="19"/>
      <c r="G2" s="19"/>
      <c r="H2" s="19"/>
    </row>
    <row r="3" spans="1:8" ht="15.75">
      <c r="A3" s="18"/>
      <c r="B3" s="17"/>
      <c r="C3" s="27"/>
      <c r="D3" s="19"/>
      <c r="E3" s="19"/>
      <c r="F3" s="19"/>
      <c r="G3" s="19"/>
      <c r="H3" s="19"/>
    </row>
    <row r="4" spans="1:8" ht="16.5" thickBot="1">
      <c r="A4" s="49" t="s">
        <v>352</v>
      </c>
      <c r="B4" s="28" t="s">
        <v>239</v>
      </c>
      <c r="C4" s="35"/>
      <c r="D4" s="35"/>
      <c r="E4" s="35"/>
      <c r="F4" s="49"/>
      <c r="G4" s="49"/>
      <c r="H4" s="50" t="s">
        <v>106</v>
      </c>
    </row>
    <row r="5" spans="1:8" ht="15.75">
      <c r="A5" s="134"/>
      <c r="B5" s="135"/>
      <c r="C5" s="411" t="s">
        <v>211</v>
      </c>
      <c r="D5" s="411"/>
      <c r="E5" s="411"/>
      <c r="F5" s="411" t="s">
        <v>212</v>
      </c>
      <c r="G5" s="411"/>
      <c r="H5" s="411"/>
    </row>
    <row r="6" spans="1:8">
      <c r="A6" s="136" t="s">
        <v>34</v>
      </c>
      <c r="B6" s="51"/>
      <c r="C6" s="52" t="s">
        <v>35</v>
      </c>
      <c r="D6" s="52" t="s">
        <v>109</v>
      </c>
      <c r="E6" s="52" t="s">
        <v>76</v>
      </c>
      <c r="F6" s="52" t="s">
        <v>35</v>
      </c>
      <c r="G6" s="52" t="s">
        <v>109</v>
      </c>
      <c r="H6" s="137" t="s">
        <v>76</v>
      </c>
    </row>
    <row r="7" spans="1:8">
      <c r="A7" s="138"/>
      <c r="B7" s="54" t="s">
        <v>105</v>
      </c>
      <c r="C7" s="55"/>
      <c r="D7" s="55"/>
      <c r="E7" s="55"/>
      <c r="F7" s="55"/>
      <c r="G7" s="55"/>
      <c r="H7" s="139"/>
    </row>
    <row r="8" spans="1:8" ht="15.75">
      <c r="A8" s="138">
        <v>1</v>
      </c>
      <c r="B8" s="56" t="s">
        <v>110</v>
      </c>
      <c r="C8" s="277">
        <v>4072484.5</v>
      </c>
      <c r="D8" s="277">
        <v>5984828.8499999996</v>
      </c>
      <c r="E8" s="267">
        <f>C8+D8</f>
        <v>10057313.35</v>
      </c>
      <c r="F8" s="277">
        <v>4067434.73</v>
      </c>
      <c r="G8" s="277">
        <v>2102891.04</v>
      </c>
      <c r="H8" s="278">
        <v>6170325.7699999996</v>
      </c>
    </row>
    <row r="9" spans="1:8" ht="15.75">
      <c r="A9" s="138">
        <v>2</v>
      </c>
      <c r="B9" s="56" t="s">
        <v>111</v>
      </c>
      <c r="C9" s="279">
        <f>SUM(C10:C18)</f>
        <v>360788899.98479813</v>
      </c>
      <c r="D9" s="279">
        <f>SUM(D10:D18)</f>
        <v>259642161.05559999</v>
      </c>
      <c r="E9" s="267">
        <f t="shared" ref="E9:E67" si="0">C9+D9</f>
        <v>620431061.04039812</v>
      </c>
      <c r="F9" s="279">
        <v>261628523.36000001</v>
      </c>
      <c r="G9" s="279">
        <v>271296242.67010003</v>
      </c>
      <c r="H9" s="278">
        <v>532924766.03010005</v>
      </c>
    </row>
    <row r="10" spans="1:8" ht="15.75">
      <c r="A10" s="138">
        <v>2.1</v>
      </c>
      <c r="B10" s="57" t="s">
        <v>112</v>
      </c>
      <c r="C10" s="277">
        <v>26990.75</v>
      </c>
      <c r="D10" s="277">
        <v>-92282</v>
      </c>
      <c r="E10" s="267">
        <f t="shared" si="0"/>
        <v>-65291.25</v>
      </c>
      <c r="F10" s="277">
        <v>17117.3</v>
      </c>
      <c r="G10" s="277">
        <v>243.6</v>
      </c>
      <c r="H10" s="278">
        <v>17360.899999999998</v>
      </c>
    </row>
    <row r="11" spans="1:8" ht="15.75">
      <c r="A11" s="138">
        <v>2.2000000000000002</v>
      </c>
      <c r="B11" s="57" t="s">
        <v>113</v>
      </c>
      <c r="C11" s="277">
        <v>34850526.119999997</v>
      </c>
      <c r="D11" s="277">
        <v>72764486.753700003</v>
      </c>
      <c r="E11" s="267">
        <f t="shared" si="0"/>
        <v>107615012.87369999</v>
      </c>
      <c r="F11" s="277">
        <v>25962876.82</v>
      </c>
      <c r="G11" s="277">
        <v>77715987.994200006</v>
      </c>
      <c r="H11" s="278">
        <v>103678864.81420001</v>
      </c>
    </row>
    <row r="12" spans="1:8" ht="15.75">
      <c r="A12" s="138">
        <v>2.2999999999999998</v>
      </c>
      <c r="B12" s="57" t="s">
        <v>114</v>
      </c>
      <c r="C12" s="277">
        <v>1003170.82</v>
      </c>
      <c r="D12" s="277">
        <v>2375945.1264999998</v>
      </c>
      <c r="E12" s="267">
        <f t="shared" si="0"/>
        <v>3379115.9464999996</v>
      </c>
      <c r="F12" s="277">
        <v>1499176.93</v>
      </c>
      <c r="G12" s="277">
        <v>3742523.4911000002</v>
      </c>
      <c r="H12" s="278">
        <v>5241700.4210999999</v>
      </c>
    </row>
    <row r="13" spans="1:8" ht="15.75">
      <c r="A13" s="138">
        <v>2.4</v>
      </c>
      <c r="B13" s="57" t="s">
        <v>115</v>
      </c>
      <c r="C13" s="277">
        <v>2625686.39</v>
      </c>
      <c r="D13" s="277">
        <v>4445959.25</v>
      </c>
      <c r="E13" s="267">
        <f t="shared" si="0"/>
        <v>7071645.6400000006</v>
      </c>
      <c r="F13" s="277">
        <v>1583354.74</v>
      </c>
      <c r="G13" s="277">
        <v>6436043.0999999996</v>
      </c>
      <c r="H13" s="278">
        <v>8019397.8399999999</v>
      </c>
    </row>
    <row r="14" spans="1:8" ht="15.75">
      <c r="A14" s="138">
        <v>2.5</v>
      </c>
      <c r="B14" s="57" t="s">
        <v>116</v>
      </c>
      <c r="C14" s="277">
        <v>4274423.68</v>
      </c>
      <c r="D14" s="277">
        <v>17763883.550000001</v>
      </c>
      <c r="E14" s="267">
        <f t="shared" si="0"/>
        <v>22038307.23</v>
      </c>
      <c r="F14" s="277">
        <v>3365852.68</v>
      </c>
      <c r="G14" s="277">
        <v>9933526.3499999996</v>
      </c>
      <c r="H14" s="278">
        <v>13299379.029999999</v>
      </c>
    </row>
    <row r="15" spans="1:8" ht="15.75">
      <c r="A15" s="138">
        <v>2.6</v>
      </c>
      <c r="B15" s="57" t="s">
        <v>117</v>
      </c>
      <c r="C15" s="277">
        <v>6421074.0999999996</v>
      </c>
      <c r="D15" s="277">
        <v>33872501.001500003</v>
      </c>
      <c r="E15" s="267">
        <f t="shared" si="0"/>
        <v>40293575.101500005</v>
      </c>
      <c r="F15" s="277">
        <v>4134886.84</v>
      </c>
      <c r="G15" s="277">
        <v>48589547.240000002</v>
      </c>
      <c r="H15" s="278">
        <v>52724434.079999998</v>
      </c>
    </row>
    <row r="16" spans="1:8" ht="15.75">
      <c r="A16" s="138">
        <v>2.7</v>
      </c>
      <c r="B16" s="57" t="s">
        <v>118</v>
      </c>
      <c r="C16" s="277">
        <v>6165729.2199999997</v>
      </c>
      <c r="D16" s="277">
        <v>6147226.0582999997</v>
      </c>
      <c r="E16" s="267">
        <f t="shared" si="0"/>
        <v>12312955.278299998</v>
      </c>
      <c r="F16" s="277">
        <v>2248049.2999999998</v>
      </c>
      <c r="G16" s="277">
        <v>9690190.2447999995</v>
      </c>
      <c r="H16" s="278">
        <v>11938239.544799998</v>
      </c>
    </row>
    <row r="17" spans="1:8" ht="15.75">
      <c r="A17" s="138">
        <v>2.8</v>
      </c>
      <c r="B17" s="57" t="s">
        <v>119</v>
      </c>
      <c r="C17" s="277">
        <v>304487277.52479815</v>
      </c>
      <c r="D17" s="277">
        <v>121232985.6956</v>
      </c>
      <c r="E17" s="267">
        <f t="shared" si="0"/>
        <v>425720263.22039819</v>
      </c>
      <c r="F17" s="277">
        <v>222753584.12</v>
      </c>
      <c r="G17" s="277">
        <v>113033847.23</v>
      </c>
      <c r="H17" s="278">
        <v>335787431.35000002</v>
      </c>
    </row>
    <row r="18" spans="1:8" ht="15.75">
      <c r="A18" s="138">
        <v>2.9</v>
      </c>
      <c r="B18" s="57" t="s">
        <v>120</v>
      </c>
      <c r="C18" s="277">
        <v>934021.38</v>
      </c>
      <c r="D18" s="277">
        <v>1131455.6200000001</v>
      </c>
      <c r="E18" s="267">
        <f t="shared" si="0"/>
        <v>2065477</v>
      </c>
      <c r="F18" s="277">
        <v>63624.63</v>
      </c>
      <c r="G18" s="277">
        <v>2154333.42</v>
      </c>
      <c r="H18" s="278">
        <v>2217958.0499999998</v>
      </c>
    </row>
    <row r="19" spans="1:8" ht="15.75">
      <c r="A19" s="138">
        <v>3</v>
      </c>
      <c r="B19" s="56" t="s">
        <v>121</v>
      </c>
      <c r="C19" s="277">
        <v>8524497.1899999995</v>
      </c>
      <c r="D19" s="277">
        <v>2062896.73</v>
      </c>
      <c r="E19" s="267">
        <f t="shared" si="0"/>
        <v>10587393.92</v>
      </c>
      <c r="F19" s="277">
        <v>3611285.81</v>
      </c>
      <c r="G19" s="277">
        <v>2015941.16</v>
      </c>
      <c r="H19" s="278">
        <v>5627226.9699999997</v>
      </c>
    </row>
    <row r="20" spans="1:8" ht="15.75">
      <c r="A20" s="138">
        <v>4</v>
      </c>
      <c r="B20" s="56" t="s">
        <v>122</v>
      </c>
      <c r="C20" s="277">
        <v>76915692.319999993</v>
      </c>
      <c r="D20" s="277">
        <v>2145135.36</v>
      </c>
      <c r="E20" s="267">
        <f t="shared" si="0"/>
        <v>79060827.679999992</v>
      </c>
      <c r="F20" s="277">
        <v>62498248.780000001</v>
      </c>
      <c r="G20" s="277">
        <v>2704710.74</v>
      </c>
      <c r="H20" s="278">
        <v>65202959.520000003</v>
      </c>
    </row>
    <row r="21" spans="1:8" ht="15.75">
      <c r="A21" s="138">
        <v>5</v>
      </c>
      <c r="B21" s="56" t="s">
        <v>123</v>
      </c>
      <c r="C21" s="277">
        <v>0</v>
      </c>
      <c r="D21" s="277">
        <v>0</v>
      </c>
      <c r="E21" s="267">
        <f t="shared" si="0"/>
        <v>0</v>
      </c>
      <c r="F21" s="277"/>
      <c r="G21" s="277"/>
      <c r="H21" s="278">
        <v>0</v>
      </c>
    </row>
    <row r="22" spans="1:8" ht="15.75">
      <c r="A22" s="138">
        <v>6</v>
      </c>
      <c r="B22" s="58" t="s">
        <v>124</v>
      </c>
      <c r="C22" s="279">
        <f>C8+C9+C19+C20+C21</f>
        <v>450301573.99479812</v>
      </c>
      <c r="D22" s="279">
        <f>D8+D9+D19+D20+D21</f>
        <v>269835021.99559999</v>
      </c>
      <c r="E22" s="267">
        <f>C22+D22</f>
        <v>720136595.99039817</v>
      </c>
      <c r="F22" s="279">
        <v>331805492.68000001</v>
      </c>
      <c r="G22" s="279">
        <v>278119785.61010009</v>
      </c>
      <c r="H22" s="278">
        <v>609925278.2901001</v>
      </c>
    </row>
    <row r="23" spans="1:8" ht="15.75">
      <c r="A23" s="138"/>
      <c r="B23" s="54" t="s">
        <v>103</v>
      </c>
      <c r="C23" s="277"/>
      <c r="D23" s="277"/>
      <c r="E23" s="266"/>
      <c r="F23" s="277"/>
      <c r="G23" s="277"/>
      <c r="H23" s="280"/>
    </row>
    <row r="24" spans="1:8" ht="15.75">
      <c r="A24" s="138">
        <v>7</v>
      </c>
      <c r="B24" s="56" t="s">
        <v>125</v>
      </c>
      <c r="C24" s="277">
        <v>36818394.020000003</v>
      </c>
      <c r="D24" s="277">
        <v>10422397.189999999</v>
      </c>
      <c r="E24" s="267">
        <f t="shared" si="0"/>
        <v>47240791.210000001</v>
      </c>
      <c r="F24" s="277">
        <v>29586286.32</v>
      </c>
      <c r="G24" s="277">
        <v>8641426.8499999996</v>
      </c>
      <c r="H24" s="278">
        <v>38227713.170000002</v>
      </c>
    </row>
    <row r="25" spans="1:8" ht="15.75">
      <c r="A25" s="138">
        <v>8</v>
      </c>
      <c r="B25" s="56" t="s">
        <v>126</v>
      </c>
      <c r="C25" s="277">
        <v>32525375.449999999</v>
      </c>
      <c r="D25" s="277">
        <v>65875735.68</v>
      </c>
      <c r="E25" s="267">
        <f t="shared" si="0"/>
        <v>98401111.129999995</v>
      </c>
      <c r="F25" s="277">
        <v>27297182.140000001</v>
      </c>
      <c r="G25" s="277">
        <v>65555555.729999997</v>
      </c>
      <c r="H25" s="278">
        <v>92852737.870000005</v>
      </c>
    </row>
    <row r="26" spans="1:8" ht="15.75">
      <c r="A26" s="138">
        <v>9</v>
      </c>
      <c r="B26" s="56" t="s">
        <v>127</v>
      </c>
      <c r="C26" s="277">
        <v>5131217.3600000003</v>
      </c>
      <c r="D26" s="277">
        <v>438922.43</v>
      </c>
      <c r="E26" s="267">
        <f t="shared" si="0"/>
        <v>5570139.79</v>
      </c>
      <c r="F26" s="277">
        <v>7731615.6100000003</v>
      </c>
      <c r="G26" s="277">
        <v>2415227.34</v>
      </c>
      <c r="H26" s="278">
        <v>10146842.949999999</v>
      </c>
    </row>
    <row r="27" spans="1:8" ht="15.75">
      <c r="A27" s="138">
        <v>10</v>
      </c>
      <c r="B27" s="56" t="s">
        <v>128</v>
      </c>
      <c r="C27" s="277">
        <v>24892595.789999999</v>
      </c>
      <c r="D27" s="277">
        <v>7329959.9299999997</v>
      </c>
      <c r="E27" s="267">
        <f t="shared" si="0"/>
        <v>32222555.719999999</v>
      </c>
      <c r="F27" s="277">
        <v>3021364.88</v>
      </c>
      <c r="G27" s="277">
        <v>39434694.340000004</v>
      </c>
      <c r="H27" s="278">
        <v>42456059.220000006</v>
      </c>
    </row>
    <row r="28" spans="1:8" ht="15.75">
      <c r="A28" s="138">
        <v>11</v>
      </c>
      <c r="B28" s="56" t="s">
        <v>129</v>
      </c>
      <c r="C28" s="277">
        <v>62376736.159999996</v>
      </c>
      <c r="D28" s="277">
        <v>68102918.319999993</v>
      </c>
      <c r="E28" s="267">
        <f t="shared" si="0"/>
        <v>130479654.47999999</v>
      </c>
      <c r="F28" s="277">
        <v>25402005</v>
      </c>
      <c r="G28" s="277">
        <v>49518868.420000002</v>
      </c>
      <c r="H28" s="278">
        <v>74920873.420000002</v>
      </c>
    </row>
    <row r="29" spans="1:8" ht="15.75">
      <c r="A29" s="138">
        <v>12</v>
      </c>
      <c r="B29" s="56" t="s">
        <v>130</v>
      </c>
      <c r="C29" s="277">
        <v>0</v>
      </c>
      <c r="D29" s="277">
        <v>0</v>
      </c>
      <c r="E29" s="267">
        <f t="shared" si="0"/>
        <v>0</v>
      </c>
      <c r="F29" s="277"/>
      <c r="G29" s="277"/>
      <c r="H29" s="278">
        <v>0</v>
      </c>
    </row>
    <row r="30" spans="1:8" ht="15.75">
      <c r="A30" s="138">
        <v>13</v>
      </c>
      <c r="B30" s="59" t="s">
        <v>131</v>
      </c>
      <c r="C30" s="279">
        <f>SUM(C24:C29)</f>
        <v>161744318.78</v>
      </c>
      <c r="D30" s="279">
        <f>SUM(D24:D29)</f>
        <v>152169933.55000001</v>
      </c>
      <c r="E30" s="267">
        <f t="shared" si="0"/>
        <v>313914252.33000004</v>
      </c>
      <c r="F30" s="279">
        <v>93038453.950000003</v>
      </c>
      <c r="G30" s="279">
        <v>165565772.68000001</v>
      </c>
      <c r="H30" s="278">
        <v>258604226.63</v>
      </c>
    </row>
    <row r="31" spans="1:8" ht="15.75">
      <c r="A31" s="138">
        <v>14</v>
      </c>
      <c r="B31" s="59" t="s">
        <v>132</v>
      </c>
      <c r="C31" s="279">
        <f>C22-C30</f>
        <v>288557255.21479809</v>
      </c>
      <c r="D31" s="279">
        <f>D22-D30</f>
        <v>117665088.44559997</v>
      </c>
      <c r="E31" s="267">
        <f t="shared" si="0"/>
        <v>406222343.66039807</v>
      </c>
      <c r="F31" s="279">
        <v>238767038.73000002</v>
      </c>
      <c r="G31" s="279">
        <v>112554012.93010008</v>
      </c>
      <c r="H31" s="278">
        <v>351321051.6601001</v>
      </c>
    </row>
    <row r="32" spans="1:8">
      <c r="A32" s="138"/>
      <c r="B32" s="54"/>
      <c r="C32" s="281"/>
      <c r="D32" s="281"/>
      <c r="E32" s="281"/>
      <c r="F32" s="281"/>
      <c r="G32" s="281"/>
      <c r="H32" s="282"/>
    </row>
    <row r="33" spans="1:8" ht="15.75">
      <c r="A33" s="138"/>
      <c r="B33" s="54" t="s">
        <v>133</v>
      </c>
      <c r="C33" s="277"/>
      <c r="D33" s="277"/>
      <c r="E33" s="266"/>
      <c r="F33" s="277"/>
      <c r="G33" s="277"/>
      <c r="H33" s="280"/>
    </row>
    <row r="34" spans="1:8" ht="15.75">
      <c r="A34" s="138">
        <v>15</v>
      </c>
      <c r="B34" s="53" t="s">
        <v>104</v>
      </c>
      <c r="C34" s="283">
        <f>C35-C36</f>
        <v>80382111.640000001</v>
      </c>
      <c r="D34" s="283">
        <f>D35-D36</f>
        <v>546326.3200000003</v>
      </c>
      <c r="E34" s="267">
        <f t="shared" si="0"/>
        <v>80928437.960000008</v>
      </c>
      <c r="F34" s="283">
        <v>66771020.159999996</v>
      </c>
      <c r="G34" s="283">
        <v>4781206.0500000007</v>
      </c>
      <c r="H34" s="278">
        <v>71552226.209999993</v>
      </c>
    </row>
    <row r="35" spans="1:8" ht="15.75">
      <c r="A35" s="138">
        <v>15.1</v>
      </c>
      <c r="B35" s="57" t="s">
        <v>134</v>
      </c>
      <c r="C35" s="277">
        <v>98423640.189999998</v>
      </c>
      <c r="D35" s="277">
        <v>30774362.559999999</v>
      </c>
      <c r="E35" s="267">
        <f t="shared" si="0"/>
        <v>129198002.75</v>
      </c>
      <c r="F35" s="277">
        <v>81155634.390000001</v>
      </c>
      <c r="G35" s="277">
        <v>27377620.5</v>
      </c>
      <c r="H35" s="278">
        <v>108533254.89</v>
      </c>
    </row>
    <row r="36" spans="1:8" ht="15.75">
      <c r="A36" s="138">
        <v>15.2</v>
      </c>
      <c r="B36" s="57" t="s">
        <v>135</v>
      </c>
      <c r="C36" s="277">
        <v>18041528.550000001</v>
      </c>
      <c r="D36" s="277">
        <v>30228036.239999998</v>
      </c>
      <c r="E36" s="267">
        <f t="shared" si="0"/>
        <v>48269564.789999999</v>
      </c>
      <c r="F36" s="277">
        <v>14384614.23</v>
      </c>
      <c r="G36" s="277">
        <v>22596414.449999999</v>
      </c>
      <c r="H36" s="278">
        <v>36981028.68</v>
      </c>
    </row>
    <row r="37" spans="1:8" ht="15.75">
      <c r="A37" s="138">
        <v>16</v>
      </c>
      <c r="B37" s="56" t="s">
        <v>136</v>
      </c>
      <c r="C37" s="277">
        <v>564654.29</v>
      </c>
      <c r="D37" s="277">
        <v>0</v>
      </c>
      <c r="E37" s="267">
        <f t="shared" si="0"/>
        <v>564654.29</v>
      </c>
      <c r="F37" s="277">
        <v>810610.13</v>
      </c>
      <c r="G37" s="277">
        <v>45078.23</v>
      </c>
      <c r="H37" s="278">
        <v>855688.36</v>
      </c>
    </row>
    <row r="38" spans="1:8" ht="15.75">
      <c r="A38" s="138">
        <v>17</v>
      </c>
      <c r="B38" s="56" t="s">
        <v>137</v>
      </c>
      <c r="C38" s="277">
        <v>489.29</v>
      </c>
      <c r="D38" s="277">
        <v>0</v>
      </c>
      <c r="E38" s="267">
        <f t="shared" si="0"/>
        <v>489.29</v>
      </c>
      <c r="F38" s="277">
        <v>0</v>
      </c>
      <c r="G38" s="277">
        <v>0</v>
      </c>
      <c r="H38" s="278">
        <v>0</v>
      </c>
    </row>
    <row r="39" spans="1:8" ht="15.75">
      <c r="A39" s="138">
        <v>18</v>
      </c>
      <c r="B39" s="56" t="s">
        <v>138</v>
      </c>
      <c r="C39" s="277">
        <v>198580.98</v>
      </c>
      <c r="D39" s="277">
        <v>2173086.56</v>
      </c>
      <c r="E39" s="267">
        <f t="shared" si="0"/>
        <v>2371667.54</v>
      </c>
      <c r="F39" s="277">
        <v>211603.64</v>
      </c>
      <c r="G39" s="277">
        <v>1943850.96</v>
      </c>
      <c r="H39" s="278">
        <v>2155454.6</v>
      </c>
    </row>
    <row r="40" spans="1:8" ht="15.75">
      <c r="A40" s="138">
        <v>19</v>
      </c>
      <c r="B40" s="56" t="s">
        <v>139</v>
      </c>
      <c r="C40" s="277">
        <v>54835959.960000001</v>
      </c>
      <c r="D40" s="277">
        <v>0</v>
      </c>
      <c r="E40" s="267">
        <f t="shared" si="0"/>
        <v>54835959.960000001</v>
      </c>
      <c r="F40" s="277">
        <v>84411295.689999998</v>
      </c>
      <c r="G40" s="277"/>
      <c r="H40" s="278">
        <v>84411295.689999998</v>
      </c>
    </row>
    <row r="41" spans="1:8" ht="15.75">
      <c r="A41" s="138">
        <v>20</v>
      </c>
      <c r="B41" s="56" t="s">
        <v>140</v>
      </c>
      <c r="C41" s="277">
        <v>-1535104.68</v>
      </c>
      <c r="D41" s="277">
        <v>0</v>
      </c>
      <c r="E41" s="267">
        <f t="shared" si="0"/>
        <v>-1535104.68</v>
      </c>
      <c r="F41" s="277">
        <v>-31144220.190000001</v>
      </c>
      <c r="G41" s="277"/>
      <c r="H41" s="278">
        <v>-31144220.190000001</v>
      </c>
    </row>
    <row r="42" spans="1:8" ht="15.75">
      <c r="A42" s="138">
        <v>21</v>
      </c>
      <c r="B42" s="56" t="s">
        <v>141</v>
      </c>
      <c r="C42" s="277">
        <v>2138417.35</v>
      </c>
      <c r="D42" s="277">
        <v>0</v>
      </c>
      <c r="E42" s="267">
        <f t="shared" si="0"/>
        <v>2138417.35</v>
      </c>
      <c r="F42" s="277">
        <v>2384551.1800000002</v>
      </c>
      <c r="G42" s="277"/>
      <c r="H42" s="278">
        <v>2384551.1800000002</v>
      </c>
    </row>
    <row r="43" spans="1:8" ht="15.75">
      <c r="A43" s="138">
        <v>22</v>
      </c>
      <c r="B43" s="56" t="s">
        <v>142</v>
      </c>
      <c r="C43" s="277">
        <v>6241813.25</v>
      </c>
      <c r="D43" s="277">
        <v>11060557.59</v>
      </c>
      <c r="E43" s="267">
        <f t="shared" si="0"/>
        <v>17302370.84</v>
      </c>
      <c r="F43" s="277">
        <v>9246871.1799999997</v>
      </c>
      <c r="G43" s="277">
        <v>10032037.43</v>
      </c>
      <c r="H43" s="278">
        <v>19278908.609999999</v>
      </c>
    </row>
    <row r="44" spans="1:8" ht="15.75">
      <c r="A44" s="138">
        <v>23</v>
      </c>
      <c r="B44" s="56" t="s">
        <v>143</v>
      </c>
      <c r="C44" s="277">
        <v>191389.04</v>
      </c>
      <c r="D44" s="277">
        <v>680378.53</v>
      </c>
      <c r="E44" s="267">
        <f t="shared" si="0"/>
        <v>871767.57000000007</v>
      </c>
      <c r="F44" s="277">
        <v>131813.23000000001</v>
      </c>
      <c r="G44" s="277">
        <v>1071688.96</v>
      </c>
      <c r="H44" s="278">
        <v>1203502.19</v>
      </c>
    </row>
    <row r="45" spans="1:8" ht="15.75">
      <c r="A45" s="138">
        <v>24</v>
      </c>
      <c r="B45" s="59" t="s">
        <v>144</v>
      </c>
      <c r="C45" s="279">
        <f>C34+C37+C38+C39+C40+C41+C42+C43+C44</f>
        <v>143018311.12</v>
      </c>
      <c r="D45" s="279">
        <f>D34+D37+D38+D39+D40+D41+D42+D43+D44</f>
        <v>14460349</v>
      </c>
      <c r="E45" s="267">
        <f t="shared" si="0"/>
        <v>157478660.12</v>
      </c>
      <c r="F45" s="279">
        <v>132823545.02000003</v>
      </c>
      <c r="G45" s="279">
        <v>17873861.630000003</v>
      </c>
      <c r="H45" s="278">
        <v>150697406.65000004</v>
      </c>
    </row>
    <row r="46" spans="1:8">
      <c r="A46" s="138"/>
      <c r="B46" s="54" t="s">
        <v>145</v>
      </c>
      <c r="C46" s="277"/>
      <c r="D46" s="277"/>
      <c r="E46" s="277"/>
      <c r="F46" s="277"/>
      <c r="G46" s="277"/>
      <c r="H46" s="284"/>
    </row>
    <row r="47" spans="1:8" ht="15.75">
      <c r="A47" s="138">
        <v>25</v>
      </c>
      <c r="B47" s="56" t="s">
        <v>146</v>
      </c>
      <c r="C47" s="277">
        <v>2467019.83</v>
      </c>
      <c r="D47" s="277">
        <v>16748228.560000001</v>
      </c>
      <c r="E47" s="267">
        <f t="shared" si="0"/>
        <v>19215248.390000001</v>
      </c>
      <c r="F47" s="277">
        <v>13679526.1</v>
      </c>
      <c r="G47" s="277">
        <v>1666210.22</v>
      </c>
      <c r="H47" s="278">
        <v>15345736.32</v>
      </c>
    </row>
    <row r="48" spans="1:8" ht="15.75">
      <c r="A48" s="138">
        <v>26</v>
      </c>
      <c r="B48" s="56" t="s">
        <v>147</v>
      </c>
      <c r="C48" s="277">
        <v>12377118.17</v>
      </c>
      <c r="D48" s="277">
        <v>8082660.5499999998</v>
      </c>
      <c r="E48" s="267">
        <f t="shared" si="0"/>
        <v>20459778.719999999</v>
      </c>
      <c r="F48" s="277">
        <v>14538161</v>
      </c>
      <c r="G48" s="277">
        <v>4993730.16</v>
      </c>
      <c r="H48" s="278">
        <v>19531891.16</v>
      </c>
    </row>
    <row r="49" spans="1:9" ht="15.75">
      <c r="A49" s="138">
        <v>27</v>
      </c>
      <c r="B49" s="56" t="s">
        <v>148</v>
      </c>
      <c r="C49" s="277">
        <v>125795477.93000001</v>
      </c>
      <c r="D49" s="277">
        <v>0</v>
      </c>
      <c r="E49" s="267">
        <f t="shared" si="0"/>
        <v>125795477.93000001</v>
      </c>
      <c r="F49" s="277">
        <v>104119935.91</v>
      </c>
      <c r="G49" s="277"/>
      <c r="H49" s="278">
        <v>104119935.91</v>
      </c>
    </row>
    <row r="50" spans="1:9" ht="15.75">
      <c r="A50" s="138">
        <v>28</v>
      </c>
      <c r="B50" s="56" t="s">
        <v>292</v>
      </c>
      <c r="C50" s="277">
        <v>4789299.99</v>
      </c>
      <c r="D50" s="277">
        <v>0</v>
      </c>
      <c r="E50" s="267">
        <f t="shared" si="0"/>
        <v>4789299.99</v>
      </c>
      <c r="F50" s="277">
        <v>3240834.88</v>
      </c>
      <c r="G50" s="277"/>
      <c r="H50" s="278">
        <v>3240834.88</v>
      </c>
    </row>
    <row r="51" spans="1:9" ht="15.75">
      <c r="A51" s="138">
        <v>29</v>
      </c>
      <c r="B51" s="56" t="s">
        <v>149</v>
      </c>
      <c r="C51" s="277">
        <v>27761214.8332</v>
      </c>
      <c r="D51" s="277">
        <v>0</v>
      </c>
      <c r="E51" s="267">
        <f t="shared" si="0"/>
        <v>27761214.8332</v>
      </c>
      <c r="F51" s="277">
        <v>25219237.885200001</v>
      </c>
      <c r="G51" s="277"/>
      <c r="H51" s="278">
        <v>25219237.885200001</v>
      </c>
    </row>
    <row r="52" spans="1:9" ht="15.75">
      <c r="A52" s="138">
        <v>30</v>
      </c>
      <c r="B52" s="56" t="s">
        <v>150</v>
      </c>
      <c r="C52" s="277">
        <v>24162768.170000002</v>
      </c>
      <c r="D52" s="277">
        <v>4330077.0599999996</v>
      </c>
      <c r="E52" s="267">
        <f t="shared" si="0"/>
        <v>28492845.23</v>
      </c>
      <c r="F52" s="277">
        <v>20671951.25</v>
      </c>
      <c r="G52" s="277">
        <v>890728.78</v>
      </c>
      <c r="H52" s="278">
        <v>21562680.030000001</v>
      </c>
    </row>
    <row r="53" spans="1:9" ht="15.75">
      <c r="A53" s="138">
        <v>31</v>
      </c>
      <c r="B53" s="59" t="s">
        <v>151</v>
      </c>
      <c r="C53" s="279">
        <f>C47+C48+C49+C50+C51+C52</f>
        <v>197352898.92320001</v>
      </c>
      <c r="D53" s="279">
        <f>D47+D48+D49+D50+D51+D52</f>
        <v>29160966.169999998</v>
      </c>
      <c r="E53" s="267">
        <f t="shared" si="0"/>
        <v>226513865.0932</v>
      </c>
      <c r="F53" s="279">
        <v>181469647.02519998</v>
      </c>
      <c r="G53" s="279">
        <v>7550669.1600000001</v>
      </c>
      <c r="H53" s="278">
        <v>189020316.18519998</v>
      </c>
    </row>
    <row r="54" spans="1:9" ht="15.75">
      <c r="A54" s="138">
        <v>32</v>
      </c>
      <c r="B54" s="59" t="s">
        <v>152</v>
      </c>
      <c r="C54" s="279">
        <f>C45-C53</f>
        <v>-54334587.803200006</v>
      </c>
      <c r="D54" s="279">
        <f>D45-D53</f>
        <v>-14700617.169999998</v>
      </c>
      <c r="E54" s="267">
        <f t="shared" si="0"/>
        <v>-69035204.973200008</v>
      </c>
      <c r="F54" s="279">
        <v>-48646102.005199954</v>
      </c>
      <c r="G54" s="279">
        <v>10323192.470000003</v>
      </c>
      <c r="H54" s="278">
        <v>-38322909.535199955</v>
      </c>
    </row>
    <row r="55" spans="1:9">
      <c r="A55" s="138"/>
      <c r="B55" s="54"/>
      <c r="C55" s="281"/>
      <c r="D55" s="281"/>
      <c r="E55" s="281"/>
      <c r="F55" s="281"/>
      <c r="G55" s="281"/>
      <c r="H55" s="282"/>
    </row>
    <row r="56" spans="1:9" ht="15.75">
      <c r="A56" s="138">
        <v>33</v>
      </c>
      <c r="B56" s="59" t="s">
        <v>153</v>
      </c>
      <c r="C56" s="279">
        <f>C31+C54</f>
        <v>234222667.41159809</v>
      </c>
      <c r="D56" s="279">
        <f>D31+D54</f>
        <v>102964471.27559997</v>
      </c>
      <c r="E56" s="267">
        <f t="shared" si="0"/>
        <v>337187138.68719804</v>
      </c>
      <c r="F56" s="279">
        <v>190120936.72480005</v>
      </c>
      <c r="G56" s="279">
        <v>122877205.40010008</v>
      </c>
      <c r="H56" s="278">
        <v>312998142.1249001</v>
      </c>
    </row>
    <row r="57" spans="1:9">
      <c r="A57" s="138"/>
      <c r="B57" s="54"/>
      <c r="C57" s="281"/>
      <c r="D57" s="281"/>
      <c r="E57" s="281"/>
      <c r="F57" s="281"/>
      <c r="G57" s="281"/>
      <c r="H57" s="282"/>
    </row>
    <row r="58" spans="1:9" ht="15.75">
      <c r="A58" s="138">
        <v>34</v>
      </c>
      <c r="B58" s="56" t="s">
        <v>154</v>
      </c>
      <c r="C58" s="277">
        <v>8583862.6099999994</v>
      </c>
      <c r="D58" s="277"/>
      <c r="E58" s="267">
        <f t="shared" si="0"/>
        <v>8583862.6099999994</v>
      </c>
      <c r="F58" s="277">
        <v>107324401.12639999</v>
      </c>
      <c r="G58" s="277" t="s">
        <v>399</v>
      </c>
      <c r="H58" s="278">
        <v>107324401.12639999</v>
      </c>
    </row>
    <row r="59" spans="1:9" s="226" customFormat="1" ht="15.75">
      <c r="A59" s="138">
        <v>35</v>
      </c>
      <c r="B59" s="53" t="s">
        <v>155</v>
      </c>
      <c r="C59" s="277">
        <v>1794972.12</v>
      </c>
      <c r="D59" s="285"/>
      <c r="E59" s="286">
        <f t="shared" si="0"/>
        <v>1794972.12</v>
      </c>
      <c r="F59" s="287">
        <v>-16195255.449999999</v>
      </c>
      <c r="G59" s="287" t="s">
        <v>399</v>
      </c>
      <c r="H59" s="288">
        <v>-16195255.449999999</v>
      </c>
      <c r="I59" s="225"/>
    </row>
    <row r="60" spans="1:9" ht="15.75">
      <c r="A60" s="138">
        <v>36</v>
      </c>
      <c r="B60" s="56" t="s">
        <v>156</v>
      </c>
      <c r="C60" s="277">
        <v>4628514.6912000002</v>
      </c>
      <c r="D60" s="277"/>
      <c r="E60" s="267">
        <f t="shared" si="0"/>
        <v>4628514.6912000002</v>
      </c>
      <c r="F60" s="277">
        <v>15698527.729599999</v>
      </c>
      <c r="G60" s="277" t="s">
        <v>399</v>
      </c>
      <c r="H60" s="278">
        <v>15698527.729599999</v>
      </c>
    </row>
    <row r="61" spans="1:9" ht="15.75">
      <c r="A61" s="138">
        <v>37</v>
      </c>
      <c r="B61" s="59" t="s">
        <v>157</v>
      </c>
      <c r="C61" s="279">
        <f>C58+C59+C60</f>
        <v>15007349.4212</v>
      </c>
      <c r="D61" s="279">
        <f>D58+D59+D60</f>
        <v>0</v>
      </c>
      <c r="E61" s="267">
        <f t="shared" si="0"/>
        <v>15007349.4212</v>
      </c>
      <c r="F61" s="279">
        <v>106827673.40599999</v>
      </c>
      <c r="G61" s="279">
        <v>0</v>
      </c>
      <c r="H61" s="278">
        <v>106827673.40599999</v>
      </c>
    </row>
    <row r="62" spans="1:9">
      <c r="A62" s="138"/>
      <c r="B62" s="60"/>
      <c r="C62" s="277"/>
      <c r="D62" s="277"/>
      <c r="E62" s="277"/>
      <c r="F62" s="277"/>
      <c r="G62" s="277"/>
      <c r="H62" s="284"/>
    </row>
    <row r="63" spans="1:9" ht="15.75">
      <c r="A63" s="138">
        <v>38</v>
      </c>
      <c r="B63" s="61" t="s">
        <v>293</v>
      </c>
      <c r="C63" s="279">
        <f>C56-C61</f>
        <v>219215317.99039808</v>
      </c>
      <c r="D63" s="279">
        <f>D56-D61</f>
        <v>102964471.27559997</v>
      </c>
      <c r="E63" s="267">
        <f t="shared" si="0"/>
        <v>322179789.26599807</v>
      </c>
      <c r="F63" s="279">
        <v>83293263.318800062</v>
      </c>
      <c r="G63" s="279">
        <v>122877205.40010008</v>
      </c>
      <c r="H63" s="278">
        <v>206170468.71890014</v>
      </c>
    </row>
    <row r="64" spans="1:9" ht="15.75">
      <c r="A64" s="136">
        <v>39</v>
      </c>
      <c r="B64" s="56" t="s">
        <v>158</v>
      </c>
      <c r="C64" s="289">
        <v>25049606</v>
      </c>
      <c r="D64" s="289"/>
      <c r="E64" s="267">
        <f t="shared" si="0"/>
        <v>25049606</v>
      </c>
      <c r="F64" s="289">
        <v>16280224.48</v>
      </c>
      <c r="G64" s="289"/>
      <c r="H64" s="278">
        <v>16280224.48</v>
      </c>
    </row>
    <row r="65" spans="1:8" ht="15.75">
      <c r="A65" s="138">
        <v>40</v>
      </c>
      <c r="B65" s="59" t="s">
        <v>159</v>
      </c>
      <c r="C65" s="279">
        <f>C63-C64</f>
        <v>194165711.99039808</v>
      </c>
      <c r="D65" s="279">
        <f>D63-D64</f>
        <v>102964471.27559997</v>
      </c>
      <c r="E65" s="267">
        <f t="shared" si="0"/>
        <v>297130183.26599807</v>
      </c>
      <c r="F65" s="279">
        <v>67013038.838800058</v>
      </c>
      <c r="G65" s="279">
        <v>122877205.40010008</v>
      </c>
      <c r="H65" s="278">
        <v>189890244.23890013</v>
      </c>
    </row>
    <row r="66" spans="1:8" ht="15.75">
      <c r="A66" s="136">
        <v>41</v>
      </c>
      <c r="B66" s="56" t="s">
        <v>160</v>
      </c>
      <c r="C66" s="289">
        <v>-10419794.84</v>
      </c>
      <c r="D66" s="289"/>
      <c r="E66" s="267">
        <f t="shared" si="0"/>
        <v>-10419794.84</v>
      </c>
      <c r="F66" s="289">
        <v>-39348060.560000002</v>
      </c>
      <c r="G66" s="289"/>
      <c r="H66" s="278">
        <v>-39348060.560000002</v>
      </c>
    </row>
    <row r="67" spans="1:8" ht="16.5" thickBot="1">
      <c r="A67" s="140">
        <v>42</v>
      </c>
      <c r="B67" s="141" t="s">
        <v>161</v>
      </c>
      <c r="C67" s="290">
        <f>C65+C66</f>
        <v>183745917.15039808</v>
      </c>
      <c r="D67" s="290">
        <f>D65+D66</f>
        <v>102964471.27559997</v>
      </c>
      <c r="E67" s="275">
        <f t="shared" si="0"/>
        <v>286710388.42599803</v>
      </c>
      <c r="F67" s="290">
        <v>27664978.278800055</v>
      </c>
      <c r="G67" s="290">
        <v>122877205.40010008</v>
      </c>
      <c r="H67" s="291">
        <v>150542183.67890012</v>
      </c>
    </row>
  </sheetData>
  <mergeCells count="2">
    <mergeCell ref="C5:E5"/>
    <mergeCell ref="F5:H5"/>
  </mergeCells>
  <pageMargins left="0.7" right="0.7" top="0.75" bottom="0.75" header="0.3" footer="0.3"/>
  <pageSetup paperSize="9" scale="50" orientation="portrait"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pageSetUpPr fitToPage="1"/>
  </sheetPr>
  <dimension ref="A1:H56"/>
  <sheetViews>
    <sheetView showGridLines="0" zoomScaleNormal="100" workbookViewId="0"/>
  </sheetViews>
  <sheetFormatPr defaultRowHeight="15"/>
  <cols>
    <col min="1" max="1" width="9.5703125" bestFit="1" customWidth="1"/>
    <col min="2" max="2" width="95.140625" customWidth="1"/>
    <col min="3" max="8" width="12.7109375" customWidth="1"/>
    <col min="9" max="9" width="10" bestFit="1" customWidth="1"/>
  </cols>
  <sheetData>
    <row r="1" spans="1:8">
      <c r="A1" s="2" t="s">
        <v>204</v>
      </c>
      <c r="B1" s="362" t="s">
        <v>416</v>
      </c>
    </row>
    <row r="2" spans="1:8">
      <c r="A2" s="2" t="s">
        <v>205</v>
      </c>
      <c r="B2" s="362">
        <f>'1. key ratios'!B2</f>
        <v>43008</v>
      </c>
    </row>
    <row r="3" spans="1:8">
      <c r="A3" s="2"/>
    </row>
    <row r="4" spans="1:8" ht="16.5" thickBot="1">
      <c r="A4" s="2" t="s">
        <v>353</v>
      </c>
      <c r="B4" s="2"/>
      <c r="C4" s="237"/>
      <c r="D4" s="237"/>
      <c r="E4" s="237"/>
      <c r="F4" s="238"/>
      <c r="G4" s="238"/>
      <c r="H4" s="239" t="s">
        <v>106</v>
      </c>
    </row>
    <row r="5" spans="1:8" ht="15.75">
      <c r="A5" s="412" t="s">
        <v>34</v>
      </c>
      <c r="B5" s="414" t="s">
        <v>262</v>
      </c>
      <c r="C5" s="416" t="s">
        <v>211</v>
      </c>
      <c r="D5" s="416"/>
      <c r="E5" s="416"/>
      <c r="F5" s="416" t="s">
        <v>212</v>
      </c>
      <c r="G5" s="416"/>
      <c r="H5" s="416"/>
    </row>
    <row r="6" spans="1:8">
      <c r="A6" s="413"/>
      <c r="B6" s="415"/>
      <c r="C6" s="41" t="s">
        <v>35</v>
      </c>
      <c r="D6" s="41" t="s">
        <v>107</v>
      </c>
      <c r="E6" s="41" t="s">
        <v>76</v>
      </c>
      <c r="F6" s="41" t="s">
        <v>35</v>
      </c>
      <c r="G6" s="41" t="s">
        <v>107</v>
      </c>
      <c r="H6" s="42" t="s">
        <v>76</v>
      </c>
    </row>
    <row r="7" spans="1:8" s="3" customFormat="1" ht="15.75">
      <c r="A7" s="240">
        <v>1</v>
      </c>
      <c r="B7" s="241" t="s">
        <v>392</v>
      </c>
      <c r="C7" s="269"/>
      <c r="D7" s="269"/>
      <c r="E7" s="292">
        <f>C7+D7</f>
        <v>0</v>
      </c>
      <c r="F7" s="269"/>
      <c r="G7" s="269"/>
      <c r="H7" s="270">
        <f t="shared" ref="H7:H53" si="0">F7+G7</f>
        <v>0</v>
      </c>
    </row>
    <row r="8" spans="1:8" s="3" customFormat="1" ht="15.75">
      <c r="A8" s="240">
        <v>1.1000000000000001</v>
      </c>
      <c r="B8" s="242" t="s">
        <v>298</v>
      </c>
      <c r="C8" s="269">
        <v>249304447.81999999</v>
      </c>
      <c r="D8" s="269">
        <v>298399444.2008</v>
      </c>
      <c r="E8" s="292">
        <f t="shared" ref="E8:E53" si="1">C8+D8</f>
        <v>547703892.02079999</v>
      </c>
      <c r="F8" s="269"/>
      <c r="G8" s="269"/>
      <c r="H8" s="270">
        <f t="shared" si="0"/>
        <v>0</v>
      </c>
    </row>
    <row r="9" spans="1:8" s="3" customFormat="1" ht="15.75">
      <c r="A9" s="240">
        <v>1.2</v>
      </c>
      <c r="B9" s="242" t="s">
        <v>299</v>
      </c>
      <c r="C9" s="269">
        <v>35000</v>
      </c>
      <c r="D9" s="269">
        <v>79758467.459999993</v>
      </c>
      <c r="E9" s="292">
        <f t="shared" si="1"/>
        <v>79793467.459999993</v>
      </c>
      <c r="F9" s="269"/>
      <c r="G9" s="269"/>
      <c r="H9" s="270">
        <f t="shared" si="0"/>
        <v>0</v>
      </c>
    </row>
    <row r="10" spans="1:8" s="3" customFormat="1" ht="15.75">
      <c r="A10" s="240">
        <v>1.3</v>
      </c>
      <c r="B10" s="242" t="s">
        <v>300</v>
      </c>
      <c r="C10" s="269">
        <v>206409920.84</v>
      </c>
      <c r="D10" s="269">
        <v>13597317.491600007</v>
      </c>
      <c r="E10" s="292">
        <f t="shared" si="1"/>
        <v>220007238.33160001</v>
      </c>
      <c r="F10" s="269"/>
      <c r="G10" s="269"/>
      <c r="H10" s="270">
        <f t="shared" si="0"/>
        <v>0</v>
      </c>
    </row>
    <row r="11" spans="1:8" s="3" customFormat="1" ht="15.75">
      <c r="A11" s="240">
        <v>1.4</v>
      </c>
      <c r="B11" s="242" t="s">
        <v>301</v>
      </c>
      <c r="C11" s="269">
        <v>63183308.390000001</v>
      </c>
      <c r="D11" s="269">
        <v>106187582.3831</v>
      </c>
      <c r="E11" s="292">
        <f t="shared" si="1"/>
        <v>169370890.77310002</v>
      </c>
      <c r="F11" s="269"/>
      <c r="G11" s="269"/>
      <c r="H11" s="270">
        <f t="shared" si="0"/>
        <v>0</v>
      </c>
    </row>
    <row r="12" spans="1:8" s="3" customFormat="1" ht="29.25" customHeight="1">
      <c r="A12" s="240">
        <v>2</v>
      </c>
      <c r="B12" s="241" t="s">
        <v>302</v>
      </c>
      <c r="C12" s="269">
        <v>0</v>
      </c>
      <c r="D12" s="269">
        <v>0</v>
      </c>
      <c r="E12" s="292">
        <f t="shared" si="1"/>
        <v>0</v>
      </c>
      <c r="F12" s="269"/>
      <c r="G12" s="269"/>
      <c r="H12" s="270">
        <f t="shared" si="0"/>
        <v>0</v>
      </c>
    </row>
    <row r="13" spans="1:8" s="3" customFormat="1" ht="25.5">
      <c r="A13" s="240">
        <v>3</v>
      </c>
      <c r="B13" s="241" t="s">
        <v>303</v>
      </c>
      <c r="C13" s="269"/>
      <c r="D13" s="269"/>
      <c r="E13" s="292"/>
      <c r="F13" s="269"/>
      <c r="G13" s="269"/>
      <c r="H13" s="270">
        <f t="shared" si="0"/>
        <v>0</v>
      </c>
    </row>
    <row r="14" spans="1:8" s="3" customFormat="1" ht="15.75">
      <c r="A14" s="240">
        <v>3.1</v>
      </c>
      <c r="B14" s="242" t="s">
        <v>304</v>
      </c>
      <c r="C14" s="269">
        <v>1013645868.28</v>
      </c>
      <c r="D14" s="269">
        <v>23863231.370000001</v>
      </c>
      <c r="E14" s="292">
        <f t="shared" si="1"/>
        <v>1037509099.65</v>
      </c>
      <c r="F14" s="269"/>
      <c r="G14" s="269"/>
      <c r="H14" s="270">
        <f t="shared" si="0"/>
        <v>0</v>
      </c>
    </row>
    <row r="15" spans="1:8" s="3" customFormat="1" ht="15.75">
      <c r="A15" s="240">
        <v>3.2</v>
      </c>
      <c r="B15" s="242" t="s">
        <v>305</v>
      </c>
      <c r="C15" s="269"/>
      <c r="D15" s="269"/>
      <c r="E15" s="292">
        <f t="shared" si="1"/>
        <v>0</v>
      </c>
      <c r="F15" s="269"/>
      <c r="G15" s="269"/>
      <c r="H15" s="270">
        <f t="shared" si="0"/>
        <v>0</v>
      </c>
    </row>
    <row r="16" spans="1:8" s="3" customFormat="1" ht="15.75">
      <c r="A16" s="240">
        <v>4</v>
      </c>
      <c r="B16" s="241" t="s">
        <v>306</v>
      </c>
      <c r="C16" s="269"/>
      <c r="D16" s="269"/>
      <c r="E16" s="292">
        <f t="shared" si="1"/>
        <v>0</v>
      </c>
      <c r="F16" s="269"/>
      <c r="G16" s="269"/>
      <c r="H16" s="270">
        <f t="shared" si="0"/>
        <v>0</v>
      </c>
    </row>
    <row r="17" spans="1:8" s="3" customFormat="1" ht="15.75">
      <c r="A17" s="240">
        <v>4.0999999999999996</v>
      </c>
      <c r="B17" s="242" t="s">
        <v>307</v>
      </c>
      <c r="C17" s="269">
        <v>993682468.27999997</v>
      </c>
      <c r="D17" s="269">
        <v>23863231.370000001</v>
      </c>
      <c r="E17" s="292">
        <f t="shared" si="1"/>
        <v>1017545699.65</v>
      </c>
      <c r="F17" s="269"/>
      <c r="G17" s="269"/>
      <c r="H17" s="270">
        <f t="shared" si="0"/>
        <v>0</v>
      </c>
    </row>
    <row r="18" spans="1:8" s="3" customFormat="1" ht="15.75">
      <c r="A18" s="240">
        <v>4.2</v>
      </c>
      <c r="B18" s="242" t="s">
        <v>308</v>
      </c>
      <c r="C18" s="269">
        <v>106962279.42</v>
      </c>
      <c r="D18" s="269">
        <v>114242484.59480898</v>
      </c>
      <c r="E18" s="292">
        <f t="shared" si="1"/>
        <v>221204764.01480898</v>
      </c>
      <c r="F18" s="269"/>
      <c r="G18" s="269"/>
      <c r="H18" s="270">
        <f t="shared" si="0"/>
        <v>0</v>
      </c>
    </row>
    <row r="19" spans="1:8" s="3" customFormat="1" ht="15.75">
      <c r="A19" s="240">
        <v>5</v>
      </c>
      <c r="B19" s="241" t="s">
        <v>309</v>
      </c>
      <c r="C19" s="269"/>
      <c r="D19" s="269"/>
      <c r="E19" s="292"/>
      <c r="F19" s="269"/>
      <c r="G19" s="269"/>
      <c r="H19" s="270">
        <f t="shared" si="0"/>
        <v>0</v>
      </c>
    </row>
    <row r="20" spans="1:8" s="3" customFormat="1" ht="15.75">
      <c r="A20" s="240">
        <v>5.0999999999999996</v>
      </c>
      <c r="B20" s="242" t="s">
        <v>310</v>
      </c>
      <c r="C20" s="269">
        <v>46929378.210000001</v>
      </c>
      <c r="D20" s="269">
        <v>73298904.959999993</v>
      </c>
      <c r="E20" s="292">
        <f t="shared" si="1"/>
        <v>120228283.16999999</v>
      </c>
      <c r="F20" s="269"/>
      <c r="G20" s="269"/>
      <c r="H20" s="270">
        <f t="shared" si="0"/>
        <v>0</v>
      </c>
    </row>
    <row r="21" spans="1:8" s="3" customFormat="1" ht="15.75">
      <c r="A21" s="240">
        <v>5.2</v>
      </c>
      <c r="B21" s="242" t="s">
        <v>311</v>
      </c>
      <c r="C21" s="269">
        <v>61505937.170000002</v>
      </c>
      <c r="D21" s="269">
        <v>6010507.75</v>
      </c>
      <c r="E21" s="292">
        <f t="shared" si="1"/>
        <v>67516444.920000002</v>
      </c>
      <c r="F21" s="269"/>
      <c r="G21" s="269"/>
      <c r="H21" s="270">
        <f t="shared" si="0"/>
        <v>0</v>
      </c>
    </row>
    <row r="22" spans="1:8" s="3" customFormat="1" ht="15.75">
      <c r="A22" s="240">
        <v>5.3</v>
      </c>
      <c r="B22" s="242" t="s">
        <v>312</v>
      </c>
      <c r="C22" s="269">
        <v>2130634231.75</v>
      </c>
      <c r="D22" s="269">
        <v>1856140674.2399998</v>
      </c>
      <c r="E22" s="292">
        <f t="shared" si="1"/>
        <v>3986774905.9899998</v>
      </c>
      <c r="F22" s="269"/>
      <c r="G22" s="269"/>
      <c r="H22" s="270">
        <f t="shared" si="0"/>
        <v>0</v>
      </c>
    </row>
    <row r="23" spans="1:8" s="3" customFormat="1" ht="15.75">
      <c r="A23" s="240" t="s">
        <v>313</v>
      </c>
      <c r="B23" s="243" t="s">
        <v>314</v>
      </c>
      <c r="C23" s="269">
        <v>1487252710.3299999</v>
      </c>
      <c r="D23" s="269">
        <v>1008574321.67</v>
      </c>
      <c r="E23" s="292">
        <f t="shared" si="1"/>
        <v>2495827032</v>
      </c>
      <c r="F23" s="269"/>
      <c r="G23" s="269"/>
      <c r="H23" s="270">
        <f t="shared" si="0"/>
        <v>0</v>
      </c>
    </row>
    <row r="24" spans="1:8" s="3" customFormat="1" ht="15.75">
      <c r="A24" s="240" t="s">
        <v>315</v>
      </c>
      <c r="B24" s="243" t="s">
        <v>316</v>
      </c>
      <c r="C24" s="269">
        <v>465116872.75</v>
      </c>
      <c r="D24" s="269">
        <v>670905543.25999999</v>
      </c>
      <c r="E24" s="292">
        <f t="shared" si="1"/>
        <v>1136022416.01</v>
      </c>
      <c r="F24" s="269"/>
      <c r="G24" s="269"/>
      <c r="H24" s="270">
        <f t="shared" si="0"/>
        <v>0</v>
      </c>
    </row>
    <row r="25" spans="1:8" s="3" customFormat="1" ht="15.75">
      <c r="A25" s="240" t="s">
        <v>317</v>
      </c>
      <c r="B25" s="244" t="s">
        <v>318</v>
      </c>
      <c r="C25" s="269">
        <v>0</v>
      </c>
      <c r="D25" s="269">
        <v>0</v>
      </c>
      <c r="E25" s="292">
        <f t="shared" si="1"/>
        <v>0</v>
      </c>
      <c r="F25" s="269"/>
      <c r="G25" s="269"/>
      <c r="H25" s="270">
        <f t="shared" si="0"/>
        <v>0</v>
      </c>
    </row>
    <row r="26" spans="1:8" s="3" customFormat="1" ht="15.75">
      <c r="A26" s="240" t="s">
        <v>319</v>
      </c>
      <c r="B26" s="243" t="s">
        <v>320</v>
      </c>
      <c r="C26" s="269">
        <v>176979434.25</v>
      </c>
      <c r="D26" s="269">
        <v>170767329.30000001</v>
      </c>
      <c r="E26" s="292">
        <f t="shared" si="1"/>
        <v>347746763.55000001</v>
      </c>
      <c r="F26" s="269"/>
      <c r="G26" s="269"/>
      <c r="H26" s="270">
        <f t="shared" si="0"/>
        <v>0</v>
      </c>
    </row>
    <row r="27" spans="1:8" s="3" customFormat="1" ht="15.75">
      <c r="A27" s="240" t="s">
        <v>321</v>
      </c>
      <c r="B27" s="243" t="s">
        <v>322</v>
      </c>
      <c r="C27" s="269">
        <v>1285214.42</v>
      </c>
      <c r="D27" s="269">
        <v>5893480.0099999998</v>
      </c>
      <c r="E27" s="292">
        <f t="shared" si="1"/>
        <v>7178694.4299999997</v>
      </c>
      <c r="F27" s="269"/>
      <c r="G27" s="269"/>
      <c r="H27" s="270">
        <f t="shared" si="0"/>
        <v>0</v>
      </c>
    </row>
    <row r="28" spans="1:8" s="3" customFormat="1" ht="15.75">
      <c r="A28" s="240">
        <v>5.4</v>
      </c>
      <c r="B28" s="242" t="s">
        <v>323</v>
      </c>
      <c r="C28" s="269">
        <v>266426528.58000001</v>
      </c>
      <c r="D28" s="269">
        <v>692091679.00999999</v>
      </c>
      <c r="E28" s="292">
        <f t="shared" si="1"/>
        <v>958518207.59000003</v>
      </c>
      <c r="F28" s="269"/>
      <c r="G28" s="269"/>
      <c r="H28" s="270">
        <f t="shared" si="0"/>
        <v>0</v>
      </c>
    </row>
    <row r="29" spans="1:8" s="3" customFormat="1" ht="15.75">
      <c r="A29" s="240">
        <v>5.5</v>
      </c>
      <c r="B29" s="242" t="s">
        <v>324</v>
      </c>
      <c r="C29" s="269">
        <v>0</v>
      </c>
      <c r="D29" s="269">
        <v>0</v>
      </c>
      <c r="E29" s="292">
        <f t="shared" si="1"/>
        <v>0</v>
      </c>
      <c r="F29" s="269"/>
      <c r="G29" s="269"/>
      <c r="H29" s="270">
        <f t="shared" si="0"/>
        <v>0</v>
      </c>
    </row>
    <row r="30" spans="1:8" s="3" customFormat="1" ht="15.75">
      <c r="A30" s="240">
        <v>5.6</v>
      </c>
      <c r="B30" s="242" t="s">
        <v>325</v>
      </c>
      <c r="C30" s="269">
        <v>155126441.41</v>
      </c>
      <c r="D30" s="269">
        <v>608003146.77999997</v>
      </c>
      <c r="E30" s="292">
        <f t="shared" si="1"/>
        <v>763129588.18999994</v>
      </c>
      <c r="F30" s="269"/>
      <c r="G30" s="269"/>
      <c r="H30" s="270">
        <f t="shared" si="0"/>
        <v>0</v>
      </c>
    </row>
    <row r="31" spans="1:8" s="3" customFormat="1" ht="15.75">
      <c r="A31" s="240">
        <v>5.7</v>
      </c>
      <c r="B31" s="242" t="s">
        <v>326</v>
      </c>
      <c r="C31" s="269">
        <v>1133029750.1600001</v>
      </c>
      <c r="D31" s="269">
        <v>2066907733.6600001</v>
      </c>
      <c r="E31" s="292">
        <f t="shared" si="1"/>
        <v>3199937483.8200002</v>
      </c>
      <c r="F31" s="269"/>
      <c r="G31" s="269"/>
      <c r="H31" s="270">
        <f t="shared" si="0"/>
        <v>0</v>
      </c>
    </row>
    <row r="32" spans="1:8" s="3" customFormat="1" ht="15.75">
      <c r="A32" s="240">
        <v>6</v>
      </c>
      <c r="B32" s="241" t="s">
        <v>327</v>
      </c>
      <c r="C32" s="269"/>
      <c r="D32" s="269"/>
      <c r="E32" s="292">
        <f t="shared" si="1"/>
        <v>0</v>
      </c>
      <c r="F32" s="269"/>
      <c r="G32" s="269"/>
      <c r="H32" s="270">
        <f t="shared" si="0"/>
        <v>0</v>
      </c>
    </row>
    <row r="33" spans="1:8" s="3" customFormat="1" ht="25.5">
      <c r="A33" s="240">
        <v>6.1</v>
      </c>
      <c r="B33" s="242" t="s">
        <v>393</v>
      </c>
      <c r="C33" s="269">
        <v>94517539.519999996</v>
      </c>
      <c r="D33" s="269">
        <v>92014779.184100002</v>
      </c>
      <c r="E33" s="292">
        <f t="shared" si="1"/>
        <v>186532318.70410001</v>
      </c>
      <c r="F33" s="269"/>
      <c r="G33" s="269"/>
      <c r="H33" s="270">
        <f t="shared" si="0"/>
        <v>0</v>
      </c>
    </row>
    <row r="34" spans="1:8" s="3" customFormat="1" ht="25.5">
      <c r="A34" s="240">
        <v>6.2</v>
      </c>
      <c r="B34" s="242" t="s">
        <v>328</v>
      </c>
      <c r="C34" s="269">
        <v>43312130</v>
      </c>
      <c r="D34" s="269">
        <v>141216981.2349</v>
      </c>
      <c r="E34" s="292">
        <f t="shared" si="1"/>
        <v>184529111.2349</v>
      </c>
      <c r="F34" s="269"/>
      <c r="G34" s="269"/>
      <c r="H34" s="270">
        <f t="shared" si="0"/>
        <v>0</v>
      </c>
    </row>
    <row r="35" spans="1:8" s="3" customFormat="1" ht="15.75">
      <c r="A35" s="240">
        <v>6.3</v>
      </c>
      <c r="B35" s="242" t="s">
        <v>329</v>
      </c>
      <c r="C35" s="269"/>
      <c r="D35" s="269"/>
      <c r="E35" s="292">
        <f t="shared" si="1"/>
        <v>0</v>
      </c>
      <c r="F35" s="269"/>
      <c r="G35" s="269"/>
      <c r="H35" s="270">
        <f t="shared" si="0"/>
        <v>0</v>
      </c>
    </row>
    <row r="36" spans="1:8" s="3" customFormat="1" ht="15.75">
      <c r="A36" s="240">
        <v>6.4</v>
      </c>
      <c r="B36" s="242" t="s">
        <v>330</v>
      </c>
      <c r="C36" s="269"/>
      <c r="D36" s="269"/>
      <c r="E36" s="292">
        <f t="shared" si="1"/>
        <v>0</v>
      </c>
      <c r="F36" s="269"/>
      <c r="G36" s="269"/>
      <c r="H36" s="270">
        <f t="shared" si="0"/>
        <v>0</v>
      </c>
    </row>
    <row r="37" spans="1:8" s="3" customFormat="1" ht="15.75">
      <c r="A37" s="240">
        <v>6.5</v>
      </c>
      <c r="B37" s="242" t="s">
        <v>331</v>
      </c>
      <c r="C37" s="269"/>
      <c r="D37" s="269"/>
      <c r="E37" s="292">
        <f t="shared" si="1"/>
        <v>0</v>
      </c>
      <c r="F37" s="269"/>
      <c r="G37" s="269"/>
      <c r="H37" s="270">
        <f t="shared" si="0"/>
        <v>0</v>
      </c>
    </row>
    <row r="38" spans="1:8" s="3" customFormat="1" ht="25.5">
      <c r="A38" s="240">
        <v>6.6</v>
      </c>
      <c r="B38" s="242" t="s">
        <v>332</v>
      </c>
      <c r="C38" s="269"/>
      <c r="D38" s="269"/>
      <c r="E38" s="292">
        <f t="shared" si="1"/>
        <v>0</v>
      </c>
      <c r="F38" s="269"/>
      <c r="G38" s="269"/>
      <c r="H38" s="270">
        <f t="shared" si="0"/>
        <v>0</v>
      </c>
    </row>
    <row r="39" spans="1:8" s="3" customFormat="1" ht="25.5">
      <c r="A39" s="240">
        <v>6.7</v>
      </c>
      <c r="B39" s="242" t="s">
        <v>333</v>
      </c>
      <c r="C39" s="269"/>
      <c r="D39" s="269"/>
      <c r="E39" s="292">
        <f t="shared" si="1"/>
        <v>0</v>
      </c>
      <c r="F39" s="269"/>
      <c r="G39" s="269"/>
      <c r="H39" s="270">
        <f t="shared" si="0"/>
        <v>0</v>
      </c>
    </row>
    <row r="40" spans="1:8" s="3" customFormat="1" ht="15.75">
      <c r="A40" s="240">
        <v>7</v>
      </c>
      <c r="B40" s="241" t="s">
        <v>334</v>
      </c>
      <c r="C40" s="269"/>
      <c r="D40" s="269"/>
      <c r="E40" s="292">
        <f t="shared" si="1"/>
        <v>0</v>
      </c>
      <c r="F40" s="269"/>
      <c r="G40" s="269"/>
      <c r="H40" s="270">
        <f t="shared" si="0"/>
        <v>0</v>
      </c>
    </row>
    <row r="41" spans="1:8" s="3" customFormat="1" ht="15.75">
      <c r="A41" s="240">
        <v>7.1</v>
      </c>
      <c r="B41" s="242" t="s">
        <v>335</v>
      </c>
      <c r="C41" s="269">
        <v>23219047.510000002</v>
      </c>
      <c r="D41" s="269">
        <v>14102899.999999996</v>
      </c>
      <c r="E41" s="292">
        <f t="shared" si="1"/>
        <v>37321947.509999998</v>
      </c>
      <c r="F41" s="269"/>
      <c r="G41" s="269"/>
      <c r="H41" s="270">
        <f t="shared" si="0"/>
        <v>0</v>
      </c>
    </row>
    <row r="42" spans="1:8" s="3" customFormat="1" ht="25.5">
      <c r="A42" s="240">
        <v>7.2</v>
      </c>
      <c r="B42" s="242" t="s">
        <v>336</v>
      </c>
      <c r="C42" s="269">
        <v>1522260.61</v>
      </c>
      <c r="D42" s="269">
        <v>5630939.4044610001</v>
      </c>
      <c r="E42" s="292">
        <f>C42+D42</f>
        <v>7153200.0144610004</v>
      </c>
      <c r="F42" s="269"/>
      <c r="G42" s="269"/>
      <c r="H42" s="270">
        <f t="shared" si="0"/>
        <v>0</v>
      </c>
    </row>
    <row r="43" spans="1:8" s="3" customFormat="1" ht="25.5">
      <c r="A43" s="240">
        <v>7.3</v>
      </c>
      <c r="B43" s="242" t="s">
        <v>337</v>
      </c>
      <c r="C43" s="269">
        <v>276139100.14999998</v>
      </c>
      <c r="D43" s="269">
        <v>155211934.08000001</v>
      </c>
      <c r="E43" s="292">
        <f t="shared" si="1"/>
        <v>431351034.23000002</v>
      </c>
      <c r="F43" s="269"/>
      <c r="G43" s="269"/>
      <c r="H43" s="270">
        <f t="shared" si="0"/>
        <v>0</v>
      </c>
    </row>
    <row r="44" spans="1:8" s="3" customFormat="1" ht="25.5">
      <c r="A44" s="240">
        <v>7.4</v>
      </c>
      <c r="B44" s="242" t="s">
        <v>338</v>
      </c>
      <c r="C44" s="269">
        <v>124115384.82999998</v>
      </c>
      <c r="D44" s="269">
        <v>62189725.597061992</v>
      </c>
      <c r="E44" s="292">
        <f t="shared" si="1"/>
        <v>186305110.42706198</v>
      </c>
      <c r="F44" s="269"/>
      <c r="G44" s="269"/>
      <c r="H44" s="270">
        <f t="shared" si="0"/>
        <v>0</v>
      </c>
    </row>
    <row r="45" spans="1:8" s="3" customFormat="1" ht="15.75">
      <c r="A45" s="240">
        <v>8</v>
      </c>
      <c r="B45" s="241" t="s">
        <v>339</v>
      </c>
      <c r="C45" s="269"/>
      <c r="D45" s="269"/>
      <c r="E45" s="292">
        <f t="shared" si="1"/>
        <v>0</v>
      </c>
      <c r="F45" s="269"/>
      <c r="G45" s="269"/>
      <c r="H45" s="270">
        <f t="shared" si="0"/>
        <v>0</v>
      </c>
    </row>
    <row r="46" spans="1:8" s="3" customFormat="1" ht="15.75">
      <c r="A46" s="240">
        <v>8.1</v>
      </c>
      <c r="B46" s="242" t="s">
        <v>340</v>
      </c>
      <c r="C46" s="269"/>
      <c r="D46" s="269"/>
      <c r="E46" s="292">
        <f t="shared" si="1"/>
        <v>0</v>
      </c>
      <c r="F46" s="269"/>
      <c r="G46" s="269"/>
      <c r="H46" s="270">
        <f t="shared" si="0"/>
        <v>0</v>
      </c>
    </row>
    <row r="47" spans="1:8" s="3" customFormat="1" ht="15.75">
      <c r="A47" s="240">
        <v>8.1999999999999993</v>
      </c>
      <c r="B47" s="242" t="s">
        <v>341</v>
      </c>
      <c r="C47" s="269"/>
      <c r="D47" s="269"/>
      <c r="E47" s="292">
        <f t="shared" si="1"/>
        <v>0</v>
      </c>
      <c r="F47" s="269"/>
      <c r="G47" s="269"/>
      <c r="H47" s="270">
        <f t="shared" si="0"/>
        <v>0</v>
      </c>
    </row>
    <row r="48" spans="1:8" s="3" customFormat="1" ht="15.75">
      <c r="A48" s="240">
        <v>8.3000000000000007</v>
      </c>
      <c r="B48" s="242" t="s">
        <v>342</v>
      </c>
      <c r="C48" s="269"/>
      <c r="D48" s="269"/>
      <c r="E48" s="292">
        <f t="shared" si="1"/>
        <v>0</v>
      </c>
      <c r="F48" s="269"/>
      <c r="G48" s="269"/>
      <c r="H48" s="270">
        <f t="shared" si="0"/>
        <v>0</v>
      </c>
    </row>
    <row r="49" spans="1:8" s="3" customFormat="1" ht="15.75">
      <c r="A49" s="240">
        <v>8.4</v>
      </c>
      <c r="B49" s="242" t="s">
        <v>343</v>
      </c>
      <c r="C49" s="269"/>
      <c r="D49" s="269"/>
      <c r="E49" s="292">
        <f t="shared" si="1"/>
        <v>0</v>
      </c>
      <c r="F49" s="269"/>
      <c r="G49" s="269"/>
      <c r="H49" s="270">
        <f t="shared" si="0"/>
        <v>0</v>
      </c>
    </row>
    <row r="50" spans="1:8" s="3" customFormat="1" ht="15.75">
      <c r="A50" s="240">
        <v>8.5</v>
      </c>
      <c r="B50" s="242" t="s">
        <v>344</v>
      </c>
      <c r="C50" s="269"/>
      <c r="D50" s="269"/>
      <c r="E50" s="292">
        <f t="shared" si="1"/>
        <v>0</v>
      </c>
      <c r="F50" s="269"/>
      <c r="G50" s="269"/>
      <c r="H50" s="270">
        <f t="shared" si="0"/>
        <v>0</v>
      </c>
    </row>
    <row r="51" spans="1:8" s="3" customFormat="1" ht="15.75">
      <c r="A51" s="240">
        <v>8.6</v>
      </c>
      <c r="B51" s="242" t="s">
        <v>345</v>
      </c>
      <c r="C51" s="269"/>
      <c r="D51" s="269"/>
      <c r="E51" s="292">
        <f t="shared" si="1"/>
        <v>0</v>
      </c>
      <c r="F51" s="269"/>
      <c r="G51" s="269"/>
      <c r="H51" s="270">
        <f t="shared" si="0"/>
        <v>0</v>
      </c>
    </row>
    <row r="52" spans="1:8" s="3" customFormat="1" ht="15.75">
      <c r="A52" s="240">
        <v>8.6999999999999993</v>
      </c>
      <c r="B52" s="242" t="s">
        <v>346</v>
      </c>
      <c r="C52" s="269"/>
      <c r="D52" s="269"/>
      <c r="E52" s="292">
        <f t="shared" si="1"/>
        <v>0</v>
      </c>
      <c r="F52" s="269"/>
      <c r="G52" s="269"/>
      <c r="H52" s="270">
        <f t="shared" si="0"/>
        <v>0</v>
      </c>
    </row>
    <row r="53" spans="1:8" s="3" customFormat="1" ht="16.5" thickBot="1">
      <c r="A53" s="245">
        <v>9</v>
      </c>
      <c r="B53" s="246" t="s">
        <v>347</v>
      </c>
      <c r="C53" s="293"/>
      <c r="D53" s="293"/>
      <c r="E53" s="294">
        <f t="shared" si="1"/>
        <v>0</v>
      </c>
      <c r="F53" s="293"/>
      <c r="G53" s="293"/>
      <c r="H53" s="276">
        <f t="shared" si="0"/>
        <v>0</v>
      </c>
    </row>
    <row r="54" spans="1:8">
      <c r="C54" s="363"/>
      <c r="D54" s="363"/>
      <c r="E54" s="363"/>
    </row>
    <row r="55" spans="1:8">
      <c r="C55" s="363"/>
      <c r="D55" s="363"/>
      <c r="E55" s="363"/>
    </row>
    <row r="56" spans="1:8">
      <c r="C56" s="363"/>
      <c r="D56" s="363"/>
      <c r="E56" s="363"/>
    </row>
  </sheetData>
  <mergeCells count="4">
    <mergeCell ref="A5:A6"/>
    <mergeCell ref="B5:B6"/>
    <mergeCell ref="C5:E5"/>
    <mergeCell ref="F5:H5"/>
  </mergeCells>
  <pageMargins left="0.25" right="0.25"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E37"/>
  <sheetViews>
    <sheetView showGridLines="0" zoomScaleNormal="100" workbookViewId="0">
      <pane xSplit="1" ySplit="4" topLeftCell="B5" activePane="bottomRight" state="frozen"/>
      <selection activeCell="C2" sqref="C2"/>
      <selection pane="topRight" activeCell="C2" sqref="C2"/>
      <selection pane="bottomLeft" activeCell="C2" sqref="C2"/>
      <selection pane="bottomRight" activeCell="B5" sqref="B5"/>
    </sheetView>
  </sheetViews>
  <sheetFormatPr defaultColWidth="9.140625" defaultRowHeight="12.75"/>
  <cols>
    <col min="1" max="1" width="9.5703125" style="2" bestFit="1" customWidth="1"/>
    <col min="2" max="2" width="93.42578125" style="2" bestFit="1" customWidth="1"/>
    <col min="3" max="3" width="10.85546875" style="2" bestFit="1" customWidth="1"/>
    <col min="4" max="4" width="10" style="2" bestFit="1" customWidth="1"/>
    <col min="5" max="5" width="89.85546875" style="13" bestFit="1" customWidth="1"/>
    <col min="6" max="7" width="9.7109375" style="13" customWidth="1"/>
    <col min="8" max="16384" width="9.140625" style="13"/>
  </cols>
  <sheetData>
    <row r="1" spans="1:5" ht="15">
      <c r="A1" s="18" t="s">
        <v>204</v>
      </c>
      <c r="B1" s="362" t="s">
        <v>416</v>
      </c>
      <c r="C1" s="17"/>
    </row>
    <row r="2" spans="1:5" ht="15">
      <c r="A2" s="18" t="s">
        <v>205</v>
      </c>
      <c r="B2" s="362">
        <f>'1. key ratios'!B2</f>
        <v>43008</v>
      </c>
      <c r="C2" s="27"/>
      <c r="D2" s="19"/>
      <c r="E2" s="12"/>
    </row>
    <row r="3" spans="1:5" ht="15">
      <c r="A3" s="18"/>
      <c r="B3" s="17"/>
      <c r="C3" s="27"/>
      <c r="D3" s="19"/>
      <c r="E3" s="12"/>
    </row>
    <row r="4" spans="1:5" ht="15.75" thickBot="1">
      <c r="A4" s="234" t="s">
        <v>354</v>
      </c>
      <c r="B4" s="235" t="s">
        <v>201</v>
      </c>
      <c r="C4" s="234"/>
      <c r="D4" s="236" t="s">
        <v>106</v>
      </c>
    </row>
    <row r="5" spans="1:5" ht="14.25">
      <c r="A5" s="230" t="s">
        <v>34</v>
      </c>
      <c r="B5" s="231"/>
      <c r="C5" s="232" t="s">
        <v>5</v>
      </c>
      <c r="D5" s="233" t="s">
        <v>6</v>
      </c>
    </row>
    <row r="6" spans="1:5" ht="14.25">
      <c r="A6" s="143">
        <v>1</v>
      </c>
      <c r="B6" s="63" t="s">
        <v>209</v>
      </c>
      <c r="C6" s="295">
        <f>C7+C9+C10+C11</f>
        <v>8914238031.7845478</v>
      </c>
      <c r="D6" s="296">
        <f>D7+D9+D10+D11</f>
        <v>0</v>
      </c>
    </row>
    <row r="7" spans="1:5" ht="14.25">
      <c r="A7" s="143">
        <v>1.1000000000000001</v>
      </c>
      <c r="B7" s="64" t="s">
        <v>28</v>
      </c>
      <c r="C7" s="297">
        <v>6688611149.2203064</v>
      </c>
      <c r="D7" s="298"/>
    </row>
    <row r="8" spans="1:5" ht="25.5">
      <c r="A8" s="143" t="s">
        <v>270</v>
      </c>
      <c r="B8" s="194" t="s">
        <v>348</v>
      </c>
      <c r="C8" s="297">
        <v>251024374.52899951</v>
      </c>
      <c r="D8" s="298"/>
    </row>
    <row r="9" spans="1:5" ht="14.25">
      <c r="A9" s="143">
        <v>1.2</v>
      </c>
      <c r="B9" s="64" t="s">
        <v>29</v>
      </c>
      <c r="C9" s="297">
        <v>370073107.02981502</v>
      </c>
      <c r="D9" s="298"/>
    </row>
    <row r="10" spans="1:5" ht="14.25">
      <c r="A10" s="143">
        <v>1.3</v>
      </c>
      <c r="B10" s="64" t="s">
        <v>30</v>
      </c>
      <c r="C10" s="299">
        <v>1851974133.3406031</v>
      </c>
      <c r="D10" s="298"/>
    </row>
    <row r="11" spans="1:5" ht="14.25">
      <c r="A11" s="143">
        <v>1.4</v>
      </c>
      <c r="B11" s="195" t="s">
        <v>89</v>
      </c>
      <c r="C11" s="299">
        <v>3579642.1938220002</v>
      </c>
      <c r="D11" s="298"/>
    </row>
    <row r="12" spans="1:5" ht="14.25">
      <c r="A12" s="143">
        <v>2</v>
      </c>
      <c r="B12" s="63" t="s">
        <v>210</v>
      </c>
      <c r="C12" s="297">
        <v>60109281.225620344</v>
      </c>
      <c r="D12" s="298"/>
    </row>
    <row r="13" spans="1:5" ht="14.25">
      <c r="A13" s="143">
        <v>3</v>
      </c>
      <c r="B13" s="63" t="s">
        <v>208</v>
      </c>
      <c r="C13" s="299">
        <v>864441528.57142901</v>
      </c>
      <c r="D13" s="298"/>
    </row>
    <row r="14" spans="1:5" ht="15" thickBot="1">
      <c r="A14" s="144">
        <v>4</v>
      </c>
      <c r="B14" s="145" t="s">
        <v>271</v>
      </c>
      <c r="C14" s="300">
        <f>C6+C12+C13</f>
        <v>9838788841.5815964</v>
      </c>
      <c r="D14" s="301">
        <f>D6+D12+D13</f>
        <v>0</v>
      </c>
    </row>
    <row r="15" spans="1:5" ht="14.25">
      <c r="A15" s="65"/>
      <c r="B15" s="66"/>
      <c r="C15" s="67"/>
      <c r="D15" s="67"/>
    </row>
    <row r="16" spans="1:5">
      <c r="B16" s="23"/>
    </row>
    <row r="17" spans="2:4">
      <c r="B17" s="105"/>
    </row>
    <row r="18" spans="2:4">
      <c r="B18" s="105"/>
    </row>
    <row r="19" spans="2:4">
      <c r="B19" s="105"/>
    </row>
    <row r="20" spans="2:4">
      <c r="B20" s="105"/>
    </row>
    <row r="21" spans="2:4">
      <c r="B21" s="105"/>
    </row>
    <row r="23" spans="2:4">
      <c r="D23" s="13"/>
    </row>
    <row r="24" spans="2:4">
      <c r="D24" s="13"/>
    </row>
    <row r="25" spans="2:4">
      <c r="D25" s="13"/>
    </row>
    <row r="26" spans="2:4">
      <c r="D26" s="13"/>
    </row>
    <row r="27" spans="2:4">
      <c r="D27" s="13"/>
    </row>
    <row r="28" spans="2:4">
      <c r="D28" s="13"/>
    </row>
    <row r="29" spans="2:4">
      <c r="D29" s="13"/>
    </row>
    <row r="30" spans="2:4">
      <c r="D30" s="13"/>
    </row>
    <row r="31" spans="2:4">
      <c r="D31" s="13"/>
    </row>
    <row r="32" spans="2:4">
      <c r="D32" s="13"/>
    </row>
    <row r="33" spans="4:4">
      <c r="D33" s="13"/>
    </row>
    <row r="34" spans="4:4">
      <c r="D34" s="13"/>
    </row>
    <row r="35" spans="4:4">
      <c r="D35" s="13"/>
    </row>
    <row r="36" spans="4:4">
      <c r="D36" s="13"/>
    </row>
    <row r="37" spans="4:4">
      <c r="D37" s="13"/>
    </row>
  </sheetData>
  <pageMargins left="0.7" right="0.7" top="0.75" bottom="0.75" header="0.3" footer="0.3"/>
  <pageSetup paperSize="9" scale="3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31"/>
  <sheetViews>
    <sheetView showGridLines="0" zoomScaleNormal="100" workbookViewId="0">
      <pane xSplit="1" ySplit="4" topLeftCell="B5" activePane="bottomRight" state="frozen"/>
      <selection activeCell="C2" sqref="C2"/>
      <selection pane="topRight" activeCell="C2" sqref="C2"/>
      <selection pane="bottomLeft" activeCell="C2" sqref="C2"/>
      <selection pane="bottomRight" activeCell="B5" sqref="B5:C5"/>
    </sheetView>
  </sheetViews>
  <sheetFormatPr defaultRowHeight="15"/>
  <cols>
    <col min="1" max="1" width="9.5703125" style="2" bestFit="1" customWidth="1"/>
    <col min="2" max="2" width="89.28515625" style="2" bestFit="1" customWidth="1"/>
    <col min="3" max="3" width="7" style="2" bestFit="1" customWidth="1"/>
  </cols>
  <sheetData>
    <row r="1" spans="1:5">
      <c r="A1" s="2" t="s">
        <v>204</v>
      </c>
      <c r="B1" s="362" t="s">
        <v>416</v>
      </c>
    </row>
    <row r="2" spans="1:5">
      <c r="A2" s="2" t="s">
        <v>205</v>
      </c>
      <c r="B2" s="362">
        <f>'1. key ratios'!B2</f>
        <v>43008</v>
      </c>
    </row>
    <row r="4" spans="1:5" ht="16.5" thickBot="1">
      <c r="A4" s="247" t="s">
        <v>355</v>
      </c>
      <c r="B4" s="68" t="s">
        <v>162</v>
      </c>
      <c r="C4" s="14"/>
    </row>
    <row r="5" spans="1:5" ht="15.75">
      <c r="A5" s="11"/>
      <c r="B5" s="423" t="s">
        <v>163</v>
      </c>
      <c r="C5" s="424"/>
    </row>
    <row r="6" spans="1:5" ht="15.75">
      <c r="A6" s="15">
        <v>1</v>
      </c>
      <c r="B6" s="421" t="s">
        <v>400</v>
      </c>
      <c r="C6" s="422"/>
    </row>
    <row r="7" spans="1:5" ht="15.75">
      <c r="A7" s="15">
        <v>2</v>
      </c>
      <c r="B7" s="421" t="s">
        <v>401</v>
      </c>
      <c r="C7" s="422"/>
    </row>
    <row r="8" spans="1:5" ht="15.75">
      <c r="A8" s="15">
        <v>3</v>
      </c>
      <c r="B8" s="421" t="s">
        <v>402</v>
      </c>
      <c r="C8" s="422"/>
    </row>
    <row r="9" spans="1:5" ht="15.75">
      <c r="A9" s="15">
        <v>4</v>
      </c>
      <c r="B9" s="421" t="s">
        <v>403</v>
      </c>
      <c r="C9" s="422"/>
    </row>
    <row r="10" spans="1:5" ht="15.75">
      <c r="A10" s="15">
        <v>5</v>
      </c>
      <c r="B10" s="421" t="s">
        <v>404</v>
      </c>
      <c r="C10" s="422"/>
    </row>
    <row r="11" spans="1:5" ht="15.75">
      <c r="A11" s="15">
        <v>6</v>
      </c>
      <c r="B11" s="421" t="s">
        <v>405</v>
      </c>
      <c r="C11" s="422"/>
    </row>
    <row r="12" spans="1:5" ht="15.75">
      <c r="A12" s="15">
        <v>7</v>
      </c>
      <c r="B12" s="421" t="s">
        <v>406</v>
      </c>
      <c r="C12" s="422"/>
      <c r="E12" s="4"/>
    </row>
    <row r="13" spans="1:5" ht="15.75">
      <c r="A13" s="15">
        <v>8</v>
      </c>
      <c r="B13" s="385" t="s">
        <v>428</v>
      </c>
      <c r="C13" s="26"/>
      <c r="E13" s="4"/>
    </row>
    <row r="14" spans="1:5">
      <c r="A14" s="15"/>
      <c r="B14" s="425"/>
      <c r="C14" s="426"/>
    </row>
    <row r="15" spans="1:5" ht="15.75">
      <c r="A15" s="15"/>
      <c r="B15" s="427" t="s">
        <v>164</v>
      </c>
      <c r="C15" s="428"/>
    </row>
    <row r="16" spans="1:5" ht="15.75">
      <c r="A16" s="15">
        <v>1</v>
      </c>
      <c r="B16" s="421" t="s">
        <v>407</v>
      </c>
      <c r="C16" s="422"/>
    </row>
    <row r="17" spans="1:3" ht="15.75">
      <c r="A17" s="15">
        <v>2</v>
      </c>
      <c r="B17" s="355" t="s">
        <v>408</v>
      </c>
      <c r="C17" s="356"/>
    </row>
    <row r="18" spans="1:3" ht="15.75">
      <c r="A18" s="15">
        <v>3</v>
      </c>
      <c r="B18" s="421" t="s">
        <v>409</v>
      </c>
      <c r="C18" s="422"/>
    </row>
    <row r="19" spans="1:3" ht="15.75">
      <c r="A19" s="15">
        <v>4</v>
      </c>
      <c r="B19" s="421" t="s">
        <v>410</v>
      </c>
      <c r="C19" s="422"/>
    </row>
    <row r="20" spans="1:3" ht="15.75">
      <c r="A20" s="15">
        <v>5</v>
      </c>
      <c r="B20" s="421" t="s">
        <v>411</v>
      </c>
      <c r="C20" s="422"/>
    </row>
    <row r="21" spans="1:3" ht="15.75">
      <c r="A21" s="15">
        <v>6</v>
      </c>
      <c r="B21" s="421" t="s">
        <v>412</v>
      </c>
      <c r="C21" s="422"/>
    </row>
    <row r="22" spans="1:3" ht="15.75">
      <c r="A22" s="15">
        <v>7</v>
      </c>
      <c r="B22" s="421" t="s">
        <v>413</v>
      </c>
      <c r="C22" s="422"/>
    </row>
    <row r="23" spans="1:3" ht="15.75">
      <c r="A23" s="15"/>
      <c r="B23" s="385"/>
      <c r="C23" s="69"/>
    </row>
    <row r="24" spans="1:3" ht="15.75">
      <c r="A24" s="15"/>
      <c r="B24" s="385"/>
      <c r="C24" s="26"/>
    </row>
    <row r="25" spans="1:3" ht="15.75">
      <c r="A25" s="15"/>
      <c r="B25" s="385"/>
      <c r="C25" s="26"/>
    </row>
    <row r="26" spans="1:3">
      <c r="A26" s="401"/>
      <c r="B26" s="419" t="s">
        <v>165</v>
      </c>
      <c r="C26" s="420"/>
    </row>
    <row r="27" spans="1:3" ht="15.75">
      <c r="A27" s="15">
        <v>1</v>
      </c>
      <c r="B27" s="357" t="s">
        <v>414</v>
      </c>
      <c r="C27" s="358">
        <v>0.99514570105383038</v>
      </c>
    </row>
    <row r="28" spans="1:3">
      <c r="A28" s="402"/>
      <c r="B28" s="403"/>
      <c r="C28" s="400"/>
    </row>
    <row r="29" spans="1:3">
      <c r="A29" s="15"/>
      <c r="B29" s="417" t="s">
        <v>294</v>
      </c>
      <c r="C29" s="418"/>
    </row>
    <row r="30" spans="1:3" ht="15.75">
      <c r="A30" s="15">
        <v>1</v>
      </c>
      <c r="B30" s="357" t="s">
        <v>415</v>
      </c>
      <c r="C30" s="358">
        <v>8.3592238888521755E-2</v>
      </c>
    </row>
    <row r="31" spans="1:3" ht="16.5" thickBot="1">
      <c r="A31" s="16"/>
      <c r="B31" s="70"/>
      <c r="C31" s="71"/>
    </row>
  </sheetData>
  <mergeCells count="18">
    <mergeCell ref="B5:C5"/>
    <mergeCell ref="B14:C14"/>
    <mergeCell ref="B15:C15"/>
    <mergeCell ref="B29:C29"/>
    <mergeCell ref="B26:C26"/>
    <mergeCell ref="B6:C6"/>
    <mergeCell ref="B7:C7"/>
    <mergeCell ref="B8:C8"/>
    <mergeCell ref="B9:C9"/>
    <mergeCell ref="B10:C10"/>
    <mergeCell ref="B11:C11"/>
    <mergeCell ref="B12:C12"/>
    <mergeCell ref="B16:C16"/>
    <mergeCell ref="B18:C18"/>
    <mergeCell ref="B19:C19"/>
    <mergeCell ref="B20:C20"/>
    <mergeCell ref="B21:C21"/>
    <mergeCell ref="B22:C22"/>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I37"/>
  <sheetViews>
    <sheetView showGridLines="0" zoomScale="85" zoomScaleNormal="85" workbookViewId="0">
      <pane xSplit="1" ySplit="5" topLeftCell="B6" activePane="bottomRight" state="frozen"/>
      <selection activeCell="C2" sqref="C2"/>
      <selection pane="topRight" activeCell="C2" sqref="C2"/>
      <selection pane="bottomLeft" activeCell="C2" sqref="C2"/>
      <selection pane="bottomRight" activeCell="B6" sqref="B6:B7"/>
    </sheetView>
  </sheetViews>
  <sheetFormatPr defaultRowHeight="15"/>
  <cols>
    <col min="1" max="1" width="9.5703125" style="2" bestFit="1" customWidth="1"/>
    <col min="2" max="2" width="47.5703125" style="2" customWidth="1"/>
    <col min="3" max="3" width="28" style="2" customWidth="1"/>
    <col min="4" max="4" width="22.42578125" style="2" customWidth="1"/>
    <col min="5" max="5" width="30.5703125" style="2" bestFit="1" customWidth="1"/>
    <col min="6" max="6" width="25.42578125" style="2" customWidth="1"/>
    <col min="7" max="7" width="23.28515625" customWidth="1"/>
    <col min="8" max="8" width="12" bestFit="1" customWidth="1"/>
    <col min="9" max="9" width="12.5703125" bestFit="1" customWidth="1"/>
  </cols>
  <sheetData>
    <row r="1" spans="1:9" ht="15.75">
      <c r="A1" s="18" t="s">
        <v>204</v>
      </c>
      <c r="B1" s="362" t="s">
        <v>416</v>
      </c>
    </row>
    <row r="2" spans="1:9" s="21" customFormat="1" ht="15.75" customHeight="1">
      <c r="A2" s="21" t="s">
        <v>205</v>
      </c>
      <c r="B2" s="362">
        <f>'1. key ratios'!B2</f>
        <v>43008</v>
      </c>
    </row>
    <row r="3" spans="1:9" s="21" customFormat="1" ht="15.75" customHeight="1"/>
    <row r="4" spans="1:9" s="21" customFormat="1" ht="15.75" customHeight="1" thickBot="1">
      <c r="A4" s="252" t="s">
        <v>356</v>
      </c>
      <c r="B4" s="253" t="s">
        <v>282</v>
      </c>
      <c r="C4" s="210"/>
      <c r="D4" s="210"/>
      <c r="E4" s="210"/>
      <c r="F4" s="210"/>
      <c r="G4" s="211" t="s">
        <v>106</v>
      </c>
    </row>
    <row r="5" spans="1:9" s="125" customFormat="1" ht="17.45" customHeight="1">
      <c r="A5" s="251"/>
      <c r="B5" s="251"/>
      <c r="C5" s="208" t="s">
        <v>0</v>
      </c>
      <c r="D5" s="208" t="s">
        <v>1</v>
      </c>
      <c r="E5" s="208" t="s">
        <v>2</v>
      </c>
      <c r="F5" s="208" t="s">
        <v>3</v>
      </c>
      <c r="G5" s="208" t="s">
        <v>281</v>
      </c>
      <c r="H5" s="208"/>
    </row>
    <row r="6" spans="1:9" s="167" customFormat="1" ht="14.45" customHeight="1">
      <c r="A6" s="250"/>
      <c r="B6" s="429" t="s">
        <v>249</v>
      </c>
      <c r="C6" s="429" t="s">
        <v>248</v>
      </c>
      <c r="D6" s="430" t="s">
        <v>247</v>
      </c>
      <c r="E6" s="431"/>
      <c r="F6" s="431"/>
      <c r="G6" s="432" t="s">
        <v>398</v>
      </c>
      <c r="I6"/>
    </row>
    <row r="7" spans="1:9" s="167" customFormat="1" ht="99.6" customHeight="1">
      <c r="A7" s="250"/>
      <c r="B7" s="429"/>
      <c r="C7" s="429"/>
      <c r="D7" s="196" t="s">
        <v>246</v>
      </c>
      <c r="E7" s="196" t="s">
        <v>287</v>
      </c>
      <c r="F7" s="209" t="s">
        <v>245</v>
      </c>
      <c r="G7" s="433"/>
      <c r="I7"/>
    </row>
    <row r="8" spans="1:9">
      <c r="A8" s="344">
        <v>1</v>
      </c>
      <c r="B8" s="248" t="s">
        <v>167</v>
      </c>
      <c r="C8" s="353">
        <f>'2. RC'!E7</f>
        <v>523664565.77999997</v>
      </c>
      <c r="D8" s="353"/>
      <c r="E8" s="353">
        <f t="shared" ref="E8:E14" si="0">C8-D8</f>
        <v>523664565.77999997</v>
      </c>
      <c r="F8" s="353"/>
      <c r="G8" s="354">
        <f>E8+F8</f>
        <v>523664565.77999997</v>
      </c>
    </row>
    <row r="9" spans="1:9">
      <c r="A9" s="344">
        <v>2</v>
      </c>
      <c r="B9" s="248" t="s">
        <v>168</v>
      </c>
      <c r="C9" s="353">
        <f>'2. RC'!E8</f>
        <v>973925345.8915</v>
      </c>
      <c r="D9" s="353"/>
      <c r="E9" s="353">
        <f t="shared" si="0"/>
        <v>973925345.8915</v>
      </c>
      <c r="F9" s="353"/>
      <c r="G9" s="354">
        <f>E9+F9</f>
        <v>973925345.8915</v>
      </c>
    </row>
    <row r="10" spans="1:9">
      <c r="A10" s="344">
        <v>3</v>
      </c>
      <c r="B10" s="248" t="s">
        <v>244</v>
      </c>
      <c r="C10" s="353">
        <f>'2. RC'!E9</f>
        <v>997196655.05999994</v>
      </c>
      <c r="D10" s="353"/>
      <c r="E10" s="353">
        <f t="shared" si="0"/>
        <v>997196655.05999994</v>
      </c>
      <c r="F10" s="353"/>
      <c r="G10" s="354">
        <f t="shared" ref="G10:G12" si="1">E10+F10</f>
        <v>997196655.05999994</v>
      </c>
    </row>
    <row r="11" spans="1:9" ht="25.5">
      <c r="A11" s="344">
        <v>4</v>
      </c>
      <c r="B11" s="248" t="s">
        <v>198</v>
      </c>
      <c r="C11" s="353">
        <f>'2. RC'!E10</f>
        <v>303.24</v>
      </c>
      <c r="D11" s="353"/>
      <c r="E11" s="353">
        <f t="shared" si="0"/>
        <v>303.24</v>
      </c>
      <c r="F11" s="353"/>
      <c r="G11" s="354">
        <f t="shared" si="1"/>
        <v>303.24</v>
      </c>
    </row>
    <row r="12" spans="1:9">
      <c r="A12" s="344">
        <v>5</v>
      </c>
      <c r="B12" s="248" t="s">
        <v>170</v>
      </c>
      <c r="C12" s="353">
        <f>'2. RC'!E11</f>
        <v>1320822895.3012908</v>
      </c>
      <c r="D12" s="353"/>
      <c r="E12" s="353">
        <f t="shared" si="0"/>
        <v>1320822895.3012908</v>
      </c>
      <c r="F12" s="353">
        <v>1905633.2791631515</v>
      </c>
      <c r="G12" s="354">
        <f t="shared" si="1"/>
        <v>1322728528.5804539</v>
      </c>
    </row>
    <row r="13" spans="1:9">
      <c r="A13" s="344">
        <v>6.1</v>
      </c>
      <c r="B13" s="248" t="s">
        <v>171</v>
      </c>
      <c r="C13" s="353">
        <f>'2. RC'!E12</f>
        <v>6451737496.2399998</v>
      </c>
      <c r="D13" s="353">
        <v>0</v>
      </c>
      <c r="E13" s="353">
        <f>C13-D13</f>
        <v>6451737496.2399998</v>
      </c>
      <c r="F13" s="353">
        <v>2917275716.340003</v>
      </c>
      <c r="G13" s="354">
        <f>E13+F13</f>
        <v>9369013212.5800018</v>
      </c>
    </row>
    <row r="14" spans="1:9">
      <c r="A14" s="344">
        <v>6.2</v>
      </c>
      <c r="B14" s="249" t="s">
        <v>172</v>
      </c>
      <c r="C14" s="353">
        <f>'2. RC'!E13</f>
        <v>-353925068.93919998</v>
      </c>
      <c r="D14" s="353"/>
      <c r="E14" s="353">
        <f t="shared" si="0"/>
        <v>-353925068.93919998</v>
      </c>
      <c r="F14" s="353">
        <v>-171943355.4991999</v>
      </c>
      <c r="G14" s="354">
        <f>E14+F14</f>
        <v>-525868424.43839991</v>
      </c>
    </row>
    <row r="15" spans="1:9">
      <c r="A15" s="344">
        <v>6</v>
      </c>
      <c r="B15" s="248" t="s">
        <v>243</v>
      </c>
      <c r="C15" s="353">
        <f>SUM(C13:C14)</f>
        <v>6097812427.3007994</v>
      </c>
      <c r="D15" s="353">
        <f>SUM(D13:D14)</f>
        <v>0</v>
      </c>
      <c r="E15" s="353">
        <f>SUM(E13:E14)</f>
        <v>6097812427.3007994</v>
      </c>
      <c r="F15" s="353">
        <v>2745332360.8408031</v>
      </c>
      <c r="G15" s="354">
        <f>E15+F15</f>
        <v>8843144788.1416016</v>
      </c>
    </row>
    <row r="16" spans="1:9" ht="25.5">
      <c r="A16" s="344">
        <v>7</v>
      </c>
      <c r="B16" s="248" t="s">
        <v>174</v>
      </c>
      <c r="C16" s="353">
        <v>80532197.565600008</v>
      </c>
      <c r="D16" s="353"/>
      <c r="E16" s="353">
        <f>C16-D16</f>
        <v>80532197.565600008</v>
      </c>
      <c r="F16" s="353">
        <v>17012304.608442936</v>
      </c>
      <c r="G16" s="354">
        <f t="shared" ref="G16:G19" si="2">E16+F16</f>
        <v>97544502.17404294</v>
      </c>
    </row>
    <row r="17" spans="1:9">
      <c r="A17" s="344">
        <v>8</v>
      </c>
      <c r="B17" s="248" t="s">
        <v>175</v>
      </c>
      <c r="C17" s="353">
        <v>77194565.796000004</v>
      </c>
      <c r="D17" s="353"/>
      <c r="E17" s="353">
        <f>C17-D17</f>
        <v>77194565.796000004</v>
      </c>
      <c r="F17" s="353"/>
      <c r="G17" s="354">
        <f>E17+F17</f>
        <v>77194565.796000004</v>
      </c>
      <c r="H17" s="6"/>
      <c r="I17" s="6"/>
    </row>
    <row r="18" spans="1:9">
      <c r="A18" s="344">
        <v>9</v>
      </c>
      <c r="B18" s="248" t="s">
        <v>176</v>
      </c>
      <c r="C18" s="353">
        <v>122056318.66</v>
      </c>
      <c r="D18" s="353">
        <v>21554318.998400174</v>
      </c>
      <c r="E18" s="353">
        <f>C18-D18</f>
        <v>100501999.66159981</v>
      </c>
      <c r="F18" s="353"/>
      <c r="G18" s="354">
        <f t="shared" si="2"/>
        <v>100501999.66159981</v>
      </c>
      <c r="I18" s="6"/>
    </row>
    <row r="19" spans="1:9" ht="25.5">
      <c r="A19" s="344">
        <v>10</v>
      </c>
      <c r="B19" s="248" t="s">
        <v>177</v>
      </c>
      <c r="C19" s="353">
        <v>384513512.33679998</v>
      </c>
      <c r="D19" s="353">
        <v>108034493.56</v>
      </c>
      <c r="E19" s="353">
        <f>C19-D19</f>
        <v>276479018.77679998</v>
      </c>
      <c r="F19" s="353"/>
      <c r="G19" s="354">
        <f t="shared" si="2"/>
        <v>276479018.77679998</v>
      </c>
      <c r="I19" s="6"/>
    </row>
    <row r="20" spans="1:9">
      <c r="A20" s="344">
        <v>11</v>
      </c>
      <c r="B20" s="248" t="s">
        <v>178</v>
      </c>
      <c r="C20" s="353">
        <v>184795986.1758</v>
      </c>
      <c r="D20" s="353"/>
      <c r="E20" s="353">
        <f>C20-D20</f>
        <v>184795986.1758</v>
      </c>
      <c r="F20" s="353">
        <v>22743563</v>
      </c>
      <c r="G20" s="354">
        <f>E20+F20</f>
        <v>207539549.1758</v>
      </c>
    </row>
    <row r="21" spans="1:9" ht="51.75" thickBot="1">
      <c r="A21" s="255"/>
      <c r="B21" s="254" t="s">
        <v>394</v>
      </c>
      <c r="C21" s="347">
        <f>SUM(C8:C12, C15:C20)</f>
        <v>10762514773.107788</v>
      </c>
      <c r="D21" s="347">
        <f t="shared" ref="D21:E21" si="3">SUM(D8:D12, D15:D20)</f>
        <v>129588812.55840018</v>
      </c>
      <c r="E21" s="347">
        <f t="shared" si="3"/>
        <v>10632925960.549389</v>
      </c>
      <c r="F21" s="347">
        <f>SUM(F8:F12, F15:F20)</f>
        <v>2786993861.7284093</v>
      </c>
      <c r="G21" s="347">
        <f>SUM(G8:G12, G15:G20)</f>
        <v>13419919822.277798</v>
      </c>
    </row>
    <row r="22" spans="1:9">
      <c r="A22"/>
      <c r="B22"/>
      <c r="C22"/>
      <c r="D22"/>
      <c r="E22"/>
      <c r="F22"/>
    </row>
    <row r="23" spans="1:9">
      <c r="A23"/>
      <c r="B23"/>
      <c r="C23"/>
      <c r="D23"/>
      <c r="E23"/>
      <c r="F23" s="6"/>
    </row>
    <row r="24" spans="1:9">
      <c r="E24" s="365"/>
      <c r="F24" s="370"/>
    </row>
    <row r="25" spans="1:9" s="2" customFormat="1">
      <c r="B25" s="72"/>
      <c r="G25"/>
      <c r="H25"/>
      <c r="I25"/>
    </row>
    <row r="26" spans="1:9" s="2" customFormat="1">
      <c r="B26" s="73"/>
      <c r="E26" s="365"/>
      <c r="G26"/>
      <c r="H26"/>
      <c r="I26"/>
    </row>
    <row r="27" spans="1:9" s="2" customFormat="1">
      <c r="B27" s="72"/>
      <c r="G27"/>
      <c r="H27"/>
      <c r="I27"/>
    </row>
    <row r="28" spans="1:9" s="2" customFormat="1">
      <c r="B28" s="72"/>
      <c r="G28"/>
      <c r="H28"/>
      <c r="I28"/>
    </row>
    <row r="29" spans="1:9" s="2" customFormat="1">
      <c r="B29" s="72"/>
      <c r="G29"/>
      <c r="H29"/>
      <c r="I29"/>
    </row>
    <row r="30" spans="1:9" s="2" customFormat="1">
      <c r="B30" s="72"/>
      <c r="G30"/>
      <c r="H30"/>
      <c r="I30"/>
    </row>
    <row r="31" spans="1:9" s="2" customFormat="1">
      <c r="B31" s="72"/>
      <c r="G31"/>
      <c r="H31"/>
      <c r="I31"/>
    </row>
    <row r="32" spans="1:9" s="2" customFormat="1">
      <c r="B32" s="73"/>
      <c r="G32"/>
      <c r="H32"/>
      <c r="I32"/>
    </row>
    <row r="33" spans="2:9" s="2" customFormat="1">
      <c r="B33" s="73"/>
      <c r="G33"/>
      <c r="H33"/>
      <c r="I33"/>
    </row>
    <row r="34" spans="2:9" s="2" customFormat="1">
      <c r="B34" s="73"/>
      <c r="G34"/>
      <c r="H34"/>
      <c r="I34"/>
    </row>
    <row r="35" spans="2:9" s="2" customFormat="1">
      <c r="B35" s="73"/>
      <c r="G35"/>
      <c r="H35"/>
      <c r="I35"/>
    </row>
    <row r="36" spans="2:9" s="2" customFormat="1">
      <c r="B36" s="73"/>
      <c r="G36"/>
      <c r="H36"/>
      <c r="I36"/>
    </row>
    <row r="37" spans="2:9" s="2" customFormat="1">
      <c r="B37" s="73"/>
      <c r="G37"/>
      <c r="H37"/>
      <c r="I37"/>
    </row>
  </sheetData>
  <mergeCells count="4">
    <mergeCell ref="B6:B7"/>
    <mergeCell ref="C6:C7"/>
    <mergeCell ref="D6:F6"/>
    <mergeCell ref="G6:G7"/>
  </mergeCells>
  <pageMargins left="0.7" right="0.7" top="0.75" bottom="0.75" header="0.3" footer="0.3"/>
  <pageSetup paperSize="9"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9696"/>
  </sheetPr>
  <dimension ref="A1:H22"/>
  <sheetViews>
    <sheetView showGridLines="0" zoomScaleNormal="100" workbookViewId="0">
      <pane xSplit="1" ySplit="4" topLeftCell="B5" activePane="bottomRight" state="frozen"/>
      <selection activeCell="C2" sqref="C2"/>
      <selection pane="topRight" activeCell="C2" sqref="C2"/>
      <selection pane="bottomLeft" activeCell="C2" sqref="C2"/>
      <selection pane="bottomRight" activeCell="B5" sqref="B5"/>
    </sheetView>
  </sheetViews>
  <sheetFormatPr defaultRowHeight="15" outlineLevelRow="1"/>
  <cols>
    <col min="1" max="1" width="9.5703125" style="2" bestFit="1" customWidth="1"/>
    <col min="2" max="2" width="114.28515625" style="2" customWidth="1"/>
    <col min="3" max="3" width="13.85546875" style="350" bestFit="1" customWidth="1"/>
    <col min="4" max="4" width="25.42578125" customWidth="1"/>
    <col min="5" max="5" width="24.28515625" customWidth="1"/>
    <col min="6" max="6" width="10" bestFit="1" customWidth="1"/>
    <col min="7" max="7" width="12" bestFit="1" customWidth="1"/>
    <col min="8" max="8" width="12.5703125" bestFit="1" customWidth="1"/>
  </cols>
  <sheetData>
    <row r="1" spans="1:8" ht="15.75">
      <c r="A1" s="18" t="s">
        <v>204</v>
      </c>
      <c r="B1" s="362" t="s">
        <v>416</v>
      </c>
    </row>
    <row r="2" spans="1:8" s="21" customFormat="1" ht="15.75" customHeight="1">
      <c r="A2" s="21" t="s">
        <v>205</v>
      </c>
      <c r="B2" s="362">
        <f>'1. key ratios'!B2</f>
        <v>43008</v>
      </c>
      <c r="C2" s="350"/>
      <c r="D2"/>
      <c r="E2"/>
    </row>
    <row r="3" spans="1:8" s="21" customFormat="1" ht="15.75" customHeight="1">
      <c r="C3" s="350"/>
      <c r="D3"/>
      <c r="E3"/>
    </row>
    <row r="4" spans="1:8" s="21" customFormat="1" ht="26.25" thickBot="1">
      <c r="A4" s="21" t="s">
        <v>357</v>
      </c>
      <c r="B4" s="217" t="s">
        <v>286</v>
      </c>
      <c r="C4" s="377" t="s">
        <v>106</v>
      </c>
      <c r="D4"/>
      <c r="E4"/>
    </row>
    <row r="5" spans="1:8" ht="26.25">
      <c r="A5" s="212">
        <v>1</v>
      </c>
      <c r="B5" s="213" t="s">
        <v>367</v>
      </c>
      <c r="C5" s="378">
        <f>'7. LI1'!G21</f>
        <v>13419919822.277798</v>
      </c>
    </row>
    <row r="6" spans="1:8" s="198" customFormat="1">
      <c r="A6" s="124">
        <v>2.1</v>
      </c>
      <c r="B6" s="219" t="s">
        <v>288</v>
      </c>
      <c r="C6" s="379">
        <v>1015467714.8949001</v>
      </c>
    </row>
    <row r="7" spans="1:8" s="4" customFormat="1" ht="25.5" outlineLevel="1">
      <c r="A7" s="218">
        <v>2.2000000000000002</v>
      </c>
      <c r="B7" s="214" t="s">
        <v>289</v>
      </c>
      <c r="C7" s="380">
        <v>139084584.6911</v>
      </c>
      <c r="D7" s="364"/>
      <c r="E7" s="375"/>
    </row>
    <row r="8" spans="1:8" s="4" customFormat="1" ht="26.25">
      <c r="A8" s="218">
        <v>3</v>
      </c>
      <c r="B8" s="215" t="s">
        <v>368</v>
      </c>
      <c r="C8" s="381">
        <f>SUM(C5:C7)</f>
        <v>14574472121.863796</v>
      </c>
    </row>
    <row r="9" spans="1:8" s="198" customFormat="1">
      <c r="A9" s="124">
        <v>4</v>
      </c>
      <c r="B9" s="222" t="s">
        <v>283</v>
      </c>
      <c r="C9" s="380">
        <v>171962005.5562</v>
      </c>
    </row>
    <row r="10" spans="1:8" s="4" customFormat="1" ht="25.5" outlineLevel="1">
      <c r="A10" s="218">
        <v>5.0999999999999996</v>
      </c>
      <c r="B10" s="214" t="s">
        <v>295</v>
      </c>
      <c r="C10" s="380">
        <v>-565422074.19921005</v>
      </c>
    </row>
    <row r="11" spans="1:8" s="4" customFormat="1" ht="25.5" outlineLevel="1">
      <c r="A11" s="218">
        <v>5.2</v>
      </c>
      <c r="B11" s="214" t="s">
        <v>296</v>
      </c>
      <c r="C11" s="380">
        <v>-135504942.497278</v>
      </c>
      <c r="E11" s="364"/>
    </row>
    <row r="12" spans="1:8" s="4" customFormat="1">
      <c r="A12" s="218">
        <v>6</v>
      </c>
      <c r="B12" s="220" t="s">
        <v>284</v>
      </c>
      <c r="C12" s="380">
        <v>-374785239.15138245</v>
      </c>
      <c r="E12" s="364"/>
    </row>
    <row r="13" spans="1:8" s="4" customFormat="1" ht="15.75" thickBot="1">
      <c r="A13" s="221">
        <v>7</v>
      </c>
      <c r="B13" s="216" t="s">
        <v>285</v>
      </c>
      <c r="C13" s="382">
        <f>SUM(C8:C12)</f>
        <v>13670721871.572126</v>
      </c>
    </row>
    <row r="14" spans="1:8">
      <c r="D14" s="363"/>
    </row>
    <row r="16" spans="1:8" s="2" customFormat="1">
      <c r="B16" s="72"/>
      <c r="C16" s="350"/>
      <c r="D16"/>
      <c r="E16"/>
      <c r="F16"/>
      <c r="G16"/>
      <c r="H16"/>
    </row>
    <row r="17" spans="2:8" s="2" customFormat="1">
      <c r="B17" s="73"/>
      <c r="C17" s="350"/>
      <c r="D17"/>
      <c r="E17"/>
      <c r="F17"/>
      <c r="G17"/>
      <c r="H17"/>
    </row>
    <row r="18" spans="2:8" s="2" customFormat="1">
      <c r="B18" s="73"/>
      <c r="C18" s="350"/>
      <c r="D18"/>
      <c r="E18"/>
      <c r="F18"/>
      <c r="G18"/>
      <c r="H18"/>
    </row>
    <row r="19" spans="2:8" s="2" customFormat="1">
      <c r="B19" s="73"/>
      <c r="C19" s="350"/>
      <c r="D19"/>
      <c r="E19"/>
      <c r="F19"/>
      <c r="G19"/>
      <c r="H19"/>
    </row>
    <row r="20" spans="2:8" s="2" customFormat="1">
      <c r="B20" s="73"/>
      <c r="C20" s="350"/>
      <c r="D20"/>
      <c r="E20"/>
      <c r="F20"/>
      <c r="G20"/>
      <c r="H20"/>
    </row>
    <row r="21" spans="2:8" s="2" customFormat="1">
      <c r="B21" s="73"/>
      <c r="C21" s="350"/>
      <c r="D21"/>
      <c r="E21"/>
      <c r="F21"/>
      <c r="G21"/>
      <c r="H21"/>
    </row>
    <row r="22" spans="2:8" s="2" customFormat="1">
      <c r="B22" s="73"/>
      <c r="C22" s="350"/>
      <c r="D22"/>
      <c r="E22"/>
      <c r="F22"/>
      <c r="G22"/>
      <c r="H22"/>
    </row>
  </sheetData>
  <pageMargins left="0.7" right="0.7" top="0.75" bottom="0.75" header="0.3" footer="0.3"/>
  <pageSetup paperSize="9" scale="61" orientation="portrait" r:id="rId1"/>
  <colBreaks count="1" manualBreakCount="1">
    <brk id="3" max="1048575" man="1"/>
  </colBreaks>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y9eur1Du8TKuSwM6tLKxujtKtTA=</DigestValue>
    </Reference>
    <Reference URI="#idOfficeObject" Type="http://www.w3.org/2000/09/xmldsig#Object">
      <DigestMethod Algorithm="http://www.w3.org/2000/09/xmldsig#sha1"/>
      <DigestValue>wfxWl4mCBMAnrm8ZhM/dp319HP8=</DigestValue>
    </Reference>
    <Reference URI="#idSignedProperties" Type="http://uri.etsi.org/01903#SignedProperties">
      <Transforms>
        <Transform Algorithm="http://www.w3.org/TR/2001/REC-xml-c14n-20010315"/>
      </Transforms>
      <DigestMethod Algorithm="http://www.w3.org/2000/09/xmldsig#sha1"/>
      <DigestValue>9JacmE/yo95aiLmuy79zmzRSU18=</DigestValue>
    </Reference>
  </SignedInfo>
  <SignatureValue>gGzoMbQ1QHWkwK42dZzwmLOWTV1+/BXY3OuXrlySg73dtt3BR1Bp9ufMH2+6N+oLHb36dHpTaiUz
BalrU4m80reMJVMTzSrhPfh9bc7hJj76NOdxgPPoZVAQ0QgzBWZnXWFYHI8kk/nBoG2fo8lpbJ4h
0VoxNJSdm1xDebQOr7cN4AKcw5dnd44DuDsh5pV0OZIrUNM2vJqAIQA8RelCwjeYSJislwZWJSOA
OFVd3SkA6VFKw93rYn+AwTav/Ff9OmSEHzF5XMPNGC2DWQGG78e84THsrlgIFnQrJK0yVCOhtQ/i
egjyhCxbKZVzYHNiHFyWtprogMHC5jWV/b9paw==</SignatureValue>
  <KeyInfo>
    <X509Data>
      <X509Certificate>MIIGQDCCBSigAwIBAgIKe1tkvQACAAAc2jANBgkqhkiG9w0BAQsFADBKMRIwEAYKCZImiZPyLGQB
GRYCZ2UxEzARBgoJkiaJk/IsZAEZFgNuYmcxHzAdBgNVBAMTFk5CRyBDbGFzcyAyIElOVCBTdWIg
Q0EwHhcNMTcwMjE1MTAwMTU2WhcNMTkwMjE1MTAwMTU2WjA+MRwwGgYDVQQKExNKU0MgQmFuayBP
ZiBHZW9yZ2lhMR4wHAYDVQQDExVCQkcgLSBUYXRvIFRvbWFzaHZpbGkwggEiMA0GCSqGSIb3DQEB
AQUAA4IBDwAwggEKAoIBAQDprCJK8ja94EJpYJ08M2LfcWia1z1RA0mGsRTQddTUQL3sjRZmPFEp
eR7BYC0qlrVMl/kwYdN4vLWju3KULIoi8WSXK0eg52SC3kFNCHW2ePDNJMY+GO3XkfkHBcCyqSUf
e3l1gw8CsxqjjVPEICk2HC60UW59udxoNtnJ6Jg6Q0qJPEVTJaIQdxmTNZgEw7TMtr4LfxE//JDk
LtHoD64mCgsPlhsbm3hTvRdUW8ra5i5hipytHYBAkSRt+Jf++xFfgCrHbkm54W/XCkorFRIMSyQj
+chQgOrAeyDPCGP91+9gQdgnbis5bRzzk8VHoET2V5tvdSuZmE5Vvxthz/5XAgMBAAGjggMyMIID
LjA8BgkrBgEEAYI3FQcELzAtBiUrBgEEAYI3FQjmsmCDjfVEhoGZCYO4oUqDvoRxBIPEkTOEg4hd
AgFkAgEdMB0GA1UdJQQWMBQGCCsGAQUFBwMCBggrBgEFBQcDBDALBgNVHQ8EBAMCB4AwJwYJKwYB
BAGCNxUKBBowGDAKBggrBgEFBQcDAjAKBggrBgEFBQcDBDAdBgNVHQ4EFgQUU8Fk2vOfyl3iQ9Xp
M9YAE3PPag8wHwYDVR0jBBgwFoAUwy7SL/BMLxnCJ4L89i6sarBJz8EwggElBgNVHR8EggEcMIIB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MjBTdWIlMjBDQSgyKS5jcnQwDQYJKoZIhvcNAQELBQADggEBAFm77Lj2mp4JjnPOqSCwPyjDt2p1
FD0W5LGcjnJeQ1PS/gtY7oXEsnxkCiclElD29PdQ6TFCnfPovNpsMmiXTdAFFQkh6yJ5dz8XwN9n
qSLoXiZAuTnszfisFe4iqSYkq2laVUDsXZDqB0spavbWfUDvsqWs53j1XzurG56Y1+obNKzKaZmi
zmKEC3XXxlECzDk1tTnSshCJrlyvqw8AJpbtZrBTupC/cMiHBuxzQWLA62A/zuSmA8qxb6687aU7
KPk3QX1bbWu2hxB/RTiXQhjVVMktu8PiAcQRjOQKlFuGYy1ibSTe7rJTP2kQfe0Obuo+y2T2A1HS
1v82n0qlEjM=</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8.xml?ContentType=application/vnd.openxmlformats-officedocument.spreadsheetml.worksheet+xml">
        <DigestMethod Algorithm="http://www.w3.org/2000/09/xmldsig#sha1"/>
        <DigestValue>L96J2MTsPxHAcUnUsAAQnkW/r1E=</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1.xml?ContentType=application/vnd.openxmlformats-officedocument.spreadsheetml.worksheet+xml">
        <DigestMethod Algorithm="http://www.w3.org/2000/09/xmldsig#sha1"/>
        <DigestValue>15FJk4V230zVVxJGuhCqzeVybC4=</DigestValue>
      </Reference>
      <Reference URI="/xl/printerSettings/printerSettings5.bin?ContentType=application/vnd.openxmlformats-officedocument.spreadsheetml.printerSettings">
        <DigestMethod Algorithm="http://www.w3.org/2000/09/xmldsig#sha1"/>
        <DigestValue>Lr3oPcOZxkvCGrolT7ZAojBVR9s=</DigestValue>
      </Reference>
      <Reference URI="/xl/worksheets/sheet10.xml?ContentType=application/vnd.openxmlformats-officedocument.spreadsheetml.worksheet+xml">
        <DigestMethod Algorithm="http://www.w3.org/2000/09/xmldsig#sha1"/>
        <DigestValue>Fwpik3GFLQlKsWSbc5Odq33TfBk=</DigestValue>
      </Reference>
      <Reference URI="/xl/sharedStrings.xml?ContentType=application/vnd.openxmlformats-officedocument.spreadsheetml.sharedStrings+xml">
        <DigestMethod Algorithm="http://www.w3.org/2000/09/xmldsig#sha1"/>
        <DigestValue>YXhoDLzRBlA7n9lWk5f425JfVhE=</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6.xml?ContentType=application/vnd.openxmlformats-officedocument.spreadsheetml.worksheet+xml">
        <DigestMethod Algorithm="http://www.w3.org/2000/09/xmldsig#sha1"/>
        <DigestValue>wEAIPyBeCcbzKyff0b1bv5Eo80w=</DigestValue>
      </Reference>
      <Reference URI="/xl/printerSettings/printerSettings7.bin?ContentType=application/vnd.openxmlformats-officedocument.spreadsheetml.printerSettings">
        <DigestMethod Algorithm="http://www.w3.org/2000/09/xmldsig#sha1"/>
        <DigestValue>/wkdX1RF4sDRvF6v7on8DjiwT9Q=</DigestValue>
      </Reference>
      <Reference URI="/xl/worksheets/sheet5.xml?ContentType=application/vnd.openxmlformats-officedocument.spreadsheetml.worksheet+xml">
        <DigestMethod Algorithm="http://www.w3.org/2000/09/xmldsig#sha1"/>
        <DigestValue>KeRcxIp5Mbq6MBeDpQE//nAiN70=</DigestValue>
      </Reference>
      <Reference URI="/xl/printerSettings/printerSettings8.bin?ContentType=application/vnd.openxmlformats-officedocument.spreadsheetml.printerSettings">
        <DigestMethod Algorithm="http://www.w3.org/2000/09/xmldsig#sha1"/>
        <DigestValue>jcabjNC3vb9MoTaOwAmEcttowiM=</DigestValue>
      </Reference>
      <Reference URI="/xl/printerSettings/printerSettings3.bin?ContentType=application/vnd.openxmlformats-officedocument.spreadsheetml.printerSettings">
        <DigestMethod Algorithm="http://www.w3.org/2000/09/xmldsig#sha1"/>
        <DigestValue>R1y3o9cLyO8UBGdgC0fjZHPyBRw=</DigestValue>
      </Reference>
      <Reference URI="/xl/printerSettings/printerSettings2.bin?ContentType=application/vnd.openxmlformats-officedocument.spreadsheetml.printerSettings">
        <DigestMethod Algorithm="http://www.w3.org/2000/09/xmldsig#sha1"/>
        <DigestValue>R1y3o9cLyO8UBGdgC0fjZHPyBRw=</DigestValue>
      </Reference>
      <Reference URI="/xl/worksheets/sheet6.xml?ContentType=application/vnd.openxmlformats-officedocument.spreadsheetml.worksheet+xml">
        <DigestMethod Algorithm="http://www.w3.org/2000/09/xmldsig#sha1"/>
        <DigestValue>RvRLfL6iKJdLyAr1esMulogANEs=</DigestValue>
      </Reference>
      <Reference URI="/xl/printerSettings/printerSettings10.bin?ContentType=application/vnd.openxmlformats-officedocument.spreadsheetml.printerSettings">
        <DigestMethod Algorithm="http://www.w3.org/2000/09/xmldsig#sha1"/>
        <DigestValue>/wkdX1RF4sDRvF6v7on8DjiwT9Q=</DigestValue>
      </Reference>
      <Reference URI="/xl/worksheets/sheet7.xml?ContentType=application/vnd.openxmlformats-officedocument.spreadsheetml.worksheet+xml">
        <DigestMethod Algorithm="http://www.w3.org/2000/09/xmldsig#sha1"/>
        <DigestValue>se7TOuZ9fLBaEhBcucpj2d4DzG8=</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ARhsYxA6hHDeuLwCPBanztleLwU=</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1.bin?ContentType=application/vnd.openxmlformats-officedocument.spreadsheetml.printerSettings">
        <DigestMethod Algorithm="http://www.w3.org/2000/09/xmldsig#sha1"/>
        <DigestValue>jcabjNC3vb9MoTaOwAmEcttowiM=</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5.bin?ContentType=application/vnd.openxmlformats-officedocument.spreadsheetml.printerSettings">
        <DigestMethod Algorithm="http://www.w3.org/2000/09/xmldsig#sha1"/>
        <DigestValue>R1y3o9cLyO8UBGdgC0fjZHPyBRw=</DigestValue>
      </Reference>
      <Reference URI="/xl/worksheets/sheet3.xml?ContentType=application/vnd.openxmlformats-officedocument.spreadsheetml.worksheet+xml">
        <DigestMethod Algorithm="http://www.w3.org/2000/09/xmldsig#sha1"/>
        <DigestValue>C7LoqnoX/0LCZgqtWeEyZ4rfjbg=</DigestValue>
      </Reference>
      <Reference URI="/xl/printerSettings/printerSettings14.bin?ContentType=application/vnd.openxmlformats-officedocument.spreadsheetml.printerSettings">
        <DigestMethod Algorithm="http://www.w3.org/2000/09/xmldsig#sha1"/>
        <DigestValue>/wkdX1RF4sDRvF6v7on8DjiwT9Q=</DigestValue>
      </Reference>
      <Reference URI="/xl/worksheets/sheet2.xml?ContentType=application/vnd.openxmlformats-officedocument.spreadsheetml.worksheet+xml">
        <DigestMethod Algorithm="http://www.w3.org/2000/09/xmldsig#sha1"/>
        <DigestValue>GiAfdbvpGF9IdGKra/70SE9pMc0=</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RHY2FcqUxUc/2S2rXwVOep2qpi4=</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RJFjUCdQ2ODiKdaNM2/YvIrfD3Q=</DigestValue>
      </Reference>
      <Reference URI="/xl/worksheets/sheet15.xml?ContentType=application/vnd.openxmlformats-officedocument.spreadsheetml.worksheet+xml">
        <DigestMethod Algorithm="http://www.w3.org/2000/09/xmldsig#sha1"/>
        <DigestValue>Lhn/WE3jAMnSp4gsg3DjLLSbUl4=</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MeBonRmYjJpcIk4wYrogWgCMUdQ=</DigestValue>
      </Reference>
      <Reference URI="/xl/worksheets/sheet14.xml?ContentType=application/vnd.openxmlformats-officedocument.spreadsheetml.worksheet+xml">
        <DigestMethod Algorithm="http://www.w3.org/2000/09/xmldsig#sha1"/>
        <DigestValue>LNz/uW13ae9OJpT1J1fLVPwJxpM=</DigestValue>
      </Reference>
      <Reference URI="/xl/printerSettings/printerSettings1.bin?ContentType=application/vnd.openxmlformats-officedocument.spreadsheetml.printerSettings">
        <DigestMethod Algorithm="http://www.w3.org/2000/09/xmldsig#sha1"/>
        <DigestValue>VXkzX5QWPy8K6b3Tkk1qfye+sKg=</DigestValue>
      </Reference>
      <Reference URI="/xl/worksheets/sheet1.xml?ContentType=application/vnd.openxmlformats-officedocument.spreadsheetml.worksheet+xml">
        <DigestMethod Algorithm="http://www.w3.org/2000/09/xmldsig#sha1"/>
        <DigestValue>cJZI6GR5k9t42hbfzJKD2tlFhVk=</DigestValue>
      </Reference>
      <Reference URI="/xl/worksheets/sheet13.xml?ContentType=application/vnd.openxmlformats-officedocument.spreadsheetml.worksheet+xml">
        <DigestMethod Algorithm="http://www.w3.org/2000/09/xmldsig#sha1"/>
        <DigestValue>rrYwZlLd1N6d5cO4jssg3S4DAC8=</DigestValue>
      </Reference>
      <Reference URI="/xl/worksheets/sheet12.xml?ContentType=application/vnd.openxmlformats-officedocument.spreadsheetml.worksheet+xml">
        <DigestMethod Algorithm="http://www.w3.org/2000/09/xmldsig#sha1"/>
        <DigestValue>mmiNNF4Cqb1+TPsulx2yjiTsaaU=</DigestValue>
      </Reference>
      <Reference URI="/xl/calcChain.xml?ContentType=application/vnd.openxmlformats-officedocument.spreadsheetml.calcChain+xml">
        <DigestMethod Algorithm="http://www.w3.org/2000/09/xmldsig#sha1"/>
        <DigestValue>T+/POKoKsyDax2RaAeZbyWsYY+s=</DigestValue>
      </Reference>
      <Reference URI="/xl/styles.xml?ContentType=application/vnd.openxmlformats-officedocument.spreadsheetml.styles+xml">
        <DigestMethod Algorithm="http://www.w3.org/2000/09/xmldsig#sha1"/>
        <DigestValue>aWGf1D3EasgiPa02lilR+4c2ivQ=</DigestValue>
      </Reference>
      <Reference URI="/xl/theme/theme1.xml?ContentType=application/vnd.openxmlformats-officedocument.theme+xml">
        <DigestMethod Algorithm="http://www.w3.org/2000/09/xmldsig#sha1"/>
        <DigestValue>9qmLS+LilE9mSl2hTMj5oHE8VR8=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eyTrzjpw7YWzXzr/JkpCtsq2078=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WaZ9nRTpWVqkmSM0IlpJ+sTT+KQ=</DigestValue>
      </Reference>
    </Manifest>
    <SignatureProperties>
      <SignatureProperty Id="idSignatureTime" Target="#idPackageSignature">
        <mdssi:SignatureTime>
          <mdssi:Format>YYYY-MM-DDThh:mm:ssTZD</mdssi:Format>
          <mdssi:Value>2017-11-30T17:34:45Z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PG1-BBG-QQ-20170930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2017-11-30T17:34:45Z</xd:SigningTime>
          <xd:SigningCertificate>
            <xd:Cert>
              <xd:CertDigest>
                <DigestMethod Algorithm="http://www.w3.org/2000/09/xmldsig#sha1"/>
                <DigestValue>Mi+dhQHLtPpT+In/5RJDoCiqoRo=</DigestValue>
              </xd:CertDigest>
              <xd:IssuerSerial>
                <X509IssuerName>CN=NBG Class 2 INT Sub CA, DC=nbg, DC=ge</X509IssuerName>
                <X509SerialNumber>582536990061856911531226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tRhbiu1KhvNMXA6vBYbPwDXSqo0=</DigestValue>
    </Reference>
    <Reference URI="#idOfficeObject" Type="http://www.w3.org/2000/09/xmldsig#Object">
      <DigestMethod Algorithm="http://www.w3.org/2000/09/xmldsig#sha1"/>
      <DigestValue>wfxWl4mCBMAnrm8ZhM/dp319HP8=</DigestValue>
    </Reference>
    <Reference URI="#idSignedProperties" Type="http://uri.etsi.org/01903#SignedProperties">
      <Transforms>
        <Transform Algorithm="http://www.w3.org/TR/2001/REC-xml-c14n-20010315"/>
      </Transforms>
      <DigestMethod Algorithm="http://www.w3.org/2000/09/xmldsig#sha1"/>
      <DigestValue>fIxDeHMwTTIgCaXbiSQj0x4pvpg=</DigestValue>
    </Reference>
  </SignedInfo>
  <SignatureValue>NVtmacCWJf78cWxyTzahWO8J/aRT7VigN09s12ofu/axxn3/CZ6HUT83xtCqfifgjExtggbLJzhr
RTAQz0pfFHPXl4pwC/hADdxLhzQs2nIrBwzyIye90677pdKoXjVI2uzRWVn21n2g4iILkAB2KXQa
wIt/uPmoLgvaJn7MkTBuvPy3bcmjDjo/Uf8jkDnTPB/9OfDjSYyFZFyKtmXxKuzZ8Mt4pTDnszQA
5eYdIxIlzjJ0NiIlCz+V8o9iDd6VXGVLoqFGnhpOV/tnZZ+A0Uj/5Nn19YxtO2jyqxkZeEFFLtCa
tpyQEpksANnqzJZwRwxiybHGtqQ/F7x6+G5bVw==</SignatureValue>
  <KeyInfo>
    <X509Data>
      <X509Certificate>MIIGQDCCBSigAwIBAgIKe9Km9gACAABDWDANBgkqhkiG9w0BAQsFADBKMRIwEAYKCZImiZPyLGQB
GRYCZ2UxEzARBgoJkiaJk/IsZAEZFgNuYmcxHzAdBgNVBAMTFk5CRyBDbGFzcyAyIElOVCBTdWIg
Q0EwHhcNMTcxMDE4MDgzMTIxWhcNMTkxMDE4MDgzMTIxWjA+MRwwGgYDVQQKExNKU0MgQmFuayBP
ZiBHZW9yZ2lhMR4wHAYDVQQDExVCQkcgLSBEYXZpZCBUc2lrbGF1cmkwggEiMA0GCSqGSIb3DQEB
AQUAA4IBDwAwggEKAoIBAQDouGWMmJ7N7zbFPUSQEjQ1Nxm5R2SOfh/+P1T9vvYjms5zy92gBvO7
Rwxd1If4wmzBcM20TvYXo6hUUyVvYNLBxJ0fbJSz1TYXlrWcaKAt9NBSzLh6sw3CsOHGiQqDgmrD
xtvIpEVLxMXoFmY4/wZdSnMWu5hEXLByCAYjU6R9JkbqokS8gbT51SHi8a/ZdOx0Nxh86yQ7DArw
zcP3deF1yFwy7PNZ7+pckkHFe2lGELgpyOmTE3l548E8DVz4ZLjyLRqTY3VYu6JzvkrJM/vEvcbW
X/3y2UyYI6W3iXf2fcBXqF+faTteV70fAKSdBKYp8DMVylhyZ+yW4C45xS4fAgMBAAGjggMyMIID
LjA8BgkrBgEEAYI3FQcELzAtBiUrBgEEAYI3FQjmsmCDjfVEhoGZCYO4oUqDvoRxBIPEkTOEg4hd
AgFkAgEdMB0GA1UdJQQWMBQGCCsGAQUFBwMCBggrBgEFBQcDBDALBgNVHQ8EBAMCB4AwJwYJKwYB
BAGCNxUKBBowGDAKBggrBgEFBQcDAjAKBggrBgEFBQcDBDAdBgNVHQ4EFgQUOsjYtIWCH89hfC+x
oUGYoSIr/wgwHwYDVR0jBBgwFoAUwy7SL/BMLxnCJ4L89i6sarBJz8EwggElBgNVHR8EggEcMIIB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MjBTdWIlMjBDQSgyKS5jcnQwDQYJKoZIhvcNAQELBQADggEBALAQzNlrfI6omXrn5+UqBb6m3oSp
bUXpiOIt1hcaliedpFfzrJ4UfHkTd19DbNjKrvZ6NJpy6pqUoQLkIzbkCOxwwFs3TQhGWadANGi6
p2sb7NOasSgu1yx6pj2lyqPPZcZDViiFMqUSZ2ysyKYDdpxb3KBE3SKIlFJElL9WnTrPfeAF+A5b
JlltrOaXC1KIwuh6ARd2ZiMy26WsZ+AfnGkJ2IeK2dwhzLQogXFvWbiQWO0/KIZFHOLp7tsnm6jG
4r7DDJthMfPjQM39N/rgNe0L3NbnAZ15Uf3oRl/oPgHcGaf5FwSn0CQcPtFYWxSrBbirIpnVG2uQ
ScIRvNwaCc4=</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8.xml?ContentType=application/vnd.openxmlformats-officedocument.spreadsheetml.worksheet+xml">
        <DigestMethod Algorithm="http://www.w3.org/2000/09/xmldsig#sha1"/>
        <DigestValue>L96J2MTsPxHAcUnUsAAQnkW/r1E=</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1.xml?ContentType=application/vnd.openxmlformats-officedocument.spreadsheetml.worksheet+xml">
        <DigestMethod Algorithm="http://www.w3.org/2000/09/xmldsig#sha1"/>
        <DigestValue>15FJk4V230zVVxJGuhCqzeVybC4=</DigestValue>
      </Reference>
      <Reference URI="/xl/printerSettings/printerSettings5.bin?ContentType=application/vnd.openxmlformats-officedocument.spreadsheetml.printerSettings">
        <DigestMethod Algorithm="http://www.w3.org/2000/09/xmldsig#sha1"/>
        <DigestValue>Lr3oPcOZxkvCGrolT7ZAojBVR9s=</DigestValue>
      </Reference>
      <Reference URI="/xl/worksheets/sheet10.xml?ContentType=application/vnd.openxmlformats-officedocument.spreadsheetml.worksheet+xml">
        <DigestMethod Algorithm="http://www.w3.org/2000/09/xmldsig#sha1"/>
        <DigestValue>Fwpik3GFLQlKsWSbc5Odq33TfBk=</DigestValue>
      </Reference>
      <Reference URI="/xl/sharedStrings.xml?ContentType=application/vnd.openxmlformats-officedocument.spreadsheetml.sharedStrings+xml">
        <DigestMethod Algorithm="http://www.w3.org/2000/09/xmldsig#sha1"/>
        <DigestValue>YXhoDLzRBlA7n9lWk5f425JfVhE=</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6.xml?ContentType=application/vnd.openxmlformats-officedocument.spreadsheetml.worksheet+xml">
        <DigestMethod Algorithm="http://www.w3.org/2000/09/xmldsig#sha1"/>
        <DigestValue>wEAIPyBeCcbzKyff0b1bv5Eo80w=</DigestValue>
      </Reference>
      <Reference URI="/xl/printerSettings/printerSettings7.bin?ContentType=application/vnd.openxmlformats-officedocument.spreadsheetml.printerSettings">
        <DigestMethod Algorithm="http://www.w3.org/2000/09/xmldsig#sha1"/>
        <DigestValue>/wkdX1RF4sDRvF6v7on8DjiwT9Q=</DigestValue>
      </Reference>
      <Reference URI="/xl/worksheets/sheet5.xml?ContentType=application/vnd.openxmlformats-officedocument.spreadsheetml.worksheet+xml">
        <DigestMethod Algorithm="http://www.w3.org/2000/09/xmldsig#sha1"/>
        <DigestValue>KeRcxIp5Mbq6MBeDpQE//nAiN70=</DigestValue>
      </Reference>
      <Reference URI="/xl/printerSettings/printerSettings8.bin?ContentType=application/vnd.openxmlformats-officedocument.spreadsheetml.printerSettings">
        <DigestMethod Algorithm="http://www.w3.org/2000/09/xmldsig#sha1"/>
        <DigestValue>jcabjNC3vb9MoTaOwAmEcttowiM=</DigestValue>
      </Reference>
      <Reference URI="/xl/printerSettings/printerSettings3.bin?ContentType=application/vnd.openxmlformats-officedocument.spreadsheetml.printerSettings">
        <DigestMethod Algorithm="http://www.w3.org/2000/09/xmldsig#sha1"/>
        <DigestValue>R1y3o9cLyO8UBGdgC0fjZHPyBRw=</DigestValue>
      </Reference>
      <Reference URI="/xl/printerSettings/printerSettings2.bin?ContentType=application/vnd.openxmlformats-officedocument.spreadsheetml.printerSettings">
        <DigestMethod Algorithm="http://www.w3.org/2000/09/xmldsig#sha1"/>
        <DigestValue>R1y3o9cLyO8UBGdgC0fjZHPyBRw=</DigestValue>
      </Reference>
      <Reference URI="/xl/worksheets/sheet6.xml?ContentType=application/vnd.openxmlformats-officedocument.spreadsheetml.worksheet+xml">
        <DigestMethod Algorithm="http://www.w3.org/2000/09/xmldsig#sha1"/>
        <DigestValue>RvRLfL6iKJdLyAr1esMulogANEs=</DigestValue>
      </Reference>
      <Reference URI="/xl/printerSettings/printerSettings10.bin?ContentType=application/vnd.openxmlformats-officedocument.spreadsheetml.printerSettings">
        <DigestMethod Algorithm="http://www.w3.org/2000/09/xmldsig#sha1"/>
        <DigestValue>/wkdX1RF4sDRvF6v7on8DjiwT9Q=</DigestValue>
      </Reference>
      <Reference URI="/xl/worksheets/sheet7.xml?ContentType=application/vnd.openxmlformats-officedocument.spreadsheetml.worksheet+xml">
        <DigestMethod Algorithm="http://www.w3.org/2000/09/xmldsig#sha1"/>
        <DigestValue>se7TOuZ9fLBaEhBcucpj2d4DzG8=</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ARhsYxA6hHDeuLwCPBanztleLwU=</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1.bin?ContentType=application/vnd.openxmlformats-officedocument.spreadsheetml.printerSettings">
        <DigestMethod Algorithm="http://www.w3.org/2000/09/xmldsig#sha1"/>
        <DigestValue>jcabjNC3vb9MoTaOwAmEcttowiM=</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5.bin?ContentType=application/vnd.openxmlformats-officedocument.spreadsheetml.printerSettings">
        <DigestMethod Algorithm="http://www.w3.org/2000/09/xmldsig#sha1"/>
        <DigestValue>R1y3o9cLyO8UBGdgC0fjZHPyBRw=</DigestValue>
      </Reference>
      <Reference URI="/xl/worksheets/sheet3.xml?ContentType=application/vnd.openxmlformats-officedocument.spreadsheetml.worksheet+xml">
        <DigestMethod Algorithm="http://www.w3.org/2000/09/xmldsig#sha1"/>
        <DigestValue>C7LoqnoX/0LCZgqtWeEyZ4rfjbg=</DigestValue>
      </Reference>
      <Reference URI="/xl/printerSettings/printerSettings14.bin?ContentType=application/vnd.openxmlformats-officedocument.spreadsheetml.printerSettings">
        <DigestMethod Algorithm="http://www.w3.org/2000/09/xmldsig#sha1"/>
        <DigestValue>/wkdX1RF4sDRvF6v7on8DjiwT9Q=</DigestValue>
      </Reference>
      <Reference URI="/xl/worksheets/sheet2.xml?ContentType=application/vnd.openxmlformats-officedocument.spreadsheetml.worksheet+xml">
        <DigestMethod Algorithm="http://www.w3.org/2000/09/xmldsig#sha1"/>
        <DigestValue>GiAfdbvpGF9IdGKra/70SE9pMc0=</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RHY2FcqUxUc/2S2rXwVOep2qpi4=</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RJFjUCdQ2ODiKdaNM2/YvIrfD3Q=</DigestValue>
      </Reference>
      <Reference URI="/xl/worksheets/sheet15.xml?ContentType=application/vnd.openxmlformats-officedocument.spreadsheetml.worksheet+xml">
        <DigestMethod Algorithm="http://www.w3.org/2000/09/xmldsig#sha1"/>
        <DigestValue>Lhn/WE3jAMnSp4gsg3DjLLSbUl4=</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MeBonRmYjJpcIk4wYrogWgCMUdQ=</DigestValue>
      </Reference>
      <Reference URI="/xl/worksheets/sheet14.xml?ContentType=application/vnd.openxmlformats-officedocument.spreadsheetml.worksheet+xml">
        <DigestMethod Algorithm="http://www.w3.org/2000/09/xmldsig#sha1"/>
        <DigestValue>LNz/uW13ae9OJpT1J1fLVPwJxpM=</DigestValue>
      </Reference>
      <Reference URI="/xl/printerSettings/printerSettings1.bin?ContentType=application/vnd.openxmlformats-officedocument.spreadsheetml.printerSettings">
        <DigestMethod Algorithm="http://www.w3.org/2000/09/xmldsig#sha1"/>
        <DigestValue>VXkzX5QWPy8K6b3Tkk1qfye+sKg=</DigestValue>
      </Reference>
      <Reference URI="/xl/worksheets/sheet1.xml?ContentType=application/vnd.openxmlformats-officedocument.spreadsheetml.worksheet+xml">
        <DigestMethod Algorithm="http://www.w3.org/2000/09/xmldsig#sha1"/>
        <DigestValue>cJZI6GR5k9t42hbfzJKD2tlFhVk=</DigestValue>
      </Reference>
      <Reference URI="/xl/worksheets/sheet13.xml?ContentType=application/vnd.openxmlformats-officedocument.spreadsheetml.worksheet+xml">
        <DigestMethod Algorithm="http://www.w3.org/2000/09/xmldsig#sha1"/>
        <DigestValue>rrYwZlLd1N6d5cO4jssg3S4DAC8=</DigestValue>
      </Reference>
      <Reference URI="/xl/worksheets/sheet12.xml?ContentType=application/vnd.openxmlformats-officedocument.spreadsheetml.worksheet+xml">
        <DigestMethod Algorithm="http://www.w3.org/2000/09/xmldsig#sha1"/>
        <DigestValue>mmiNNF4Cqb1+TPsulx2yjiTsaaU=</DigestValue>
      </Reference>
      <Reference URI="/xl/calcChain.xml?ContentType=application/vnd.openxmlformats-officedocument.spreadsheetml.calcChain+xml">
        <DigestMethod Algorithm="http://www.w3.org/2000/09/xmldsig#sha1"/>
        <DigestValue>T+/POKoKsyDax2RaAeZbyWsYY+s=</DigestValue>
      </Reference>
      <Reference URI="/xl/styles.xml?ContentType=application/vnd.openxmlformats-officedocument.spreadsheetml.styles+xml">
        <DigestMethod Algorithm="http://www.w3.org/2000/09/xmldsig#sha1"/>
        <DigestValue>aWGf1D3EasgiPa02lilR+4c2ivQ=</DigestValue>
      </Reference>
      <Reference URI="/xl/theme/theme1.xml?ContentType=application/vnd.openxmlformats-officedocument.theme+xml">
        <DigestMethod Algorithm="http://www.w3.org/2000/09/xmldsig#sha1"/>
        <DigestValue>9qmLS+LilE9mSl2hTMj5oHE8VR8=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eyTrzjpw7YWzXzr/JkpCtsq2078=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WaZ9nRTpWVqkmSM0IlpJ+sTT+KQ=</DigestValue>
      </Reference>
    </Manifest>
    <SignatureProperties>
      <SignatureProperty Id="idSignatureTime" Target="#idPackageSignature">
        <mdssi:SignatureTime>
          <mdssi:Format>YYYY-MM-DDThh:mm:ssTZD</mdssi:Format>
          <mdssi:Value>2017-11-30T17:39:26Z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PG1-BBG-QQ-20170930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2017-11-30T17:39:26Z</xd:SigningTime>
          <xd:SigningCertificate>
            <xd:Cert>
              <xd:CertDigest>
                <DigestMethod Algorithm="http://www.w3.org/2000/09/xmldsig#sha1"/>
                <DigestValue>HZPUMxuDdRLcDOJFQP1R56ITiEo=</DigestValue>
              </xd:CertDigest>
              <xd:IssuerSerial>
                <X509IssuerName>CN=NBG Class 2 INT Sub CA, DC=nbg, DC=ge</X509IssuerName>
                <X509SerialNumber>584736924451908523934552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lpstr>'1. key ratios'!Print_Area</vt:lpstr>
      <vt:lpstr>'14. CICR'!Print_Area</vt:lpstr>
      <vt:lpstr>'3. PL'!Print_Area</vt:lpstr>
      <vt:lpstr>'8. LI2'!Print_Area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2017-11-30T17:34:39Z</dcterms:modified>
</cp:coreProperties>
</file>