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05" windowWidth="14805" windowHeight="7410" tabRatio="919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_xlnm.Print_Area" localSheetId="1">'1. key ratios'!$A$1:$G$41</definedName>
    <definedName name="_xlnm.Print_Area" localSheetId="3">'3. PL'!$A$1:$H$67</definedName>
    <definedName name="_xlnm.Print_Area" localSheetId="8">'8. LI2'!$A$1:$C$24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N21" i="37" l="1"/>
  <c r="N7" i="37"/>
  <c r="N9" i="37"/>
  <c r="N10" i="37"/>
  <c r="N11" i="37"/>
  <c r="N12" i="37"/>
  <c r="N8" i="37"/>
  <c r="K7" i="37"/>
  <c r="N20" i="37"/>
  <c r="N19" i="37"/>
  <c r="N18" i="37"/>
  <c r="N17" i="37"/>
  <c r="N14" i="37" s="1"/>
  <c r="N16" i="37"/>
  <c r="N15" i="37"/>
  <c r="N13" i="37"/>
  <c r="K9" i="37" l="1"/>
  <c r="C13" i="73" l="1"/>
  <c r="H17" i="74" l="1"/>
  <c r="H14" i="62" l="1"/>
  <c r="G14" i="62"/>
  <c r="F14" i="62"/>
  <c r="F15" i="72" l="1"/>
  <c r="E22" i="74" l="1"/>
  <c r="D22" i="74"/>
  <c r="V9" i="64"/>
  <c r="V8" i="64"/>
  <c r="G22" i="74" l="1"/>
  <c r="C22" i="74"/>
  <c r="H21" i="74"/>
  <c r="F22" i="74"/>
  <c r="V7" i="64"/>
  <c r="D15" i="36"/>
  <c r="H22" i="74" l="1"/>
  <c r="S8" i="35"/>
  <c r="C21" i="69" l="1"/>
  <c r="D14" i="62"/>
  <c r="C14" i="62"/>
  <c r="E20" i="72"/>
  <c r="E17" i="72"/>
  <c r="G17" i="72" s="1"/>
  <c r="E16" i="72"/>
  <c r="G16" i="72" s="1"/>
  <c r="D15" i="72"/>
  <c r="C20" i="62" l="1"/>
  <c r="E19" i="72"/>
  <c r="G19" i="72" s="1"/>
  <c r="E18" i="72"/>
  <c r="G18" i="72" s="1"/>
  <c r="G20" i="72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22" i="35" l="1"/>
  <c r="F21" i="72" l="1"/>
  <c r="D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H8" i="74" l="1"/>
  <c r="H9" i="74" l="1"/>
  <c r="H10" i="74"/>
  <c r="H11" i="74"/>
  <c r="H12" i="74"/>
  <c r="H13" i="74"/>
  <c r="H14" i="74"/>
  <c r="H15" i="74"/>
  <c r="H16" i="74"/>
  <c r="H18" i="74"/>
  <c r="H19" i="74"/>
  <c r="H20" i="74"/>
  <c r="T21" i="64" l="1"/>
  <c r="U21" i="64"/>
  <c r="C6" i="71" l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H18" i="75"/>
  <c r="H17" i="75"/>
  <c r="H16" i="75"/>
  <c r="E16" i="75"/>
  <c r="H15" i="75"/>
  <c r="E15" i="75"/>
  <c r="H14" i="75"/>
  <c r="E14" i="75"/>
  <c r="H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7" i="37"/>
  <c r="C21" i="37" l="1"/>
  <c r="D6" i="71"/>
  <c r="C14" i="71"/>
  <c r="D61" i="53"/>
  <c r="C61" i="53"/>
  <c r="D53" i="53"/>
  <c r="C53" i="53"/>
  <c r="D34" i="53"/>
  <c r="D45" i="53" s="1"/>
  <c r="C34" i="53"/>
  <c r="C45" i="53" s="1"/>
  <c r="D54" i="53" l="1"/>
  <c r="C54" i="53"/>
  <c r="D30" i="53"/>
  <c r="C30" i="53"/>
  <c r="D9" i="53"/>
  <c r="D22" i="53" s="1"/>
  <c r="D31" i="53" s="1"/>
  <c r="D56" i="53" s="1"/>
  <c r="D63" i="53" s="1"/>
  <c r="D65" i="53" s="1"/>
  <c r="D67" i="53" s="1"/>
  <c r="C9" i="53"/>
  <c r="C22" i="53" s="1"/>
  <c r="D31" i="62"/>
  <c r="C31" i="62"/>
  <c r="C41" i="62" s="1"/>
  <c r="D41" i="62" l="1"/>
  <c r="C31" i="53"/>
  <c r="C56" i="53" s="1"/>
  <c r="C63" i="53" s="1"/>
  <c r="C65" i="53" s="1"/>
  <c r="C67" i="53" s="1"/>
  <c r="E22" i="53"/>
  <c r="D20" i="62"/>
  <c r="E41" i="62" l="1"/>
  <c r="E31" i="62"/>
  <c r="D14" i="71"/>
  <c r="C43" i="28" l="1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K10" i="37" s="1"/>
  <c r="E11" i="37"/>
  <c r="K11" i="37" s="1"/>
  <c r="E12" i="37"/>
  <c r="K12" i="37" s="1"/>
  <c r="E8" i="37"/>
  <c r="K8" i="37" s="1"/>
  <c r="C15" i="36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E33" i="62"/>
  <c r="C36" i="69" s="1"/>
  <c r="E34" i="62"/>
  <c r="C37" i="69" s="1"/>
  <c r="E35" i="62"/>
  <c r="C38" i="69" s="1"/>
  <c r="E36" i="62"/>
  <c r="C39" i="69" s="1"/>
  <c r="E37" i="62"/>
  <c r="C40" i="69" s="1"/>
  <c r="E38" i="62"/>
  <c r="C41" i="69" s="1"/>
  <c r="E39" i="62"/>
  <c r="C42" i="69" s="1"/>
  <c r="E40" i="62"/>
  <c r="E23" i="62"/>
  <c r="C25" i="69" s="1"/>
  <c r="E24" i="62"/>
  <c r="C26" i="69" s="1"/>
  <c r="E25" i="62"/>
  <c r="C27" i="69" s="1"/>
  <c r="E26" i="62"/>
  <c r="C28" i="69" s="1"/>
  <c r="E27" i="62"/>
  <c r="C29" i="69" s="1"/>
  <c r="E28" i="62"/>
  <c r="C30" i="69" s="1"/>
  <c r="E29" i="62"/>
  <c r="C31" i="69" s="1"/>
  <c r="E30" i="62"/>
  <c r="C33" i="69" s="1"/>
  <c r="E22" i="62"/>
  <c r="C24" i="69" s="1"/>
  <c r="E8" i="62"/>
  <c r="E9" i="62"/>
  <c r="E10" i="62"/>
  <c r="E11" i="62"/>
  <c r="E12" i="62"/>
  <c r="E13" i="62"/>
  <c r="E15" i="62"/>
  <c r="C16" i="69" s="1"/>
  <c r="E16" i="62"/>
  <c r="C17" i="69" s="1"/>
  <c r="E17" i="62"/>
  <c r="C18" i="69" s="1"/>
  <c r="E18" i="62"/>
  <c r="C20" i="69" s="1"/>
  <c r="E19" i="62"/>
  <c r="C22" i="69" s="1"/>
  <c r="E20" i="62"/>
  <c r="E7" i="62"/>
  <c r="E14" i="62" l="1"/>
  <c r="C35" i="69"/>
  <c r="C13" i="72"/>
  <c r="E13" i="72" s="1"/>
  <c r="C11" i="69"/>
  <c r="C12" i="72"/>
  <c r="E12" i="72" s="1"/>
  <c r="G12" i="72" s="1"/>
  <c r="C10" i="69"/>
  <c r="C11" i="72"/>
  <c r="E11" i="72" s="1"/>
  <c r="G11" i="72" s="1"/>
  <c r="C9" i="69"/>
  <c r="C9" i="72"/>
  <c r="E9" i="72" s="1"/>
  <c r="G9" i="72" s="1"/>
  <c r="C7" i="69"/>
  <c r="C8" i="72"/>
  <c r="E8" i="72" s="1"/>
  <c r="C6" i="69"/>
  <c r="C14" i="72"/>
  <c r="E14" i="72" s="1"/>
  <c r="G14" i="72" s="1"/>
  <c r="C13" i="69"/>
  <c r="C10" i="72"/>
  <c r="E10" i="72" s="1"/>
  <c r="G10" i="72" s="1"/>
  <c r="C8" i="69"/>
  <c r="C43" i="69"/>
  <c r="C15" i="69" l="1"/>
  <c r="C23" i="69" s="1"/>
  <c r="C15" i="72"/>
  <c r="C21" i="72" s="1"/>
  <c r="G8" i="72"/>
  <c r="E15" i="72"/>
  <c r="G15" i="72" s="1"/>
  <c r="G13" i="72"/>
  <c r="E21" i="72" l="1"/>
  <c r="G21" i="72"/>
  <c r="C5" i="73" s="1"/>
  <c r="C8" i="73" s="1"/>
</calcChain>
</file>

<file path=xl/sharedStrings.xml><?xml version="1.0" encoding="utf-8"?>
<sst xmlns="http://schemas.openxmlformats.org/spreadsheetml/2006/main" count="668" uniqueCount="430">
  <si>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</si>
  <si>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</si>
  <si>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</si>
  <si>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</si>
  <si>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</si>
  <si>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</si>
  <si>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</si>
  <si>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</si>
  <si>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</si>
  <si>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</si>
  <si>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</si>
  <si>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</si>
  <si>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</si>
  <si>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</si>
  <si>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</si>
  <si>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</si>
  <si>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</si>
  <si>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</si>
  <si>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</si>
  <si>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</si>
  <si>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</si>
  <si>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</si>
  <si>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</si>
  <si>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</si>
  <si>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</si>
  <si>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</si>
  <si>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</si>
  <si>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</si>
  <si>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</si>
  <si>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</si>
  <si>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</si>
  <si>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</si>
  <si>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</si>
  <si>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</si>
  <si>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</si>
  <si>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</si>
  <si>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</si>
  <si>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</si>
  <si>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</si>
  <si>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</si>
  <si>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</si>
  <si>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</si>
  <si>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</si>
  <si>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</si>
  <si>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</si>
  <si>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</si>
  <si>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</si>
  <si>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</si>
  <si>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</si>
  <si>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</si>
  <si>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</si>
  <si>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</si>
  <si>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</si>
  <si>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</si>
  <si>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</si>
  <si>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</si>
  <si>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</si>
  <si>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</si>
  <si>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</si>
  <si>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</si>
  <si>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</si>
  <si>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</si>
  <si>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</si>
  <si>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</si>
  <si>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</si>
  <si>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</si>
  <si>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</si>
  <si>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</si>
  <si>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</si>
  <si>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</si>
  <si>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</si>
  <si>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</si>
  <si>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</si>
  <si>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</si>
  <si>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</si>
  <si>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</si>
  <si>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</si>
  <si>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</si>
  <si>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</si>
  <si>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</si>
  <si>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</si>
  <si>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</si>
  <si>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</si>
  <si>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</si>
  <si>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</si>
  <si>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</si>
  <si>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</si>
  <si>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</si>
  <si>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</si>
  <si>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</si>
  <si>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</si>
  <si>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</si>
  <si>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</si>
  <si>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</si>
  <si>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</si>
  <si>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</si>
  <si>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</si>
  <si>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</si>
  <si>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</si>
  <si>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</si>
  <si>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</si>
  <si>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</si>
  <si>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</si>
  <si>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</si>
  <si>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</si>
  <si>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</si>
  <si>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</si>
  <si>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</si>
  <si>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</si>
  <si>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</si>
  <si>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</si>
  <si>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</si>
  <si>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</si>
  <si>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</si>
  <si>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</si>
  <si>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</si>
  <si>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</si>
  <si>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</si>
  <si>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</si>
  <si>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</si>
  <si>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</si>
  <si>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</si>
  <si>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</si>
  <si>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</si>
  <si>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</si>
  <si>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</si>
  <si>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</si>
  <si>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</si>
  <si>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</si>
  <si>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</si>
  <si>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</si>
  <si>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</si>
  <si>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</si>
  <si>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</si>
  <si>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</si>
  <si>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</si>
  <si>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</si>
  <si>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</si>
  <si>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</si>
  <si>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</si>
  <si>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</si>
  <si>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</si>
  <si>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</si>
  <si>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</si>
  <si>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</si>
  <si>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</si>
  <si>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</si>
  <si>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</si>
  <si>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</si>
  <si>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</si>
  <si>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</si>
  <si>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</si>
  <si>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</si>
  <si>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</si>
  <si>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</si>
  <si>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</si>
  <si>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</si>
  <si>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</si>
  <si>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</si>
  <si>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</si>
  <si>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</si>
  <si>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</si>
  <si>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</si>
  <si>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</si>
  <si>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</si>
  <si>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</si>
  <si>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</si>
  <si>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</si>
  <si>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</si>
  <si>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</si>
  <si>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</si>
  <si>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</si>
  <si>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</si>
  <si>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</si>
  <si>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</si>
  <si>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</si>
  <si>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</si>
  <si>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</si>
  <si>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</si>
  <si>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</si>
  <si>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</si>
  <si>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</si>
  <si>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</si>
  <si>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</si>
  <si>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</si>
  <si>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</si>
  <si>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</si>
  <si>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</si>
  <si>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</si>
  <si>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</si>
  <si>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</si>
  <si>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</si>
  <si>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</si>
  <si>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</si>
  <si>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</si>
  <si>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</si>
  <si>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</si>
  <si>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</si>
  <si>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</si>
  <si>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</si>
  <si>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</si>
  <si>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</si>
  <si>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</si>
  <si>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</si>
  <si>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</si>
  <si>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</si>
  <si>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</si>
  <si>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</si>
  <si>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</si>
  <si>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</si>
  <si>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</si>
  <si>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</si>
  <si>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</si>
  <si>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</si>
  <si>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</si>
  <si>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</si>
  <si>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</si>
  <si>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</si>
  <si>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</si>
  <si>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</si>
  <si>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</si>
  <si>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</si>
  <si>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</si>
  <si>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</si>
  <si>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</si>
  <si>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</si>
  <si>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</si>
  <si>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</si>
  <si>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</si>
  <si>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</si>
  <si>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</si>
  <si>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</si>
  <si>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</si>
  <si>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</si>
  <si>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</si>
  <si>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</si>
  <si>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</si>
  <si>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</si>
  <si>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</si>
  <si>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</si>
  <si>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</si>
  <si>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</si>
  <si>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</si>
  <si>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</si>
  <si>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</si>
  <si>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</si>
  <si>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</si>
  <si>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</si>
  <si>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</si>
  <si>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</si>
  <si>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</si>
  <si>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</si>
  <si>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</si>
  <si>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</si>
  <si>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</si>
  <si>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</si>
  <si>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</si>
  <si>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</si>
  <si>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</si>
  <si>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</si>
  <si>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</si>
  <si>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</si>
  <si>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</si>
  <si>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</si>
  <si>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</si>
  <si>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</si>
  <si>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</si>
  <si>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</si>
  <si>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</si>
  <si>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</si>
  <si>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</si>
  <si>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</si>
  <si>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</si>
  <si>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</si>
  <si>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</si>
  <si>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</si>
  <si>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</si>
  <si>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</si>
  <si>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</si>
  <si>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</si>
  <si>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</si>
  <si>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</si>
  <si>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</si>
  <si>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</si>
  <si>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</si>
  <si>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</si>
  <si>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</si>
  <si>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</si>
  <si>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</si>
  <si>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</si>
  <si>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</si>
  <si>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</si>
  <si>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</si>
  <si>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</si>
  <si>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</si>
  <si>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</si>
  <si>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</si>
  <si>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</si>
  <si>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</si>
  <si>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</si>
  <si>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</si>
  <si>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</si>
  <si>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</si>
  <si>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</si>
  <si>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</si>
  <si>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</si>
  <si>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</si>
  <si>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</si>
  <si>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</si>
  <si>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</si>
  <si>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</si>
  <si>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</si>
  <si>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</si>
  <si>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</si>
  <si>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</si>
  <si>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</si>
  <si>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</si>
  <si>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</si>
  <si>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</si>
  <si>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</si>
  <si>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</si>
  <si>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</si>
  <si>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</si>
  <si>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</si>
  <si>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</si>
  <si>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</si>
  <si>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</si>
  <si>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</si>
  <si>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</si>
  <si>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</si>
  <si>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</si>
  <si>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</si>
  <si>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</si>
  <si>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</si>
  <si>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</si>
  <si>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</si>
  <si>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</si>
  <si>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</si>
  <si>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</si>
  <si>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</si>
  <si>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</si>
  <si>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</si>
  <si>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</si>
  <si>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</si>
  <si>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</si>
  <si>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</si>
  <si>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</si>
  <si>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</si>
  <si>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</si>
  <si>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</si>
  <si>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</si>
  <si>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</si>
  <si>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</si>
  <si>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</si>
  <si>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</si>
  <si>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</si>
  <si>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</si>
  <si>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</si>
  <si>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</si>
  <si>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</si>
  <si>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</si>
  <si>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</si>
  <si>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</si>
  <si>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</si>
  <si>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</si>
  <si>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</si>
  <si>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</si>
  <si>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</si>
  <si>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</si>
  <si>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</si>
  <si>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</si>
  <si>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</si>
  <si>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</si>
  <si>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</si>
  <si>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</si>
  <si>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</si>
  <si>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</si>
  <si>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</si>
  <si>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</si>
  <si>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</si>
  <si>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</si>
  <si>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</si>
  <si>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</si>
  <si>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</si>
  <si>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</si>
  <si>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</si>
  <si>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</si>
  <si>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</si>
  <si>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</si>
  <si>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</si>
  <si>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</si>
  <si>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</si>
  <si>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</si>
  <si>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</si>
  <si>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</si>
  <si>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</si>
  <si>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</si>
  <si>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</si>
  <si>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X</t>
  </si>
  <si>
    <t>ირაკლი გილაური</t>
  </si>
  <si>
    <t>ნილ ჯანინი</t>
  </si>
  <si>
    <t>დევიდ მორისონი</t>
  </si>
  <si>
    <t>თამაზ გიორგაძე</t>
  </si>
  <si>
    <t>კიმ ბრედლი</t>
  </si>
  <si>
    <t>ალასდაირ ბრიჩი</t>
  </si>
  <si>
    <t>ჰანნა ლოიკაინენი</t>
  </si>
  <si>
    <t>კახაბერ კიკნაველიძე</t>
  </si>
  <si>
    <t>ლევან ყულიჯანიშვილი</t>
  </si>
  <si>
    <t>მიხეილ გომართელი</t>
  </si>
  <si>
    <t>გიორგი ჭილაძე</t>
  </si>
  <si>
    <t>ალექსანდრე კაცმანი</t>
  </si>
  <si>
    <t>თორნიკე გოგიჩაიშვილი</t>
  </si>
  <si>
    <t>რამაზ კუკულაძე</t>
  </si>
  <si>
    <t>დავით წიკლაური</t>
  </si>
  <si>
    <t>სს ბიჯეო ჯგუფი</t>
  </si>
  <si>
    <t>Harding Loevner Management LP</t>
  </si>
  <si>
    <t>სს ”საქართველოს ბანკი”</t>
  </si>
  <si>
    <t>cic</t>
  </si>
  <si>
    <t>მათ შორის მეორად საზედამხედველო კაპიტალში დაქვითული ინსტრუმენტები</t>
  </si>
  <si>
    <t>6.1.1</t>
  </si>
  <si>
    <t>ცხრილი 9 (Capital), N2</t>
  </si>
  <si>
    <t>ცხრილი 9 (Capital), N3</t>
  </si>
  <si>
    <t>ცხრილი 9 (Capital), N39</t>
  </si>
  <si>
    <t>ცხრილი 9 (Capital), N17</t>
  </si>
  <si>
    <t>ცხრილი 9 (Capital), N37</t>
  </si>
  <si>
    <t>ცხრილი 9 (Capital), N4,N8</t>
  </si>
  <si>
    <t>ცხრილი 9 (Capital), N12</t>
  </si>
  <si>
    <t>ცხრილი 9 (Capital), N6</t>
  </si>
  <si>
    <t>www.bog.ge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</si>
  <si>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№92/04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</si>
</sst>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#,##0.000000"/>
    <numFmt numFmtId="195" formatCode="#,##0.0000000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/>
    <xf numFmtId="168" fontId="28" fillId="37" borderId="0"/>
    <xf numFmtId="169" fontId="28" fillId="37" borderId="0"/>
    <xf numFmtId="168" fontId="28" fillId="37" borderId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5" borderId="0" applyNumberFormat="0" applyBorder="0" applyAlignment="0" applyProtection="0"/>
    <xf numFmtId="0" fontId="29" fillId="59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5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4" fillId="39" borderId="0" applyNumberFormat="0" applyBorder="0" applyAlignment="0" applyProtection="0"/>
    <xf numFmtId="170" fontId="37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1" fontId="39" fillId="0" borderId="0" applyFill="0" applyBorder="0" applyAlignment="0"/>
    <xf numFmtId="171" fontId="39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2" fontId="39" fillId="0" borderId="0" applyFill="0" applyBorder="0" applyAlignment="0"/>
    <xf numFmtId="173" fontId="39" fillId="0" borderId="0" applyFill="0" applyBorder="0" applyAlignment="0"/>
    <xf numFmtId="174" fontId="39" fillId="0" borderId="0" applyFill="0" applyBorder="0" applyAlignment="0"/>
    <xf numFmtId="175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8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8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9" fontId="42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1" fillId="9" borderId="36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0" fontId="40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168" fontId="42" fillId="64" borderId="43" applyNumberFormat="0" applyAlignment="0" applyProtection="0"/>
    <xf numFmtId="169" fontId="42" fillId="64" borderId="43" applyNumberFormat="0" applyAlignment="0" applyProtection="0"/>
    <xf numFmtId="168" fontId="42" fillId="64" borderId="43" applyNumberFormat="0" applyAlignment="0" applyProtection="0"/>
    <xf numFmtId="0" fontId="40" fillId="64" borderId="43" applyNumberFormat="0" applyAlignment="0" applyProtection="0"/>
    <xf numFmtId="0" fontId="43" fillId="65" borderId="44" applyNumberFormat="0" applyAlignment="0" applyProtection="0"/>
    <xf numFmtId="0" fontId="44" fillId="10" borderId="39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0" fontId="43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0" fontId="44" fillId="10" borderId="39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169" fontId="45" fillId="65" borderId="44" applyNumberFormat="0" applyAlignment="0" applyProtection="0"/>
    <xf numFmtId="168" fontId="45" fillId="65" borderId="44" applyNumberFormat="0" applyAlignment="0" applyProtection="0"/>
    <xf numFmtId="0" fontId="43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172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/>
    <xf numFmtId="14" fontId="48" fillId="0" borderId="0" applyFill="0" applyBorder="0" applyAlignment="0"/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45">
      <alignment vertical="center"/>
    </xf>
    <xf numFmtId="38" fontId="28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6" fillId="0" borderId="33" applyNumberFormat="0" applyAlignment="0" applyProtection="0">
      <alignment horizontal="left" vertical="center"/>
    </xf>
    <xf numFmtId="0" fontId="56" fillId="0" borderId="33" applyNumberFormat="0" applyAlignment="0" applyProtection="0">
      <alignment horizontal="left" vertical="center"/>
    </xf>
    <xf numFmtId="168" fontId="56" fillId="0" borderId="33" applyNumberFormat="0" applyAlignment="0" applyProtection="0">
      <alignment horizontal="left" vertical="center"/>
    </xf>
    <xf numFmtId="0" fontId="56" fillId="0" borderId="9">
      <alignment horizontal="left" vertical="center"/>
    </xf>
    <xf numFmtId="0" fontId="56" fillId="0" borderId="9">
      <alignment horizontal="left" vertical="center"/>
    </xf>
    <xf numFmtId="168" fontId="56" fillId="0" borderId="9">
      <alignment horizontal="left" vertical="center"/>
    </xf>
    <xf numFmtId="0" fontId="57" fillId="0" borderId="46" applyNumberFormat="0" applyFill="0" applyAlignment="0" applyProtection="0"/>
    <xf numFmtId="169" fontId="57" fillId="0" borderId="46" applyNumberFormat="0" applyFill="0" applyAlignment="0" applyProtection="0"/>
    <xf numFmtId="0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168" fontId="57" fillId="0" borderId="46" applyNumberFormat="0" applyFill="0" applyAlignment="0" applyProtection="0"/>
    <xf numFmtId="169" fontId="57" fillId="0" borderId="46" applyNumberFormat="0" applyFill="0" applyAlignment="0" applyProtection="0"/>
    <xf numFmtId="168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169" fontId="58" fillId="0" borderId="47" applyNumberFormat="0" applyFill="0" applyAlignment="0" applyProtection="0"/>
    <xf numFmtId="0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168" fontId="58" fillId="0" borderId="47" applyNumberFormat="0" applyFill="0" applyAlignment="0" applyProtection="0"/>
    <xf numFmtId="169" fontId="58" fillId="0" borderId="47" applyNumberFormat="0" applyFill="0" applyAlignment="0" applyProtection="0"/>
    <xf numFmtId="168" fontId="58" fillId="0" borderId="47" applyNumberFormat="0" applyFill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169" fontId="59" fillId="0" borderId="48" applyNumberFormat="0" applyFill="0" applyAlignment="0" applyProtection="0"/>
    <xf numFmtId="0" fontId="59" fillId="0" borderId="48" applyNumberFormat="0" applyFill="0" applyAlignment="0" applyProtection="0"/>
    <xf numFmtId="168" fontId="59" fillId="0" borderId="48" applyNumberFormat="0" applyFill="0" applyAlignment="0" applyProtection="0"/>
    <xf numFmtId="0" fontId="59" fillId="0" borderId="48" applyNumberFormat="0" applyFill="0" applyAlignment="0" applyProtection="0"/>
    <xf numFmtId="168" fontId="59" fillId="0" borderId="48" applyNumberFormat="0" applyFill="0" applyAlignment="0" applyProtection="0"/>
    <xf numFmtId="0" fontId="59" fillId="0" borderId="48" applyNumberFormat="0" applyFill="0" applyAlignment="0" applyProtection="0"/>
    <xf numFmtId="0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168" fontId="59" fillId="0" borderId="48" applyNumberFormat="0" applyFill="0" applyAlignment="0" applyProtection="0"/>
    <xf numFmtId="169" fontId="59" fillId="0" borderId="48" applyNumberFormat="0" applyFill="0" applyAlignment="0" applyProtection="0"/>
    <xf numFmtId="168" fontId="59" fillId="0" borderId="48" applyNumberFormat="0" applyFill="0" applyAlignment="0" applyProtection="0"/>
    <xf numFmtId="0" fontId="59" fillId="0" borderId="48" applyNumberFormat="0" applyFill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7" fontId="60" fillId="0" borderId="0"/>
    <xf numFmtId="168" fontId="61" fillId="0" borderId="0"/>
    <xf numFmtId="0" fontId="61" fillId="0" borderId="0"/>
    <xf numFmtId="168" fontId="61" fillId="0" borderId="0"/>
    <xf numFmtId="168" fontId="56" fillId="0" borderId="0"/>
    <xf numFmtId="0" fontId="56" fillId="0" borderId="0"/>
    <xf numFmtId="168" fontId="56" fillId="0" borderId="0"/>
    <xf numFmtId="168" fontId="62" fillId="0" borderId="0"/>
    <xf numFmtId="0" fontId="62" fillId="0" borderId="0"/>
    <xf numFmtId="168" fontId="62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0" fontId="64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6" fillId="0" borderId="0" applyNumberFormat="0" applyFill="0" applyBorder="0" applyAlignment="0" applyProtection="0">
      <alignment vertical="top"/>
      <protection locked="0"/>
    </xf>
    <xf numFmtId="169" fontId="66" fillId="0" borderId="0" applyNumberFormat="0" applyFill="0" applyBorder="0" applyAlignment="0" applyProtection="0">
      <alignment vertical="top"/>
      <protection locked="0"/>
    </xf>
    <xf numFmtId="168" fontId="66" fillId="0" borderId="0" applyNumberFormat="0" applyFill="0" applyBorder="0" applyAlignment="0" applyProtection="0">
      <alignment vertical="top"/>
      <protection locked="0"/>
    </xf>
    <xf numFmtId="168" fontId="67" fillId="0" borderId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8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8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9" fontId="70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9" fillId="8" borderId="36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0" fontId="68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168" fontId="70" fillId="43" borderId="43" applyNumberFormat="0" applyAlignment="0" applyProtection="0"/>
    <xf numFmtId="169" fontId="70" fillId="43" borderId="43" applyNumberFormat="0" applyAlignment="0" applyProtection="0"/>
    <xf numFmtId="168" fontId="70" fillId="43" borderId="43" applyNumberFormat="0" applyAlignment="0" applyProtection="0"/>
    <xf numFmtId="0" fontId="68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0" fontId="71" fillId="0" borderId="49" applyNumberFormat="0" applyFill="0" applyAlignment="0" applyProtection="0"/>
    <xf numFmtId="0" fontId="72" fillId="0" borderId="38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0" fontId="71" fillId="0" borderId="49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168" fontId="73" fillId="0" borderId="49" applyNumberFormat="0" applyFill="0" applyAlignment="0" applyProtection="0"/>
    <xf numFmtId="169" fontId="73" fillId="0" borderId="49" applyNumberFormat="0" applyFill="0" applyAlignment="0" applyProtection="0"/>
    <xf numFmtId="168" fontId="73" fillId="0" borderId="49" applyNumberFormat="0" applyFill="0" applyAlignment="0" applyProtection="0"/>
    <xf numFmtId="0" fontId="71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0" fontId="74" fillId="73" borderId="0" applyNumberFormat="0" applyBorder="0" applyAlignment="0" applyProtection="0"/>
    <xf numFmtId="1" fontId="77" fillId="0" borderId="0" applyProtection="0"/>
    <xf numFmtId="168" fontId="28" fillId="0" borderId="50"/>
    <xf numFmtId="169" fontId="28" fillId="0" borderId="50"/>
    <xf numFmtId="168" fontId="28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81" fontId="2" fillId="0" borderId="0"/>
    <xf numFmtId="179" fontId="30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0" fontId="79" fillId="0" borderId="0"/>
    <xf numFmtId="0" fontId="78" fillId="0" borderId="0"/>
    <xf numFmtId="179" fontId="30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30" fillId="0" borderId="0"/>
    <xf numFmtId="168" fontId="30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68" fontId="30" fillId="0" borderId="0"/>
    <xf numFmtId="0" fontId="30" fillId="0" borderId="0"/>
    <xf numFmtId="0" fontId="30" fillId="0" borderId="0"/>
    <xf numFmtId="0" fontId="2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9" fillId="0" borderId="0"/>
    <xf numFmtId="179" fontId="30" fillId="0" borderId="0"/>
    <xf numFmtId="179" fontId="3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30" fillId="0" borderId="0"/>
    <xf numFmtId="0" fontId="2" fillId="0" borderId="0"/>
    <xf numFmtId="0" fontId="29" fillId="0" borderId="0"/>
    <xf numFmtId="168" fontId="27" fillId="0" borderId="0"/>
    <xf numFmtId="0" fontId="2" fillId="0" borderId="0"/>
    <xf numFmtId="0" fontId="1" fillId="0" borderId="0"/>
    <xf numFmtId="0" fontId="1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0" fillId="0" borderId="0"/>
    <xf numFmtId="0" fontId="30" fillId="0" borderId="0"/>
    <xf numFmtId="168" fontId="27" fillId="0" borderId="0"/>
    <xf numFmtId="0" fontId="67" fillId="0" borderId="0"/>
    <xf numFmtId="0" fontId="2" fillId="0" borderId="0"/>
    <xf numFmtId="168" fontId="27" fillId="0" borderId="0"/>
    <xf numFmtId="0" fontId="1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8" fontId="27" fillId="0" borderId="0"/>
    <xf numFmtId="168" fontId="27" fillId="0" borderId="0"/>
    <xf numFmtId="0" fontId="1" fillId="0" borderId="0"/>
    <xf numFmtId="179" fontId="30" fillId="0" borderId="0"/>
    <xf numFmtId="179" fontId="30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168" fontId="27" fillId="0" borderId="0"/>
    <xf numFmtId="168" fontId="27" fillId="0" borderId="0"/>
    <xf numFmtId="0" fontId="1" fillId="0" borderId="0"/>
    <xf numFmtId="179" fontId="30" fillId="0" borderId="0"/>
    <xf numFmtId="179" fontId="3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179" fontId="30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79" fontId="30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79" fontId="2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8" fillId="0" borderId="0"/>
    <xf numFmtId="0" fontId="8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8" fillId="0" borderId="0"/>
    <xf numFmtId="0" fontId="28" fillId="0" borderId="0"/>
    <xf numFmtId="179" fontId="28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8" fillId="0" borderId="0"/>
    <xf numFmtId="179" fontId="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168" fontId="28" fillId="0" borderId="0"/>
    <xf numFmtId="0" fontId="7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8" fillId="0" borderId="0"/>
    <xf numFmtId="0" fontId="8" fillId="0" borderId="0"/>
    <xf numFmtId="0" fontId="78" fillId="0" borderId="0"/>
    <xf numFmtId="168" fontId="8" fillId="0" borderId="0"/>
    <xf numFmtId="0" fontId="78" fillId="0" borderId="0"/>
    <xf numFmtId="168" fontId="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179" fontId="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179" fontId="2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6" fillId="0" borderId="0"/>
    <xf numFmtId="0" fontId="2" fillId="0" borderId="0"/>
    <xf numFmtId="0" fontId="78" fillId="0" borderId="0"/>
    <xf numFmtId="168" fontId="46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0" fontId="2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9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8" fontId="2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2" fillId="0" borderId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168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168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169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30" fillId="11" borderId="40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9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3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4" fillId="0" borderId="0"/>
    <xf numFmtId="0" fontId="84" fillId="0" borderId="0"/>
    <xf numFmtId="168" fontId="84" fillId="0" borderId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8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8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9" fontId="87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6" fillId="9" borderId="37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0" fontId="85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168" fontId="87" fillId="64" borderId="52" applyNumberFormat="0" applyAlignment="0" applyProtection="0"/>
    <xf numFmtId="169" fontId="87" fillId="64" borderId="52" applyNumberFormat="0" applyAlignment="0" applyProtection="0"/>
    <xf numFmtId="168" fontId="87" fillId="64" borderId="52" applyNumberFormat="0" applyAlignment="0" applyProtection="0"/>
    <xf numFmtId="0" fontId="85" fillId="64" borderId="52" applyNumberFormat="0" applyAlignment="0" applyProtection="0"/>
    <xf numFmtId="0" fontId="27" fillId="0" borderId="0"/>
    <xf numFmtId="17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7" fillId="0" borderId="3" applyNumberFormat="0">
      <alignment horizontal="center" vertical="top" wrapText="1"/>
    </xf>
    <xf numFmtId="0" fontId="89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0" fillId="0" borderId="0"/>
    <xf numFmtId="0" fontId="27" fillId="0" borderId="0"/>
    <xf numFmtId="0" fontId="91" fillId="0" borderId="0"/>
    <xf numFmtId="0" fontId="91" fillId="0" borderId="0"/>
    <xf numFmtId="168" fontId="27" fillId="0" borderId="0"/>
    <xf numFmtId="168" fontId="27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9" fontId="48" fillId="0" borderId="0" applyFill="0" applyBorder="0" applyAlignment="0"/>
    <xf numFmtId="189" fontId="39" fillId="0" borderId="0" applyFill="0" applyBorder="0" applyAlignment="0"/>
    <xf numFmtId="190" fontId="39" fillId="0" borderId="0" applyFill="0" applyBorder="0" applyAlignment="0"/>
    <xf numFmtId="0" fontId="94" fillId="0" borderId="0">
      <alignment horizontal="center" vertical="top"/>
    </xf>
    <xf numFmtId="0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8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8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9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6" fillId="0" borderId="41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0" fontId="49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168" fontId="96" fillId="0" borderId="53" applyNumberFormat="0" applyFill="0" applyAlignment="0" applyProtection="0"/>
    <xf numFmtId="169" fontId="96" fillId="0" borderId="53" applyNumberFormat="0" applyFill="0" applyAlignment="0" applyProtection="0"/>
    <xf numFmtId="168" fontId="96" fillId="0" borderId="53" applyNumberFormat="0" applyFill="0" applyAlignment="0" applyProtection="0"/>
    <xf numFmtId="0" fontId="49" fillId="0" borderId="53" applyNumberFormat="0" applyFill="0" applyAlignment="0" applyProtection="0"/>
    <xf numFmtId="0" fontId="27" fillId="0" borderId="54"/>
    <xf numFmtId="185" fontId="83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9" fillId="0" borderId="0" applyFill="0" applyProtection="0">
      <alignment horizontal="right"/>
    </xf>
    <xf numFmtId="42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01" fillId="0" borderId="0"/>
    <xf numFmtId="0" fontId="102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0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19" fillId="0" borderId="0" xfId="0" applyFont="1" applyAlignment="1">
      <alignment vertical="center"/>
    </xf>
    <xf numFmtId="0" fontId="9" fillId="0" borderId="0" xfId="0" applyFont="1" applyFill="1" applyBorder="1"/>
    <xf numFmtId="0" fontId="18" fillId="0" borderId="0" xfId="0" applyFont="1" applyFill="1"/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/>
    </xf>
    <xf numFmtId="38" fontId="20" fillId="0" borderId="3" xfId="0" applyNumberFormat="1" applyFont="1" applyFill="1" applyBorder="1" applyAlignment="1" applyProtection="1">
      <alignment horizontal="right"/>
      <protection locked="0"/>
    </xf>
    <xf numFmtId="0" fontId="20" fillId="0" borderId="3" xfId="0" applyFont="1" applyFill="1" applyBorder="1" applyAlignment="1">
      <alignment horizontal="left" wrapText="1" indent="1"/>
    </xf>
    <xf numFmtId="0" fontId="20" fillId="0" borderId="3" xfId="0" applyFont="1" applyFill="1" applyBorder="1" applyAlignment="1">
      <alignment horizontal="left" wrapText="1" indent="2"/>
    </xf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13" fillId="0" borderId="27" xfId="0" applyFont="1" applyBorder="1" applyAlignment="1">
      <alignment wrapText="1"/>
    </xf>
    <xf numFmtId="0" fontId="4" fillId="0" borderId="42" xfId="0" applyFont="1" applyBorder="1" applyAlignme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5" fillId="0" borderId="35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4" fillId="36" borderId="15" xfId="0" applyFont="1" applyFill="1" applyBorder="1" applyAlignment="1">
      <alignment wrapText="1"/>
    </xf>
    <xf numFmtId="0" fontId="4" fillId="0" borderId="21" xfId="0" applyFont="1" applyBorder="1"/>
    <xf numFmtId="0" fontId="25" fillId="0" borderId="3" xfId="0" applyFont="1" applyBorder="1"/>
    <xf numFmtId="0" fontId="24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indent="1"/>
    </xf>
    <xf numFmtId="38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4" xfId="0" applyFont="1" applyFill="1" applyBorder="1" applyAlignment="1">
      <alignment horizontal="left" vertical="center" indent="1"/>
    </xf>
    <xf numFmtId="0" fontId="21" fillId="0" borderId="25" xfId="0" applyFont="1" applyFill="1" applyBorder="1" applyAlignment="1"/>
    <xf numFmtId="0" fontId="4" fillId="0" borderId="56" xfId="0" applyFont="1" applyBorder="1"/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4" fillId="0" borderId="57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5" fillId="0" borderId="21" xfId="0" applyFont="1" applyBorder="1" applyAlignment="1">
      <alignment horizontal="center"/>
    </xf>
    <xf numFmtId="167" fontId="25" fillId="0" borderId="65" xfId="0" applyNumberFormat="1" applyFont="1" applyBorder="1" applyAlignment="1">
      <alignment horizontal="center"/>
    </xf>
    <xf numFmtId="167" fontId="25" fillId="0" borderId="63" xfId="0" applyNumberFormat="1" applyFont="1" applyBorder="1" applyAlignment="1">
      <alignment horizontal="center"/>
    </xf>
    <xf numFmtId="167" fontId="19" fillId="0" borderId="63" xfId="0" applyNumberFormat="1" applyFont="1" applyBorder="1" applyAlignment="1">
      <alignment horizontal="center"/>
    </xf>
    <xf numFmtId="167" fontId="25" fillId="0" borderId="66" xfId="0" applyNumberFormat="1" applyFont="1" applyBorder="1" applyAlignment="1">
      <alignment horizontal="center"/>
    </xf>
    <xf numFmtId="167" fontId="24" fillId="36" borderId="58" xfId="0" applyNumberFormat="1" applyFont="1" applyFill="1" applyBorder="1" applyAlignment="1">
      <alignment horizontal="center"/>
    </xf>
    <xf numFmtId="167" fontId="25" fillId="0" borderId="62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36" borderId="59" xfId="0" applyFont="1" applyFill="1" applyBorder="1" applyAlignment="1">
      <alignment wrapText="1"/>
    </xf>
    <xf numFmtId="167" fontId="24" fillId="36" borderId="6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67" xfId="0" applyFont="1" applyBorder="1"/>
    <xf numFmtId="0" fontId="4" fillId="0" borderId="19" xfId="0" applyFont="1" applyBorder="1"/>
    <xf numFmtId="0" fontId="4" fillId="0" borderId="24" xfId="0" applyFont="1" applyBorder="1"/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6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2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4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5" fillId="0" borderId="3" xfId="20960" applyFont="1" applyFill="1" applyBorder="1" applyAlignment="1" applyProtection="1">
      <alignment horizontal="center" vertical="center"/>
    </xf>
    <xf numFmtId="0" fontId="106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8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2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9" fillId="0" borderId="73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vertical="center" wrapText="1"/>
    </xf>
    <xf numFmtId="167" fontId="18" fillId="76" borderId="63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0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0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>
      <alignment horizontal="center"/>
    </xf>
    <xf numFmtId="193" fontId="21" fillId="0" borderId="22" xfId="0" applyNumberFormat="1" applyFont="1" applyFill="1" applyBorder="1" applyAlignment="1">
      <alignment horizontal="center"/>
    </xf>
    <xf numFmtId="193" fontId="20" fillId="36" borderId="3" xfId="0" applyNumberFormat="1" applyFont="1" applyFill="1" applyBorder="1" applyAlignment="1" applyProtection="1">
      <alignment horizontal="right"/>
    </xf>
    <xf numFmtId="193" fontId="20" fillId="0" borderId="22" xfId="0" applyNumberFormat="1" applyFont="1" applyFill="1" applyBorder="1" applyAlignment="1" applyProtection="1">
      <alignment horizontal="right"/>
      <protection locked="0"/>
    </xf>
    <xf numFmtId="193" fontId="20" fillId="0" borderId="3" xfId="0" applyNumberFormat="1" applyFont="1" applyFill="1" applyBorder="1" applyAlignment="1" applyProtection="1">
      <alignment horizontal="left" indent="1"/>
      <protection locked="0"/>
    </xf>
    <xf numFmtId="193" fontId="9" fillId="36" borderId="3" xfId="7" applyNumberFormat="1" applyFont="1" applyFill="1" applyBorder="1" applyAlignment="1" applyProtection="1"/>
    <xf numFmtId="193" fontId="20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0" fillId="0" borderId="3" xfId="0" applyNumberFormat="1" applyFont="1" applyFill="1" applyBorder="1" applyAlignment="1" applyProtection="1">
      <alignment horizontal="right" vertical="center"/>
      <protection locked="0"/>
    </xf>
    <xf numFmtId="193" fontId="20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0" borderId="25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3" fillId="36" borderId="3" xfId="0" applyNumberFormat="1" applyFont="1" applyFill="1" applyBorder="1" applyAlignment="1">
      <alignment vertical="center" wrapText="1"/>
    </xf>
    <xf numFmtId="3" fontId="23" fillId="36" borderId="2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22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36" borderId="25" xfId="0" applyNumberFormat="1" applyFont="1" applyFill="1" applyBorder="1" applyAlignment="1">
      <alignment vertical="center" wrapText="1"/>
    </xf>
    <xf numFmtId="3" fontId="23" fillId="36" borderId="26" xfId="0" applyNumberFormat="1" applyFont="1" applyFill="1" applyBorder="1" applyAlignment="1">
      <alignment vertical="center" wrapText="1"/>
    </xf>
    <xf numFmtId="193" fontId="0" fillId="36" borderId="20" xfId="0" applyNumberFormat="1" applyFill="1" applyBorder="1" applyAlignment="1">
      <alignment horizontal="center" vertical="center"/>
    </xf>
    <xf numFmtId="193" fontId="0" fillId="0" borderId="22" xfId="0" applyNumberFormat="1" applyBorder="1" applyAlignment="1"/>
    <xf numFmtId="193" fontId="0" fillId="0" borderId="22" xfId="0" applyNumberFormat="1" applyBorder="1" applyAlignment="1">
      <alignment wrapText="1"/>
    </xf>
    <xf numFmtId="193" fontId="0" fillId="36" borderId="22" xfId="0" applyNumberFormat="1" applyFill="1" applyBorder="1" applyAlignment="1">
      <alignment horizontal="center" vertical="center" wrapText="1"/>
    </xf>
    <xf numFmtId="193" fontId="0" fillId="36" borderId="26" xfId="0" applyNumberFormat="1" applyFill="1" applyBorder="1" applyAlignment="1">
      <alignment horizontal="center"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5" fillId="0" borderId="34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193" fontId="19" fillId="0" borderId="13" xfId="0" applyNumberFormat="1" applyFont="1" applyBorder="1" applyAlignment="1">
      <alignment vertical="center"/>
    </xf>
    <xf numFmtId="193" fontId="25" fillId="0" borderId="14" xfId="0" applyNumberFormat="1" applyFont="1" applyBorder="1" applyAlignment="1">
      <alignment vertical="center"/>
    </xf>
    <xf numFmtId="193" fontId="24" fillId="36" borderId="16" xfId="0" applyNumberFormat="1" applyFont="1" applyFill="1" applyBorder="1" applyAlignment="1">
      <alignment vertical="center"/>
    </xf>
    <xf numFmtId="193" fontId="25" fillId="0" borderId="17" xfId="0" applyNumberFormat="1" applyFont="1" applyBorder="1" applyAlignment="1">
      <alignment vertical="center"/>
    </xf>
    <xf numFmtId="193" fontId="19" fillId="0" borderId="14" xfId="0" applyNumberFormat="1" applyFont="1" applyBorder="1" applyAlignment="1">
      <alignment vertical="center"/>
    </xf>
    <xf numFmtId="193" fontId="24" fillId="36" borderId="60" xfId="0" applyNumberFormat="1" applyFont="1" applyFill="1" applyBorder="1" applyAlignment="1">
      <alignment vertical="center"/>
    </xf>
    <xf numFmtId="193" fontId="25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36" borderId="26" xfId="0" applyNumberFormat="1" applyFont="1" applyFill="1" applyBorder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3" fillId="0" borderId="3" xfId="8" applyNumberFormat="1" applyFont="1" applyFill="1" applyBorder="1" applyAlignment="1">
      <alignment horizontal="right" wrapText="1"/>
    </xf>
    <xf numFmtId="193" fontId="15" fillId="36" borderId="25" xfId="16" applyNumberFormat="1" applyFont="1" applyFill="1" applyBorder="1" applyAlignment="1" applyProtection="1">
      <protection locked="0"/>
    </xf>
    <xf numFmtId="193" fontId="7" fillId="36" borderId="22" xfId="1" applyNumberFormat="1" applyFont="1" applyFill="1" applyBorder="1" applyProtection="1">
      <protection locked="0"/>
    </xf>
    <xf numFmtId="193" fontId="7" fillId="36" borderId="26" xfId="1" applyNumberFormat="1" applyFont="1" applyFill="1" applyBorder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5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9" fontId="4" fillId="0" borderId="22" xfId="20961" applyFont="1" applyBorder="1"/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0" fontId="4" fillId="36" borderId="26" xfId="0" applyFont="1" applyFill="1" applyBorder="1"/>
    <xf numFmtId="167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3" fontId="0" fillId="0" borderId="0" xfId="0" applyNumberFormat="1"/>
    <xf numFmtId="10" fontId="7" fillId="0" borderId="3" xfId="20961" applyNumberFormat="1" applyFont="1" applyBorder="1" applyAlignment="1" applyProtection="1">
      <alignment vertical="center" wrapText="1"/>
      <protection locked="0"/>
    </xf>
    <xf numFmtId="10" fontId="0" fillId="0" borderId="3" xfId="20961" applyNumberFormat="1" applyFont="1" applyBorder="1"/>
    <xf numFmtId="165" fontId="0" fillId="0" borderId="3" xfId="20961" applyNumberFormat="1" applyFont="1" applyBorder="1"/>
    <xf numFmtId="10" fontId="0" fillId="0" borderId="25" xfId="20961" applyNumberFormat="1" applyFont="1" applyBorder="1"/>
    <xf numFmtId="193" fontId="4" fillId="0" borderId="3" xfId="0" applyNumberFormat="1" applyFont="1" applyBorder="1" applyAlignment="1">
      <alignment horizontal="center" vertical="center"/>
    </xf>
    <xf numFmtId="193" fontId="4" fillId="0" borderId="8" xfId="0" applyNumberFormat="1" applyFont="1" applyBorder="1" applyAlignment="1">
      <alignment horizontal="center" vertical="center"/>
    </xf>
    <xf numFmtId="193" fontId="0" fillId="0" borderId="22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8" xfId="11" applyFont="1" applyBorder="1" applyAlignment="1">
      <alignment wrapText="1"/>
    </xf>
    <xf numFmtId="0" fontId="9" fillId="0" borderId="23" xfId="11" applyFont="1" applyBorder="1" applyAlignment="1">
      <alignment wrapText="1"/>
    </xf>
    <xf numFmtId="0" fontId="9" fillId="0" borderId="3" xfId="11" applyFont="1" applyFill="1" applyBorder="1" applyProtection="1">
      <protection locked="0"/>
    </xf>
    <xf numFmtId="10" fontId="9" fillId="0" borderId="22" xfId="20626" applyNumberFormat="1" applyFont="1" applyBorder="1" applyAlignment="1"/>
    <xf numFmtId="0" fontId="4" fillId="0" borderId="3" xfId="0" applyFont="1" applyBorder="1" applyAlignment="1">
      <alignment horizontal="center" vertical="center"/>
    </xf>
    <xf numFmtId="193" fontId="4" fillId="0" borderId="3" xfId="0" applyNumberFormat="1" applyFont="1" applyBorder="1" applyAlignment="1">
      <alignment wrapText="1"/>
    </xf>
    <xf numFmtId="193" fontId="4" fillId="36" borderId="22" xfId="0" applyNumberFormat="1" applyFont="1" applyFill="1" applyBorder="1" applyAlignment="1"/>
    <xf numFmtId="179" fontId="7" fillId="0" borderId="0" xfId="0" applyNumberFormat="1" applyFont="1" applyAlignment="1">
      <alignment horizontal="left"/>
    </xf>
    <xf numFmtId="193" fontId="25" fillId="0" borderId="0" xfId="0" applyNumberFormat="1" applyFont="1" applyAlignment="1">
      <alignment vertical="center"/>
    </xf>
    <xf numFmtId="193" fontId="0" fillId="0" borderId="0" xfId="0" applyNumberFormat="1"/>
    <xf numFmtId="193" fontId="0" fillId="0" borderId="0" xfId="0" applyNumberFormat="1" applyAlignment="1">
      <alignment wrapText="1"/>
    </xf>
    <xf numFmtId="194" fontId="4" fillId="0" borderId="0" xfId="0" applyNumberFormat="1" applyFont="1"/>
    <xf numFmtId="179" fontId="7" fillId="0" borderId="0" xfId="0" applyNumberFormat="1" applyFont="1" applyAlignment="1"/>
    <xf numFmtId="0" fontId="4" fillId="0" borderId="5" xfId="0" applyFont="1" applyFill="1" applyBorder="1" applyAlignment="1">
      <alignment vertical="center" wrapText="1"/>
    </xf>
    <xf numFmtId="0" fontId="19" fillId="0" borderId="12" xfId="0" applyFont="1" applyBorder="1" applyAlignment="1">
      <alignment wrapText="1"/>
    </xf>
    <xf numFmtId="0" fontId="25" fillId="0" borderId="0" xfId="0" applyFont="1" applyAlignment="1"/>
    <xf numFmtId="195" fontId="4" fillId="0" borderId="0" xfId="0" applyNumberFormat="1" applyFont="1"/>
    <xf numFmtId="193" fontId="4" fillId="0" borderId="0" xfId="0" applyNumberFormat="1" applyFont="1"/>
    <xf numFmtId="3" fontId="108" fillId="77" borderId="3" xfId="5" applyNumberFormat="1" applyFont="1" applyFill="1" applyBorder="1" applyProtection="1">
      <protection locked="0"/>
    </xf>
    <xf numFmtId="164" fontId="109" fillId="77" borderId="3" xfId="1" applyNumberFormat="1" applyFont="1" applyFill="1" applyBorder="1" applyAlignment="1" applyProtection="1">
      <protection locked="0"/>
    </xf>
    <xf numFmtId="3" fontId="4" fillId="0" borderId="0" xfId="0" applyNumberFormat="1" applyFont="1"/>
    <xf numFmtId="193" fontId="12" fillId="0" borderId="0" xfId="0" applyNumberFormat="1" applyFont="1"/>
    <xf numFmtId="0" fontId="106" fillId="0" borderId="70" xfId="0" applyFont="1" applyBorder="1" applyAlignment="1">
      <alignment horizontal="left" wrapText="1"/>
    </xf>
    <xf numFmtId="0" fontId="106" fillId="0" borderId="69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4" xfId="0" applyFont="1" applyBorder="1" applyAlignment="1">
      <alignment wrapText="1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03" fillId="3" borderId="71" xfId="13" applyFont="1" applyFill="1" applyBorder="1" applyAlignment="1" applyProtection="1">
      <alignment horizontal="center" vertical="center" wrapText="1"/>
      <protection locked="0"/>
    </xf>
    <xf numFmtId="0" fontId="103" fillId="3" borderId="68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15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EEECE1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fd$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 ht="15.75">
      <c r="A1" s="10"/>
      <c r="B1" s="208" t="s">
        <v>272</v>
      </c>
      <c r="C1" s="102"/>
    </row>
    <row r="2" spans="1:3" s="205" customFormat="1" ht="15.75">
      <c r="A2" s="263">
        <v>1</v>
      </c>
      <c r="B2" s="206" t="s">
        <v>273</v>
      </c>
      <c r="C2" s="203" t="s">
        <v>416</v>
      </c>
    </row>
    <row r="3" spans="1:3" s="205" customFormat="1" ht="15.75">
      <c r="A3" s="263">
        <v>2</v>
      </c>
      <c r="B3" s="207" t="s">
        <v>274</v>
      </c>
      <c r="C3" s="203" t="s">
        <v>399</v>
      </c>
    </row>
    <row r="4" spans="1:3" s="205" customFormat="1" ht="15.75">
      <c r="A4" s="263">
        <v>3</v>
      </c>
      <c r="B4" s="207" t="s">
        <v>275</v>
      </c>
      <c r="C4" s="203" t="s">
        <v>406</v>
      </c>
    </row>
    <row r="5" spans="1:3" s="205" customFormat="1" ht="15.75">
      <c r="A5" s="264">
        <v>4</v>
      </c>
      <c r="B5" s="213" t="s">
        <v>276</v>
      </c>
      <c r="C5" s="203" t="s">
        <v>428</v>
      </c>
    </row>
    <row r="6" spans="1:3" s="209" customFormat="1" ht="65.25" customHeight="1">
      <c r="A6" s="396" t="s">
        <v>429</v>
      </c>
      <c r="B6" s="397"/>
      <c r="C6" s="397"/>
    </row>
    <row r="7" spans="1:3">
      <c r="A7" s="262" t="s">
        <v>348</v>
      </c>
      <c r="B7" s="208" t="s">
        <v>277</v>
      </c>
    </row>
    <row r="8" spans="1:3">
      <c r="A8" s="10">
        <v>1</v>
      </c>
      <c r="B8" s="210" t="s">
        <v>240</v>
      </c>
    </row>
    <row r="9" spans="1:3">
      <c r="A9" s="10">
        <v>2</v>
      </c>
      <c r="B9" s="210" t="s">
        <v>278</v>
      </c>
    </row>
    <row r="10" spans="1:3">
      <c r="A10" s="10">
        <v>3</v>
      </c>
      <c r="B10" s="210" t="s">
        <v>279</v>
      </c>
    </row>
    <row r="11" spans="1:3">
      <c r="A11" s="10">
        <v>4</v>
      </c>
      <c r="B11" s="210" t="s">
        <v>280</v>
      </c>
      <c r="C11" s="204"/>
    </row>
    <row r="12" spans="1:3">
      <c r="A12" s="10">
        <v>5</v>
      </c>
      <c r="B12" s="210" t="s">
        <v>201</v>
      </c>
    </row>
    <row r="13" spans="1:3">
      <c r="A13" s="10">
        <v>6</v>
      </c>
      <c r="B13" s="211" t="s">
        <v>162</v>
      </c>
    </row>
    <row r="14" spans="1:3">
      <c r="A14" s="10">
        <v>7</v>
      </c>
      <c r="B14" s="210" t="s">
        <v>282</v>
      </c>
    </row>
    <row r="15" spans="1:3">
      <c r="A15" s="10">
        <v>8</v>
      </c>
      <c r="B15" s="210" t="s">
        <v>286</v>
      </c>
    </row>
    <row r="16" spans="1:3">
      <c r="A16" s="10">
        <v>9</v>
      </c>
      <c r="B16" s="210" t="s">
        <v>100</v>
      </c>
    </row>
    <row r="17" spans="1:2">
      <c r="A17" s="10">
        <v>10</v>
      </c>
      <c r="B17" s="210" t="s">
        <v>290</v>
      </c>
    </row>
    <row r="18" spans="1:2">
      <c r="A18" s="10">
        <v>11</v>
      </c>
      <c r="B18" s="211" t="s">
        <v>266</v>
      </c>
    </row>
    <row r="19" spans="1:2">
      <c r="A19" s="10">
        <v>12</v>
      </c>
      <c r="B19" s="211" t="s">
        <v>263</v>
      </c>
    </row>
    <row r="20" spans="1:2">
      <c r="A20" s="10">
        <v>13</v>
      </c>
      <c r="B20" s="212" t="s">
        <v>387</v>
      </c>
    </row>
    <row r="21" spans="1:2">
      <c r="A21" s="10">
        <v>14</v>
      </c>
      <c r="B21" s="211" t="s">
        <v>82</v>
      </c>
    </row>
    <row r="22" spans="1:2">
      <c r="A22" s="132">
        <v>15</v>
      </c>
      <c r="B22" s="211" t="s">
        <v>89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</hyperlinks>
  <pageMargins left="0.7" right="0.7" top="0.75" bottom="0.75" header="0.3" footer="0.3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F5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  <col min="4" max="4" width="13.28515625" bestFit="1" customWidth="1"/>
  </cols>
  <sheetData>
    <row r="1" spans="1:6" ht="15.75">
      <c r="A1" s="18" t="s">
        <v>204</v>
      </c>
      <c r="B1" s="381" t="s">
        <v>416</v>
      </c>
      <c r="D1" s="2"/>
      <c r="E1" s="2"/>
      <c r="F1" s="2"/>
    </row>
    <row r="2" spans="1:6" s="21" customFormat="1" ht="15.75" customHeight="1">
      <c r="A2" s="21" t="s">
        <v>205</v>
      </c>
      <c r="B2" s="381">
        <v>42916</v>
      </c>
    </row>
    <row r="3" spans="1:6" s="21" customFormat="1" ht="15.75" customHeight="1"/>
    <row r="4" spans="1:6" ht="15.75" thickBot="1">
      <c r="A4" s="5" t="s">
        <v>357</v>
      </c>
      <c r="B4" s="64" t="s">
        <v>100</v>
      </c>
    </row>
    <row r="5" spans="1:6">
      <c r="A5" s="152" t="s">
        <v>34</v>
      </c>
      <c r="B5" s="153"/>
      <c r="C5" s="154" t="s">
        <v>35</v>
      </c>
    </row>
    <row r="6" spans="1:6">
      <c r="A6" s="155">
        <v>1</v>
      </c>
      <c r="B6" s="93" t="s">
        <v>36</v>
      </c>
      <c r="C6" s="317">
        <f>SUM(C7:C11)</f>
        <v>1153638743.54</v>
      </c>
      <c r="D6" s="383"/>
    </row>
    <row r="7" spans="1:6">
      <c r="A7" s="155">
        <v>2</v>
      </c>
      <c r="B7" s="90" t="s">
        <v>37</v>
      </c>
      <c r="C7" s="318">
        <v>27821150.18</v>
      </c>
    </row>
    <row r="8" spans="1:6">
      <c r="A8" s="155">
        <v>3</v>
      </c>
      <c r="B8" s="84" t="s">
        <v>38</v>
      </c>
      <c r="C8" s="318">
        <v>188265047.36000001</v>
      </c>
    </row>
    <row r="9" spans="1:6">
      <c r="A9" s="155">
        <v>4</v>
      </c>
      <c r="B9" s="84" t="s">
        <v>39</v>
      </c>
      <c r="C9" s="318">
        <v>57466494</v>
      </c>
    </row>
    <row r="10" spans="1:6">
      <c r="A10" s="155">
        <v>5</v>
      </c>
      <c r="B10" s="84" t="s">
        <v>40</v>
      </c>
      <c r="C10" s="318">
        <v>0</v>
      </c>
    </row>
    <row r="11" spans="1:6">
      <c r="A11" s="155">
        <v>6</v>
      </c>
      <c r="B11" s="91" t="s">
        <v>41</v>
      </c>
      <c r="C11" s="318">
        <v>880086052</v>
      </c>
    </row>
    <row r="12" spans="1:6" s="4" customFormat="1">
      <c r="A12" s="155">
        <v>7</v>
      </c>
      <c r="B12" s="93" t="s">
        <v>42</v>
      </c>
      <c r="C12" s="319">
        <f>SUM(C13:C27)</f>
        <v>146131227.42000002</v>
      </c>
    </row>
    <row r="13" spans="1:6" s="4" customFormat="1">
      <c r="A13" s="155">
        <v>8</v>
      </c>
      <c r="B13" s="92" t="s">
        <v>43</v>
      </c>
      <c r="C13" s="320">
        <v>57466494</v>
      </c>
    </row>
    <row r="14" spans="1:6" s="4" customFormat="1" ht="25.5">
      <c r="A14" s="155">
        <v>9</v>
      </c>
      <c r="B14" s="85" t="s">
        <v>44</v>
      </c>
      <c r="C14" s="320">
        <v>0</v>
      </c>
    </row>
    <row r="15" spans="1:6" s="4" customFormat="1">
      <c r="A15" s="155">
        <v>10</v>
      </c>
      <c r="B15" s="86" t="s">
        <v>45</v>
      </c>
      <c r="C15" s="320">
        <v>72903023.040000007</v>
      </c>
    </row>
    <row r="16" spans="1:6" s="4" customFormat="1">
      <c r="A16" s="155">
        <v>11</v>
      </c>
      <c r="B16" s="87" t="s">
        <v>46</v>
      </c>
      <c r="C16" s="320">
        <v>0</v>
      </c>
    </row>
    <row r="17" spans="1:3" s="4" customFormat="1">
      <c r="A17" s="155">
        <v>12</v>
      </c>
      <c r="B17" s="86" t="s">
        <v>47</v>
      </c>
      <c r="C17" s="320">
        <v>1910346.2</v>
      </c>
    </row>
    <row r="18" spans="1:3" s="4" customFormat="1">
      <c r="A18" s="155">
        <v>13</v>
      </c>
      <c r="B18" s="86" t="s">
        <v>48</v>
      </c>
      <c r="C18" s="320">
        <v>0</v>
      </c>
    </row>
    <row r="19" spans="1:3" s="4" customFormat="1">
      <c r="A19" s="155">
        <v>14</v>
      </c>
      <c r="B19" s="86" t="s">
        <v>49</v>
      </c>
      <c r="C19" s="320">
        <v>0</v>
      </c>
    </row>
    <row r="20" spans="1:3" s="4" customFormat="1" ht="25.5">
      <c r="A20" s="155">
        <v>15</v>
      </c>
      <c r="B20" s="86" t="s">
        <v>50</v>
      </c>
      <c r="C20" s="320">
        <v>0</v>
      </c>
    </row>
    <row r="21" spans="1:3" s="4" customFormat="1" ht="25.5">
      <c r="A21" s="155">
        <v>16</v>
      </c>
      <c r="B21" s="85" t="s">
        <v>51</v>
      </c>
      <c r="C21" s="320">
        <v>0</v>
      </c>
    </row>
    <row r="22" spans="1:3" s="4" customFormat="1">
      <c r="A22" s="155">
        <v>17</v>
      </c>
      <c r="B22" s="156" t="s">
        <v>52</v>
      </c>
      <c r="C22" s="320">
        <v>13851364.18</v>
      </c>
    </row>
    <row r="23" spans="1:3" s="4" customFormat="1" ht="25.5">
      <c r="A23" s="155">
        <v>18</v>
      </c>
      <c r="B23" s="85" t="s">
        <v>53</v>
      </c>
      <c r="C23" s="320">
        <v>0</v>
      </c>
    </row>
    <row r="24" spans="1:3" s="4" customFormat="1" ht="25.5">
      <c r="A24" s="155">
        <v>19</v>
      </c>
      <c r="B24" s="85" t="s">
        <v>54</v>
      </c>
      <c r="C24" s="320">
        <v>0</v>
      </c>
    </row>
    <row r="25" spans="1:3" s="4" customFormat="1" ht="25.5">
      <c r="A25" s="155">
        <v>20</v>
      </c>
      <c r="B25" s="88" t="s">
        <v>55</v>
      </c>
      <c r="C25" s="320">
        <v>0</v>
      </c>
    </row>
    <row r="26" spans="1:3" s="4" customFormat="1">
      <c r="A26" s="155">
        <v>21</v>
      </c>
      <c r="B26" s="88" t="s">
        <v>56</v>
      </c>
      <c r="C26" s="320">
        <v>0</v>
      </c>
    </row>
    <row r="27" spans="1:3" s="4" customFormat="1" ht="25.5">
      <c r="A27" s="155">
        <v>22</v>
      </c>
      <c r="B27" s="88" t="s">
        <v>57</v>
      </c>
      <c r="C27" s="320">
        <v>0</v>
      </c>
    </row>
    <row r="28" spans="1:3" s="4" customFormat="1">
      <c r="A28" s="155">
        <v>23</v>
      </c>
      <c r="B28" s="94" t="s">
        <v>31</v>
      </c>
      <c r="C28" s="319">
        <f>C6-C12</f>
        <v>1007507516.1199999</v>
      </c>
    </row>
    <row r="29" spans="1:3" s="4" customFormat="1">
      <c r="A29" s="157"/>
      <c r="B29" s="89"/>
      <c r="C29" s="320"/>
    </row>
    <row r="30" spans="1:3" s="4" customFormat="1">
      <c r="A30" s="157">
        <v>24</v>
      </c>
      <c r="B30" s="94" t="s">
        <v>58</v>
      </c>
      <c r="C30" s="319">
        <f>C31+C34</f>
        <v>0</v>
      </c>
    </row>
    <row r="31" spans="1:3" s="4" customFormat="1">
      <c r="A31" s="157">
        <v>25</v>
      </c>
      <c r="B31" s="84" t="s">
        <v>59</v>
      </c>
      <c r="C31" s="321">
        <f>C32+C33</f>
        <v>0</v>
      </c>
    </row>
    <row r="32" spans="1:3" s="4" customFormat="1">
      <c r="A32" s="157">
        <v>26</v>
      </c>
      <c r="B32" s="199" t="s">
        <v>60</v>
      </c>
      <c r="C32" s="320"/>
    </row>
    <row r="33" spans="1:3" s="4" customFormat="1">
      <c r="A33" s="157">
        <v>27</v>
      </c>
      <c r="B33" s="199" t="s">
        <v>61</v>
      </c>
      <c r="C33" s="320"/>
    </row>
    <row r="34" spans="1:3" s="4" customFormat="1">
      <c r="A34" s="157">
        <v>28</v>
      </c>
      <c r="B34" s="84" t="s">
        <v>62</v>
      </c>
      <c r="C34" s="320"/>
    </row>
    <row r="35" spans="1:3" s="4" customFormat="1">
      <c r="A35" s="157">
        <v>29</v>
      </c>
      <c r="B35" s="94" t="s">
        <v>63</v>
      </c>
      <c r="C35" s="319">
        <f>SUM(C36:C40)</f>
        <v>0</v>
      </c>
    </row>
    <row r="36" spans="1:3" s="4" customFormat="1">
      <c r="A36" s="157">
        <v>30</v>
      </c>
      <c r="B36" s="85" t="s">
        <v>64</v>
      </c>
      <c r="C36" s="320"/>
    </row>
    <row r="37" spans="1:3" s="4" customFormat="1">
      <c r="A37" s="157">
        <v>31</v>
      </c>
      <c r="B37" s="86" t="s">
        <v>65</v>
      </c>
      <c r="C37" s="320"/>
    </row>
    <row r="38" spans="1:3" s="4" customFormat="1" ht="25.5">
      <c r="A38" s="157">
        <v>32</v>
      </c>
      <c r="B38" s="85" t="s">
        <v>66</v>
      </c>
      <c r="C38" s="320"/>
    </row>
    <row r="39" spans="1:3" s="4" customFormat="1" ht="25.5">
      <c r="A39" s="157">
        <v>33</v>
      </c>
      <c r="B39" s="85" t="s">
        <v>54</v>
      </c>
      <c r="C39" s="320"/>
    </row>
    <row r="40" spans="1:3" s="4" customFormat="1" ht="25.5">
      <c r="A40" s="157">
        <v>34</v>
      </c>
      <c r="B40" s="88" t="s">
        <v>67</v>
      </c>
      <c r="C40" s="320"/>
    </row>
    <row r="41" spans="1:3" s="4" customFormat="1">
      <c r="A41" s="157">
        <v>35</v>
      </c>
      <c r="B41" s="94" t="s">
        <v>32</v>
      </c>
      <c r="C41" s="319">
        <f>C30-C35</f>
        <v>0</v>
      </c>
    </row>
    <row r="42" spans="1:3" s="4" customFormat="1">
      <c r="A42" s="157"/>
      <c r="B42" s="89"/>
      <c r="C42" s="320"/>
    </row>
    <row r="43" spans="1:3" s="4" customFormat="1">
      <c r="A43" s="157">
        <v>36</v>
      </c>
      <c r="B43" s="95" t="s">
        <v>68</v>
      </c>
      <c r="C43" s="319">
        <f>SUM(C44:C46)</f>
        <v>475266396.33699667</v>
      </c>
    </row>
    <row r="44" spans="1:3" s="4" customFormat="1">
      <c r="A44" s="157">
        <v>37</v>
      </c>
      <c r="B44" s="84" t="s">
        <v>69</v>
      </c>
      <c r="C44" s="320">
        <v>366257900</v>
      </c>
    </row>
    <row r="45" spans="1:3" s="4" customFormat="1">
      <c r="A45" s="157">
        <v>38</v>
      </c>
      <c r="B45" s="84" t="s">
        <v>70</v>
      </c>
      <c r="C45" s="320">
        <v>0</v>
      </c>
    </row>
    <row r="46" spans="1:3" s="4" customFormat="1">
      <c r="A46" s="157">
        <v>39</v>
      </c>
      <c r="B46" s="84" t="s">
        <v>71</v>
      </c>
      <c r="C46" s="320">
        <v>109008496.33699666</v>
      </c>
    </row>
    <row r="47" spans="1:3" s="4" customFormat="1">
      <c r="A47" s="157">
        <v>40</v>
      </c>
      <c r="B47" s="95" t="s">
        <v>72</v>
      </c>
      <c r="C47" s="319">
        <f>SUM(C48:C51)</f>
        <v>0</v>
      </c>
    </row>
    <row r="48" spans="1:3" s="4" customFormat="1">
      <c r="A48" s="157">
        <v>41</v>
      </c>
      <c r="B48" s="85" t="s">
        <v>73</v>
      </c>
      <c r="C48" s="320"/>
    </row>
    <row r="49" spans="1:3" s="4" customFormat="1">
      <c r="A49" s="157">
        <v>42</v>
      </c>
      <c r="B49" s="86" t="s">
        <v>74</v>
      </c>
      <c r="C49" s="320"/>
    </row>
    <row r="50" spans="1:3" s="4" customFormat="1" ht="25.5">
      <c r="A50" s="157">
        <v>43</v>
      </c>
      <c r="B50" s="85" t="s">
        <v>75</v>
      </c>
      <c r="C50" s="320"/>
    </row>
    <row r="51" spans="1:3" s="4" customFormat="1" ht="25.5">
      <c r="A51" s="157">
        <v>44</v>
      </c>
      <c r="B51" s="85" t="s">
        <v>54</v>
      </c>
      <c r="C51" s="320"/>
    </row>
    <row r="52" spans="1:3" s="4" customFormat="1" ht="15.75" thickBot="1">
      <c r="A52" s="158">
        <v>45</v>
      </c>
      <c r="B52" s="159" t="s">
        <v>33</v>
      </c>
      <c r="C52" s="322">
        <f>C43-C47</f>
        <v>475266396.33699667</v>
      </c>
    </row>
    <row r="55" spans="1:3">
      <c r="B55" s="2" t="s">
        <v>242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F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.75"/>
  <cols>
    <col min="1" max="1" width="10.5703125" style="80" bestFit="1" customWidth="1"/>
    <col min="2" max="2" width="88.5703125" style="389" bestFit="1" customWidth="1"/>
    <col min="3" max="3" width="53.140625" style="80" customWidth="1"/>
    <col min="4" max="4" width="27.140625" style="80" bestFit="1" customWidth="1"/>
    <col min="5" max="5" width="9.42578125" customWidth="1"/>
  </cols>
  <sheetData>
    <row r="1" spans="1:6">
      <c r="A1" s="18" t="s">
        <v>204</v>
      </c>
      <c r="B1" s="386" t="s">
        <v>416</v>
      </c>
      <c r="E1" s="2"/>
      <c r="F1" s="2"/>
    </row>
    <row r="2" spans="1:6" s="21" customFormat="1" ht="15">
      <c r="A2" s="21" t="s">
        <v>205</v>
      </c>
      <c r="B2" s="386">
        <v>42916</v>
      </c>
    </row>
    <row r="3" spans="1:6" s="21" customFormat="1" ht="15">
      <c r="A3" s="26"/>
    </row>
    <row r="4" spans="1:6" s="21" customFormat="1" thickBot="1">
      <c r="A4" s="21" t="s">
        <v>358</v>
      </c>
      <c r="B4" s="26" t="s">
        <v>290</v>
      </c>
      <c r="D4" s="230" t="s">
        <v>106</v>
      </c>
    </row>
    <row r="5" spans="1:6" ht="38.25">
      <c r="A5" s="170" t="s">
        <v>34</v>
      </c>
      <c r="B5" s="387" t="s">
        <v>249</v>
      </c>
      <c r="C5" s="171" t="s">
        <v>253</v>
      </c>
      <c r="D5" s="229" t="s">
        <v>291</v>
      </c>
    </row>
    <row r="6" spans="1:6">
      <c r="A6" s="160">
        <v>1</v>
      </c>
      <c r="B6" s="96" t="s">
        <v>167</v>
      </c>
      <c r="C6" s="323">
        <f>'2. RC'!E7</f>
        <v>462408342.02999997</v>
      </c>
      <c r="D6" s="161"/>
      <c r="E6" s="8"/>
    </row>
    <row r="7" spans="1:6">
      <c r="A7" s="160">
        <v>2</v>
      </c>
      <c r="B7" s="97" t="s">
        <v>168</v>
      </c>
      <c r="C7" s="323">
        <f>'2. RC'!E8</f>
        <v>1084393007.7315001</v>
      </c>
      <c r="D7" s="162"/>
      <c r="E7" s="8"/>
    </row>
    <row r="8" spans="1:6">
      <c r="A8" s="160">
        <v>3</v>
      </c>
      <c r="B8" s="97" t="s">
        <v>169</v>
      </c>
      <c r="C8" s="323">
        <f>'2. RC'!E9</f>
        <v>901715853.32000005</v>
      </c>
      <c r="D8" s="162"/>
      <c r="E8" s="8"/>
    </row>
    <row r="9" spans="1:6">
      <c r="A9" s="160">
        <v>4</v>
      </c>
      <c r="B9" s="97" t="s">
        <v>198</v>
      </c>
      <c r="C9" s="323">
        <f>'2. RC'!E10</f>
        <v>303.24</v>
      </c>
      <c r="D9" s="162"/>
      <c r="E9" s="8"/>
    </row>
    <row r="10" spans="1:6">
      <c r="A10" s="160">
        <v>5</v>
      </c>
      <c r="B10" s="97" t="s">
        <v>170</v>
      </c>
      <c r="C10" s="323">
        <f>'2. RC'!E11</f>
        <v>1269210967.0099998</v>
      </c>
      <c r="D10" s="162"/>
      <c r="E10" s="8"/>
    </row>
    <row r="11" spans="1:6">
      <c r="A11" s="160">
        <v>6.1</v>
      </c>
      <c r="B11" s="97" t="s">
        <v>171</v>
      </c>
      <c r="C11" s="323">
        <f>'2. RC'!E12</f>
        <v>6114512944.3099995</v>
      </c>
      <c r="D11" s="163"/>
      <c r="E11" s="9"/>
    </row>
    <row r="12" spans="1:6">
      <c r="A12" s="160" t="s">
        <v>419</v>
      </c>
      <c r="B12" s="98" t="s">
        <v>418</v>
      </c>
      <c r="C12" s="323">
        <v>11672500</v>
      </c>
      <c r="D12" s="270" t="s">
        <v>424</v>
      </c>
      <c r="E12" s="9"/>
    </row>
    <row r="13" spans="1:6">
      <c r="A13" s="160">
        <v>6.2</v>
      </c>
      <c r="B13" s="98" t="s">
        <v>172</v>
      </c>
      <c r="C13" s="323">
        <f>'2. RC'!E13</f>
        <v>-354979584.07059997</v>
      </c>
      <c r="D13" s="163"/>
      <c r="E13" s="9"/>
    </row>
    <row r="14" spans="1:6">
      <c r="A14" s="160" t="s">
        <v>395</v>
      </c>
      <c r="B14" s="98" t="s">
        <v>396</v>
      </c>
      <c r="C14" s="325">
        <v>-108078551.64559999</v>
      </c>
      <c r="D14" s="270" t="s">
        <v>422</v>
      </c>
      <c r="E14" s="9"/>
    </row>
    <row r="15" spans="1:6">
      <c r="A15" s="160">
        <v>6</v>
      </c>
      <c r="B15" s="97" t="s">
        <v>173</v>
      </c>
      <c r="C15" s="331">
        <f>C11+C13</f>
        <v>5759533360.2393999</v>
      </c>
      <c r="D15" s="163"/>
      <c r="E15" s="8"/>
    </row>
    <row r="16" spans="1:6">
      <c r="A16" s="160">
        <v>7</v>
      </c>
      <c r="B16" s="97" t="s">
        <v>174</v>
      </c>
      <c r="C16" s="323">
        <f>'2. RC'!E15</f>
        <v>83364099.309900001</v>
      </c>
      <c r="D16" s="162"/>
      <c r="E16" s="8"/>
    </row>
    <row r="17" spans="1:5">
      <c r="A17" s="160">
        <v>8</v>
      </c>
      <c r="B17" s="97" t="s">
        <v>175</v>
      </c>
      <c r="C17" s="323">
        <f>'2. RC'!E16</f>
        <v>70309926.60800001</v>
      </c>
      <c r="D17" s="162"/>
      <c r="E17" s="8"/>
    </row>
    <row r="18" spans="1:5">
      <c r="A18" s="160">
        <v>9</v>
      </c>
      <c r="B18" s="97" t="s">
        <v>176</v>
      </c>
      <c r="C18" s="323">
        <f>'2. RC'!E17</f>
        <v>105986951.72999999</v>
      </c>
      <c r="D18" s="162"/>
      <c r="E18" s="8"/>
    </row>
    <row r="19" spans="1:5" ht="30">
      <c r="A19" s="160">
        <v>9.1</v>
      </c>
      <c r="B19" s="98" t="s">
        <v>52</v>
      </c>
      <c r="C19" s="325">
        <v>13851364.18</v>
      </c>
      <c r="D19" s="270" t="s">
        <v>423</v>
      </c>
      <c r="E19" s="8"/>
    </row>
    <row r="20" spans="1:5">
      <c r="A20" s="160">
        <v>10</v>
      </c>
      <c r="B20" s="97" t="s">
        <v>177</v>
      </c>
      <c r="C20" s="324">
        <f>'2. RC'!E18</f>
        <v>376035248.95020002</v>
      </c>
      <c r="D20" s="162"/>
      <c r="E20" s="8"/>
    </row>
    <row r="21" spans="1:5">
      <c r="A21" s="160">
        <v>10.1</v>
      </c>
      <c r="B21" s="98" t="s">
        <v>252</v>
      </c>
      <c r="C21" s="324">
        <f>'9. Capital'!C15</f>
        <v>72903023.040000007</v>
      </c>
      <c r="D21" s="270" t="s">
        <v>368</v>
      </c>
      <c r="E21" s="8"/>
    </row>
    <row r="22" spans="1:5">
      <c r="A22" s="160">
        <v>11</v>
      </c>
      <c r="B22" s="99" t="s">
        <v>178</v>
      </c>
      <c r="C22" s="326">
        <f>'2. RC'!E19</f>
        <v>112467849.59139998</v>
      </c>
      <c r="D22" s="164"/>
      <c r="E22" s="8"/>
    </row>
    <row r="23" spans="1:5">
      <c r="A23" s="160">
        <v>12</v>
      </c>
      <c r="B23" s="100" t="s">
        <v>179</v>
      </c>
      <c r="C23" s="327">
        <f>SUM(C6:C10,C15:C18,C20,C22)</f>
        <v>10225425909.760399</v>
      </c>
      <c r="D23" s="165"/>
      <c r="E23" s="7"/>
    </row>
    <row r="24" spans="1:5">
      <c r="A24" s="160">
        <v>13</v>
      </c>
      <c r="B24" s="97" t="s">
        <v>180</v>
      </c>
      <c r="C24" s="328">
        <f>'2. RC'!E22</f>
        <v>327314269.71999997</v>
      </c>
      <c r="D24" s="166"/>
      <c r="E24" s="8"/>
    </row>
    <row r="25" spans="1:5">
      <c r="A25" s="160">
        <v>14</v>
      </c>
      <c r="B25" s="97" t="s">
        <v>181</v>
      </c>
      <c r="C25" s="328">
        <f>'2. RC'!E23</f>
        <v>1640475491.5455</v>
      </c>
      <c r="D25" s="162"/>
      <c r="E25" s="8"/>
    </row>
    <row r="26" spans="1:5">
      <c r="A26" s="160">
        <v>15</v>
      </c>
      <c r="B26" s="97" t="s">
        <v>182</v>
      </c>
      <c r="C26" s="328">
        <f>'2. RC'!E24</f>
        <v>1187193013.8299999</v>
      </c>
      <c r="D26" s="162"/>
      <c r="E26" s="8"/>
    </row>
    <row r="27" spans="1:5">
      <c r="A27" s="160">
        <v>16</v>
      </c>
      <c r="B27" s="97" t="s">
        <v>183</v>
      </c>
      <c r="C27" s="328">
        <f>'2. RC'!E25</f>
        <v>2480347885.5100002</v>
      </c>
      <c r="D27" s="162"/>
      <c r="E27" s="8"/>
    </row>
    <row r="28" spans="1:5">
      <c r="A28" s="160">
        <v>17</v>
      </c>
      <c r="B28" s="97" t="s">
        <v>184</v>
      </c>
      <c r="C28" s="328">
        <f>'2. RC'!E26</f>
        <v>730840434.60000002</v>
      </c>
      <c r="D28" s="162"/>
      <c r="E28" s="8"/>
    </row>
    <row r="29" spans="1:5">
      <c r="A29" s="160">
        <v>18</v>
      </c>
      <c r="B29" s="97" t="s">
        <v>185</v>
      </c>
      <c r="C29" s="328">
        <f>'2. RC'!E27</f>
        <v>2058995620.6799002</v>
      </c>
      <c r="D29" s="162"/>
      <c r="E29" s="8"/>
    </row>
    <row r="30" spans="1:5">
      <c r="A30" s="160">
        <v>19</v>
      </c>
      <c r="B30" s="97" t="s">
        <v>186</v>
      </c>
      <c r="C30" s="328">
        <f>'2. RC'!E28</f>
        <v>36779607.490000002</v>
      </c>
      <c r="D30" s="162"/>
      <c r="E30" s="8"/>
    </row>
    <row r="31" spans="1:5">
      <c r="A31" s="160">
        <v>20</v>
      </c>
      <c r="B31" s="97" t="s">
        <v>108</v>
      </c>
      <c r="C31" s="328">
        <f>'2. RC'!E29</f>
        <v>214563192.45730001</v>
      </c>
      <c r="D31" s="162"/>
      <c r="E31" s="8"/>
    </row>
    <row r="32" spans="1:5">
      <c r="A32" s="160">
        <v>20.100000000000001</v>
      </c>
      <c r="B32" s="388" t="s">
        <v>394</v>
      </c>
      <c r="C32" s="328">
        <v>10087985.7114</v>
      </c>
      <c r="D32" s="270" t="s">
        <v>422</v>
      </c>
      <c r="E32" s="8"/>
    </row>
    <row r="33" spans="1:5">
      <c r="A33" s="160">
        <v>21</v>
      </c>
      <c r="B33" s="99" t="s">
        <v>187</v>
      </c>
      <c r="C33" s="326">
        <f>'2. RC'!E30</f>
        <v>397188000</v>
      </c>
      <c r="D33" s="164"/>
      <c r="E33" s="8"/>
    </row>
    <row r="34" spans="1:5">
      <c r="A34" s="160">
        <v>21.1</v>
      </c>
      <c r="B34" s="388" t="s">
        <v>251</v>
      </c>
      <c r="C34" s="329">
        <v>377930400</v>
      </c>
      <c r="D34" s="270" t="s">
        <v>424</v>
      </c>
      <c r="E34" s="8"/>
    </row>
    <row r="35" spans="1:5">
      <c r="A35" s="160">
        <v>22</v>
      </c>
      <c r="B35" s="100" t="s">
        <v>188</v>
      </c>
      <c r="C35" s="327">
        <f>SUM(C24:C31)+C33</f>
        <v>9073697515.8327007</v>
      </c>
      <c r="D35" s="165"/>
      <c r="E35" s="7"/>
    </row>
    <row r="36" spans="1:5">
      <c r="A36" s="160">
        <v>23</v>
      </c>
      <c r="B36" s="99" t="s">
        <v>189</v>
      </c>
      <c r="C36" s="324">
        <f>'2. RC'!E33</f>
        <v>27821150.18</v>
      </c>
      <c r="D36" s="270" t="s">
        <v>420</v>
      </c>
      <c r="E36" s="8"/>
    </row>
    <row r="37" spans="1:5">
      <c r="A37" s="160">
        <v>24</v>
      </c>
      <c r="B37" s="99" t="s">
        <v>190</v>
      </c>
      <c r="C37" s="324">
        <f>'2. RC'!E34</f>
        <v>0</v>
      </c>
      <c r="D37" s="162"/>
      <c r="E37" s="8"/>
    </row>
    <row r="38" spans="1:5">
      <c r="A38" s="160">
        <v>25</v>
      </c>
      <c r="B38" s="99" t="s">
        <v>250</v>
      </c>
      <c r="C38" s="324">
        <f>'2. RC'!E35</f>
        <v>-1910346.2</v>
      </c>
      <c r="D38" s="270" t="s">
        <v>426</v>
      </c>
      <c r="E38" s="8"/>
    </row>
    <row r="39" spans="1:5">
      <c r="A39" s="160">
        <v>26</v>
      </c>
      <c r="B39" s="99" t="s">
        <v>192</v>
      </c>
      <c r="C39" s="324">
        <f>'2. RC'!E36</f>
        <v>188265047.35999998</v>
      </c>
      <c r="D39" s="270" t="s">
        <v>421</v>
      </c>
      <c r="E39" s="8"/>
    </row>
    <row r="40" spans="1:5">
      <c r="A40" s="160">
        <v>27</v>
      </c>
      <c r="B40" s="99" t="s">
        <v>193</v>
      </c>
      <c r="C40" s="324">
        <f>'2. RC'!E37</f>
        <v>0</v>
      </c>
      <c r="D40" s="162"/>
      <c r="E40" s="8"/>
    </row>
    <row r="41" spans="1:5">
      <c r="A41" s="160">
        <v>28</v>
      </c>
      <c r="B41" s="99" t="s">
        <v>194</v>
      </c>
      <c r="C41" s="324">
        <f>'2. RC'!E38</f>
        <v>880086047.89769983</v>
      </c>
      <c r="D41" s="270" t="s">
        <v>427</v>
      </c>
      <c r="E41" s="8"/>
    </row>
    <row r="42" spans="1:5">
      <c r="A42" s="160">
        <v>29</v>
      </c>
      <c r="B42" s="99" t="s">
        <v>43</v>
      </c>
      <c r="C42" s="324">
        <f>'2. RC'!E39</f>
        <v>57466494.689999998</v>
      </c>
      <c r="D42" s="270" t="s">
        <v>425</v>
      </c>
      <c r="E42" s="8"/>
    </row>
    <row r="43" spans="1:5" ht="16.5" thickBot="1">
      <c r="A43" s="167">
        <v>30</v>
      </c>
      <c r="B43" s="168" t="s">
        <v>195</v>
      </c>
      <c r="C43" s="330">
        <f>SUM(C36:C42)</f>
        <v>1151728393.9276998</v>
      </c>
      <c r="D43" s="169"/>
      <c r="E43" s="7"/>
    </row>
  </sheetData>
  <pageMargins left="0.7" right="0.7" top="0.75" bottom="0.75" header="0.3" footer="0.3"/>
  <pageSetup paperSize="9" scale="47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S2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16" sqref="N16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12.7109375" style="2" bestFit="1" customWidth="1"/>
    <col min="4" max="4" width="13.28515625" style="2" bestFit="1" customWidth="1"/>
    <col min="5" max="5" width="11.28515625" style="2" bestFit="1" customWidth="1"/>
    <col min="6" max="6" width="13.28515625" style="2" bestFit="1" customWidth="1"/>
    <col min="7" max="7" width="11.28515625" style="2" bestFit="1" customWidth="1"/>
    <col min="8" max="8" width="13.28515625" style="2" bestFit="1" customWidth="1"/>
    <col min="9" max="9" width="10.28515625" style="2" bestFit="1" customWidth="1"/>
    <col min="10" max="10" width="13.28515625" style="2" bestFit="1" customWidth="1"/>
    <col min="11" max="11" width="12.7109375" style="2" bestFit="1" customWidth="1"/>
    <col min="12" max="12" width="13.28515625" style="2" bestFit="1" customWidth="1"/>
    <col min="13" max="13" width="12.7109375" style="2" bestFit="1" customWidth="1"/>
    <col min="14" max="14" width="13.28515625" style="2" bestFit="1" customWidth="1"/>
    <col min="15" max="15" width="9.42578125" style="2" bestFit="1" customWidth="1"/>
    <col min="16" max="16" width="13.28515625" style="2" bestFit="1" customWidth="1"/>
    <col min="17" max="17" width="11.28515625" style="2" bestFit="1" customWidth="1"/>
    <col min="18" max="18" width="13.28515625" style="2" bestFit="1" customWidth="1"/>
    <col min="19" max="19" width="31.5703125" style="2" bestFit="1" customWidth="1"/>
    <col min="20" max="16384" width="9.140625" style="13"/>
  </cols>
  <sheetData>
    <row r="1" spans="1:19">
      <c r="A1" s="2" t="s">
        <v>204</v>
      </c>
      <c r="B1" s="381" t="s">
        <v>416</v>
      </c>
    </row>
    <row r="2" spans="1:19">
      <c r="A2" s="2" t="s">
        <v>205</v>
      </c>
      <c r="B2" s="381">
        <v>42916</v>
      </c>
    </row>
    <row r="4" spans="1:19" ht="39" thickBot="1">
      <c r="A4" s="79" t="s">
        <v>359</v>
      </c>
      <c r="B4" s="356" t="s">
        <v>384</v>
      </c>
    </row>
    <row r="5" spans="1:19">
      <c r="A5" s="147"/>
      <c r="B5" s="151"/>
      <c r="C5" s="127" t="s">
        <v>0</v>
      </c>
      <c r="D5" s="127" t="s">
        <v>1</v>
      </c>
      <c r="E5" s="127" t="s">
        <v>2</v>
      </c>
      <c r="F5" s="127" t="s">
        <v>3</v>
      </c>
      <c r="G5" s="127" t="s">
        <v>4</v>
      </c>
      <c r="H5" s="127" t="s">
        <v>11</v>
      </c>
      <c r="I5" s="127" t="s">
        <v>254</v>
      </c>
      <c r="J5" s="127" t="s">
        <v>255</v>
      </c>
      <c r="K5" s="127" t="s">
        <v>256</v>
      </c>
      <c r="L5" s="127" t="s">
        <v>257</v>
      </c>
      <c r="M5" s="127" t="s">
        <v>258</v>
      </c>
      <c r="N5" s="127" t="s">
        <v>259</v>
      </c>
      <c r="O5" s="127" t="s">
        <v>371</v>
      </c>
      <c r="P5" s="127" t="s">
        <v>372</v>
      </c>
      <c r="Q5" s="127" t="s">
        <v>373</v>
      </c>
      <c r="R5" s="349" t="s">
        <v>374</v>
      </c>
      <c r="S5" s="128" t="s">
        <v>375</v>
      </c>
    </row>
    <row r="6" spans="1:19" ht="46.5" customHeight="1">
      <c r="A6" s="173"/>
      <c r="B6" s="429" t="s">
        <v>376</v>
      </c>
      <c r="C6" s="427">
        <v>0</v>
      </c>
      <c r="D6" s="428"/>
      <c r="E6" s="427">
        <v>0.2</v>
      </c>
      <c r="F6" s="428"/>
      <c r="G6" s="427">
        <v>0.35</v>
      </c>
      <c r="H6" s="428"/>
      <c r="I6" s="427">
        <v>0.5</v>
      </c>
      <c r="J6" s="428"/>
      <c r="K6" s="427">
        <v>0.75</v>
      </c>
      <c r="L6" s="428"/>
      <c r="M6" s="427">
        <v>1</v>
      </c>
      <c r="N6" s="428"/>
      <c r="O6" s="427">
        <v>1.5</v>
      </c>
      <c r="P6" s="428"/>
      <c r="Q6" s="427">
        <v>2.5</v>
      </c>
      <c r="R6" s="428"/>
      <c r="S6" s="425" t="s">
        <v>267</v>
      </c>
    </row>
    <row r="7" spans="1:19">
      <c r="A7" s="173"/>
      <c r="B7" s="430"/>
      <c r="C7" s="355" t="s">
        <v>369</v>
      </c>
      <c r="D7" s="355" t="s">
        <v>370</v>
      </c>
      <c r="E7" s="355" t="s">
        <v>369</v>
      </c>
      <c r="F7" s="355" t="s">
        <v>370</v>
      </c>
      <c r="G7" s="355" t="s">
        <v>369</v>
      </c>
      <c r="H7" s="355" t="s">
        <v>370</v>
      </c>
      <c r="I7" s="355" t="s">
        <v>369</v>
      </c>
      <c r="J7" s="355" t="s">
        <v>370</v>
      </c>
      <c r="K7" s="355" t="s">
        <v>369</v>
      </c>
      <c r="L7" s="355" t="s">
        <v>370</v>
      </c>
      <c r="M7" s="355" t="s">
        <v>369</v>
      </c>
      <c r="N7" s="355" t="s">
        <v>370</v>
      </c>
      <c r="O7" s="355" t="s">
        <v>369</v>
      </c>
      <c r="P7" s="355" t="s">
        <v>370</v>
      </c>
      <c r="Q7" s="355" t="s">
        <v>369</v>
      </c>
      <c r="R7" s="355" t="s">
        <v>370</v>
      </c>
      <c r="S7" s="426"/>
    </row>
    <row r="8" spans="1:19" s="176" customFormat="1">
      <c r="A8" s="131">
        <v>1</v>
      </c>
      <c r="B8" s="198" t="s">
        <v>233</v>
      </c>
      <c r="C8" s="332">
        <v>1030051119.9214998</v>
      </c>
      <c r="D8" s="332"/>
      <c r="E8" s="332">
        <v>73655519.629999995</v>
      </c>
      <c r="F8" s="350"/>
      <c r="G8" s="332">
        <v>0</v>
      </c>
      <c r="H8" s="332"/>
      <c r="I8" s="332">
        <v>0</v>
      </c>
      <c r="J8" s="332"/>
      <c r="K8" s="332">
        <v>0</v>
      </c>
      <c r="L8" s="332"/>
      <c r="M8" s="332">
        <v>904614329.84000003</v>
      </c>
      <c r="N8" s="332"/>
      <c r="O8" s="332">
        <v>0</v>
      </c>
      <c r="P8" s="332"/>
      <c r="Q8" s="332">
        <v>0</v>
      </c>
      <c r="R8" s="350"/>
      <c r="S8" s="361">
        <f>$C$6*SUM(C8:D8)+$E$6*SUM(E8:F8)+$G$6*SUM(G8:H8)+$I$6*SUM(I8:J8)+$K$6*SUM(K8:L8)+$M$6*SUM(M8:N8)+$O$6*SUM(O8:P8)+$Q$6*SUM(Q8:R8)</f>
        <v>919345433.76600003</v>
      </c>
    </row>
    <row r="9" spans="1:19" s="176" customFormat="1">
      <c r="A9" s="131">
        <v>2</v>
      </c>
      <c r="B9" s="198" t="s">
        <v>234</v>
      </c>
      <c r="C9" s="332">
        <v>0</v>
      </c>
      <c r="D9" s="332"/>
      <c r="E9" s="332">
        <v>0</v>
      </c>
      <c r="F9" s="332"/>
      <c r="G9" s="332">
        <v>0</v>
      </c>
      <c r="H9" s="332"/>
      <c r="I9" s="332">
        <v>0</v>
      </c>
      <c r="J9" s="332"/>
      <c r="K9" s="332">
        <v>0</v>
      </c>
      <c r="L9" s="332"/>
      <c r="M9" s="332">
        <v>0</v>
      </c>
      <c r="N9" s="332"/>
      <c r="O9" s="332">
        <v>0</v>
      </c>
      <c r="P9" s="332"/>
      <c r="Q9" s="332">
        <v>0</v>
      </c>
      <c r="R9" s="350"/>
      <c r="S9" s="361">
        <f t="shared" ref="S9:S21" si="0">$C$6*SUM(C9:D9)+$E$6*SUM(E9:F9)+$G$6*SUM(G9:H9)+$I$6*SUM(I9:J9)+$K$6*SUM(K9:L9)+$M$6*SUM(M9:N9)+$O$6*SUM(O9:P9)+$Q$6*SUM(Q9:R9)</f>
        <v>0</v>
      </c>
    </row>
    <row r="10" spans="1:19" s="176" customFormat="1">
      <c r="A10" s="131">
        <v>3</v>
      </c>
      <c r="B10" s="198" t="s">
        <v>235</v>
      </c>
      <c r="C10" s="332">
        <v>0</v>
      </c>
      <c r="D10" s="332"/>
      <c r="E10" s="332">
        <v>0</v>
      </c>
      <c r="F10" s="332"/>
      <c r="G10" s="332">
        <v>0</v>
      </c>
      <c r="H10" s="332"/>
      <c r="I10" s="332">
        <v>0</v>
      </c>
      <c r="J10" s="332"/>
      <c r="K10" s="332">
        <v>0</v>
      </c>
      <c r="L10" s="332"/>
      <c r="M10" s="332">
        <v>0</v>
      </c>
      <c r="N10" s="332"/>
      <c r="O10" s="332">
        <v>0</v>
      </c>
      <c r="P10" s="332"/>
      <c r="Q10" s="332">
        <v>0</v>
      </c>
      <c r="R10" s="350"/>
      <c r="S10" s="361">
        <f t="shared" si="0"/>
        <v>0</v>
      </c>
    </row>
    <row r="11" spans="1:19" s="176" customFormat="1">
      <c r="A11" s="131">
        <v>4</v>
      </c>
      <c r="B11" s="198" t="s">
        <v>236</v>
      </c>
      <c r="C11" s="332">
        <v>0</v>
      </c>
      <c r="D11" s="332"/>
      <c r="E11" s="332">
        <v>0</v>
      </c>
      <c r="F11" s="332"/>
      <c r="G11" s="332">
        <v>0</v>
      </c>
      <c r="H11" s="332"/>
      <c r="I11" s="332">
        <v>0</v>
      </c>
      <c r="J11" s="332"/>
      <c r="K11" s="332">
        <v>0</v>
      </c>
      <c r="L11" s="332"/>
      <c r="M11" s="332">
        <v>0</v>
      </c>
      <c r="N11" s="332"/>
      <c r="O11" s="332">
        <v>0</v>
      </c>
      <c r="P11" s="332"/>
      <c r="Q11" s="332">
        <v>0</v>
      </c>
      <c r="R11" s="350"/>
      <c r="S11" s="361">
        <f t="shared" si="0"/>
        <v>0</v>
      </c>
    </row>
    <row r="12" spans="1:19" s="176" customFormat="1">
      <c r="A12" s="131">
        <v>5</v>
      </c>
      <c r="B12" s="198" t="s">
        <v>237</v>
      </c>
      <c r="C12" s="332">
        <v>368586978.82999998</v>
      </c>
      <c r="D12" s="332"/>
      <c r="E12" s="332">
        <v>0</v>
      </c>
      <c r="F12" s="332"/>
      <c r="G12" s="332">
        <v>0</v>
      </c>
      <c r="H12" s="332"/>
      <c r="I12" s="332">
        <v>0</v>
      </c>
      <c r="J12" s="332"/>
      <c r="K12" s="332">
        <v>0</v>
      </c>
      <c r="L12" s="332"/>
      <c r="M12" s="332">
        <v>0</v>
      </c>
      <c r="N12" s="332"/>
      <c r="O12" s="332">
        <v>0</v>
      </c>
      <c r="P12" s="332"/>
      <c r="Q12" s="332">
        <v>0</v>
      </c>
      <c r="R12" s="350"/>
      <c r="S12" s="361">
        <f t="shared" si="0"/>
        <v>0</v>
      </c>
    </row>
    <row r="13" spans="1:19" s="176" customFormat="1">
      <c r="A13" s="131">
        <v>6</v>
      </c>
      <c r="B13" s="198" t="s">
        <v>238</v>
      </c>
      <c r="C13" s="332">
        <v>0</v>
      </c>
      <c r="D13" s="332"/>
      <c r="E13" s="332">
        <v>864059516.03999996</v>
      </c>
      <c r="F13" s="332"/>
      <c r="G13" s="332">
        <v>0</v>
      </c>
      <c r="H13" s="332"/>
      <c r="I13" s="332">
        <v>37790411.43</v>
      </c>
      <c r="J13" s="332"/>
      <c r="K13" s="332">
        <v>0</v>
      </c>
      <c r="L13" s="332"/>
      <c r="M13" s="332">
        <v>13391128.220000001</v>
      </c>
      <c r="N13" s="332"/>
      <c r="O13" s="332">
        <v>22395.279999999999</v>
      </c>
      <c r="P13" s="332"/>
      <c r="Q13" s="332">
        <v>0</v>
      </c>
      <c r="R13" s="350"/>
      <c r="S13" s="361">
        <f t="shared" si="0"/>
        <v>205131830.06299999</v>
      </c>
    </row>
    <row r="14" spans="1:19" s="176" customFormat="1">
      <c r="A14" s="131">
        <v>7</v>
      </c>
      <c r="B14" s="198" t="s">
        <v>83</v>
      </c>
      <c r="C14" s="332">
        <v>0</v>
      </c>
      <c r="D14" s="332"/>
      <c r="E14" s="332">
        <v>0</v>
      </c>
      <c r="F14" s="332"/>
      <c r="G14" s="332">
        <v>0</v>
      </c>
      <c r="H14" s="332"/>
      <c r="I14" s="332">
        <v>0</v>
      </c>
      <c r="J14" s="332"/>
      <c r="K14" s="332">
        <v>0</v>
      </c>
      <c r="L14" s="332"/>
      <c r="M14" s="332">
        <v>2386624573.2153401</v>
      </c>
      <c r="N14" s="332">
        <v>269107889.46090001</v>
      </c>
      <c r="O14" s="332">
        <v>0</v>
      </c>
      <c r="P14" s="332"/>
      <c r="Q14" s="332">
        <v>0</v>
      </c>
      <c r="R14" s="350"/>
      <c r="S14" s="361">
        <f t="shared" si="0"/>
        <v>2655732462.67624</v>
      </c>
    </row>
    <row r="15" spans="1:19" s="176" customFormat="1">
      <c r="A15" s="131">
        <v>8</v>
      </c>
      <c r="B15" s="198" t="s">
        <v>84</v>
      </c>
      <c r="C15" s="332">
        <v>0</v>
      </c>
      <c r="D15" s="332"/>
      <c r="E15" s="332">
        <v>0</v>
      </c>
      <c r="F15" s="332"/>
      <c r="G15" s="332">
        <v>0</v>
      </c>
      <c r="H15" s="332"/>
      <c r="I15" s="332">
        <v>0</v>
      </c>
      <c r="J15" s="332"/>
      <c r="K15" s="332">
        <v>2563087651.2771001</v>
      </c>
      <c r="L15" s="332">
        <v>102068887.97135</v>
      </c>
      <c r="M15" s="332">
        <v>0</v>
      </c>
      <c r="N15" s="332">
        <v>0</v>
      </c>
      <c r="O15" s="332">
        <v>0</v>
      </c>
      <c r="P15" s="332"/>
      <c r="Q15" s="332">
        <v>0</v>
      </c>
      <c r="R15" s="350"/>
      <c r="S15" s="361">
        <f t="shared" si="0"/>
        <v>1998867404.4363377</v>
      </c>
    </row>
    <row r="16" spans="1:19" s="176" customFormat="1">
      <c r="A16" s="131">
        <v>9</v>
      </c>
      <c r="B16" s="198" t="s">
        <v>85</v>
      </c>
      <c r="C16" s="332">
        <v>0</v>
      </c>
      <c r="D16" s="332"/>
      <c r="E16" s="332">
        <v>0</v>
      </c>
      <c r="F16" s="332"/>
      <c r="G16" s="332">
        <v>844275610.53600001</v>
      </c>
      <c r="H16" s="332"/>
      <c r="I16" s="332">
        <v>0</v>
      </c>
      <c r="J16" s="332"/>
      <c r="K16" s="332">
        <v>0</v>
      </c>
      <c r="L16" s="332"/>
      <c r="M16" s="332">
        <v>0</v>
      </c>
      <c r="N16" s="332"/>
      <c r="O16" s="332">
        <v>0</v>
      </c>
      <c r="P16" s="332"/>
      <c r="Q16" s="332">
        <v>0</v>
      </c>
      <c r="R16" s="350"/>
      <c r="S16" s="361">
        <f t="shared" si="0"/>
        <v>295496463.68759996</v>
      </c>
    </row>
    <row r="17" spans="1:19" s="176" customFormat="1">
      <c r="A17" s="131">
        <v>10</v>
      </c>
      <c r="B17" s="198" t="s">
        <v>77</v>
      </c>
      <c r="C17" s="332">
        <v>0</v>
      </c>
      <c r="D17" s="332"/>
      <c r="E17" s="332">
        <v>0</v>
      </c>
      <c r="F17" s="332"/>
      <c r="G17" s="332">
        <v>0</v>
      </c>
      <c r="H17" s="332"/>
      <c r="I17" s="332">
        <v>903635.39439999999</v>
      </c>
      <c r="J17" s="332"/>
      <c r="K17" s="332">
        <v>0</v>
      </c>
      <c r="L17" s="332"/>
      <c r="M17" s="332">
        <v>107874279.24330001</v>
      </c>
      <c r="N17" s="332"/>
      <c r="O17" s="332">
        <v>3803038.2242999999</v>
      </c>
      <c r="P17" s="332"/>
      <c r="Q17" s="332">
        <v>0</v>
      </c>
      <c r="R17" s="350"/>
      <c r="S17" s="361">
        <f t="shared" si="0"/>
        <v>114030654.27695</v>
      </c>
    </row>
    <row r="18" spans="1:19" s="176" customFormat="1">
      <c r="A18" s="131">
        <v>11</v>
      </c>
      <c r="B18" s="198" t="s">
        <v>78</v>
      </c>
      <c r="C18" s="332">
        <v>0</v>
      </c>
      <c r="D18" s="332"/>
      <c r="E18" s="332">
        <v>0</v>
      </c>
      <c r="F18" s="332"/>
      <c r="G18" s="332">
        <v>0</v>
      </c>
      <c r="H18" s="332"/>
      <c r="I18" s="332">
        <v>0</v>
      </c>
      <c r="J18" s="332"/>
      <c r="K18" s="332">
        <v>0</v>
      </c>
      <c r="L18" s="332"/>
      <c r="M18" s="332">
        <v>0</v>
      </c>
      <c r="N18" s="332"/>
      <c r="O18" s="332">
        <v>0</v>
      </c>
      <c r="P18" s="332"/>
      <c r="Q18" s="332">
        <v>23807878.689630117</v>
      </c>
      <c r="R18" s="350"/>
      <c r="S18" s="361">
        <f t="shared" si="0"/>
        <v>59519696.724075295</v>
      </c>
    </row>
    <row r="19" spans="1:19" s="176" customFormat="1">
      <c r="A19" s="131">
        <v>12</v>
      </c>
      <c r="B19" s="198" t="s">
        <v>79</v>
      </c>
      <c r="C19" s="332">
        <v>0</v>
      </c>
      <c r="D19" s="332"/>
      <c r="E19" s="332">
        <v>0</v>
      </c>
      <c r="F19" s="332"/>
      <c r="G19" s="332">
        <v>0</v>
      </c>
      <c r="H19" s="332"/>
      <c r="I19" s="332">
        <v>0</v>
      </c>
      <c r="J19" s="332"/>
      <c r="K19" s="332">
        <v>0</v>
      </c>
      <c r="L19" s="332"/>
      <c r="M19" s="332">
        <v>0</v>
      </c>
      <c r="N19" s="332"/>
      <c r="O19" s="332">
        <v>0</v>
      </c>
      <c r="P19" s="332"/>
      <c r="Q19" s="332">
        <v>0</v>
      </c>
      <c r="R19" s="350"/>
      <c r="S19" s="361">
        <f t="shared" si="0"/>
        <v>0</v>
      </c>
    </row>
    <row r="20" spans="1:19" s="176" customFormat="1">
      <c r="A20" s="131">
        <v>13</v>
      </c>
      <c r="B20" s="198" t="s">
        <v>80</v>
      </c>
      <c r="C20" s="332">
        <v>0</v>
      </c>
      <c r="D20" s="332"/>
      <c r="E20" s="332">
        <v>0</v>
      </c>
      <c r="F20" s="332"/>
      <c r="G20" s="332">
        <v>0</v>
      </c>
      <c r="H20" s="332"/>
      <c r="I20" s="332">
        <v>0</v>
      </c>
      <c r="J20" s="332"/>
      <c r="K20" s="332">
        <v>0</v>
      </c>
      <c r="L20" s="332"/>
      <c r="M20" s="332">
        <v>0</v>
      </c>
      <c r="N20" s="332"/>
      <c r="O20" s="332">
        <v>0</v>
      </c>
      <c r="P20" s="332"/>
      <c r="Q20" s="332">
        <v>0</v>
      </c>
      <c r="R20" s="350"/>
      <c r="S20" s="361">
        <f t="shared" si="0"/>
        <v>0</v>
      </c>
    </row>
    <row r="21" spans="1:19" s="176" customFormat="1">
      <c r="A21" s="131">
        <v>14</v>
      </c>
      <c r="B21" s="198" t="s">
        <v>265</v>
      </c>
      <c r="C21" s="332">
        <v>462408342.02999997</v>
      </c>
      <c r="D21" s="332"/>
      <c r="E21" s="332">
        <v>0</v>
      </c>
      <c r="F21" s="332"/>
      <c r="G21" s="332">
        <v>0</v>
      </c>
      <c r="H21" s="332"/>
      <c r="I21" s="332">
        <v>0</v>
      </c>
      <c r="J21" s="332"/>
      <c r="K21" s="332">
        <v>0</v>
      </c>
      <c r="L21" s="332"/>
      <c r="M21" s="332">
        <v>424772652.83432698</v>
      </c>
      <c r="N21" s="332"/>
      <c r="O21" s="332">
        <v>0</v>
      </c>
      <c r="P21" s="332"/>
      <c r="Q21" s="332">
        <v>92135587.549999982</v>
      </c>
      <c r="R21" s="350"/>
      <c r="S21" s="361">
        <f t="shared" si="0"/>
        <v>655111621.70932698</v>
      </c>
    </row>
    <row r="22" spans="1:19" ht="13.5" thickBot="1">
      <c r="A22" s="109"/>
      <c r="B22" s="178" t="s">
        <v>76</v>
      </c>
      <c r="C22" s="333">
        <f>SUM(C8:C21)</f>
        <v>1861046440.7814999</v>
      </c>
      <c r="D22" s="333">
        <f t="shared" ref="D22:S22" si="1">SUM(D8:D21)</f>
        <v>0</v>
      </c>
      <c r="E22" s="333">
        <f t="shared" si="1"/>
        <v>937715035.66999996</v>
      </c>
      <c r="F22" s="333">
        <f t="shared" si="1"/>
        <v>0</v>
      </c>
      <c r="G22" s="333">
        <f t="shared" si="1"/>
        <v>844275610.53600001</v>
      </c>
      <c r="H22" s="333">
        <f t="shared" si="1"/>
        <v>0</v>
      </c>
      <c r="I22" s="333">
        <f t="shared" si="1"/>
        <v>38694046.8244</v>
      </c>
      <c r="J22" s="333">
        <f t="shared" si="1"/>
        <v>0</v>
      </c>
      <c r="K22" s="333">
        <f t="shared" si="1"/>
        <v>2563087651.2771001</v>
      </c>
      <c r="L22" s="333">
        <f t="shared" si="1"/>
        <v>102068887.97135</v>
      </c>
      <c r="M22" s="333">
        <f t="shared" si="1"/>
        <v>3837276963.3529673</v>
      </c>
      <c r="N22" s="333">
        <f t="shared" si="1"/>
        <v>269107889.46090001</v>
      </c>
      <c r="O22" s="333">
        <f t="shared" si="1"/>
        <v>3825433.5042999997</v>
      </c>
      <c r="P22" s="333">
        <f t="shared" si="1"/>
        <v>0</v>
      </c>
      <c r="Q22" s="333">
        <f t="shared" si="1"/>
        <v>115943466.2396301</v>
      </c>
      <c r="R22" s="333">
        <f t="shared" si="1"/>
        <v>0</v>
      </c>
      <c r="S22" s="362">
        <f t="shared" si="1"/>
        <v>6903235567.33953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2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V28"/>
  <sheetViews>
    <sheetView zoomScaleNormal="100" workbookViewId="0">
      <pane xSplit="2" ySplit="6" topLeftCell="C7" activePane="bottomRight" state="frozen"/>
      <selection activeCell="B1" sqref="B1:B2"/>
      <selection pane="topRight" activeCell="B1" sqref="B1:B2"/>
      <selection pane="bottomLeft" activeCell="B1" sqref="B1:B2"/>
      <selection pane="bottomRight" activeCell="C7" sqref="C7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204</v>
      </c>
      <c r="B1" s="381" t="s">
        <v>416</v>
      </c>
    </row>
    <row r="2" spans="1:22">
      <c r="A2" s="2" t="s">
        <v>205</v>
      </c>
      <c r="B2" s="381">
        <v>42916</v>
      </c>
    </row>
    <row r="4" spans="1:22" ht="27.75" thickBot="1">
      <c r="A4" s="2" t="s">
        <v>360</v>
      </c>
      <c r="B4" s="357" t="s">
        <v>385</v>
      </c>
      <c r="V4" s="230" t="s">
        <v>106</v>
      </c>
    </row>
    <row r="5" spans="1:22">
      <c r="A5" s="108"/>
      <c r="B5" s="174"/>
      <c r="C5" s="431" t="s">
        <v>215</v>
      </c>
      <c r="D5" s="431"/>
      <c r="E5" s="431"/>
      <c r="F5" s="431"/>
      <c r="G5" s="431"/>
      <c r="H5" s="431"/>
      <c r="I5" s="431"/>
      <c r="J5" s="431"/>
      <c r="K5" s="431"/>
      <c r="L5" s="431"/>
      <c r="M5" s="431" t="s">
        <v>216</v>
      </c>
      <c r="N5" s="431"/>
      <c r="O5" s="431"/>
      <c r="P5" s="431"/>
      <c r="Q5" s="431"/>
      <c r="R5" s="431"/>
      <c r="S5" s="431"/>
      <c r="T5" s="434" t="s">
        <v>383</v>
      </c>
      <c r="U5" s="434" t="s">
        <v>382</v>
      </c>
      <c r="V5" s="432" t="s">
        <v>217</v>
      </c>
    </row>
    <row r="6" spans="1:22" s="79" customFormat="1" ht="140.25">
      <c r="A6" s="129"/>
      <c r="B6" s="378"/>
      <c r="C6" s="107" t="s">
        <v>218</v>
      </c>
      <c r="D6" s="107" t="s">
        <v>219</v>
      </c>
      <c r="E6" s="104" t="s">
        <v>220</v>
      </c>
      <c r="F6" s="358" t="s">
        <v>377</v>
      </c>
      <c r="G6" s="107" t="s">
        <v>221</v>
      </c>
      <c r="H6" s="107" t="s">
        <v>222</v>
      </c>
      <c r="I6" s="107" t="s">
        <v>223</v>
      </c>
      <c r="J6" s="107" t="s">
        <v>264</v>
      </c>
      <c r="K6" s="107" t="s">
        <v>224</v>
      </c>
      <c r="L6" s="107" t="s">
        <v>225</v>
      </c>
      <c r="M6" s="107" t="s">
        <v>226</v>
      </c>
      <c r="N6" s="107" t="s">
        <v>227</v>
      </c>
      <c r="O6" s="107" t="s">
        <v>228</v>
      </c>
      <c r="P6" s="107" t="s">
        <v>229</v>
      </c>
      <c r="Q6" s="107" t="s">
        <v>230</v>
      </c>
      <c r="R6" s="107" t="s">
        <v>231</v>
      </c>
      <c r="S6" s="107" t="s">
        <v>232</v>
      </c>
      <c r="T6" s="435"/>
      <c r="U6" s="435"/>
      <c r="V6" s="433"/>
    </row>
    <row r="7" spans="1:22" s="176" customFormat="1">
      <c r="A7" s="177">
        <v>1</v>
      </c>
      <c r="B7" s="198" t="s">
        <v>233</v>
      </c>
      <c r="C7" s="332"/>
      <c r="D7" s="332">
        <v>0</v>
      </c>
      <c r="E7" s="332"/>
      <c r="F7" s="332"/>
      <c r="G7" s="332"/>
      <c r="H7" s="332"/>
      <c r="I7" s="332"/>
      <c r="J7" s="332"/>
      <c r="K7" s="332"/>
      <c r="L7" s="332"/>
      <c r="M7" s="332">
        <v>0</v>
      </c>
      <c r="N7" s="332"/>
      <c r="O7" s="332"/>
      <c r="P7" s="332"/>
      <c r="Q7" s="332"/>
      <c r="R7" s="332">
        <v>0</v>
      </c>
      <c r="S7" s="332"/>
      <c r="T7" s="379">
        <v>0</v>
      </c>
      <c r="U7" s="332"/>
      <c r="V7" s="380">
        <f>SUM(C7:S7)</f>
        <v>0</v>
      </c>
    </row>
    <row r="8" spans="1:22" s="176" customFormat="1">
      <c r="A8" s="177">
        <v>2</v>
      </c>
      <c r="B8" s="198" t="s">
        <v>234</v>
      </c>
      <c r="C8" s="332"/>
      <c r="D8" s="332">
        <v>0</v>
      </c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>
        <v>0</v>
      </c>
      <c r="S8" s="332"/>
      <c r="T8" s="379">
        <v>0</v>
      </c>
      <c r="U8" s="332"/>
      <c r="V8" s="380">
        <f>SUM(C8:S8)</f>
        <v>0</v>
      </c>
    </row>
    <row r="9" spans="1:22" s="176" customFormat="1">
      <c r="A9" s="177">
        <v>3</v>
      </c>
      <c r="B9" s="198" t="s">
        <v>235</v>
      </c>
      <c r="C9" s="332"/>
      <c r="D9" s="332">
        <v>0</v>
      </c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>
        <v>0</v>
      </c>
      <c r="S9" s="332"/>
      <c r="T9" s="379">
        <v>0</v>
      </c>
      <c r="U9" s="332"/>
      <c r="V9" s="380">
        <f>SUM(C9:S9)</f>
        <v>0</v>
      </c>
    </row>
    <row r="10" spans="1:22" s="176" customFormat="1">
      <c r="A10" s="177">
        <v>4</v>
      </c>
      <c r="B10" s="198" t="s">
        <v>236</v>
      </c>
      <c r="C10" s="332"/>
      <c r="D10" s="332">
        <v>0</v>
      </c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>
        <v>0</v>
      </c>
      <c r="S10" s="332"/>
      <c r="T10" s="379">
        <v>0</v>
      </c>
      <c r="U10" s="332"/>
      <c r="V10" s="380">
        <f t="shared" ref="V10:V20" si="0">SUM(C10:S10)</f>
        <v>0</v>
      </c>
    </row>
    <row r="11" spans="1:22" s="176" customFormat="1">
      <c r="A11" s="177">
        <v>5</v>
      </c>
      <c r="B11" s="198" t="s">
        <v>237</v>
      </c>
      <c r="C11" s="332"/>
      <c r="D11" s="332">
        <v>0</v>
      </c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>
        <v>0</v>
      </c>
      <c r="S11" s="332"/>
      <c r="T11" s="379">
        <v>0</v>
      </c>
      <c r="U11" s="332"/>
      <c r="V11" s="380">
        <f t="shared" si="0"/>
        <v>0</v>
      </c>
    </row>
    <row r="12" spans="1:22" s="176" customFormat="1">
      <c r="A12" s="177">
        <v>6</v>
      </c>
      <c r="B12" s="198" t="s">
        <v>238</v>
      </c>
      <c r="C12" s="332"/>
      <c r="D12" s="332">
        <v>658656</v>
      </c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>
        <v>0</v>
      </c>
      <c r="S12" s="332"/>
      <c r="T12" s="379">
        <v>658656</v>
      </c>
      <c r="U12" s="332"/>
      <c r="V12" s="380">
        <f t="shared" si="0"/>
        <v>658656</v>
      </c>
    </row>
    <row r="13" spans="1:22" s="176" customFormat="1">
      <c r="A13" s="177">
        <v>7</v>
      </c>
      <c r="B13" s="198" t="s">
        <v>83</v>
      </c>
      <c r="C13" s="332"/>
      <c r="D13" s="332">
        <v>129798490.61180001</v>
      </c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>
        <v>16241887.007100001</v>
      </c>
      <c r="S13" s="332"/>
      <c r="T13" s="379">
        <v>95223027.699699998</v>
      </c>
      <c r="U13" s="332">
        <v>50817349.919199996</v>
      </c>
      <c r="V13" s="380">
        <f t="shared" si="0"/>
        <v>146040377.6189</v>
      </c>
    </row>
    <row r="14" spans="1:22" s="176" customFormat="1">
      <c r="A14" s="177">
        <v>8</v>
      </c>
      <c r="B14" s="198" t="s">
        <v>84</v>
      </c>
      <c r="C14" s="332"/>
      <c r="D14" s="332">
        <v>12799723.6536</v>
      </c>
      <c r="E14" s="332"/>
      <c r="F14" s="332"/>
      <c r="G14" s="332"/>
      <c r="H14" s="332"/>
      <c r="I14" s="332"/>
      <c r="J14" s="332">
        <v>32042553.339400001</v>
      </c>
      <c r="K14" s="332"/>
      <c r="L14" s="332"/>
      <c r="M14" s="332"/>
      <c r="N14" s="332"/>
      <c r="O14" s="332"/>
      <c r="P14" s="332"/>
      <c r="Q14" s="332"/>
      <c r="R14" s="332">
        <v>0</v>
      </c>
      <c r="S14" s="332"/>
      <c r="T14" s="379">
        <v>44842276.993000001</v>
      </c>
      <c r="U14" s="332"/>
      <c r="V14" s="380">
        <f t="shared" si="0"/>
        <v>44842276.993000001</v>
      </c>
    </row>
    <row r="15" spans="1:22" s="176" customFormat="1">
      <c r="A15" s="177">
        <v>9</v>
      </c>
      <c r="B15" s="198" t="s">
        <v>85</v>
      </c>
      <c r="C15" s="332"/>
      <c r="D15" s="332">
        <v>481380.01240000001</v>
      </c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>
        <v>0</v>
      </c>
      <c r="S15" s="332"/>
      <c r="T15" s="379">
        <v>481380.01240000001</v>
      </c>
      <c r="U15" s="332"/>
      <c r="V15" s="380">
        <f t="shared" si="0"/>
        <v>481380.01240000001</v>
      </c>
    </row>
    <row r="16" spans="1:22" s="176" customFormat="1">
      <c r="A16" s="177">
        <v>10</v>
      </c>
      <c r="B16" s="198" t="s">
        <v>77</v>
      </c>
      <c r="C16" s="332"/>
      <c r="D16" s="332">
        <v>3379921.6496000001</v>
      </c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>
        <v>0</v>
      </c>
      <c r="S16" s="332"/>
      <c r="T16" s="379">
        <v>3379921.6496000001</v>
      </c>
      <c r="U16" s="332"/>
      <c r="V16" s="380">
        <f t="shared" si="0"/>
        <v>3379921.6496000001</v>
      </c>
    </row>
    <row r="17" spans="1:22" s="176" customFormat="1">
      <c r="A17" s="177">
        <v>11</v>
      </c>
      <c r="B17" s="198" t="s">
        <v>78</v>
      </c>
      <c r="C17" s="332"/>
      <c r="D17" s="332">
        <v>0</v>
      </c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>
        <v>0</v>
      </c>
      <c r="S17" s="332"/>
      <c r="T17" s="379">
        <v>0</v>
      </c>
      <c r="U17" s="332"/>
      <c r="V17" s="380">
        <f t="shared" si="0"/>
        <v>0</v>
      </c>
    </row>
    <row r="18" spans="1:22" s="176" customFormat="1">
      <c r="A18" s="177">
        <v>12</v>
      </c>
      <c r="B18" s="198" t="s">
        <v>79</v>
      </c>
      <c r="C18" s="332"/>
      <c r="D18" s="332">
        <v>0</v>
      </c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>
        <v>0</v>
      </c>
      <c r="S18" s="332"/>
      <c r="T18" s="379">
        <v>0</v>
      </c>
      <c r="U18" s="332"/>
      <c r="V18" s="380">
        <f t="shared" si="0"/>
        <v>0</v>
      </c>
    </row>
    <row r="19" spans="1:22" s="176" customFormat="1">
      <c r="A19" s="177">
        <v>13</v>
      </c>
      <c r="B19" s="198" t="s">
        <v>80</v>
      </c>
      <c r="C19" s="332"/>
      <c r="D19" s="332">
        <v>0</v>
      </c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>
        <v>0</v>
      </c>
      <c r="S19" s="332"/>
      <c r="T19" s="379">
        <v>0</v>
      </c>
      <c r="U19" s="332"/>
      <c r="V19" s="380">
        <f t="shared" si="0"/>
        <v>0</v>
      </c>
    </row>
    <row r="20" spans="1:22" s="176" customFormat="1">
      <c r="A20" s="177">
        <v>14</v>
      </c>
      <c r="B20" s="198" t="s">
        <v>265</v>
      </c>
      <c r="C20" s="332"/>
      <c r="D20" s="332">
        <v>0</v>
      </c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>
        <v>0</v>
      </c>
      <c r="S20" s="332"/>
      <c r="T20" s="379">
        <v>0</v>
      </c>
      <c r="U20" s="332"/>
      <c r="V20" s="380">
        <f t="shared" si="0"/>
        <v>0</v>
      </c>
    </row>
    <row r="21" spans="1:22" ht="13.5" thickBot="1">
      <c r="A21" s="109"/>
      <c r="B21" s="178" t="s">
        <v>76</v>
      </c>
      <c r="C21" s="333">
        <f>SUM(C7:C20)</f>
        <v>0</v>
      </c>
      <c r="D21" s="333">
        <f t="shared" ref="D21:V21" si="1">SUM(D7:D20)</f>
        <v>147118171.92740002</v>
      </c>
      <c r="E21" s="333">
        <f t="shared" si="1"/>
        <v>0</v>
      </c>
      <c r="F21" s="333">
        <f t="shared" si="1"/>
        <v>0</v>
      </c>
      <c r="G21" s="333">
        <f t="shared" si="1"/>
        <v>0</v>
      </c>
      <c r="H21" s="333">
        <f t="shared" si="1"/>
        <v>0</v>
      </c>
      <c r="I21" s="333">
        <f t="shared" si="1"/>
        <v>0</v>
      </c>
      <c r="J21" s="333">
        <f t="shared" si="1"/>
        <v>32042553.339400001</v>
      </c>
      <c r="K21" s="333">
        <f t="shared" si="1"/>
        <v>0</v>
      </c>
      <c r="L21" s="333">
        <f t="shared" si="1"/>
        <v>0</v>
      </c>
      <c r="M21" s="333">
        <f t="shared" si="1"/>
        <v>0</v>
      </c>
      <c r="N21" s="333">
        <f t="shared" si="1"/>
        <v>0</v>
      </c>
      <c r="O21" s="333">
        <f t="shared" si="1"/>
        <v>0</v>
      </c>
      <c r="P21" s="333">
        <f t="shared" si="1"/>
        <v>0</v>
      </c>
      <c r="Q21" s="333">
        <f t="shared" si="1"/>
        <v>0</v>
      </c>
      <c r="R21" s="333">
        <f t="shared" si="1"/>
        <v>16241887.007100001</v>
      </c>
      <c r="S21" s="333">
        <f t="shared" si="1"/>
        <v>0</v>
      </c>
      <c r="T21" s="333">
        <f>SUM(T7:T20)</f>
        <v>144585262.3547</v>
      </c>
      <c r="U21" s="333">
        <f t="shared" si="1"/>
        <v>50817349.919199996</v>
      </c>
      <c r="V21" s="334">
        <f t="shared" si="1"/>
        <v>195402612.2739</v>
      </c>
    </row>
    <row r="24" spans="1:22">
      <c r="A24" s="19"/>
      <c r="B24" s="19"/>
      <c r="C24" s="83"/>
      <c r="D24" s="83"/>
      <c r="E24" s="83"/>
    </row>
    <row r="25" spans="1:22">
      <c r="A25" s="105"/>
      <c r="B25" s="105"/>
      <c r="C25" s="19"/>
      <c r="D25" s="83"/>
      <c r="E25" s="83"/>
    </row>
    <row r="26" spans="1:22">
      <c r="A26" s="105"/>
      <c r="B26" s="106"/>
      <c r="C26" s="19"/>
      <c r="D26" s="83"/>
      <c r="E26" s="83"/>
    </row>
    <row r="27" spans="1:22">
      <c r="A27" s="105"/>
      <c r="B27" s="105"/>
      <c r="C27" s="19"/>
      <c r="D27" s="83"/>
      <c r="E27" s="83"/>
    </row>
    <row r="28" spans="1:22">
      <c r="A28" s="105"/>
      <c r="B28" s="106"/>
      <c r="C28" s="19"/>
      <c r="D28" s="83"/>
      <c r="E28" s="8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S28"/>
  <sheetViews>
    <sheetView zoomScaleNormal="100" workbookViewId="0">
      <pane xSplit="1" ySplit="7" topLeftCell="B8" activePane="bottomRight" state="frozen"/>
      <selection activeCell="B1" sqref="B1:B2"/>
      <selection pane="topRight" activeCell="B1" sqref="B1:B2"/>
      <selection pane="bottomLeft" activeCell="B1" sqref="B1:B2"/>
      <selection pane="bottomRight" activeCell="H6" sqref="H6:H7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14" width="9.140625" style="13"/>
    <col min="15" max="15" width="11.140625" style="13" bestFit="1" customWidth="1"/>
    <col min="16" max="16384" width="9.140625" style="13"/>
  </cols>
  <sheetData>
    <row r="1" spans="1:19">
      <c r="A1" s="2" t="s">
        <v>204</v>
      </c>
      <c r="B1" s="381" t="s">
        <v>416</v>
      </c>
      <c r="F1" s="2" t="s">
        <v>417</v>
      </c>
    </row>
    <row r="2" spans="1:19">
      <c r="A2" s="2" t="s">
        <v>205</v>
      </c>
      <c r="B2" s="381">
        <v>42916</v>
      </c>
      <c r="C2" s="394">
        <v>2008320969.3915</v>
      </c>
    </row>
    <row r="4" spans="1:19" ht="13.5" thickBot="1">
      <c r="A4" s="2" t="s">
        <v>361</v>
      </c>
      <c r="B4" s="354" t="s">
        <v>386</v>
      </c>
    </row>
    <row r="5" spans="1:19">
      <c r="A5" s="108"/>
      <c r="B5" s="174"/>
      <c r="C5" s="179" t="s">
        <v>0</v>
      </c>
      <c r="D5" s="179" t="s">
        <v>1</v>
      </c>
      <c r="E5" s="179" t="s">
        <v>2</v>
      </c>
      <c r="F5" s="179" t="s">
        <v>3</v>
      </c>
      <c r="G5" s="351" t="s">
        <v>4</v>
      </c>
      <c r="H5" s="180" t="s">
        <v>11</v>
      </c>
      <c r="I5" s="24"/>
    </row>
    <row r="6" spans="1:19" ht="15" customHeight="1">
      <c r="A6" s="173"/>
      <c r="B6" s="22"/>
      <c r="C6" s="436" t="s">
        <v>378</v>
      </c>
      <c r="D6" s="438" t="s">
        <v>388</v>
      </c>
      <c r="E6" s="439"/>
      <c r="F6" s="436" t="s">
        <v>389</v>
      </c>
      <c r="G6" s="436" t="s">
        <v>390</v>
      </c>
      <c r="H6" s="423" t="s">
        <v>380</v>
      </c>
      <c r="I6" s="24"/>
    </row>
    <row r="7" spans="1:19" ht="76.5">
      <c r="A7" s="173"/>
      <c r="B7" s="22"/>
      <c r="C7" s="437"/>
      <c r="D7" s="353" t="s">
        <v>381</v>
      </c>
      <c r="E7" s="353" t="s">
        <v>379</v>
      </c>
      <c r="F7" s="437"/>
      <c r="G7" s="437"/>
      <c r="H7" s="424"/>
      <c r="I7" s="24"/>
    </row>
    <row r="8" spans="1:19">
      <c r="A8" s="101">
        <v>1</v>
      </c>
      <c r="B8" s="85" t="s">
        <v>233</v>
      </c>
      <c r="C8" s="335">
        <v>2008320969.3915</v>
      </c>
      <c r="D8" s="336"/>
      <c r="E8" s="335"/>
      <c r="F8" s="335">
        <v>919345433.76600003</v>
      </c>
      <c r="G8" s="352">
        <v>919345433.76600003</v>
      </c>
      <c r="H8" s="359">
        <f>G8/(C8+E8)</f>
        <v>0.45776817937849446</v>
      </c>
      <c r="O8" s="395"/>
      <c r="P8" s="395"/>
      <c r="Q8" s="395"/>
      <c r="R8" s="395"/>
      <c r="S8" s="395"/>
    </row>
    <row r="9" spans="1:19" ht="15" customHeight="1">
      <c r="A9" s="101">
        <v>2</v>
      </c>
      <c r="B9" s="85" t="s">
        <v>234</v>
      </c>
      <c r="C9" s="335">
        <v>0</v>
      </c>
      <c r="D9" s="336"/>
      <c r="E9" s="335"/>
      <c r="F9" s="335"/>
      <c r="G9" s="352"/>
      <c r="H9" s="359" t="e">
        <f t="shared" ref="H9:H20" si="0">G9/(C9+E9)</f>
        <v>#DIV/0!</v>
      </c>
      <c r="O9" s="395"/>
      <c r="P9" s="395"/>
      <c r="Q9" s="395"/>
      <c r="R9" s="395"/>
      <c r="S9" s="395"/>
    </row>
    <row r="10" spans="1:19">
      <c r="A10" s="101">
        <v>3</v>
      </c>
      <c r="B10" s="85" t="s">
        <v>235</v>
      </c>
      <c r="C10" s="335">
        <v>0</v>
      </c>
      <c r="D10" s="336"/>
      <c r="E10" s="335"/>
      <c r="F10" s="335"/>
      <c r="G10" s="352"/>
      <c r="H10" s="359" t="e">
        <f t="shared" si="0"/>
        <v>#DIV/0!</v>
      </c>
      <c r="O10" s="395"/>
      <c r="P10" s="395"/>
      <c r="Q10" s="395"/>
      <c r="R10" s="395"/>
      <c r="S10" s="395"/>
    </row>
    <row r="11" spans="1:19">
      <c r="A11" s="101">
        <v>4</v>
      </c>
      <c r="B11" s="85" t="s">
        <v>236</v>
      </c>
      <c r="C11" s="335">
        <v>0</v>
      </c>
      <c r="D11" s="336"/>
      <c r="E11" s="335"/>
      <c r="F11" s="335"/>
      <c r="G11" s="352"/>
      <c r="H11" s="359" t="e">
        <f t="shared" si="0"/>
        <v>#DIV/0!</v>
      </c>
      <c r="O11" s="395"/>
      <c r="P11" s="395"/>
      <c r="Q11" s="395"/>
      <c r="R11" s="395"/>
      <c r="S11" s="395"/>
    </row>
    <row r="12" spans="1:19">
      <c r="A12" s="101">
        <v>5</v>
      </c>
      <c r="B12" s="85" t="s">
        <v>237</v>
      </c>
      <c r="C12" s="335">
        <v>368586978.82999998</v>
      </c>
      <c r="D12" s="336"/>
      <c r="E12" s="335"/>
      <c r="F12" s="335"/>
      <c r="G12" s="352"/>
      <c r="H12" s="359">
        <f t="shared" si="0"/>
        <v>0</v>
      </c>
      <c r="O12" s="395"/>
      <c r="P12" s="395"/>
      <c r="Q12" s="395"/>
      <c r="R12" s="395"/>
      <c r="S12" s="395"/>
    </row>
    <row r="13" spans="1:19">
      <c r="A13" s="101">
        <v>6</v>
      </c>
      <c r="B13" s="85" t="s">
        <v>238</v>
      </c>
      <c r="C13" s="335">
        <v>915263450.96999991</v>
      </c>
      <c r="D13" s="336"/>
      <c r="E13" s="335"/>
      <c r="F13" s="335">
        <v>205131830.06299999</v>
      </c>
      <c r="G13" s="352">
        <v>204473174.06299999</v>
      </c>
      <c r="H13" s="359">
        <f t="shared" si="0"/>
        <v>0.22340362640537922</v>
      </c>
      <c r="O13" s="395"/>
      <c r="P13" s="395"/>
      <c r="Q13" s="395"/>
      <c r="R13" s="395"/>
      <c r="S13" s="395"/>
    </row>
    <row r="14" spans="1:19">
      <c r="A14" s="101">
        <v>7</v>
      </c>
      <c r="B14" s="85" t="s">
        <v>83</v>
      </c>
      <c r="C14" s="335">
        <v>2386624573.2153401</v>
      </c>
      <c r="D14" s="336">
        <v>677563322.92800021</v>
      </c>
      <c r="E14" s="335">
        <v>269107889.46090007</v>
      </c>
      <c r="F14" s="335">
        <v>3581115389.8753548</v>
      </c>
      <c r="G14" s="352">
        <v>3435075012.2564549</v>
      </c>
      <c r="H14" s="359">
        <f t="shared" si="0"/>
        <v>1.2934567244754971</v>
      </c>
      <c r="O14" s="395"/>
      <c r="P14" s="395"/>
      <c r="Q14" s="395"/>
      <c r="R14" s="395"/>
      <c r="S14" s="395"/>
    </row>
    <row r="15" spans="1:19">
      <c r="A15" s="101">
        <v>8</v>
      </c>
      <c r="B15" s="85" t="s">
        <v>84</v>
      </c>
      <c r="C15" s="335">
        <v>2563087651.2771001</v>
      </c>
      <c r="D15" s="336">
        <v>206531775.30879998</v>
      </c>
      <c r="E15" s="335">
        <v>102068887.97135</v>
      </c>
      <c r="F15" s="335">
        <v>2439815119.7354565</v>
      </c>
      <c r="G15" s="352">
        <v>2394972842.7424564</v>
      </c>
      <c r="H15" s="359">
        <f t="shared" si="0"/>
        <v>0.89862370463905916</v>
      </c>
      <c r="O15" s="395"/>
      <c r="P15" s="395"/>
      <c r="Q15" s="395"/>
      <c r="R15" s="395"/>
      <c r="S15" s="395"/>
    </row>
    <row r="16" spans="1:19">
      <c r="A16" s="101">
        <v>9</v>
      </c>
      <c r="B16" s="85" t="s">
        <v>85</v>
      </c>
      <c r="C16" s="335">
        <v>844275610.53600001</v>
      </c>
      <c r="D16" s="336"/>
      <c r="E16" s="335"/>
      <c r="F16" s="335">
        <v>664502009.090976</v>
      </c>
      <c r="G16" s="352">
        <v>664020629.07857609</v>
      </c>
      <c r="H16" s="359">
        <f t="shared" si="0"/>
        <v>0.78649746693146028</v>
      </c>
      <c r="O16" s="395"/>
      <c r="P16" s="395"/>
      <c r="Q16" s="395"/>
      <c r="R16" s="395"/>
      <c r="S16" s="395"/>
    </row>
    <row r="17" spans="1:19">
      <c r="A17" s="101">
        <v>10</v>
      </c>
      <c r="B17" s="85" t="s">
        <v>77</v>
      </c>
      <c r="C17" s="335">
        <v>112580952.862</v>
      </c>
      <c r="D17" s="336"/>
      <c r="E17" s="335"/>
      <c r="F17" s="335">
        <v>174426021.19819999</v>
      </c>
      <c r="G17" s="352">
        <v>171046099.54860002</v>
      </c>
      <c r="H17" s="359">
        <f>G17/(C17+E17)</f>
        <v>1.5193165024839121</v>
      </c>
      <c r="O17" s="395"/>
      <c r="P17" s="395"/>
      <c r="Q17" s="395"/>
      <c r="R17" s="395"/>
      <c r="S17" s="395"/>
    </row>
    <row r="18" spans="1:19">
      <c r="A18" s="101">
        <v>11</v>
      </c>
      <c r="B18" s="85" t="s">
        <v>78</v>
      </c>
      <c r="C18" s="335">
        <v>23807878.689630117</v>
      </c>
      <c r="D18" s="336"/>
      <c r="E18" s="335"/>
      <c r="F18" s="335">
        <v>59519696.724075295</v>
      </c>
      <c r="G18" s="352">
        <v>59519696.724075295</v>
      </c>
      <c r="H18" s="359">
        <f t="shared" si="0"/>
        <v>2.5</v>
      </c>
      <c r="O18" s="395"/>
      <c r="P18" s="395"/>
      <c r="Q18" s="395"/>
      <c r="R18" s="395"/>
      <c r="S18" s="395"/>
    </row>
    <row r="19" spans="1:19">
      <c r="A19" s="101">
        <v>12</v>
      </c>
      <c r="B19" s="85" t="s">
        <v>79</v>
      </c>
      <c r="C19" s="335">
        <v>0</v>
      </c>
      <c r="D19" s="336"/>
      <c r="E19" s="335"/>
      <c r="F19" s="335"/>
      <c r="G19" s="352"/>
      <c r="H19" s="359" t="e">
        <f t="shared" si="0"/>
        <v>#DIV/0!</v>
      </c>
      <c r="O19" s="395"/>
      <c r="P19" s="395"/>
      <c r="Q19" s="395"/>
      <c r="R19" s="395"/>
      <c r="S19" s="395"/>
    </row>
    <row r="20" spans="1:19">
      <c r="A20" s="101">
        <v>13</v>
      </c>
      <c r="B20" s="85" t="s">
        <v>80</v>
      </c>
      <c r="C20" s="335">
        <v>0</v>
      </c>
      <c r="D20" s="336"/>
      <c r="E20" s="335"/>
      <c r="F20" s="335"/>
      <c r="G20" s="352"/>
      <c r="H20" s="359" t="e">
        <f t="shared" si="0"/>
        <v>#DIV/0!</v>
      </c>
      <c r="O20" s="395"/>
      <c r="P20" s="395"/>
      <c r="Q20" s="395"/>
      <c r="R20" s="395"/>
      <c r="S20" s="395"/>
    </row>
    <row r="21" spans="1:19">
      <c r="A21" s="101">
        <v>14</v>
      </c>
      <c r="B21" s="85" t="s">
        <v>265</v>
      </c>
      <c r="C21" s="335">
        <v>979316582.41432703</v>
      </c>
      <c r="D21" s="336"/>
      <c r="E21" s="335"/>
      <c r="F21" s="335">
        <v>668707205.45932698</v>
      </c>
      <c r="G21" s="352">
        <v>668707205.45932698</v>
      </c>
      <c r="H21" s="359">
        <f>G21/(C21+E21)</f>
        <v>0.6828304732783661</v>
      </c>
      <c r="O21" s="395"/>
      <c r="P21" s="395"/>
      <c r="Q21" s="395"/>
      <c r="R21" s="395"/>
      <c r="S21" s="395"/>
    </row>
    <row r="22" spans="1:19" ht="13.5" thickBot="1">
      <c r="A22" s="175"/>
      <c r="B22" s="181" t="s">
        <v>76</v>
      </c>
      <c r="C22" s="333">
        <f>SUM(C8:C21)</f>
        <v>10201864648.185896</v>
      </c>
      <c r="D22" s="333">
        <f>SUM(D8:D21)</f>
        <v>884095098.23680019</v>
      </c>
      <c r="E22" s="333">
        <f>SUM(E8:E21)</f>
        <v>371176777.43225008</v>
      </c>
      <c r="F22" s="333">
        <f>SUM(F8:F21)</f>
        <v>8712562705.9123898</v>
      </c>
      <c r="G22" s="333">
        <f>SUM(G8:G21)</f>
        <v>8517160093.6384897</v>
      </c>
      <c r="H22" s="359">
        <f>G22/(C22+E22)</f>
        <v>0.80555440490393604</v>
      </c>
    </row>
    <row r="25" spans="1:19">
      <c r="C25" s="391"/>
      <c r="D25" s="391"/>
      <c r="E25" s="391"/>
      <c r="F25" s="391"/>
    </row>
    <row r="28" spans="1:19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D17"/>
  <sheetViews>
    <sheetView workbookViewId="0">
      <pane xSplit="1" ySplit="6" topLeftCell="B7" activePane="bottomRight" state="frozen"/>
      <selection activeCell="B1" sqref="B1:B2"/>
      <selection pane="topRight" activeCell="B1" sqref="B1:B2"/>
      <selection pane="bottomLeft" activeCell="B1" sqref="B1:B2"/>
      <selection pane="bottomRight" activeCell="B7" sqref="B7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16384" width="9.140625" style="13"/>
  </cols>
  <sheetData>
    <row r="1" spans="1:4">
      <c r="A1" s="2" t="s">
        <v>204</v>
      </c>
      <c r="B1" s="381" t="s">
        <v>416</v>
      </c>
    </row>
    <row r="2" spans="1:4">
      <c r="A2" s="2" t="s">
        <v>205</v>
      </c>
      <c r="B2" s="381">
        <v>42916</v>
      </c>
      <c r="C2" s="5"/>
      <c r="D2" s="5"/>
    </row>
    <row r="3" spans="1:4">
      <c r="B3" s="5"/>
      <c r="C3" s="5"/>
      <c r="D3" s="5"/>
    </row>
    <row r="4" spans="1:4" ht="13.5" thickBot="1">
      <c r="A4" s="2" t="s">
        <v>362</v>
      </c>
      <c r="B4" s="111" t="s">
        <v>82</v>
      </c>
      <c r="C4" s="111"/>
      <c r="D4" s="112"/>
    </row>
    <row r="5" spans="1:4">
      <c r="A5" s="182"/>
      <c r="B5" s="151"/>
      <c r="C5" s="364" t="s">
        <v>0</v>
      </c>
      <c r="D5" s="183" t="s">
        <v>1</v>
      </c>
    </row>
    <row r="6" spans="1:4" ht="66.75" customHeight="1">
      <c r="A6" s="184"/>
      <c r="B6" s="113" t="s">
        <v>81</v>
      </c>
      <c r="C6" s="114" t="s">
        <v>87</v>
      </c>
      <c r="D6" s="185" t="s">
        <v>82</v>
      </c>
    </row>
    <row r="7" spans="1:4" ht="13.5">
      <c r="A7" s="186">
        <v>1</v>
      </c>
      <c r="B7" s="85" t="s">
        <v>83</v>
      </c>
      <c r="C7" s="337">
        <v>1563523995.5709682</v>
      </c>
      <c r="D7" s="339">
        <v>925382927.1991142</v>
      </c>
    </row>
    <row r="8" spans="1:4" ht="13.5">
      <c r="A8" s="186">
        <v>2</v>
      </c>
      <c r="B8" s="85" t="s">
        <v>84</v>
      </c>
      <c r="C8" s="337">
        <v>609321877.69089997</v>
      </c>
      <c r="D8" s="339">
        <v>440947715.29911894</v>
      </c>
    </row>
    <row r="9" spans="1:4" ht="13.5">
      <c r="A9" s="186">
        <v>3</v>
      </c>
      <c r="B9" s="85" t="s">
        <v>85</v>
      </c>
      <c r="C9" s="337">
        <v>495005137.44510001</v>
      </c>
      <c r="D9" s="339">
        <v>369005545.40337604</v>
      </c>
    </row>
    <row r="10" spans="1:4" ht="13.5">
      <c r="A10" s="186">
        <v>4</v>
      </c>
      <c r="B10" s="85" t="s">
        <v>77</v>
      </c>
      <c r="C10" s="337">
        <v>82651489.355000004</v>
      </c>
      <c r="D10" s="339">
        <v>60395366.921250001</v>
      </c>
    </row>
    <row r="11" spans="1:4" ht="13.5">
      <c r="A11" s="186">
        <v>5</v>
      </c>
      <c r="B11" s="85" t="s">
        <v>78</v>
      </c>
      <c r="C11" s="337">
        <v>0</v>
      </c>
      <c r="D11" s="339">
        <v>0</v>
      </c>
    </row>
    <row r="12" spans="1:4" ht="13.5">
      <c r="A12" s="186">
        <v>6</v>
      </c>
      <c r="B12" s="85" t="s">
        <v>79</v>
      </c>
      <c r="C12" s="337">
        <v>0</v>
      </c>
      <c r="D12" s="339">
        <v>0</v>
      </c>
    </row>
    <row r="13" spans="1:4" ht="13.5">
      <c r="A13" s="186">
        <v>7</v>
      </c>
      <c r="B13" s="115" t="s">
        <v>80</v>
      </c>
      <c r="C13" s="337">
        <v>0</v>
      </c>
      <c r="D13" s="339">
        <v>0</v>
      </c>
    </row>
    <row r="14" spans="1:4" ht="13.5">
      <c r="A14" s="186">
        <v>8</v>
      </c>
      <c r="B14" s="115" t="s">
        <v>86</v>
      </c>
      <c r="C14" s="337">
        <v>18127445</v>
      </c>
      <c r="D14" s="339">
        <v>13595583.75</v>
      </c>
    </row>
    <row r="15" spans="1:4" ht="13.5" thickBot="1">
      <c r="A15" s="187">
        <v>9</v>
      </c>
      <c r="B15" s="178" t="s">
        <v>76</v>
      </c>
      <c r="C15" s="338">
        <f>SUM(C7:C14)</f>
        <v>2768629945.0619678</v>
      </c>
      <c r="D15" s="340">
        <f>SUM(D7:D14)</f>
        <v>1809327138.5728593</v>
      </c>
    </row>
    <row r="17" spans="2:2">
      <c r="B17" s="2" t="s">
        <v>10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N22"/>
  <sheetViews>
    <sheetView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B6" sqref="B6"/>
    </sheetView>
  </sheetViews>
  <sheetFormatPr defaultColWidth="9.140625" defaultRowHeight="15"/>
  <cols>
    <col min="1" max="1" width="10.5703125" style="80" bestFit="1" customWidth="1"/>
    <col min="2" max="2" width="95" style="80" customWidth="1"/>
    <col min="3" max="3" width="13.140625" style="80" bestFit="1" customWidth="1"/>
    <col min="4" max="4" width="10" style="80" bestFit="1" customWidth="1"/>
    <col min="5" max="5" width="18.28515625" style="80" bestFit="1" customWidth="1"/>
    <col min="6" max="6" width="3.5703125" style="80" bestFit="1" customWidth="1"/>
    <col min="7" max="10" width="4.5703125" style="80" bestFit="1" customWidth="1"/>
    <col min="11" max="11" width="9.28515625" style="80" bestFit="1" customWidth="1"/>
    <col min="12" max="13" width="5.5703125" style="80" bestFit="1" customWidth="1"/>
    <col min="14" max="14" width="31" style="80" bestFit="1" customWidth="1"/>
    <col min="15" max="16384" width="9.140625" style="13"/>
  </cols>
  <sheetData>
    <row r="1" spans="1:14">
      <c r="A1" s="5" t="s">
        <v>204</v>
      </c>
      <c r="B1" s="381" t="s">
        <v>416</v>
      </c>
    </row>
    <row r="2" spans="1:14">
      <c r="A2" s="80" t="s">
        <v>205</v>
      </c>
      <c r="B2" s="381">
        <v>42916</v>
      </c>
    </row>
    <row r="4" spans="1:14" ht="15.75" thickBot="1">
      <c r="A4" s="2" t="s">
        <v>363</v>
      </c>
      <c r="B4" s="103" t="s">
        <v>89</v>
      </c>
    </row>
    <row r="5" spans="1:14" s="25" customFormat="1" ht="12.75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11</v>
      </c>
      <c r="I5" s="196" t="s">
        <v>254</v>
      </c>
      <c r="J5" s="196" t="s">
        <v>255</v>
      </c>
      <c r="K5" s="196" t="s">
        <v>256</v>
      </c>
      <c r="L5" s="196" t="s">
        <v>257</v>
      </c>
      <c r="M5" s="196" t="s">
        <v>258</v>
      </c>
      <c r="N5" s="197" t="s">
        <v>259</v>
      </c>
    </row>
    <row r="6" spans="1:14" ht="45">
      <c r="A6" s="188"/>
      <c r="B6" s="116"/>
      <c r="C6" s="117" t="s">
        <v>99</v>
      </c>
      <c r="D6" s="118" t="s">
        <v>88</v>
      </c>
      <c r="E6" s="119" t="s">
        <v>98</v>
      </c>
      <c r="F6" s="120">
        <v>0</v>
      </c>
      <c r="G6" s="120">
        <v>0.2</v>
      </c>
      <c r="H6" s="120">
        <v>0.35</v>
      </c>
      <c r="I6" s="120">
        <v>0.5</v>
      </c>
      <c r="J6" s="120">
        <v>0.75</v>
      </c>
      <c r="K6" s="120">
        <v>1</v>
      </c>
      <c r="L6" s="120">
        <v>1.5</v>
      </c>
      <c r="M6" s="120">
        <v>2.5</v>
      </c>
      <c r="N6" s="189" t="s">
        <v>89</v>
      </c>
    </row>
    <row r="7" spans="1:14" ht="15.75">
      <c r="A7" s="190">
        <v>1</v>
      </c>
      <c r="B7" s="121" t="s">
        <v>90</v>
      </c>
      <c r="C7" s="341">
        <f>SUM(C8:C13)</f>
        <v>362413154.3671</v>
      </c>
      <c r="D7" s="116"/>
      <c r="E7" s="344">
        <f>SUM(E8:E12)</f>
        <v>8117001.0473420005</v>
      </c>
      <c r="F7" s="342"/>
      <c r="G7" s="342"/>
      <c r="H7" s="342"/>
      <c r="I7" s="342"/>
      <c r="J7" s="342"/>
      <c r="K7" s="342">
        <f>SUM(K8:K12)</f>
        <v>8117001.0473420005</v>
      </c>
      <c r="L7" s="342"/>
      <c r="M7" s="342"/>
      <c r="N7" s="392">
        <f>SUM(N8:N13)</f>
        <v>8117001.0473420005</v>
      </c>
    </row>
    <row r="8" spans="1:14" ht="15.75">
      <c r="A8" s="190">
        <v>1.1000000000000001</v>
      </c>
      <c r="B8" s="122" t="s">
        <v>91</v>
      </c>
      <c r="C8" s="342">
        <v>333496388.3671</v>
      </c>
      <c r="D8" s="123">
        <v>0.02</v>
      </c>
      <c r="E8" s="344">
        <f>C8*D8</f>
        <v>6669927.7673420003</v>
      </c>
      <c r="F8" s="342"/>
      <c r="G8" s="342"/>
      <c r="H8" s="342"/>
      <c r="I8" s="342"/>
      <c r="J8" s="342"/>
      <c r="K8" s="342">
        <f>E8</f>
        <v>6669927.7673420003</v>
      </c>
      <c r="L8" s="342"/>
      <c r="M8" s="342"/>
      <c r="N8" s="392">
        <f>K8</f>
        <v>6669927.7673420003</v>
      </c>
    </row>
    <row r="9" spans="1:14" ht="15.75">
      <c r="A9" s="190">
        <v>1.2</v>
      </c>
      <c r="B9" s="122" t="s">
        <v>92</v>
      </c>
      <c r="C9" s="342">
        <v>28875600</v>
      </c>
      <c r="D9" s="123">
        <v>0.05</v>
      </c>
      <c r="E9" s="344">
        <f t="shared" ref="E9:E12" si="0">C9*D9</f>
        <v>1443780</v>
      </c>
      <c r="F9" s="342"/>
      <c r="G9" s="342"/>
      <c r="H9" s="342"/>
      <c r="I9" s="342"/>
      <c r="J9" s="342"/>
      <c r="K9" s="342">
        <f>E9</f>
        <v>1443780</v>
      </c>
      <c r="L9" s="342"/>
      <c r="M9" s="342"/>
      <c r="N9" s="392">
        <f t="shared" ref="N9:N12" si="1">K9</f>
        <v>1443780</v>
      </c>
    </row>
    <row r="10" spans="1:14" ht="15.75">
      <c r="A10" s="190">
        <v>1.3</v>
      </c>
      <c r="B10" s="122" t="s">
        <v>93</v>
      </c>
      <c r="C10" s="342">
        <v>41166</v>
      </c>
      <c r="D10" s="123">
        <v>0.08</v>
      </c>
      <c r="E10" s="344">
        <f t="shared" si="0"/>
        <v>3293.28</v>
      </c>
      <c r="F10" s="342"/>
      <c r="G10" s="342"/>
      <c r="H10" s="342"/>
      <c r="I10" s="342"/>
      <c r="J10" s="342"/>
      <c r="K10" s="342">
        <f t="shared" ref="K10:K12" si="2">E10</f>
        <v>3293.28</v>
      </c>
      <c r="L10" s="342"/>
      <c r="M10" s="342"/>
      <c r="N10" s="392">
        <f t="shared" si="1"/>
        <v>3293.28</v>
      </c>
    </row>
    <row r="11" spans="1:14" ht="15.75">
      <c r="A11" s="190">
        <v>1.4</v>
      </c>
      <c r="B11" s="122" t="s">
        <v>94</v>
      </c>
      <c r="C11" s="342">
        <v>0</v>
      </c>
      <c r="D11" s="123">
        <v>0.11</v>
      </c>
      <c r="E11" s="344">
        <f t="shared" si="0"/>
        <v>0</v>
      </c>
      <c r="F11" s="342"/>
      <c r="G11" s="342"/>
      <c r="H11" s="342"/>
      <c r="I11" s="342"/>
      <c r="J11" s="342"/>
      <c r="K11" s="342">
        <f t="shared" si="2"/>
        <v>0</v>
      </c>
      <c r="L11" s="342"/>
      <c r="M11" s="342"/>
      <c r="N11" s="392">
        <f t="shared" si="1"/>
        <v>0</v>
      </c>
    </row>
    <row r="12" spans="1:14" ht="15.75">
      <c r="A12" s="190">
        <v>1.5</v>
      </c>
      <c r="B12" s="122" t="s">
        <v>95</v>
      </c>
      <c r="C12" s="342">
        <v>0</v>
      </c>
      <c r="D12" s="123">
        <v>0.14000000000000001</v>
      </c>
      <c r="E12" s="344">
        <f t="shared" si="0"/>
        <v>0</v>
      </c>
      <c r="F12" s="342"/>
      <c r="G12" s="342"/>
      <c r="H12" s="342"/>
      <c r="I12" s="342"/>
      <c r="J12" s="342"/>
      <c r="K12" s="342">
        <f t="shared" si="2"/>
        <v>0</v>
      </c>
      <c r="L12" s="342"/>
      <c r="M12" s="342"/>
      <c r="N12" s="392">
        <f t="shared" si="1"/>
        <v>0</v>
      </c>
    </row>
    <row r="13" spans="1:14" ht="15.75">
      <c r="A13" s="190">
        <v>1.6</v>
      </c>
      <c r="B13" s="124" t="s">
        <v>96</v>
      </c>
      <c r="C13" s="342">
        <v>0</v>
      </c>
      <c r="D13" s="125"/>
      <c r="E13" s="342"/>
      <c r="F13" s="342"/>
      <c r="G13" s="342"/>
      <c r="H13" s="342"/>
      <c r="I13" s="342"/>
      <c r="J13" s="342"/>
      <c r="K13" s="342"/>
      <c r="L13" s="342"/>
      <c r="M13" s="342"/>
      <c r="N13" s="392">
        <f t="shared" ref="N13" si="3">SUMPRODUCT($F$48:$M$48,F13:M13)</f>
        <v>0</v>
      </c>
    </row>
    <row r="14" spans="1:14" ht="15.75">
      <c r="A14" s="190">
        <v>2</v>
      </c>
      <c r="B14" s="126" t="s">
        <v>97</v>
      </c>
      <c r="C14" s="341">
        <f>SUM(C15:C20)</f>
        <v>0</v>
      </c>
      <c r="D14" s="116"/>
      <c r="E14" s="344">
        <f>SUM(E15:E19)</f>
        <v>0</v>
      </c>
      <c r="F14" s="342"/>
      <c r="G14" s="342"/>
      <c r="H14" s="342"/>
      <c r="I14" s="342"/>
      <c r="J14" s="342"/>
      <c r="K14" s="342"/>
      <c r="L14" s="342"/>
      <c r="M14" s="342"/>
      <c r="N14" s="392">
        <f t="shared" ref="N14" si="4">SUM(N15:N20)</f>
        <v>0</v>
      </c>
    </row>
    <row r="15" spans="1:14" ht="15.75">
      <c r="A15" s="190">
        <v>2.1</v>
      </c>
      <c r="B15" s="124" t="s">
        <v>91</v>
      </c>
      <c r="C15" s="342"/>
      <c r="D15" s="123">
        <v>5.0000000000000001E-3</v>
      </c>
      <c r="E15" s="344">
        <f>D15*C15</f>
        <v>0</v>
      </c>
      <c r="F15" s="342"/>
      <c r="G15" s="342"/>
      <c r="H15" s="342"/>
      <c r="I15" s="342"/>
      <c r="J15" s="342"/>
      <c r="K15" s="342"/>
      <c r="L15" s="342"/>
      <c r="M15" s="342"/>
      <c r="N15" s="392">
        <f t="shared" ref="N15:N20" si="5">SUMPRODUCT($F$48:$M$48,F15:M15)</f>
        <v>0</v>
      </c>
    </row>
    <row r="16" spans="1:14" ht="15.75">
      <c r="A16" s="190">
        <v>2.2000000000000002</v>
      </c>
      <c r="B16" s="124" t="s">
        <v>92</v>
      </c>
      <c r="C16" s="342"/>
      <c r="D16" s="123">
        <v>0.01</v>
      </c>
      <c r="E16" s="344">
        <f t="shared" ref="E16:E19" si="6">D16*C16</f>
        <v>0</v>
      </c>
      <c r="F16" s="342"/>
      <c r="G16" s="342"/>
      <c r="H16" s="342"/>
      <c r="I16" s="342"/>
      <c r="J16" s="342"/>
      <c r="K16" s="342"/>
      <c r="L16" s="342"/>
      <c r="M16" s="342"/>
      <c r="N16" s="392">
        <f t="shared" si="5"/>
        <v>0</v>
      </c>
    </row>
    <row r="17" spans="1:14" ht="15.75">
      <c r="A17" s="190">
        <v>2.2999999999999998</v>
      </c>
      <c r="B17" s="124" t="s">
        <v>93</v>
      </c>
      <c r="C17" s="342"/>
      <c r="D17" s="123">
        <v>0.02</v>
      </c>
      <c r="E17" s="344">
        <f t="shared" si="6"/>
        <v>0</v>
      </c>
      <c r="F17" s="342"/>
      <c r="G17" s="342"/>
      <c r="H17" s="342"/>
      <c r="I17" s="342"/>
      <c r="J17" s="342"/>
      <c r="K17" s="342"/>
      <c r="L17" s="342"/>
      <c r="M17" s="342"/>
      <c r="N17" s="392">
        <f t="shared" si="5"/>
        <v>0</v>
      </c>
    </row>
    <row r="18" spans="1:14" ht="15.75">
      <c r="A18" s="190">
        <v>2.4</v>
      </c>
      <c r="B18" s="124" t="s">
        <v>94</v>
      </c>
      <c r="C18" s="342"/>
      <c r="D18" s="123">
        <v>0.03</v>
      </c>
      <c r="E18" s="344">
        <f t="shared" si="6"/>
        <v>0</v>
      </c>
      <c r="F18" s="342"/>
      <c r="G18" s="342"/>
      <c r="H18" s="342"/>
      <c r="I18" s="342"/>
      <c r="J18" s="342"/>
      <c r="K18" s="342"/>
      <c r="L18" s="342"/>
      <c r="M18" s="342"/>
      <c r="N18" s="392">
        <f t="shared" si="5"/>
        <v>0</v>
      </c>
    </row>
    <row r="19" spans="1:14" ht="15.75">
      <c r="A19" s="190">
        <v>2.5</v>
      </c>
      <c r="B19" s="124" t="s">
        <v>95</v>
      </c>
      <c r="C19" s="342"/>
      <c r="D19" s="123">
        <v>0.04</v>
      </c>
      <c r="E19" s="344">
        <f t="shared" si="6"/>
        <v>0</v>
      </c>
      <c r="F19" s="342"/>
      <c r="G19" s="342"/>
      <c r="H19" s="342"/>
      <c r="I19" s="342"/>
      <c r="J19" s="342"/>
      <c r="K19" s="342"/>
      <c r="L19" s="342"/>
      <c r="M19" s="342"/>
      <c r="N19" s="392">
        <f t="shared" si="5"/>
        <v>0</v>
      </c>
    </row>
    <row r="20" spans="1:14" ht="15.75">
      <c r="A20" s="190">
        <v>2.6</v>
      </c>
      <c r="B20" s="124" t="s">
        <v>96</v>
      </c>
      <c r="C20" s="342"/>
      <c r="D20" s="125"/>
      <c r="E20" s="345"/>
      <c r="F20" s="342"/>
      <c r="G20" s="342"/>
      <c r="H20" s="342"/>
      <c r="I20" s="342"/>
      <c r="J20" s="342"/>
      <c r="K20" s="342"/>
      <c r="L20" s="342"/>
      <c r="M20" s="342"/>
      <c r="N20" s="392">
        <f t="shared" si="5"/>
        <v>0</v>
      </c>
    </row>
    <row r="21" spans="1:14" ht="16.5" thickBot="1">
      <c r="A21" s="191">
        <v>3</v>
      </c>
      <c r="B21" s="192" t="s">
        <v>76</v>
      </c>
      <c r="C21" s="343">
        <f>C7+C14</f>
        <v>362413154.3671</v>
      </c>
      <c r="D21" s="193"/>
      <c r="E21" s="346">
        <f>SUM(E7+E14)</f>
        <v>8117001.0473420005</v>
      </c>
      <c r="F21" s="347"/>
      <c r="G21" s="347"/>
      <c r="H21" s="347"/>
      <c r="I21" s="347"/>
      <c r="J21" s="347"/>
      <c r="K21" s="347"/>
      <c r="L21" s="347"/>
      <c r="M21" s="347"/>
      <c r="N21" s="393">
        <f>N14+N7</f>
        <v>8117001.0473420005</v>
      </c>
    </row>
    <row r="22" spans="1:14">
      <c r="E22" s="348"/>
      <c r="F22" s="348"/>
      <c r="G22" s="348"/>
      <c r="H22" s="348"/>
      <c r="I22" s="348"/>
      <c r="J22" s="348"/>
      <c r="K22" s="348"/>
      <c r="L22" s="348"/>
      <c r="M22" s="34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4" sqref="B24"/>
    </sheetView>
  </sheetViews>
  <sheetFormatPr defaultRowHeight="15.75"/>
  <cols>
    <col min="1" max="1" width="9.5703125" style="20" bestFit="1" customWidth="1"/>
    <col min="2" max="2" width="86" style="17" customWidth="1"/>
    <col min="3" max="3" width="12.7109375" style="17" bestFit="1" customWidth="1"/>
    <col min="4" max="4" width="14.42578125" style="2" bestFit="1" customWidth="1"/>
    <col min="5" max="5" width="14.85546875" style="2" bestFit="1" customWidth="1"/>
    <col min="6" max="6" width="14.7109375" style="2" bestFit="1" customWidth="1"/>
    <col min="7" max="7" width="14.85546875" style="2" bestFit="1" customWidth="1"/>
    <col min="8" max="8" width="6.7109375" customWidth="1"/>
  </cols>
  <sheetData>
    <row r="1" spans="1:8">
      <c r="A1" s="18" t="s">
        <v>204</v>
      </c>
      <c r="B1" s="381" t="s">
        <v>416</v>
      </c>
      <c r="C1" s="1"/>
      <c r="D1" s="1"/>
      <c r="E1" s="1"/>
      <c r="F1" s="1"/>
    </row>
    <row r="2" spans="1:8">
      <c r="A2" s="18" t="s">
        <v>205</v>
      </c>
      <c r="B2" s="381">
        <v>42916</v>
      </c>
      <c r="C2" s="1"/>
      <c r="D2" s="1"/>
      <c r="E2" s="1"/>
      <c r="F2" s="1"/>
      <c r="G2" s="19"/>
      <c r="H2" s="1"/>
    </row>
    <row r="3" spans="1:8">
      <c r="A3" s="18"/>
      <c r="C3" s="1"/>
      <c r="D3" s="1"/>
      <c r="E3" s="1"/>
      <c r="F3" s="1"/>
      <c r="G3" s="19"/>
      <c r="H3" s="1"/>
    </row>
    <row r="4" spans="1:8" ht="16.5" thickBot="1">
      <c r="A4" s="81" t="s">
        <v>349</v>
      </c>
      <c r="B4" s="233" t="s">
        <v>240</v>
      </c>
      <c r="C4" s="234"/>
      <c r="D4" s="235"/>
      <c r="E4" s="235"/>
      <c r="F4" s="235"/>
      <c r="G4" s="235"/>
      <c r="H4" s="1"/>
    </row>
    <row r="5" spans="1:8" ht="15">
      <c r="A5" s="266" t="s">
        <v>34</v>
      </c>
      <c r="B5" s="267"/>
      <c r="C5" s="268" t="s">
        <v>5</v>
      </c>
      <c r="D5" s="202" t="s">
        <v>6</v>
      </c>
      <c r="E5" s="373" t="s">
        <v>7</v>
      </c>
      <c r="F5" s="202" t="s">
        <v>8</v>
      </c>
      <c r="G5" s="373" t="s">
        <v>9</v>
      </c>
    </row>
    <row r="6" spans="1:8" ht="15">
      <c r="A6" s="134"/>
      <c r="B6" s="32" t="s">
        <v>199</v>
      </c>
      <c r="C6" s="271"/>
      <c r="D6" s="272"/>
      <c r="E6" s="272"/>
      <c r="F6" s="272"/>
      <c r="G6" s="272"/>
    </row>
    <row r="7" spans="1:8" ht="15">
      <c r="A7" s="134"/>
      <c r="B7" s="33" t="s">
        <v>206</v>
      </c>
      <c r="C7" s="271"/>
      <c r="D7" s="272"/>
      <c r="E7" s="272"/>
      <c r="F7" s="272"/>
      <c r="G7" s="272"/>
    </row>
    <row r="8" spans="1:8" ht="15">
      <c r="A8" s="135">
        <v>1</v>
      </c>
      <c r="B8" s="269" t="s">
        <v>31</v>
      </c>
      <c r="C8" s="273">
        <v>1007507516.1199999</v>
      </c>
      <c r="D8" s="274">
        <v>960145997.70179999</v>
      </c>
      <c r="E8" s="274">
        <v>892612291.52760017</v>
      </c>
      <c r="F8" s="273">
        <v>951501812.98000002</v>
      </c>
      <c r="G8" s="273">
        <v>907256852.86000001</v>
      </c>
    </row>
    <row r="9" spans="1:8" ht="15">
      <c r="A9" s="135">
        <v>2</v>
      </c>
      <c r="B9" s="269" t="s">
        <v>101</v>
      </c>
      <c r="C9" s="273">
        <v>1007507516.1199999</v>
      </c>
      <c r="D9" s="274">
        <v>960145997.70179999</v>
      </c>
      <c r="E9" s="274">
        <v>892612291.52760017</v>
      </c>
      <c r="F9" s="273">
        <v>951501812.98000002</v>
      </c>
      <c r="G9" s="273">
        <v>907256852.86000001</v>
      </c>
    </row>
    <row r="10" spans="1:8" ht="15">
      <c r="A10" s="135">
        <v>3</v>
      </c>
      <c r="B10" s="269" t="s">
        <v>100</v>
      </c>
      <c r="C10" s="273">
        <v>1482773912.4569964</v>
      </c>
      <c r="D10" s="274">
        <v>1442149910.6855836</v>
      </c>
      <c r="E10" s="274">
        <v>1412338682.4675622</v>
      </c>
      <c r="F10" s="273">
        <v>1406117584.6398001</v>
      </c>
      <c r="G10" s="273">
        <v>1375763526.3294001</v>
      </c>
    </row>
    <row r="11" spans="1:8" ht="15">
      <c r="A11" s="134"/>
      <c r="B11" s="32" t="s">
        <v>200</v>
      </c>
      <c r="C11" s="271"/>
      <c r="D11" s="272"/>
      <c r="E11" s="272"/>
      <c r="F11" s="271"/>
      <c r="G11" s="271"/>
    </row>
    <row r="12" spans="1:8" ht="25.5">
      <c r="A12" s="135">
        <v>4</v>
      </c>
      <c r="B12" s="269" t="s">
        <v>364</v>
      </c>
      <c r="C12" s="273">
        <v>9495340449.3357582</v>
      </c>
      <c r="D12" s="274">
        <v>9467136175.2876701</v>
      </c>
      <c r="E12" s="274">
        <v>9790281688.1606064</v>
      </c>
      <c r="F12" s="273">
        <v>8660967142.4149418</v>
      </c>
      <c r="G12" s="273">
        <v>8899176812.1922913</v>
      </c>
    </row>
    <row r="13" spans="1:8" ht="25.5">
      <c r="A13" s="135">
        <v>5</v>
      </c>
      <c r="B13" s="269" t="s">
        <v>365</v>
      </c>
      <c r="C13" s="273">
        <v>9056232953.3479042</v>
      </c>
      <c r="D13" s="274">
        <v>8987051443.5274982</v>
      </c>
      <c r="E13" s="274">
        <v>9360857079.6857548</v>
      </c>
      <c r="F13" s="273">
        <v>8000877836.7197332</v>
      </c>
      <c r="G13" s="273">
        <v>7929837238.8980837</v>
      </c>
    </row>
    <row r="14" spans="1:8" ht="15">
      <c r="A14" s="134"/>
      <c r="B14" s="32" t="s">
        <v>102</v>
      </c>
      <c r="C14" s="271"/>
      <c r="D14" s="272"/>
      <c r="E14" s="272"/>
      <c r="F14" s="272"/>
      <c r="G14" s="272"/>
    </row>
    <row r="15" spans="1:8" s="3" customFormat="1" ht="15">
      <c r="A15" s="135"/>
      <c r="B15" s="33" t="s">
        <v>206</v>
      </c>
      <c r="C15" s="275"/>
      <c r="D15" s="274"/>
      <c r="E15" s="274"/>
      <c r="F15" s="274"/>
      <c r="G15" s="274"/>
    </row>
    <row r="16" spans="1:8" ht="15">
      <c r="A16" s="133">
        <v>6</v>
      </c>
      <c r="B16" s="31" t="s">
        <v>260</v>
      </c>
      <c r="C16" s="366">
        <v>0.10610546525380031</v>
      </c>
      <c r="D16" s="366">
        <v>0.10141884302964775</v>
      </c>
      <c r="E16" s="366">
        <v>9.1173300213316308E-2</v>
      </c>
      <c r="F16" s="366">
        <v>0.10986091937934454</v>
      </c>
      <c r="G16" s="366">
        <v>0.10194840174621718</v>
      </c>
    </row>
    <row r="17" spans="1:7" ht="15">
      <c r="A17" s="133">
        <v>7</v>
      </c>
      <c r="B17" s="31" t="s">
        <v>202</v>
      </c>
      <c r="C17" s="366">
        <v>0.10610546525380031</v>
      </c>
      <c r="D17" s="366">
        <v>0.10141884302964775</v>
      </c>
      <c r="E17" s="366">
        <v>9.1173300213316308E-2</v>
      </c>
      <c r="F17" s="366">
        <v>0.10986091937934454</v>
      </c>
      <c r="G17" s="366">
        <v>0.10194840174621718</v>
      </c>
    </row>
    <row r="18" spans="1:7" ht="15">
      <c r="A18" s="133">
        <v>8</v>
      </c>
      <c r="B18" s="31" t="s">
        <v>203</v>
      </c>
      <c r="C18" s="366">
        <v>0.15615805671935892</v>
      </c>
      <c r="D18" s="366">
        <v>0.15233222423166023</v>
      </c>
      <c r="E18" s="366">
        <v>0.14425924886058225</v>
      </c>
      <c r="F18" s="366">
        <v>0.16235110484990614</v>
      </c>
      <c r="G18" s="366">
        <v>0.15459447040590757</v>
      </c>
    </row>
    <row r="19" spans="1:7" s="3" customFormat="1" ht="15">
      <c r="A19" s="135"/>
      <c r="B19" s="33" t="s">
        <v>207</v>
      </c>
      <c r="C19" s="275"/>
      <c r="D19" s="275"/>
      <c r="E19" s="275"/>
      <c r="F19" s="275"/>
      <c r="G19" s="275"/>
    </row>
    <row r="20" spans="1:7" ht="15">
      <c r="A20" s="133">
        <v>9</v>
      </c>
      <c r="B20" s="31" t="s">
        <v>268</v>
      </c>
      <c r="C20" s="366">
        <v>8.9287829995701784E-2</v>
      </c>
      <c r="D20" s="366">
        <v>9.4715528178382288E-2</v>
      </c>
      <c r="E20" s="366">
        <v>7.2289559533870867E-2</v>
      </c>
      <c r="F20" s="366">
        <v>0.10003879709381414</v>
      </c>
      <c r="G20" s="366">
        <v>0.10007769116081847</v>
      </c>
    </row>
    <row r="21" spans="1:7" ht="15">
      <c r="A21" s="133">
        <v>10</v>
      </c>
      <c r="B21" s="31" t="s">
        <v>269</v>
      </c>
      <c r="C21" s="366">
        <v>0.15499312087207678</v>
      </c>
      <c r="D21" s="366">
        <v>0.1524933313471476</v>
      </c>
      <c r="E21" s="366">
        <v>0.13541204784068261</v>
      </c>
      <c r="F21" s="366">
        <v>0.16608184980530749</v>
      </c>
      <c r="G21" s="366">
        <v>0.16433525407028196</v>
      </c>
    </row>
    <row r="22" spans="1:7" ht="15">
      <c r="A22" s="134"/>
      <c r="B22" s="32" t="s">
        <v>12</v>
      </c>
      <c r="C22" s="271"/>
      <c r="D22" s="271"/>
      <c r="E22" s="271"/>
      <c r="F22" s="271"/>
      <c r="G22" s="271"/>
    </row>
    <row r="23" spans="1:7" ht="15">
      <c r="A23" s="136">
        <v>11</v>
      </c>
      <c r="B23" s="34" t="s">
        <v>13</v>
      </c>
      <c r="C23" s="367">
        <v>9.3932330867872685E-2</v>
      </c>
      <c r="D23" s="367">
        <v>9.2866939839460344E-2</v>
      </c>
      <c r="E23" s="367">
        <v>9.6033646153278349E-2</v>
      </c>
      <c r="F23" s="367">
        <v>9.5436156807886099E-2</v>
      </c>
      <c r="G23" s="367">
        <v>9.5401340133210041E-2</v>
      </c>
    </row>
    <row r="24" spans="1:7" ht="15">
      <c r="A24" s="136">
        <v>12</v>
      </c>
      <c r="B24" s="34" t="s">
        <v>14</v>
      </c>
      <c r="C24" s="367">
        <v>4.07404285485971E-2</v>
      </c>
      <c r="D24" s="367">
        <v>3.9463348664376334E-2</v>
      </c>
      <c r="E24" s="367">
        <v>3.9833895021228194E-2</v>
      </c>
      <c r="F24" s="367">
        <v>4.0464290302957569E-2</v>
      </c>
      <c r="G24" s="367">
        <v>4.0986322818767157E-2</v>
      </c>
    </row>
    <row r="25" spans="1:7" ht="15">
      <c r="A25" s="136">
        <v>13</v>
      </c>
      <c r="B25" s="34" t="s">
        <v>15</v>
      </c>
      <c r="C25" s="367">
        <v>4.4887471356643026E-2</v>
      </c>
      <c r="D25" s="367">
        <v>4.4861952399693095E-2</v>
      </c>
      <c r="E25" s="367">
        <v>5.2754003543595031E-2</v>
      </c>
      <c r="F25" s="367">
        <v>5.3138220211914174E-2</v>
      </c>
      <c r="G25" s="367">
        <v>5.6599999999999998E-2</v>
      </c>
    </row>
    <row r="26" spans="1:7" ht="15">
      <c r="A26" s="136">
        <v>14</v>
      </c>
      <c r="B26" s="34" t="s">
        <v>241</v>
      </c>
      <c r="C26" s="367">
        <v>5.3191902319275591E-2</v>
      </c>
      <c r="D26" s="367">
        <v>5.3403591175084017E-2</v>
      </c>
      <c r="E26" s="367">
        <v>5.6199751132050162E-2</v>
      </c>
      <c r="F26" s="367">
        <v>5.4971866504928531E-2</v>
      </c>
      <c r="G26" s="367">
        <v>5.4415017314442884E-2</v>
      </c>
    </row>
    <row r="27" spans="1:7" ht="15">
      <c r="A27" s="136">
        <v>15</v>
      </c>
      <c r="B27" s="34" t="s">
        <v>16</v>
      </c>
      <c r="C27" s="367">
        <v>4.1618305382558458E-2</v>
      </c>
      <c r="D27" s="367">
        <v>4.7514882467782814E-2</v>
      </c>
      <c r="E27" s="367">
        <v>2.4694179913590811E-2</v>
      </c>
      <c r="F27" s="367">
        <v>2.3555618957225147E-2</v>
      </c>
      <c r="G27" s="367">
        <v>2.7138469783253308E-2</v>
      </c>
    </row>
    <row r="28" spans="1:7" ht="15">
      <c r="A28" s="136">
        <v>16</v>
      </c>
      <c r="B28" s="34" t="s">
        <v>17</v>
      </c>
      <c r="C28" s="367">
        <v>0.3804059363035478</v>
      </c>
      <c r="D28" s="367">
        <v>0.44411322578458023</v>
      </c>
      <c r="E28" s="367">
        <v>0.21083285133238569</v>
      </c>
      <c r="F28" s="367">
        <v>0.20024911333126785</v>
      </c>
      <c r="G28" s="367">
        <v>0.23219853560808407</v>
      </c>
    </row>
    <row r="29" spans="1:7" ht="15">
      <c r="A29" s="134"/>
      <c r="B29" s="32" t="s">
        <v>18</v>
      </c>
      <c r="C29" s="271"/>
      <c r="D29" s="271"/>
      <c r="E29" s="271"/>
      <c r="F29" s="271"/>
      <c r="G29" s="271"/>
    </row>
    <row r="30" spans="1:7" ht="15">
      <c r="A30" s="136">
        <v>17</v>
      </c>
      <c r="B30" s="34" t="s">
        <v>19</v>
      </c>
      <c r="C30" s="367">
        <v>7.6283358098710438E-2</v>
      </c>
      <c r="D30" s="367">
        <v>8.2146030582002996E-2</v>
      </c>
      <c r="E30" s="367">
        <v>9.416314401680799E-2</v>
      </c>
      <c r="F30" s="367">
        <v>0.10381775160379401</v>
      </c>
      <c r="G30" s="367">
        <v>9.4283795452632588E-2</v>
      </c>
    </row>
    <row r="31" spans="1:7" ht="15">
      <c r="A31" s="136">
        <v>18</v>
      </c>
      <c r="B31" s="34" t="s">
        <v>20</v>
      </c>
      <c r="C31" s="367">
        <v>5.8055251056575878E-2</v>
      </c>
      <c r="D31" s="367">
        <v>6.1474729373332496E-2</v>
      </c>
      <c r="E31" s="367">
        <v>6.5738259703340199E-2</v>
      </c>
      <c r="F31" s="367">
        <v>7.3816771919530622E-2</v>
      </c>
      <c r="G31" s="367">
        <v>7.3052806130301254E-2</v>
      </c>
    </row>
    <row r="32" spans="1:7" ht="15">
      <c r="A32" s="136">
        <v>19</v>
      </c>
      <c r="B32" s="34" t="s">
        <v>21</v>
      </c>
      <c r="C32" s="367">
        <v>0.58996375847186555</v>
      </c>
      <c r="D32" s="367">
        <v>0.62591894311730145</v>
      </c>
      <c r="E32" s="367">
        <v>0.67870262938034753</v>
      </c>
      <c r="F32" s="367">
        <v>0.66879172036140211</v>
      </c>
      <c r="G32" s="367">
        <v>0.70371134021540571</v>
      </c>
    </row>
    <row r="33" spans="1:7" ht="15">
      <c r="A33" s="136">
        <v>20</v>
      </c>
      <c r="B33" s="34" t="s">
        <v>22</v>
      </c>
      <c r="C33" s="367">
        <v>0.54855234664656949</v>
      </c>
      <c r="D33" s="367">
        <v>0.58365008854357336</v>
      </c>
      <c r="E33" s="367">
        <v>0.60307876345546874</v>
      </c>
      <c r="F33" s="367">
        <v>0.59036460961463388</v>
      </c>
      <c r="G33" s="367">
        <v>0.61925201464863011</v>
      </c>
    </row>
    <row r="34" spans="1:7" ht="15">
      <c r="A34" s="136">
        <v>21</v>
      </c>
      <c r="B34" s="34" t="s">
        <v>23</v>
      </c>
      <c r="C34" s="367">
        <v>-1.2629335439140889E-2</v>
      </c>
      <c r="D34" s="367">
        <v>-2.2879718473679284E-2</v>
      </c>
      <c r="E34" s="367">
        <v>0.20183119437687386</v>
      </c>
      <c r="F34" s="367">
        <v>3.1090021004412272E-2</v>
      </c>
      <c r="G34" s="367">
        <v>2.8252411602646813E-2</v>
      </c>
    </row>
    <row r="35" spans="1:7" ht="15">
      <c r="A35" s="134"/>
      <c r="B35" s="32" t="s">
        <v>24</v>
      </c>
      <c r="C35" s="367"/>
      <c r="D35" s="367"/>
      <c r="E35" s="367"/>
      <c r="F35" s="367"/>
      <c r="G35" s="367"/>
    </row>
    <row r="36" spans="1:7" ht="15">
      <c r="A36" s="136">
        <v>22</v>
      </c>
      <c r="B36" s="34" t="s">
        <v>25</v>
      </c>
      <c r="C36" s="367">
        <v>0.2553201368284555</v>
      </c>
      <c r="D36" s="367">
        <v>0.22811096440648149</v>
      </c>
      <c r="E36" s="367">
        <v>0.20192099236678362</v>
      </c>
      <c r="F36" s="367">
        <v>0.22533883795849782</v>
      </c>
      <c r="G36" s="367">
        <v>0.25881828795785605</v>
      </c>
    </row>
    <row r="37" spans="1:7" ht="15">
      <c r="A37" s="136">
        <v>23</v>
      </c>
      <c r="B37" s="34" t="s">
        <v>26</v>
      </c>
      <c r="C37" s="368">
        <v>0.62437213700709149</v>
      </c>
      <c r="D37" s="368">
        <v>0.66631615547187206</v>
      </c>
      <c r="E37" s="368">
        <v>0.68454571194243541</v>
      </c>
      <c r="F37" s="368">
        <v>0.69620598754181839</v>
      </c>
      <c r="G37" s="368">
        <v>0.73572616493594289</v>
      </c>
    </row>
    <row r="38" spans="1:7" thickBot="1">
      <c r="A38" s="137">
        <v>24</v>
      </c>
      <c r="B38" s="138" t="s">
        <v>27</v>
      </c>
      <c r="C38" s="369">
        <v>0.27653307845851449</v>
      </c>
      <c r="D38" s="369">
        <v>0.27902940444197205</v>
      </c>
      <c r="E38" s="369">
        <v>0.27806803268918329</v>
      </c>
      <c r="F38" s="369">
        <v>0.26266577236927202</v>
      </c>
      <c r="G38" s="369">
        <v>0.25871613031464452</v>
      </c>
    </row>
  </sheetData>
  <pageMargins left="0.7" right="0.7" top="0.75" bottom="0.75" header="0.3" footer="0.3"/>
  <pageSetup paperSize="9" scale="51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RowHeight="15"/>
  <cols>
    <col min="1" max="1" width="9.5703125" style="2" bestFit="1" customWidth="1"/>
    <col min="2" max="2" width="55.140625" style="2" bestFit="1" customWidth="1"/>
    <col min="3" max="4" width="12.7109375" style="2" bestFit="1" customWidth="1"/>
    <col min="5" max="5" width="13.85546875" style="2" bestFit="1" customWidth="1"/>
    <col min="6" max="8" width="12.7109375" style="2" bestFit="1" customWidth="1"/>
  </cols>
  <sheetData>
    <row r="1" spans="1:8" ht="15.75">
      <c r="A1" s="18" t="s">
        <v>204</v>
      </c>
      <c r="B1" s="381" t="s">
        <v>416</v>
      </c>
    </row>
    <row r="2" spans="1:8" ht="15.75">
      <c r="A2" s="18" t="s">
        <v>205</v>
      </c>
      <c r="B2" s="381">
        <v>42916</v>
      </c>
    </row>
    <row r="3" spans="1:8" ht="15.75">
      <c r="A3" s="18"/>
    </row>
    <row r="4" spans="1:8" ht="16.5" thickBot="1">
      <c r="A4" s="35" t="s">
        <v>350</v>
      </c>
      <c r="B4" s="82" t="s">
        <v>261</v>
      </c>
      <c r="C4" s="35"/>
      <c r="D4" s="36"/>
      <c r="E4" s="36"/>
      <c r="F4" s="37"/>
      <c r="G4" s="37"/>
      <c r="H4" s="38" t="s">
        <v>106</v>
      </c>
    </row>
    <row r="5" spans="1:8" ht="15.75">
      <c r="A5" s="39"/>
      <c r="B5" s="40"/>
      <c r="C5" s="398" t="s">
        <v>211</v>
      </c>
      <c r="D5" s="399"/>
      <c r="E5" s="400"/>
      <c r="F5" s="398" t="s">
        <v>212</v>
      </c>
      <c r="G5" s="399"/>
      <c r="H5" s="401"/>
    </row>
    <row r="6" spans="1:8" ht="15.75">
      <c r="A6" s="41" t="s">
        <v>34</v>
      </c>
      <c r="B6" s="42" t="s">
        <v>166</v>
      </c>
      <c r="C6" s="43" t="s">
        <v>35</v>
      </c>
      <c r="D6" s="43" t="s">
        <v>107</v>
      </c>
      <c r="E6" s="43" t="s">
        <v>76</v>
      </c>
      <c r="F6" s="43" t="s">
        <v>35</v>
      </c>
      <c r="G6" s="43" t="s">
        <v>107</v>
      </c>
      <c r="H6" s="44" t="s">
        <v>76</v>
      </c>
    </row>
    <row r="7" spans="1:8" ht="15.75">
      <c r="A7" s="41">
        <v>1</v>
      </c>
      <c r="B7" s="45" t="s">
        <v>167</v>
      </c>
      <c r="C7" s="276">
        <v>157690127.41</v>
      </c>
      <c r="D7" s="276">
        <v>304718214.62</v>
      </c>
      <c r="E7" s="277">
        <f>C7+D7</f>
        <v>462408342.02999997</v>
      </c>
      <c r="F7" s="278">
        <v>123709521</v>
      </c>
      <c r="G7" s="279">
        <v>313909754.70999998</v>
      </c>
      <c r="H7" s="280">
        <v>437619275.70999998</v>
      </c>
    </row>
    <row r="8" spans="1:8" ht="15.75">
      <c r="A8" s="41">
        <v>2</v>
      </c>
      <c r="B8" s="45" t="s">
        <v>168</v>
      </c>
      <c r="C8" s="276">
        <v>106123158.2615</v>
      </c>
      <c r="D8" s="276">
        <v>978269849.47000003</v>
      </c>
      <c r="E8" s="277">
        <f t="shared" ref="E8:E20" si="0">C8+D8</f>
        <v>1084393007.7315001</v>
      </c>
      <c r="F8" s="278">
        <v>139650543.0115</v>
      </c>
      <c r="G8" s="279">
        <v>860120127.72000003</v>
      </c>
      <c r="H8" s="280">
        <v>999770670.73150003</v>
      </c>
    </row>
    <row r="9" spans="1:8" ht="15.75">
      <c r="A9" s="41">
        <v>3</v>
      </c>
      <c r="B9" s="45" t="s">
        <v>169</v>
      </c>
      <c r="C9" s="276">
        <v>0</v>
      </c>
      <c r="D9" s="276">
        <v>901715853.32000005</v>
      </c>
      <c r="E9" s="277">
        <f t="shared" si="0"/>
        <v>901715853.32000005</v>
      </c>
      <c r="F9" s="278">
        <v>2300000</v>
      </c>
      <c r="G9" s="279">
        <v>502055510.66999996</v>
      </c>
      <c r="H9" s="280">
        <v>504355510.66999996</v>
      </c>
    </row>
    <row r="10" spans="1:8" ht="15.75">
      <c r="A10" s="41">
        <v>4</v>
      </c>
      <c r="B10" s="45" t="s">
        <v>198</v>
      </c>
      <c r="C10" s="276">
        <v>303.24</v>
      </c>
      <c r="D10" s="276">
        <v>0</v>
      </c>
      <c r="E10" s="277">
        <f t="shared" si="0"/>
        <v>303.24</v>
      </c>
      <c r="F10" s="278">
        <v>303.24</v>
      </c>
      <c r="G10" s="279">
        <v>0</v>
      </c>
      <c r="H10" s="280">
        <v>303.24</v>
      </c>
    </row>
    <row r="11" spans="1:8" ht="15.75">
      <c r="A11" s="41">
        <v>5</v>
      </c>
      <c r="B11" s="45" t="s">
        <v>170</v>
      </c>
      <c r="C11" s="276">
        <v>1264001433.6599998</v>
      </c>
      <c r="D11" s="276">
        <v>5209533.3499999996</v>
      </c>
      <c r="E11" s="277">
        <f t="shared" si="0"/>
        <v>1269210967.0099998</v>
      </c>
      <c r="F11" s="278">
        <v>856122987.74000001</v>
      </c>
      <c r="G11" s="279">
        <v>87266429.010000005</v>
      </c>
      <c r="H11" s="280">
        <v>943389416.75</v>
      </c>
    </row>
    <row r="12" spans="1:8" ht="15.75">
      <c r="A12" s="41">
        <v>6.1</v>
      </c>
      <c r="B12" s="46" t="s">
        <v>171</v>
      </c>
      <c r="C12" s="276">
        <v>2507171906.46</v>
      </c>
      <c r="D12" s="276">
        <v>3607341037.8499999</v>
      </c>
      <c r="E12" s="277">
        <f t="shared" si="0"/>
        <v>6114512944.3099995</v>
      </c>
      <c r="F12" s="278">
        <v>1569831151.3099999</v>
      </c>
      <c r="G12" s="279">
        <v>3728485539.0799994</v>
      </c>
      <c r="H12" s="280">
        <v>5298316690.3899994</v>
      </c>
    </row>
    <row r="13" spans="1:8" ht="15.75">
      <c r="A13" s="41">
        <v>6.2</v>
      </c>
      <c r="B13" s="46" t="s">
        <v>172</v>
      </c>
      <c r="C13" s="276">
        <v>-120919974.7704</v>
      </c>
      <c r="D13" s="276">
        <v>-234059609.30019999</v>
      </c>
      <c r="E13" s="277">
        <f t="shared" si="0"/>
        <v>-354979584.07059997</v>
      </c>
      <c r="F13" s="278">
        <v>-93955561.834399998</v>
      </c>
      <c r="G13" s="279">
        <v>-293101340.1656</v>
      </c>
      <c r="H13" s="280">
        <v>-387056902</v>
      </c>
    </row>
    <row r="14" spans="1:8" ht="15.75">
      <c r="A14" s="41">
        <v>6</v>
      </c>
      <c r="B14" s="45" t="s">
        <v>173</v>
      </c>
      <c r="C14" s="277">
        <f t="shared" ref="C14:H14" si="1">SUM(C12:C13)</f>
        <v>2386251931.6896</v>
      </c>
      <c r="D14" s="277">
        <f t="shared" si="1"/>
        <v>3373281428.5497999</v>
      </c>
      <c r="E14" s="277">
        <f t="shared" si="1"/>
        <v>5759533360.2393999</v>
      </c>
      <c r="F14" s="277">
        <f t="shared" si="1"/>
        <v>1475875589.4756</v>
      </c>
      <c r="G14" s="277">
        <f t="shared" si="1"/>
        <v>3435384198.9143996</v>
      </c>
      <c r="H14" s="277">
        <f t="shared" si="1"/>
        <v>4911259788.3899994</v>
      </c>
    </row>
    <row r="15" spans="1:8" ht="15.75">
      <c r="A15" s="41">
        <v>7</v>
      </c>
      <c r="B15" s="45" t="s">
        <v>174</v>
      </c>
      <c r="C15" s="276">
        <v>60006837.189999998</v>
      </c>
      <c r="D15" s="276">
        <v>23357262.119900003</v>
      </c>
      <c r="E15" s="277">
        <f t="shared" si="0"/>
        <v>83364099.309900001</v>
      </c>
      <c r="F15" s="278">
        <v>45394421.810000002</v>
      </c>
      <c r="G15" s="279">
        <v>26422323.899999999</v>
      </c>
      <c r="H15" s="280">
        <v>71816745.710000008</v>
      </c>
    </row>
    <row r="16" spans="1:8" ht="15.75">
      <c r="A16" s="41">
        <v>8</v>
      </c>
      <c r="B16" s="45" t="s">
        <v>175</v>
      </c>
      <c r="C16" s="276">
        <v>70309926.60800001</v>
      </c>
      <c r="D16" s="276">
        <v>0</v>
      </c>
      <c r="E16" s="277">
        <f t="shared" si="0"/>
        <v>70309926.60800001</v>
      </c>
      <c r="F16" s="278">
        <v>59657840.647</v>
      </c>
      <c r="G16" s="279" t="s">
        <v>398</v>
      </c>
      <c r="H16" s="280">
        <v>59657840.647</v>
      </c>
    </row>
    <row r="17" spans="1:8" ht="15.75">
      <c r="A17" s="41">
        <v>9</v>
      </c>
      <c r="B17" s="45" t="s">
        <v>176</v>
      </c>
      <c r="C17" s="276">
        <v>105986951.72999999</v>
      </c>
      <c r="D17" s="276">
        <v>0</v>
      </c>
      <c r="E17" s="277">
        <f t="shared" si="0"/>
        <v>105986951.72999999</v>
      </c>
      <c r="F17" s="278">
        <v>72345104.030000001</v>
      </c>
      <c r="G17" s="279">
        <v>0</v>
      </c>
      <c r="H17" s="280">
        <v>72345104.030000001</v>
      </c>
    </row>
    <row r="18" spans="1:8" ht="15.75">
      <c r="A18" s="41">
        <v>10</v>
      </c>
      <c r="B18" s="45" t="s">
        <v>177</v>
      </c>
      <c r="C18" s="276">
        <v>376035248.95020002</v>
      </c>
      <c r="D18" s="276">
        <v>0</v>
      </c>
      <c r="E18" s="277">
        <f t="shared" si="0"/>
        <v>376035248.95020002</v>
      </c>
      <c r="F18" s="278">
        <v>355681895.11229998</v>
      </c>
      <c r="G18" s="279" t="s">
        <v>398</v>
      </c>
      <c r="H18" s="280">
        <v>355681895.11229998</v>
      </c>
    </row>
    <row r="19" spans="1:8" ht="15.75">
      <c r="A19" s="41">
        <v>11</v>
      </c>
      <c r="B19" s="45" t="s">
        <v>178</v>
      </c>
      <c r="C19" s="276">
        <v>89838612.761399984</v>
      </c>
      <c r="D19" s="276">
        <v>22629236.829999998</v>
      </c>
      <c r="E19" s="277">
        <f t="shared" si="0"/>
        <v>112467849.59139998</v>
      </c>
      <c r="F19" s="278">
        <v>93788720.640773162</v>
      </c>
      <c r="G19" s="279">
        <v>19241816.009999998</v>
      </c>
      <c r="H19" s="280">
        <v>113030536.65077317</v>
      </c>
    </row>
    <row r="20" spans="1:8" ht="15.75">
      <c r="A20" s="41">
        <v>12</v>
      </c>
      <c r="B20" s="47" t="s">
        <v>179</v>
      </c>
      <c r="C20" s="277">
        <f>SUM(C7:C11)+SUM(C14:C19)</f>
        <v>4616244531.5007</v>
      </c>
      <c r="D20" s="277">
        <f>SUM(D7:D11)+SUM(D14:D19)</f>
        <v>5609181378.2597008</v>
      </c>
      <c r="E20" s="277">
        <f t="shared" si="0"/>
        <v>10225425909.760401</v>
      </c>
      <c r="F20" s="277">
        <v>3224526926.7071733</v>
      </c>
      <c r="G20" s="277">
        <v>5244400160.9343996</v>
      </c>
      <c r="H20" s="280">
        <v>8468927087.641573</v>
      </c>
    </row>
    <row r="21" spans="1:8" ht="15.75">
      <c r="A21" s="41"/>
      <c r="B21" s="42" t="s">
        <v>196</v>
      </c>
      <c r="C21" s="281"/>
      <c r="D21" s="281"/>
      <c r="E21" s="281"/>
      <c r="F21" s="282"/>
      <c r="G21" s="283"/>
      <c r="H21" s="284"/>
    </row>
    <row r="22" spans="1:8" ht="15.75">
      <c r="A22" s="41">
        <v>13</v>
      </c>
      <c r="B22" s="45" t="s">
        <v>180</v>
      </c>
      <c r="C22" s="276">
        <v>135277361.63</v>
      </c>
      <c r="D22" s="276">
        <v>192036908.08999997</v>
      </c>
      <c r="E22" s="277">
        <f>C22+D22</f>
        <v>327314269.71999997</v>
      </c>
      <c r="F22" s="278">
        <v>136471146.28999999</v>
      </c>
      <c r="G22" s="279">
        <v>147479676.38</v>
      </c>
      <c r="H22" s="280">
        <v>283950822.66999996</v>
      </c>
    </row>
    <row r="23" spans="1:8" ht="15.75">
      <c r="A23" s="41">
        <v>14</v>
      </c>
      <c r="B23" s="45" t="s">
        <v>181</v>
      </c>
      <c r="C23" s="276">
        <v>688395401.18550003</v>
      </c>
      <c r="D23" s="276">
        <v>952080090.36000001</v>
      </c>
      <c r="E23" s="277">
        <f t="shared" ref="E23:E40" si="2">C23+D23</f>
        <v>1640475491.5455</v>
      </c>
      <c r="F23" s="278">
        <v>540892941.24549997</v>
      </c>
      <c r="G23" s="279">
        <v>700261267.28999996</v>
      </c>
      <c r="H23" s="280">
        <v>1241154208.5355</v>
      </c>
    </row>
    <row r="24" spans="1:8" ht="15.75">
      <c r="A24" s="41">
        <v>15</v>
      </c>
      <c r="B24" s="45" t="s">
        <v>182</v>
      </c>
      <c r="C24" s="276">
        <v>375760141.66999996</v>
      </c>
      <c r="D24" s="276">
        <v>811432872.15999997</v>
      </c>
      <c r="E24" s="277">
        <f t="shared" si="2"/>
        <v>1187193013.8299999</v>
      </c>
      <c r="F24" s="278">
        <v>361358398.44599998</v>
      </c>
      <c r="G24" s="279">
        <v>588535437.04999995</v>
      </c>
      <c r="H24" s="280">
        <v>949893835.49599993</v>
      </c>
    </row>
    <row r="25" spans="1:8" ht="15.75">
      <c r="A25" s="41">
        <v>16</v>
      </c>
      <c r="B25" s="45" t="s">
        <v>183</v>
      </c>
      <c r="C25" s="276">
        <v>415603410.83999997</v>
      </c>
      <c r="D25" s="276">
        <v>2064744474.6700001</v>
      </c>
      <c r="E25" s="277">
        <f t="shared" si="2"/>
        <v>2480347885.5100002</v>
      </c>
      <c r="F25" s="278">
        <v>362841932.24000001</v>
      </c>
      <c r="G25" s="279">
        <v>2000010858.6199999</v>
      </c>
      <c r="H25" s="280">
        <v>2362852790.8599997</v>
      </c>
    </row>
    <row r="26" spans="1:8" ht="15.75">
      <c r="A26" s="41">
        <v>17</v>
      </c>
      <c r="B26" s="45" t="s">
        <v>184</v>
      </c>
      <c r="C26" s="276">
        <v>545215000</v>
      </c>
      <c r="D26" s="276">
        <v>185625434.59999999</v>
      </c>
      <c r="E26" s="277">
        <f t="shared" si="2"/>
        <v>730840434.60000002</v>
      </c>
      <c r="F26" s="282">
        <v>50000000</v>
      </c>
      <c r="G26" s="283">
        <v>916833855.52999997</v>
      </c>
      <c r="H26" s="280">
        <v>966833855.52999997</v>
      </c>
    </row>
    <row r="27" spans="1:8" ht="15.75">
      <c r="A27" s="41">
        <v>18</v>
      </c>
      <c r="B27" s="45" t="s">
        <v>185</v>
      </c>
      <c r="C27" s="276">
        <v>1175083720.9300001</v>
      </c>
      <c r="D27" s="276">
        <v>883911899.74989998</v>
      </c>
      <c r="E27" s="277">
        <f t="shared" si="2"/>
        <v>2058995620.6799002</v>
      </c>
      <c r="F27" s="278">
        <v>443979097.99000001</v>
      </c>
      <c r="G27" s="279">
        <v>558486889.23077202</v>
      </c>
      <c r="H27" s="280">
        <v>1002465987.220772</v>
      </c>
    </row>
    <row r="28" spans="1:8" ht="15.75">
      <c r="A28" s="41">
        <v>19</v>
      </c>
      <c r="B28" s="45" t="s">
        <v>186</v>
      </c>
      <c r="C28" s="276">
        <v>17141004.580000002</v>
      </c>
      <c r="D28" s="276">
        <v>19638602.91</v>
      </c>
      <c r="E28" s="277">
        <f t="shared" si="2"/>
        <v>36779607.490000002</v>
      </c>
      <c r="F28" s="278">
        <v>16591632.73</v>
      </c>
      <c r="G28" s="279">
        <v>51233793.559999995</v>
      </c>
      <c r="H28" s="280">
        <v>67825426.289999992</v>
      </c>
    </row>
    <row r="29" spans="1:8" ht="15.75">
      <c r="A29" s="41">
        <v>20</v>
      </c>
      <c r="B29" s="45" t="s">
        <v>108</v>
      </c>
      <c r="C29" s="276">
        <v>55857566.480800003</v>
      </c>
      <c r="D29" s="276">
        <v>158705625.9765</v>
      </c>
      <c r="E29" s="277">
        <f t="shared" si="2"/>
        <v>214563192.45730001</v>
      </c>
      <c r="F29" s="278">
        <v>53729971.732799999</v>
      </c>
      <c r="G29" s="279">
        <v>123556526.0176</v>
      </c>
      <c r="H29" s="280">
        <v>177286497.75040001</v>
      </c>
    </row>
    <row r="30" spans="1:8" ht="15.75">
      <c r="A30" s="41">
        <v>21</v>
      </c>
      <c r="B30" s="45" t="s">
        <v>187</v>
      </c>
      <c r="C30" s="276">
        <v>0</v>
      </c>
      <c r="D30" s="276">
        <v>397188000</v>
      </c>
      <c r="E30" s="277">
        <f t="shared" si="2"/>
        <v>397188000</v>
      </c>
      <c r="F30" s="278">
        <v>0</v>
      </c>
      <c r="G30" s="279">
        <v>386479500</v>
      </c>
      <c r="H30" s="280">
        <v>386479500</v>
      </c>
    </row>
    <row r="31" spans="1:8" ht="15.75">
      <c r="A31" s="41">
        <v>22</v>
      </c>
      <c r="B31" s="47" t="s">
        <v>188</v>
      </c>
      <c r="C31" s="277">
        <f>SUM(C22:C30)</f>
        <v>3408333607.3162999</v>
      </c>
      <c r="D31" s="277">
        <f>SUM(D22:D30)</f>
        <v>5665363908.5163994</v>
      </c>
      <c r="E31" s="277">
        <f>C31+D31</f>
        <v>9073697515.8326988</v>
      </c>
      <c r="F31" s="277">
        <v>1965865120.6743</v>
      </c>
      <c r="G31" s="277">
        <v>5472877803.6783724</v>
      </c>
      <c r="H31" s="280">
        <v>7438742924.3526726</v>
      </c>
    </row>
    <row r="32" spans="1:8" ht="15.75">
      <c r="A32" s="41"/>
      <c r="B32" s="42" t="s">
        <v>197</v>
      </c>
      <c r="C32" s="281"/>
      <c r="D32" s="281"/>
      <c r="E32" s="276"/>
      <c r="F32" s="282"/>
      <c r="G32" s="283"/>
      <c r="H32" s="284"/>
    </row>
    <row r="33" spans="1:8" ht="15.75">
      <c r="A33" s="41">
        <v>23</v>
      </c>
      <c r="B33" s="45" t="s">
        <v>189</v>
      </c>
      <c r="C33" s="276">
        <v>27821150.18</v>
      </c>
      <c r="D33" s="276">
        <v>0</v>
      </c>
      <c r="E33" s="277">
        <f t="shared" si="2"/>
        <v>27821150.18</v>
      </c>
      <c r="F33" s="278">
        <v>27821150.18</v>
      </c>
      <c r="G33" s="283" t="s">
        <v>398</v>
      </c>
      <c r="H33" s="280">
        <v>27821150.18</v>
      </c>
    </row>
    <row r="34" spans="1:8" ht="15.75">
      <c r="A34" s="41">
        <v>24</v>
      </c>
      <c r="B34" s="45" t="s">
        <v>190</v>
      </c>
      <c r="C34" s="276">
        <v>0</v>
      </c>
      <c r="D34" s="276">
        <v>0</v>
      </c>
      <c r="E34" s="277">
        <f t="shared" si="2"/>
        <v>0</v>
      </c>
      <c r="F34" s="278">
        <v>0</v>
      </c>
      <c r="G34" s="283" t="s">
        <v>398</v>
      </c>
      <c r="H34" s="280">
        <v>0</v>
      </c>
    </row>
    <row r="35" spans="1:8" ht="15.75">
      <c r="A35" s="41">
        <v>25</v>
      </c>
      <c r="B35" s="46" t="s">
        <v>191</v>
      </c>
      <c r="C35" s="276">
        <v>-1910346.2</v>
      </c>
      <c r="D35" s="276">
        <v>0</v>
      </c>
      <c r="E35" s="277">
        <f t="shared" si="2"/>
        <v>-1910346.2</v>
      </c>
      <c r="F35" s="278">
        <v>-1218293.2</v>
      </c>
      <c r="G35" s="283" t="s">
        <v>398</v>
      </c>
      <c r="H35" s="280">
        <v>-1218293.2</v>
      </c>
    </row>
    <row r="36" spans="1:8" ht="15.75">
      <c r="A36" s="41">
        <v>26</v>
      </c>
      <c r="B36" s="45" t="s">
        <v>192</v>
      </c>
      <c r="C36" s="276">
        <v>188265047.35999998</v>
      </c>
      <c r="D36" s="276">
        <v>0</v>
      </c>
      <c r="E36" s="277">
        <f t="shared" si="2"/>
        <v>188265047.35999998</v>
      </c>
      <c r="F36" s="278">
        <v>281429776.81</v>
      </c>
      <c r="G36" s="283" t="s">
        <v>398</v>
      </c>
      <c r="H36" s="280">
        <v>281429776.81</v>
      </c>
    </row>
    <row r="37" spans="1:8" ht="15.75">
      <c r="A37" s="41">
        <v>27</v>
      </c>
      <c r="B37" s="45" t="s">
        <v>193</v>
      </c>
      <c r="C37" s="276">
        <v>0</v>
      </c>
      <c r="D37" s="276">
        <v>0</v>
      </c>
      <c r="E37" s="277">
        <f t="shared" si="2"/>
        <v>0</v>
      </c>
      <c r="F37" s="278">
        <v>0</v>
      </c>
      <c r="G37" s="283" t="s">
        <v>398</v>
      </c>
      <c r="H37" s="280">
        <v>0</v>
      </c>
    </row>
    <row r="38" spans="1:8" ht="15.75">
      <c r="A38" s="41">
        <v>28</v>
      </c>
      <c r="B38" s="45" t="s">
        <v>194</v>
      </c>
      <c r="C38" s="276">
        <v>880086047.89769983</v>
      </c>
      <c r="D38" s="276">
        <v>0</v>
      </c>
      <c r="E38" s="277">
        <f t="shared" si="2"/>
        <v>880086047.89769983</v>
      </c>
      <c r="F38" s="278">
        <v>662142377.10889995</v>
      </c>
      <c r="G38" s="283" t="s">
        <v>398</v>
      </c>
      <c r="H38" s="280">
        <v>662142377.10889995</v>
      </c>
    </row>
    <row r="39" spans="1:8" ht="15.75">
      <c r="A39" s="41">
        <v>29</v>
      </c>
      <c r="B39" s="45" t="s">
        <v>213</v>
      </c>
      <c r="C39" s="276">
        <v>57466494.689999998</v>
      </c>
      <c r="D39" s="276">
        <v>0</v>
      </c>
      <c r="E39" s="277">
        <f t="shared" si="2"/>
        <v>57466494.689999998</v>
      </c>
      <c r="F39" s="278">
        <v>60009152.390000001</v>
      </c>
      <c r="G39" s="283" t="s">
        <v>398</v>
      </c>
      <c r="H39" s="280">
        <v>60009152.390000001</v>
      </c>
    </row>
    <row r="40" spans="1:8" ht="15.75">
      <c r="A40" s="41">
        <v>30</v>
      </c>
      <c r="B40" s="47" t="s">
        <v>195</v>
      </c>
      <c r="C40" s="276">
        <v>1151728393.9276998</v>
      </c>
      <c r="D40" s="276">
        <v>0</v>
      </c>
      <c r="E40" s="277">
        <f t="shared" si="2"/>
        <v>1151728393.9276998</v>
      </c>
      <c r="F40" s="278">
        <v>1030184163.2889</v>
      </c>
      <c r="G40" s="283" t="s">
        <v>398</v>
      </c>
      <c r="H40" s="280">
        <v>1030184163.2889</v>
      </c>
    </row>
    <row r="41" spans="1:8" ht="16.5" thickBot="1">
      <c r="A41" s="48">
        <v>31</v>
      </c>
      <c r="B41" s="49" t="s">
        <v>214</v>
      </c>
      <c r="C41" s="285">
        <f>C31+C40</f>
        <v>4560062001.2439995</v>
      </c>
      <c r="D41" s="285">
        <f>D31+D40</f>
        <v>5665363908.5163994</v>
      </c>
      <c r="E41" s="285">
        <f>C41+D41</f>
        <v>10225425909.760399</v>
      </c>
      <c r="F41" s="285">
        <v>2996049283.9632001</v>
      </c>
      <c r="G41" s="285">
        <v>5472877803.6783724</v>
      </c>
      <c r="H41" s="286">
        <v>8468927087.641573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">
      <formula1>0</formula1>
    </dataValidation>
  </dataValidation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5"/>
  <cols>
    <col min="1" max="1" width="9.5703125" style="2" bestFit="1" customWidth="1"/>
    <col min="2" max="2" width="92" style="2" bestFit="1" customWidth="1"/>
    <col min="3" max="3" width="11.28515625" style="2" bestFit="1" customWidth="1"/>
    <col min="4" max="4" width="12.7109375" style="2" customWidth="1"/>
    <col min="5" max="6" width="11.28515625" style="2" bestFit="1" customWidth="1"/>
    <col min="7" max="7" width="12.7109375" style="2" customWidth="1"/>
    <col min="8" max="8" width="11.28515625" style="2" bestFit="1" customWidth="1"/>
    <col min="9" max="9" width="8.85546875" customWidth="1"/>
    <col min="10" max="16384" width="9.140625" style="13"/>
  </cols>
  <sheetData>
    <row r="1" spans="1:8" ht="15.75">
      <c r="A1" s="18" t="s">
        <v>204</v>
      </c>
      <c r="B1" s="381" t="s">
        <v>416</v>
      </c>
      <c r="C1" s="17"/>
    </row>
    <row r="2" spans="1:8" ht="15.75">
      <c r="A2" s="18" t="s">
        <v>205</v>
      </c>
      <c r="B2" s="381">
        <v>42916</v>
      </c>
      <c r="C2" s="29"/>
      <c r="D2" s="19"/>
      <c r="E2" s="19"/>
      <c r="F2" s="19"/>
      <c r="G2" s="19"/>
      <c r="H2" s="19"/>
    </row>
    <row r="3" spans="1:8" ht="15.75">
      <c r="A3" s="18"/>
      <c r="B3" s="17"/>
      <c r="C3" s="29"/>
      <c r="D3" s="19"/>
      <c r="E3" s="19"/>
      <c r="F3" s="19"/>
      <c r="G3" s="19"/>
      <c r="H3" s="19"/>
    </row>
    <row r="4" spans="1:8" ht="16.5" thickBot="1">
      <c r="A4" s="51" t="s">
        <v>351</v>
      </c>
      <c r="B4" s="30" t="s">
        <v>239</v>
      </c>
      <c r="C4" s="37"/>
      <c r="D4" s="37"/>
      <c r="E4" s="37"/>
      <c r="F4" s="51"/>
      <c r="G4" s="51"/>
      <c r="H4" s="52" t="s">
        <v>106</v>
      </c>
    </row>
    <row r="5" spans="1:8" ht="15.75">
      <c r="A5" s="139"/>
      <c r="B5" s="140"/>
      <c r="C5" s="402" t="s">
        <v>211</v>
      </c>
      <c r="D5" s="402"/>
      <c r="E5" s="402"/>
      <c r="F5" s="402" t="s">
        <v>212</v>
      </c>
      <c r="G5" s="402"/>
      <c r="H5" s="403"/>
    </row>
    <row r="6" spans="1:8">
      <c r="A6" s="141" t="s">
        <v>34</v>
      </c>
      <c r="B6" s="53"/>
      <c r="C6" s="54" t="s">
        <v>35</v>
      </c>
      <c r="D6" s="54" t="s">
        <v>109</v>
      </c>
      <c r="E6" s="54" t="s">
        <v>76</v>
      </c>
      <c r="F6" s="54" t="s">
        <v>35</v>
      </c>
      <c r="G6" s="54" t="s">
        <v>109</v>
      </c>
      <c r="H6" s="142" t="s">
        <v>76</v>
      </c>
    </row>
    <row r="7" spans="1:8">
      <c r="A7" s="143"/>
      <c r="B7" s="56" t="s">
        <v>105</v>
      </c>
      <c r="C7" s="57"/>
      <c r="D7" s="57"/>
      <c r="E7" s="57"/>
      <c r="F7" s="57"/>
      <c r="G7" s="57"/>
      <c r="H7" s="144"/>
    </row>
    <row r="8" spans="1:8" ht="15.75">
      <c r="A8" s="143">
        <v>1</v>
      </c>
      <c r="B8" s="58" t="s">
        <v>110</v>
      </c>
      <c r="C8" s="287">
        <v>2618496.41</v>
      </c>
      <c r="D8" s="287">
        <v>2722210.73</v>
      </c>
      <c r="E8" s="277">
        <f>C8+D8</f>
        <v>5340707.1400000006</v>
      </c>
      <c r="F8" s="287">
        <v>2967700.08</v>
      </c>
      <c r="G8" s="287">
        <v>1538613.15</v>
      </c>
      <c r="H8" s="288">
        <v>4506313.2300000004</v>
      </c>
    </row>
    <row r="9" spans="1:8" ht="15.75">
      <c r="A9" s="143">
        <v>2</v>
      </c>
      <c r="B9" s="58" t="s">
        <v>111</v>
      </c>
      <c r="C9" s="289">
        <f>SUM(C10:C18)</f>
        <v>227487033.63439986</v>
      </c>
      <c r="D9" s="289">
        <f>SUM(D10:D18)</f>
        <v>180446307.6399</v>
      </c>
      <c r="E9" s="277">
        <f t="shared" ref="E9:E67" si="0">C9+D9</f>
        <v>407933341.27429986</v>
      </c>
      <c r="F9" s="289">
        <v>170019254.93999997</v>
      </c>
      <c r="G9" s="289">
        <v>177889901.63999999</v>
      </c>
      <c r="H9" s="288">
        <v>347909156.57999992</v>
      </c>
    </row>
    <row r="10" spans="1:8" ht="15.75">
      <c r="A10" s="143">
        <v>2.1</v>
      </c>
      <c r="B10" s="59" t="s">
        <v>112</v>
      </c>
      <c r="C10" s="287">
        <v>918835.19</v>
      </c>
      <c r="D10" s="287">
        <v>4271.22</v>
      </c>
      <c r="E10" s="277">
        <f t="shared" si="0"/>
        <v>923106.40999999992</v>
      </c>
      <c r="F10" s="287">
        <v>17014.849999999999</v>
      </c>
      <c r="G10" s="287">
        <v>196.28</v>
      </c>
      <c r="H10" s="288">
        <v>17211.129999999997</v>
      </c>
    </row>
    <row r="11" spans="1:8" ht="15.75">
      <c r="A11" s="143">
        <v>2.2000000000000002</v>
      </c>
      <c r="B11" s="59" t="s">
        <v>113</v>
      </c>
      <c r="C11" s="287">
        <v>22798679.628800001</v>
      </c>
      <c r="D11" s="287">
        <v>51993397.088500001</v>
      </c>
      <c r="E11" s="277">
        <f t="shared" si="0"/>
        <v>74792076.717299998</v>
      </c>
      <c r="F11" s="287">
        <v>17354369.02</v>
      </c>
      <c r="G11" s="287">
        <v>51653393.812299997</v>
      </c>
      <c r="H11" s="288">
        <v>69007762.832299992</v>
      </c>
    </row>
    <row r="12" spans="1:8" ht="15.75">
      <c r="A12" s="143">
        <v>2.2999999999999998</v>
      </c>
      <c r="B12" s="59" t="s">
        <v>114</v>
      </c>
      <c r="C12" s="287">
        <v>419564.85</v>
      </c>
      <c r="D12" s="287">
        <v>1608097.5181</v>
      </c>
      <c r="E12" s="277">
        <f t="shared" si="0"/>
        <v>2027662.3681000001</v>
      </c>
      <c r="F12" s="287">
        <v>849239.93</v>
      </c>
      <c r="G12" s="287">
        <v>2866647.71</v>
      </c>
      <c r="H12" s="288">
        <v>3715887.64</v>
      </c>
    </row>
    <row r="13" spans="1:8" ht="15.75">
      <c r="A13" s="143">
        <v>2.4</v>
      </c>
      <c r="B13" s="59" t="s">
        <v>115</v>
      </c>
      <c r="C13" s="287">
        <v>1515007.02</v>
      </c>
      <c r="D13" s="287">
        <v>3393319.37</v>
      </c>
      <c r="E13" s="277">
        <f t="shared" si="0"/>
        <v>4908326.3900000006</v>
      </c>
      <c r="F13" s="287">
        <v>979197.82</v>
      </c>
      <c r="G13" s="287">
        <v>2788069.23</v>
      </c>
      <c r="H13" s="288">
        <v>3767267.05</v>
      </c>
    </row>
    <row r="14" spans="1:8" ht="15.75">
      <c r="A14" s="143">
        <v>2.5</v>
      </c>
      <c r="B14" s="59" t="s">
        <v>116</v>
      </c>
      <c r="C14" s="287">
        <v>2649876.41</v>
      </c>
      <c r="D14" s="287">
        <v>11368345.52</v>
      </c>
      <c r="E14" s="277">
        <f t="shared" si="0"/>
        <v>14018221.93</v>
      </c>
      <c r="F14" s="287">
        <v>2344307.5299999998</v>
      </c>
      <c r="G14" s="287">
        <v>6265838.2599999998</v>
      </c>
      <c r="H14" s="288">
        <v>8610145.7899999991</v>
      </c>
    </row>
    <row r="15" spans="1:8" ht="15.75">
      <c r="A15" s="143">
        <v>2.6</v>
      </c>
      <c r="B15" s="59" t="s">
        <v>117</v>
      </c>
      <c r="C15" s="287">
        <v>4179306.93</v>
      </c>
      <c r="D15" s="287">
        <v>25324343.9531</v>
      </c>
      <c r="E15" s="277">
        <f t="shared" si="0"/>
        <v>29503650.883099999</v>
      </c>
      <c r="F15" s="287">
        <v>2695157.39</v>
      </c>
      <c r="G15" s="287">
        <v>33253662.210000001</v>
      </c>
      <c r="H15" s="288">
        <v>35948819.600000001</v>
      </c>
    </row>
    <row r="16" spans="1:8" ht="15.75">
      <c r="A16" s="143">
        <v>2.7</v>
      </c>
      <c r="B16" s="59" t="s">
        <v>118</v>
      </c>
      <c r="C16" s="287">
        <v>4179154.4611999998</v>
      </c>
      <c r="D16" s="287">
        <v>3518460.9703000002</v>
      </c>
      <c r="E16" s="277">
        <f t="shared" si="0"/>
        <v>7697615.4314999999</v>
      </c>
      <c r="F16" s="287">
        <v>1511203.38</v>
      </c>
      <c r="G16" s="287">
        <v>6477117.0877</v>
      </c>
      <c r="H16" s="288">
        <v>7988320.4676999999</v>
      </c>
    </row>
    <row r="17" spans="1:8" ht="15.75">
      <c r="A17" s="143">
        <v>2.8</v>
      </c>
      <c r="B17" s="59" t="s">
        <v>119</v>
      </c>
      <c r="C17" s="287">
        <v>190270901.41999999</v>
      </c>
      <c r="D17" s="287">
        <v>82387644.089900002</v>
      </c>
      <c r="E17" s="277">
        <f t="shared" si="0"/>
        <v>272658545.50989997</v>
      </c>
      <c r="F17" s="287">
        <v>144450393.09999999</v>
      </c>
      <c r="G17" s="287">
        <v>73143226.359999999</v>
      </c>
      <c r="H17" s="288">
        <v>217593619.45999998</v>
      </c>
    </row>
    <row r="18" spans="1:8" ht="15.75">
      <c r="A18" s="143">
        <v>2.9</v>
      </c>
      <c r="B18" s="59" t="s">
        <v>120</v>
      </c>
      <c r="C18" s="287">
        <v>555707.72439987177</v>
      </c>
      <c r="D18" s="287">
        <v>848427.91</v>
      </c>
      <c r="E18" s="277">
        <f t="shared" si="0"/>
        <v>1404135.6343998718</v>
      </c>
      <c r="F18" s="287">
        <v>-181628.08</v>
      </c>
      <c r="G18" s="287">
        <v>1441750.69</v>
      </c>
      <c r="H18" s="288">
        <v>1260122.6099999999</v>
      </c>
    </row>
    <row r="19" spans="1:8" ht="15.75">
      <c r="A19" s="143">
        <v>3</v>
      </c>
      <c r="B19" s="58" t="s">
        <v>121</v>
      </c>
      <c r="C19" s="287">
        <v>4981331.12</v>
      </c>
      <c r="D19" s="287">
        <v>1376134.2</v>
      </c>
      <c r="E19" s="277">
        <f t="shared" si="0"/>
        <v>6357465.3200000003</v>
      </c>
      <c r="F19" s="287">
        <v>2360238.71</v>
      </c>
      <c r="G19" s="287">
        <v>1411975.27</v>
      </c>
      <c r="H19" s="288">
        <v>3772213.98</v>
      </c>
    </row>
    <row r="20" spans="1:8" ht="15.75">
      <c r="A20" s="143">
        <v>4</v>
      </c>
      <c r="B20" s="58" t="s">
        <v>122</v>
      </c>
      <c r="C20" s="287">
        <v>48754533.380000003</v>
      </c>
      <c r="D20" s="287">
        <v>2016854.19</v>
      </c>
      <c r="E20" s="277">
        <f t="shared" si="0"/>
        <v>50771387.57</v>
      </c>
      <c r="F20" s="287">
        <v>40174774.619999997</v>
      </c>
      <c r="G20" s="287">
        <v>1208744.31</v>
      </c>
      <c r="H20" s="288">
        <v>41383518.93</v>
      </c>
    </row>
    <row r="21" spans="1:8" ht="15.75">
      <c r="A21" s="143">
        <v>5</v>
      </c>
      <c r="B21" s="58" t="s">
        <v>123</v>
      </c>
      <c r="C21" s="287">
        <v>0</v>
      </c>
      <c r="D21" s="287">
        <v>0</v>
      </c>
      <c r="E21" s="277">
        <f t="shared" si="0"/>
        <v>0</v>
      </c>
      <c r="F21" s="287"/>
      <c r="G21" s="287"/>
      <c r="H21" s="288">
        <v>0</v>
      </c>
    </row>
    <row r="22" spans="1:8" ht="15.75">
      <c r="A22" s="143">
        <v>6</v>
      </c>
      <c r="B22" s="60" t="s">
        <v>124</v>
      </c>
      <c r="C22" s="289">
        <f>C8+C9+C19+C20+C21</f>
        <v>283841394.54439986</v>
      </c>
      <c r="D22" s="289">
        <f>D8+D9+D19+D20+D21</f>
        <v>186561506.75989997</v>
      </c>
      <c r="E22" s="277">
        <f>C22+D22</f>
        <v>470402901.30429983</v>
      </c>
      <c r="F22" s="289">
        <v>215521968.34999999</v>
      </c>
      <c r="G22" s="289">
        <v>182049234.37</v>
      </c>
      <c r="H22" s="288">
        <v>397571202.72000003</v>
      </c>
    </row>
    <row r="23" spans="1:8" ht="15.75">
      <c r="A23" s="143"/>
      <c r="B23" s="56" t="s">
        <v>103</v>
      </c>
      <c r="C23" s="287"/>
      <c r="D23" s="287"/>
      <c r="E23" s="276"/>
      <c r="F23" s="287"/>
      <c r="G23" s="287"/>
      <c r="H23" s="290"/>
    </row>
    <row r="24" spans="1:8" ht="15.75">
      <c r="A24" s="143">
        <v>7</v>
      </c>
      <c r="B24" s="58" t="s">
        <v>125</v>
      </c>
      <c r="C24" s="287">
        <v>25550028.870000001</v>
      </c>
      <c r="D24" s="287">
        <v>6455960.2000000002</v>
      </c>
      <c r="E24" s="277">
        <f t="shared" si="0"/>
        <v>32005989.07</v>
      </c>
      <c r="F24" s="287">
        <v>24024371.960000001</v>
      </c>
      <c r="G24" s="287">
        <v>5361496.9400000004</v>
      </c>
      <c r="H24" s="288">
        <v>29385868.900000002</v>
      </c>
    </row>
    <row r="25" spans="1:8" ht="15.75">
      <c r="A25" s="143">
        <v>8</v>
      </c>
      <c r="B25" s="58" t="s">
        <v>126</v>
      </c>
      <c r="C25" s="287">
        <v>18092027.030000001</v>
      </c>
      <c r="D25" s="287">
        <v>45949993.240000002</v>
      </c>
      <c r="E25" s="277">
        <f t="shared" si="0"/>
        <v>64042020.270000003</v>
      </c>
      <c r="F25" s="287">
        <v>18376990.260000002</v>
      </c>
      <c r="G25" s="287">
        <v>42851715.479999997</v>
      </c>
      <c r="H25" s="288">
        <v>61228705.739999995</v>
      </c>
    </row>
    <row r="26" spans="1:8" ht="15.75">
      <c r="A26" s="143">
        <v>9</v>
      </c>
      <c r="B26" s="58" t="s">
        <v>127</v>
      </c>
      <c r="C26" s="287">
        <v>3639644.01</v>
      </c>
      <c r="D26" s="287">
        <v>318455.76</v>
      </c>
      <c r="E26" s="277">
        <f t="shared" si="0"/>
        <v>3958099.7699999996</v>
      </c>
      <c r="F26" s="287">
        <v>4922530.0999999996</v>
      </c>
      <c r="G26" s="287">
        <v>1501057.68</v>
      </c>
      <c r="H26" s="288">
        <v>6423587.7799999993</v>
      </c>
    </row>
    <row r="27" spans="1:8" ht="15.75">
      <c r="A27" s="143">
        <v>10</v>
      </c>
      <c r="B27" s="58" t="s">
        <v>128</v>
      </c>
      <c r="C27" s="287">
        <v>9142150.0700000003</v>
      </c>
      <c r="D27" s="287">
        <v>4652401.57</v>
      </c>
      <c r="E27" s="277">
        <f t="shared" si="0"/>
        <v>13794551.640000001</v>
      </c>
      <c r="F27" s="287">
        <v>1179908.1499999999</v>
      </c>
      <c r="G27" s="287">
        <v>32531408.77</v>
      </c>
      <c r="H27" s="288">
        <v>33711316.920000002</v>
      </c>
    </row>
    <row r="28" spans="1:8" ht="15.75">
      <c r="A28" s="143">
        <v>11</v>
      </c>
      <c r="B28" s="58" t="s">
        <v>129</v>
      </c>
      <c r="C28" s="287">
        <v>44075112.719999999</v>
      </c>
      <c r="D28" s="287">
        <v>46147863.68</v>
      </c>
      <c r="E28" s="277">
        <f t="shared" si="0"/>
        <v>90222976.400000006</v>
      </c>
      <c r="F28" s="287">
        <v>12556809.32</v>
      </c>
      <c r="G28" s="287">
        <v>27498247.579999998</v>
      </c>
      <c r="H28" s="288">
        <v>40055056.899999999</v>
      </c>
    </row>
    <row r="29" spans="1:8" ht="15.75">
      <c r="A29" s="143">
        <v>12</v>
      </c>
      <c r="B29" s="58" t="s">
        <v>130</v>
      </c>
      <c r="C29" s="287">
        <v>0</v>
      </c>
      <c r="D29" s="287">
        <v>0</v>
      </c>
      <c r="E29" s="277">
        <f t="shared" si="0"/>
        <v>0</v>
      </c>
      <c r="F29" s="287"/>
      <c r="G29" s="287"/>
      <c r="H29" s="288">
        <v>0</v>
      </c>
    </row>
    <row r="30" spans="1:8" ht="15.75">
      <c r="A30" s="143">
        <v>13</v>
      </c>
      <c r="B30" s="61" t="s">
        <v>131</v>
      </c>
      <c r="C30" s="289">
        <f>SUM(C24:C29)</f>
        <v>100498962.7</v>
      </c>
      <c r="D30" s="289">
        <f>SUM(D24:D29)</f>
        <v>103524674.45</v>
      </c>
      <c r="E30" s="277">
        <f t="shared" si="0"/>
        <v>204023637.15000001</v>
      </c>
      <c r="F30" s="289">
        <v>61060609.789999999</v>
      </c>
      <c r="G30" s="289">
        <v>109743926.44999999</v>
      </c>
      <c r="H30" s="288">
        <v>170804536.23999998</v>
      </c>
    </row>
    <row r="31" spans="1:8" ht="15.75">
      <c r="A31" s="143">
        <v>14</v>
      </c>
      <c r="B31" s="61" t="s">
        <v>132</v>
      </c>
      <c r="C31" s="289">
        <f>C22-C30</f>
        <v>183342431.84439987</v>
      </c>
      <c r="D31" s="289">
        <f>D22-D30</f>
        <v>83036832.309899971</v>
      </c>
      <c r="E31" s="277">
        <f t="shared" si="0"/>
        <v>266379264.15429986</v>
      </c>
      <c r="F31" s="289">
        <v>154461358.56</v>
      </c>
      <c r="G31" s="289">
        <v>72305307.920000017</v>
      </c>
      <c r="H31" s="288">
        <v>226766666.48000002</v>
      </c>
    </row>
    <row r="32" spans="1:8">
      <c r="A32" s="143"/>
      <c r="B32" s="56"/>
      <c r="C32" s="291"/>
      <c r="D32" s="291"/>
      <c r="E32" s="291"/>
      <c r="F32" s="291"/>
      <c r="G32" s="291"/>
      <c r="H32" s="292"/>
    </row>
    <row r="33" spans="1:8" ht="15.75">
      <c r="A33" s="143"/>
      <c r="B33" s="56" t="s">
        <v>133</v>
      </c>
      <c r="C33" s="287"/>
      <c r="D33" s="287"/>
      <c r="E33" s="276"/>
      <c r="F33" s="287"/>
      <c r="G33" s="287"/>
      <c r="H33" s="290"/>
    </row>
    <row r="34" spans="1:8" ht="15.75">
      <c r="A34" s="143">
        <v>15</v>
      </c>
      <c r="B34" s="55" t="s">
        <v>104</v>
      </c>
      <c r="C34" s="293">
        <f>C35-C36</f>
        <v>52799305.259999998</v>
      </c>
      <c r="D34" s="293">
        <f>D35-D36</f>
        <v>715026.05000000075</v>
      </c>
      <c r="E34" s="277">
        <f t="shared" si="0"/>
        <v>53514331.310000002</v>
      </c>
      <c r="F34" s="293">
        <v>42808382.710000001</v>
      </c>
      <c r="G34" s="293">
        <v>3086924.66</v>
      </c>
      <c r="H34" s="288">
        <v>45895307.370000005</v>
      </c>
    </row>
    <row r="35" spans="1:8" ht="15.75">
      <c r="A35" s="143">
        <v>15.1</v>
      </c>
      <c r="B35" s="59" t="s">
        <v>134</v>
      </c>
      <c r="C35" s="287">
        <v>64084147.159999996</v>
      </c>
      <c r="D35" s="287">
        <v>19781710.32</v>
      </c>
      <c r="E35" s="277">
        <f t="shared" si="0"/>
        <v>83865857.479999989</v>
      </c>
      <c r="F35" s="287">
        <v>52113786.060000002</v>
      </c>
      <c r="G35" s="287">
        <v>17235828.48</v>
      </c>
      <c r="H35" s="288">
        <v>69349614.540000007</v>
      </c>
    </row>
    <row r="36" spans="1:8" ht="15.75">
      <c r="A36" s="143">
        <v>15.2</v>
      </c>
      <c r="B36" s="59" t="s">
        <v>135</v>
      </c>
      <c r="C36" s="287">
        <v>11284841.9</v>
      </c>
      <c r="D36" s="287">
        <v>19066684.27</v>
      </c>
      <c r="E36" s="277">
        <f t="shared" si="0"/>
        <v>30351526.170000002</v>
      </c>
      <c r="F36" s="287">
        <v>9305403.3499999996</v>
      </c>
      <c r="G36" s="287">
        <v>14148903.82</v>
      </c>
      <c r="H36" s="288">
        <v>23454307.170000002</v>
      </c>
    </row>
    <row r="37" spans="1:8" ht="15.75">
      <c r="A37" s="143">
        <v>16</v>
      </c>
      <c r="B37" s="58" t="s">
        <v>136</v>
      </c>
      <c r="C37" s="287">
        <v>0</v>
      </c>
      <c r="D37" s="287">
        <v>0</v>
      </c>
      <c r="E37" s="277">
        <f t="shared" si="0"/>
        <v>0</v>
      </c>
      <c r="F37" s="287">
        <v>810610.13</v>
      </c>
      <c r="G37" s="287">
        <v>45078.23</v>
      </c>
      <c r="H37" s="288">
        <v>855688.36</v>
      </c>
    </row>
    <row r="38" spans="1:8" ht="15.75">
      <c r="A38" s="143">
        <v>17</v>
      </c>
      <c r="B38" s="58" t="s">
        <v>137</v>
      </c>
      <c r="C38" s="287">
        <v>0.1</v>
      </c>
      <c r="D38" s="287">
        <v>0</v>
      </c>
      <c r="E38" s="277">
        <f t="shared" si="0"/>
        <v>0.1</v>
      </c>
      <c r="F38" s="287">
        <v>0</v>
      </c>
      <c r="G38" s="287">
        <v>0</v>
      </c>
      <c r="H38" s="288">
        <v>0</v>
      </c>
    </row>
    <row r="39" spans="1:8" ht="15.75">
      <c r="A39" s="143">
        <v>18</v>
      </c>
      <c r="B39" s="58" t="s">
        <v>138</v>
      </c>
      <c r="C39" s="287">
        <v>169036.04</v>
      </c>
      <c r="D39" s="287">
        <v>1864198.66</v>
      </c>
      <c r="E39" s="277">
        <f t="shared" si="0"/>
        <v>2033234.7</v>
      </c>
      <c r="F39" s="287">
        <v>206407.26</v>
      </c>
      <c r="G39" s="287">
        <v>254059.8</v>
      </c>
      <c r="H39" s="288">
        <v>460467.06</v>
      </c>
    </row>
    <row r="40" spans="1:8" ht="15.75">
      <c r="A40" s="143">
        <v>19</v>
      </c>
      <c r="B40" s="58" t="s">
        <v>139</v>
      </c>
      <c r="C40" s="287">
        <v>40235528.259999998</v>
      </c>
      <c r="D40" s="287">
        <v>0</v>
      </c>
      <c r="E40" s="277">
        <f t="shared" si="0"/>
        <v>40235528.259999998</v>
      </c>
      <c r="F40" s="287">
        <v>74171213.939999998</v>
      </c>
      <c r="G40" s="287"/>
      <c r="H40" s="288">
        <v>74171213.939999998</v>
      </c>
    </row>
    <row r="41" spans="1:8" ht="15.75">
      <c r="A41" s="143">
        <v>20</v>
      </c>
      <c r="B41" s="58" t="s">
        <v>140</v>
      </c>
      <c r="C41" s="287">
        <v>-2808072.45</v>
      </c>
      <c r="D41" s="287">
        <v>0</v>
      </c>
      <c r="E41" s="277">
        <f t="shared" si="0"/>
        <v>-2808072.45</v>
      </c>
      <c r="F41" s="287">
        <v>-39322446.520000003</v>
      </c>
      <c r="G41" s="287"/>
      <c r="H41" s="288">
        <v>-39322446.520000003</v>
      </c>
    </row>
    <row r="42" spans="1:8" ht="15.75">
      <c r="A42" s="143">
        <v>21</v>
      </c>
      <c r="B42" s="58" t="s">
        <v>141</v>
      </c>
      <c r="C42" s="287">
        <v>2131632.41</v>
      </c>
      <c r="D42" s="287">
        <v>0</v>
      </c>
      <c r="E42" s="277">
        <f t="shared" si="0"/>
        <v>2131632.41</v>
      </c>
      <c r="F42" s="287">
        <v>1860289.4</v>
      </c>
      <c r="G42" s="287"/>
      <c r="H42" s="288">
        <v>1860289.4</v>
      </c>
    </row>
    <row r="43" spans="1:8" ht="15.75">
      <c r="A43" s="143">
        <v>22</v>
      </c>
      <c r="B43" s="58" t="s">
        <v>142</v>
      </c>
      <c r="C43" s="287">
        <v>3687422.72</v>
      </c>
      <c r="D43" s="287">
        <v>7022418.0099999998</v>
      </c>
      <c r="E43" s="277">
        <f t="shared" si="0"/>
        <v>10709840.73</v>
      </c>
      <c r="F43" s="287">
        <v>6301892.6500000004</v>
      </c>
      <c r="G43" s="287">
        <v>7015555.96</v>
      </c>
      <c r="H43" s="288">
        <v>13317448.609999999</v>
      </c>
    </row>
    <row r="44" spans="1:8" ht="15.75">
      <c r="A44" s="143">
        <v>23</v>
      </c>
      <c r="B44" s="58" t="s">
        <v>143</v>
      </c>
      <c r="C44" s="287">
        <v>36714.639999999999</v>
      </c>
      <c r="D44" s="287">
        <v>754042</v>
      </c>
      <c r="E44" s="277">
        <f t="shared" si="0"/>
        <v>790756.64</v>
      </c>
      <c r="F44" s="287">
        <v>75018.070000000007</v>
      </c>
      <c r="G44" s="287">
        <v>603654.12</v>
      </c>
      <c r="H44" s="288">
        <v>678672.19</v>
      </c>
    </row>
    <row r="45" spans="1:8" ht="15.75">
      <c r="A45" s="143">
        <v>24</v>
      </c>
      <c r="B45" s="61" t="s">
        <v>144</v>
      </c>
      <c r="C45" s="289">
        <f>C34+C37+C38+C39+C40+C41+C42+C43+C44</f>
        <v>96251566.979999989</v>
      </c>
      <c r="D45" s="289">
        <f>D34+D37+D38+D39+D40+D41+D42+D43+D44</f>
        <v>10355684.720000001</v>
      </c>
      <c r="E45" s="277">
        <f t="shared" si="0"/>
        <v>106607251.69999999</v>
      </c>
      <c r="F45" s="289">
        <v>86911367.639999986</v>
      </c>
      <c r="G45" s="289">
        <v>11005272.77</v>
      </c>
      <c r="H45" s="288">
        <v>97916640.409999982</v>
      </c>
    </row>
    <row r="46" spans="1:8">
      <c r="A46" s="143"/>
      <c r="B46" s="56" t="s">
        <v>145</v>
      </c>
      <c r="C46" s="287"/>
      <c r="D46" s="287"/>
      <c r="E46" s="287"/>
      <c r="F46" s="287"/>
      <c r="G46" s="287"/>
      <c r="H46" s="294"/>
    </row>
    <row r="47" spans="1:8" ht="15.75">
      <c r="A47" s="143">
        <v>25</v>
      </c>
      <c r="B47" s="58" t="s">
        <v>146</v>
      </c>
      <c r="C47" s="287">
        <v>1603019.7</v>
      </c>
      <c r="D47" s="287">
        <v>11202682.65</v>
      </c>
      <c r="E47" s="277">
        <f t="shared" si="0"/>
        <v>12805702.35</v>
      </c>
      <c r="F47" s="287">
        <v>8995882.6999999993</v>
      </c>
      <c r="G47" s="287">
        <v>1296097.26</v>
      </c>
      <c r="H47" s="288">
        <v>10291979.959999999</v>
      </c>
    </row>
    <row r="48" spans="1:8" ht="15.75">
      <c r="A48" s="143">
        <v>26</v>
      </c>
      <c r="B48" s="58" t="s">
        <v>147</v>
      </c>
      <c r="C48" s="287">
        <v>8736175.5</v>
      </c>
      <c r="D48" s="287">
        <v>4383452.1500000004</v>
      </c>
      <c r="E48" s="277">
        <f t="shared" si="0"/>
        <v>13119627.65</v>
      </c>
      <c r="F48" s="287">
        <v>10309268.4</v>
      </c>
      <c r="G48" s="287">
        <v>4029334.12</v>
      </c>
      <c r="H48" s="288">
        <v>14338602.52</v>
      </c>
    </row>
    <row r="49" spans="1:9" ht="15.75">
      <c r="A49" s="143">
        <v>27</v>
      </c>
      <c r="B49" s="58" t="s">
        <v>148</v>
      </c>
      <c r="C49" s="287">
        <v>80255536.439999998</v>
      </c>
      <c r="D49" s="287">
        <v>0</v>
      </c>
      <c r="E49" s="277">
        <f t="shared" si="0"/>
        <v>80255536.439999998</v>
      </c>
      <c r="F49" s="287">
        <v>68399115.510000005</v>
      </c>
      <c r="G49" s="287"/>
      <c r="H49" s="288">
        <v>68399115.510000005</v>
      </c>
    </row>
    <row r="50" spans="1:9" ht="15.75">
      <c r="A50" s="143">
        <v>28</v>
      </c>
      <c r="B50" s="58" t="s">
        <v>292</v>
      </c>
      <c r="C50" s="287">
        <v>3184539.92</v>
      </c>
      <c r="D50" s="287">
        <v>0</v>
      </c>
      <c r="E50" s="277">
        <f t="shared" si="0"/>
        <v>3184539.92</v>
      </c>
      <c r="F50" s="287">
        <v>2019900.46</v>
      </c>
      <c r="G50" s="287"/>
      <c r="H50" s="288">
        <v>2019900.46</v>
      </c>
    </row>
    <row r="51" spans="1:9" ht="15.75">
      <c r="A51" s="143">
        <v>29</v>
      </c>
      <c r="B51" s="58" t="s">
        <v>149</v>
      </c>
      <c r="C51" s="287">
        <v>17957331.149799999</v>
      </c>
      <c r="D51" s="287">
        <v>0</v>
      </c>
      <c r="E51" s="277">
        <f t="shared" si="0"/>
        <v>17957331.149799999</v>
      </c>
      <c r="F51" s="287">
        <v>16512380.2477</v>
      </c>
      <c r="G51" s="287"/>
      <c r="H51" s="288">
        <v>16512380.2477</v>
      </c>
    </row>
    <row r="52" spans="1:9" ht="15.75">
      <c r="A52" s="143">
        <v>30</v>
      </c>
      <c r="B52" s="58" t="s">
        <v>150</v>
      </c>
      <c r="C52" s="287">
        <v>16299934.01</v>
      </c>
      <c r="D52" s="287">
        <v>3215472.88</v>
      </c>
      <c r="E52" s="277">
        <f t="shared" si="0"/>
        <v>19515406.890000001</v>
      </c>
      <c r="F52" s="287">
        <v>13663893.359999999</v>
      </c>
      <c r="G52" s="287">
        <v>604692.27</v>
      </c>
      <c r="H52" s="288">
        <v>14268585.629999999</v>
      </c>
    </row>
    <row r="53" spans="1:9" ht="15.75">
      <c r="A53" s="143">
        <v>31</v>
      </c>
      <c r="B53" s="61" t="s">
        <v>151</v>
      </c>
      <c r="C53" s="289">
        <f>C47+C48+C49+C50+C51+C52</f>
        <v>128036536.71980001</v>
      </c>
      <c r="D53" s="289">
        <f>D47+D48+D49+D50+D51+D52</f>
        <v>18801607.68</v>
      </c>
      <c r="E53" s="277">
        <f t="shared" si="0"/>
        <v>146838144.3998</v>
      </c>
      <c r="F53" s="289">
        <v>119900440.67770001</v>
      </c>
      <c r="G53" s="289">
        <v>5930123.6500000004</v>
      </c>
      <c r="H53" s="288">
        <v>125830564.32770002</v>
      </c>
    </row>
    <row r="54" spans="1:9" ht="15.75">
      <c r="A54" s="143">
        <v>32</v>
      </c>
      <c r="B54" s="61" t="s">
        <v>152</v>
      </c>
      <c r="C54" s="289">
        <f>C45-C53</f>
        <v>-31784969.739800021</v>
      </c>
      <c r="D54" s="289">
        <f>D45-D53</f>
        <v>-8445922.959999999</v>
      </c>
      <c r="E54" s="277">
        <f t="shared" si="0"/>
        <v>-40230892.699800022</v>
      </c>
      <c r="F54" s="289">
        <v>-32989073.037700027</v>
      </c>
      <c r="G54" s="289">
        <v>5075149.1199999992</v>
      </c>
      <c r="H54" s="288">
        <v>-27913923.91770003</v>
      </c>
    </row>
    <row r="55" spans="1:9">
      <c r="A55" s="143"/>
      <c r="B55" s="56"/>
      <c r="C55" s="291"/>
      <c r="D55" s="291"/>
      <c r="E55" s="291"/>
      <c r="F55" s="291"/>
      <c r="G55" s="291"/>
      <c r="H55" s="292"/>
    </row>
    <row r="56" spans="1:9" ht="15.75">
      <c r="A56" s="143">
        <v>33</v>
      </c>
      <c r="B56" s="61" t="s">
        <v>153</v>
      </c>
      <c r="C56" s="289">
        <f>C31+C54</f>
        <v>151557462.10459983</v>
      </c>
      <c r="D56" s="289">
        <f>D31+D54</f>
        <v>74590909.349899977</v>
      </c>
      <c r="E56" s="277">
        <f t="shared" si="0"/>
        <v>226148371.45449981</v>
      </c>
      <c r="F56" s="289">
        <v>121472285.52229998</v>
      </c>
      <c r="G56" s="289">
        <v>77380457.040000021</v>
      </c>
      <c r="H56" s="288">
        <v>198852742.5623</v>
      </c>
    </row>
    <row r="57" spans="1:9">
      <c r="A57" s="143"/>
      <c r="B57" s="56"/>
      <c r="C57" s="291"/>
      <c r="D57" s="291"/>
      <c r="E57" s="291"/>
      <c r="F57" s="291"/>
      <c r="G57" s="291"/>
      <c r="H57" s="292"/>
    </row>
    <row r="58" spans="1:9" ht="15.75">
      <c r="A58" s="143">
        <v>34</v>
      </c>
      <c r="B58" s="58" t="s">
        <v>154</v>
      </c>
      <c r="C58" s="287">
        <v>-16773324.7864</v>
      </c>
      <c r="D58" s="287"/>
      <c r="E58" s="277">
        <f t="shared" si="0"/>
        <v>-16773324.7864</v>
      </c>
      <c r="F58" s="287">
        <v>84879492.660999998</v>
      </c>
      <c r="G58" s="287" t="s">
        <v>398</v>
      </c>
      <c r="H58" s="288">
        <v>84879492.660999998</v>
      </c>
    </row>
    <row r="59" spans="1:9" s="232" customFormat="1" ht="15.75">
      <c r="A59" s="143">
        <v>35</v>
      </c>
      <c r="B59" s="55" t="s">
        <v>155</v>
      </c>
      <c r="C59" s="287">
        <v>4906808.12</v>
      </c>
      <c r="D59" s="295"/>
      <c r="E59" s="296">
        <f t="shared" si="0"/>
        <v>4906808.12</v>
      </c>
      <c r="F59" s="297">
        <v>-11515045.140000001</v>
      </c>
      <c r="G59" s="297" t="s">
        <v>398</v>
      </c>
      <c r="H59" s="298">
        <v>-11515045.140000001</v>
      </c>
      <c r="I59" s="231"/>
    </row>
    <row r="60" spans="1:9" ht="15.75">
      <c r="A60" s="143">
        <v>36</v>
      </c>
      <c r="B60" s="58" t="s">
        <v>156</v>
      </c>
      <c r="C60" s="287">
        <v>-3192139.2768000001</v>
      </c>
      <c r="D60" s="287"/>
      <c r="E60" s="277">
        <f t="shared" si="0"/>
        <v>-3192139.2768000001</v>
      </c>
      <c r="F60" s="287">
        <v>13543891.9924</v>
      </c>
      <c r="G60" s="287" t="s">
        <v>398</v>
      </c>
      <c r="H60" s="288">
        <v>13543891.9924</v>
      </c>
    </row>
    <row r="61" spans="1:9" ht="15.75">
      <c r="A61" s="143">
        <v>37</v>
      </c>
      <c r="B61" s="61" t="s">
        <v>157</v>
      </c>
      <c r="C61" s="289">
        <f>C58+C59+C60</f>
        <v>-15058655.9432</v>
      </c>
      <c r="D61" s="289">
        <f>D58+D59+D60</f>
        <v>0</v>
      </c>
      <c r="E61" s="277">
        <f t="shared" si="0"/>
        <v>-15058655.9432</v>
      </c>
      <c r="F61" s="289">
        <v>86908339.513400003</v>
      </c>
      <c r="G61" s="289">
        <v>0</v>
      </c>
      <c r="H61" s="288">
        <v>86908339.513400003</v>
      </c>
    </row>
    <row r="62" spans="1:9">
      <c r="A62" s="143"/>
      <c r="B62" s="62"/>
      <c r="C62" s="287"/>
      <c r="D62" s="287"/>
      <c r="E62" s="287"/>
      <c r="F62" s="287"/>
      <c r="G62" s="287"/>
      <c r="H62" s="294"/>
    </row>
    <row r="63" spans="1:9" ht="15.75">
      <c r="A63" s="143">
        <v>38</v>
      </c>
      <c r="B63" s="63" t="s">
        <v>293</v>
      </c>
      <c r="C63" s="289">
        <f>C56-C61</f>
        <v>166616118.04779983</v>
      </c>
      <c r="D63" s="289">
        <f>D56-D61</f>
        <v>74590909.349899977</v>
      </c>
      <c r="E63" s="277">
        <f t="shared" si="0"/>
        <v>241207027.3976998</v>
      </c>
      <c r="F63" s="289">
        <v>34563946.008899972</v>
      </c>
      <c r="G63" s="289">
        <v>77380457.040000021</v>
      </c>
      <c r="H63" s="288">
        <v>111944403.04889999</v>
      </c>
    </row>
    <row r="64" spans="1:9" ht="15.75">
      <c r="A64" s="141">
        <v>39</v>
      </c>
      <c r="B64" s="58" t="s">
        <v>158</v>
      </c>
      <c r="C64" s="299">
        <v>24006427</v>
      </c>
      <c r="D64" s="299"/>
      <c r="E64" s="277">
        <f t="shared" si="0"/>
        <v>24006427</v>
      </c>
      <c r="F64" s="299">
        <v>13335652.439999999</v>
      </c>
      <c r="G64" s="299"/>
      <c r="H64" s="288">
        <v>13335652.439999999</v>
      </c>
    </row>
    <row r="65" spans="1:8" ht="15.75">
      <c r="A65" s="143">
        <v>40</v>
      </c>
      <c r="B65" s="61" t="s">
        <v>159</v>
      </c>
      <c r="C65" s="289">
        <f>C63-C64</f>
        <v>142609691.04779983</v>
      </c>
      <c r="D65" s="289">
        <f>D63-D64</f>
        <v>74590909.349899977</v>
      </c>
      <c r="E65" s="277">
        <f t="shared" si="0"/>
        <v>217200600.3976998</v>
      </c>
      <c r="F65" s="289">
        <v>21228293.568899974</v>
      </c>
      <c r="G65" s="289">
        <v>77380457.040000021</v>
      </c>
      <c r="H65" s="288">
        <v>98608750.608899996</v>
      </c>
    </row>
    <row r="66" spans="1:8" ht="15.75">
      <c r="A66" s="141">
        <v>41</v>
      </c>
      <c r="B66" s="58" t="s">
        <v>160</v>
      </c>
      <c r="C66" s="299">
        <v>-8780651.5</v>
      </c>
      <c r="D66" s="299"/>
      <c r="E66" s="277">
        <f t="shared" si="0"/>
        <v>-8780651.5</v>
      </c>
      <c r="F66" s="299">
        <v>14486873.17</v>
      </c>
      <c r="G66" s="299"/>
      <c r="H66" s="288">
        <v>14486873.17</v>
      </c>
    </row>
    <row r="67" spans="1:8" ht="16.5" thickBot="1">
      <c r="A67" s="145">
        <v>42</v>
      </c>
      <c r="B67" s="146" t="s">
        <v>161</v>
      </c>
      <c r="C67" s="300">
        <f>C65+C66</f>
        <v>133829039.54779983</v>
      </c>
      <c r="D67" s="300">
        <f>D65+D66</f>
        <v>74590909.349899977</v>
      </c>
      <c r="E67" s="285">
        <f t="shared" si="0"/>
        <v>208419948.8976998</v>
      </c>
      <c r="F67" s="300">
        <v>35715166.738899976</v>
      </c>
      <c r="G67" s="300">
        <v>77380457.040000021</v>
      </c>
      <c r="H67" s="301">
        <v>113095623.7789</v>
      </c>
    </row>
  </sheetData>
  <mergeCells count="2">
    <mergeCell ref="C5:E5"/>
    <mergeCell ref="F5:H5"/>
  </mergeCells>
  <pageMargins left="0.7" right="0.7" top="0.75" bottom="0.75" header="0.3" footer="0.3"/>
  <pageSetup paperSize="9" scale="50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3"/>
  <sheetViews>
    <sheetView zoomScaleNormal="100" workbookViewId="0">
      <selection activeCell="E43" sqref="E43"/>
    </sheetView>
  </sheetViews>
  <sheetFormatPr defaultRowHeight="15"/>
  <cols>
    <col min="1" max="1" width="9.5703125" bestFit="1" customWidth="1"/>
    <col min="2" max="2" width="72.28515625" customWidth="1"/>
    <col min="3" max="8" width="12.7109375" customWidth="1"/>
  </cols>
  <sheetData>
    <row r="1" spans="1:8">
      <c r="A1" s="2" t="s">
        <v>204</v>
      </c>
      <c r="B1" s="381" t="s">
        <v>416</v>
      </c>
    </row>
    <row r="2" spans="1:8">
      <c r="A2" s="2" t="s">
        <v>205</v>
      </c>
      <c r="B2" s="381">
        <v>42916</v>
      </c>
    </row>
    <row r="3" spans="1:8">
      <c r="A3" s="2"/>
    </row>
    <row r="4" spans="1:8" ht="16.5" thickBot="1">
      <c r="A4" s="2" t="s">
        <v>352</v>
      </c>
      <c r="B4" s="2"/>
      <c r="C4" s="243"/>
      <c r="D4" s="243"/>
      <c r="E4" s="243"/>
      <c r="F4" s="244"/>
      <c r="G4" s="244"/>
      <c r="H4" s="245" t="s">
        <v>106</v>
      </c>
    </row>
    <row r="5" spans="1:8" ht="15.75">
      <c r="A5" s="404" t="s">
        <v>34</v>
      </c>
      <c r="B5" s="406" t="s">
        <v>262</v>
      </c>
      <c r="C5" s="408" t="s">
        <v>211</v>
      </c>
      <c r="D5" s="408"/>
      <c r="E5" s="408"/>
      <c r="F5" s="408" t="s">
        <v>212</v>
      </c>
      <c r="G5" s="408"/>
      <c r="H5" s="409"/>
    </row>
    <row r="6" spans="1:8">
      <c r="A6" s="405"/>
      <c r="B6" s="407"/>
      <c r="C6" s="43" t="s">
        <v>35</v>
      </c>
      <c r="D6" s="43" t="s">
        <v>107</v>
      </c>
      <c r="E6" s="43" t="s">
        <v>76</v>
      </c>
      <c r="F6" s="43" t="s">
        <v>35</v>
      </c>
      <c r="G6" s="43" t="s">
        <v>107</v>
      </c>
      <c r="H6" s="44" t="s">
        <v>76</v>
      </c>
    </row>
    <row r="7" spans="1:8" s="3" customFormat="1" ht="15.75">
      <c r="A7" s="246">
        <v>1</v>
      </c>
      <c r="B7" s="247" t="s">
        <v>391</v>
      </c>
      <c r="C7" s="279"/>
      <c r="D7" s="279"/>
      <c r="E7" s="302">
        <f>C7+D7</f>
        <v>0</v>
      </c>
      <c r="F7" s="279"/>
      <c r="G7" s="279"/>
      <c r="H7" s="280">
        <f t="shared" ref="H7:H53" si="0">F7+G7</f>
        <v>0</v>
      </c>
    </row>
    <row r="8" spans="1:8" s="3" customFormat="1" ht="15.75">
      <c r="A8" s="246">
        <v>1.1000000000000001</v>
      </c>
      <c r="B8" s="248" t="s">
        <v>297</v>
      </c>
      <c r="C8" s="279">
        <v>219252618.12</v>
      </c>
      <c r="D8" s="279">
        <v>228263277.9429</v>
      </c>
      <c r="E8" s="302">
        <f t="shared" ref="E8:E53" si="1">C8+D8</f>
        <v>447515896.06290001</v>
      </c>
      <c r="F8" s="279"/>
      <c r="G8" s="279"/>
      <c r="H8" s="280">
        <f t="shared" si="0"/>
        <v>0</v>
      </c>
    </row>
    <row r="9" spans="1:8" s="3" customFormat="1" ht="15.75">
      <c r="A9" s="246">
        <v>1.2</v>
      </c>
      <c r="B9" s="248" t="s">
        <v>298</v>
      </c>
      <c r="C9" s="279"/>
      <c r="D9" s="279">
        <v>61531480.539999999</v>
      </c>
      <c r="E9" s="302">
        <f t="shared" si="1"/>
        <v>61531480.539999999</v>
      </c>
      <c r="F9" s="279"/>
      <c r="G9" s="279"/>
      <c r="H9" s="280">
        <f t="shared" si="0"/>
        <v>0</v>
      </c>
    </row>
    <row r="10" spans="1:8" s="3" customFormat="1" ht="15.75">
      <c r="A10" s="246">
        <v>1.3</v>
      </c>
      <c r="B10" s="248" t="s">
        <v>299</v>
      </c>
      <c r="C10" s="279">
        <v>193102533.05000001</v>
      </c>
      <c r="D10" s="279">
        <v>14227242.047500007</v>
      </c>
      <c r="E10" s="302">
        <f t="shared" si="1"/>
        <v>207329775.09750003</v>
      </c>
      <c r="F10" s="279"/>
      <c r="G10" s="279"/>
      <c r="H10" s="280">
        <f t="shared" si="0"/>
        <v>0</v>
      </c>
    </row>
    <row r="11" spans="1:8" s="3" customFormat="1" ht="15.75">
      <c r="A11" s="246">
        <v>1.4</v>
      </c>
      <c r="B11" s="248" t="s">
        <v>300</v>
      </c>
      <c r="C11" s="279">
        <v>44880268.119999997</v>
      </c>
      <c r="D11" s="279">
        <v>125779144.2323</v>
      </c>
      <c r="E11" s="302">
        <f t="shared" si="1"/>
        <v>170659412.35229999</v>
      </c>
      <c r="F11" s="279"/>
      <c r="G11" s="279"/>
      <c r="H11" s="280">
        <f t="shared" si="0"/>
        <v>0</v>
      </c>
    </row>
    <row r="12" spans="1:8" s="3" customFormat="1" ht="29.25" customHeight="1">
      <c r="A12" s="246">
        <v>2</v>
      </c>
      <c r="B12" s="247" t="s">
        <v>301</v>
      </c>
      <c r="C12" s="279">
        <v>0</v>
      </c>
      <c r="D12" s="279">
        <v>0</v>
      </c>
      <c r="E12" s="302">
        <f t="shared" si="1"/>
        <v>0</v>
      </c>
      <c r="F12" s="279"/>
      <c r="G12" s="279"/>
      <c r="H12" s="280">
        <f t="shared" si="0"/>
        <v>0</v>
      </c>
    </row>
    <row r="13" spans="1:8" s="3" customFormat="1" ht="25.5">
      <c r="A13" s="246">
        <v>3</v>
      </c>
      <c r="B13" s="247" t="s">
        <v>302</v>
      </c>
      <c r="C13" s="279"/>
      <c r="D13" s="279"/>
      <c r="E13" s="302"/>
      <c r="F13" s="279"/>
      <c r="G13" s="279"/>
      <c r="H13" s="280">
        <f t="shared" si="0"/>
        <v>0</v>
      </c>
    </row>
    <row r="14" spans="1:8" s="3" customFormat="1" ht="15.75">
      <c r="A14" s="246">
        <v>3.1</v>
      </c>
      <c r="B14" s="248" t="s">
        <v>303</v>
      </c>
      <c r="C14" s="279">
        <v>1059104980.38</v>
      </c>
      <c r="D14" s="279">
        <v>73655519.629999995</v>
      </c>
      <c r="E14" s="302">
        <f t="shared" si="1"/>
        <v>1132760500.01</v>
      </c>
      <c r="F14" s="279"/>
      <c r="G14" s="279"/>
      <c r="H14" s="280">
        <f t="shared" si="0"/>
        <v>0</v>
      </c>
    </row>
    <row r="15" spans="1:8" s="3" customFormat="1" ht="15.75">
      <c r="A15" s="246">
        <v>3.2</v>
      </c>
      <c r="B15" s="248" t="s">
        <v>304</v>
      </c>
      <c r="C15" s="279"/>
      <c r="D15" s="279"/>
      <c r="E15" s="302">
        <f t="shared" si="1"/>
        <v>0</v>
      </c>
      <c r="F15" s="279"/>
      <c r="G15" s="279"/>
      <c r="H15" s="280">
        <f t="shared" si="0"/>
        <v>0</v>
      </c>
    </row>
    <row r="16" spans="1:8" s="3" customFormat="1" ht="15.75">
      <c r="A16" s="246">
        <v>4</v>
      </c>
      <c r="B16" s="247" t="s">
        <v>305</v>
      </c>
      <c r="C16" s="279"/>
      <c r="D16" s="279"/>
      <c r="E16" s="302">
        <f t="shared" si="1"/>
        <v>0</v>
      </c>
      <c r="F16" s="279"/>
      <c r="G16" s="279"/>
      <c r="H16" s="280">
        <f t="shared" si="0"/>
        <v>0</v>
      </c>
    </row>
    <row r="17" spans="1:8" s="3" customFormat="1" ht="15.75">
      <c r="A17" s="246">
        <v>4.0999999999999996</v>
      </c>
      <c r="B17" s="248" t="s">
        <v>306</v>
      </c>
      <c r="C17" s="279">
        <v>1076732580.3800001</v>
      </c>
      <c r="D17" s="279">
        <v>73655519.609999999</v>
      </c>
      <c r="E17" s="302">
        <v>1150388099.99</v>
      </c>
      <c r="F17" s="279"/>
      <c r="G17" s="279"/>
      <c r="H17" s="280">
        <f t="shared" si="0"/>
        <v>0</v>
      </c>
    </row>
    <row r="18" spans="1:8" s="3" customFormat="1" ht="15.75">
      <c r="A18" s="246">
        <v>4.2</v>
      </c>
      <c r="B18" s="248" t="s">
        <v>307</v>
      </c>
      <c r="C18" s="279">
        <v>69620802.129999995</v>
      </c>
      <c r="D18" s="279">
        <v>45033765.445968002</v>
      </c>
      <c r="E18" s="302">
        <v>114654567.575968</v>
      </c>
      <c r="F18" s="279"/>
      <c r="G18" s="279"/>
      <c r="H18" s="280">
        <f t="shared" si="0"/>
        <v>0</v>
      </c>
    </row>
    <row r="19" spans="1:8" s="3" customFormat="1" ht="25.5">
      <c r="A19" s="246">
        <v>5</v>
      </c>
      <c r="B19" s="247" t="s">
        <v>308</v>
      </c>
      <c r="C19" s="279"/>
      <c r="D19" s="279"/>
      <c r="E19" s="302"/>
      <c r="F19" s="279"/>
      <c r="G19" s="279"/>
      <c r="H19" s="280">
        <f t="shared" si="0"/>
        <v>0</v>
      </c>
    </row>
    <row r="20" spans="1:8" s="3" customFormat="1" ht="15.75">
      <c r="A20" s="246">
        <v>5.0999999999999996</v>
      </c>
      <c r="B20" s="248" t="s">
        <v>309</v>
      </c>
      <c r="C20" s="279">
        <v>45552464.310000002</v>
      </c>
      <c r="D20" s="279">
        <v>74730374.780000001</v>
      </c>
      <c r="E20" s="302">
        <f t="shared" si="1"/>
        <v>120282839.09</v>
      </c>
      <c r="F20" s="279"/>
      <c r="G20" s="279"/>
      <c r="H20" s="280">
        <f t="shared" si="0"/>
        <v>0</v>
      </c>
    </row>
    <row r="21" spans="1:8" s="3" customFormat="1" ht="15.75">
      <c r="A21" s="246">
        <v>5.2</v>
      </c>
      <c r="B21" s="248" t="s">
        <v>310</v>
      </c>
      <c r="C21" s="279">
        <v>61069144.789999999</v>
      </c>
      <c r="D21" s="279">
        <v>7418880.8300000001</v>
      </c>
      <c r="E21" s="302">
        <f t="shared" si="1"/>
        <v>68488025.620000005</v>
      </c>
      <c r="F21" s="279"/>
      <c r="G21" s="279"/>
      <c r="H21" s="280">
        <f t="shared" si="0"/>
        <v>0</v>
      </c>
    </row>
    <row r="22" spans="1:8" s="3" customFormat="1" ht="15.75">
      <c r="A22" s="246">
        <v>5.3</v>
      </c>
      <c r="B22" s="248" t="s">
        <v>311</v>
      </c>
      <c r="C22" s="279">
        <v>1771807177.5</v>
      </c>
      <c r="D22" s="279">
        <v>1843869762.1099999</v>
      </c>
      <c r="E22" s="302">
        <f t="shared" si="1"/>
        <v>3615676939.6099997</v>
      </c>
      <c r="F22" s="279"/>
      <c r="G22" s="279"/>
      <c r="H22" s="280">
        <f t="shared" si="0"/>
        <v>0</v>
      </c>
    </row>
    <row r="23" spans="1:8" s="3" customFormat="1" ht="15.75">
      <c r="A23" s="246" t="s">
        <v>312</v>
      </c>
      <c r="B23" s="249" t="s">
        <v>313</v>
      </c>
      <c r="C23" s="279">
        <v>1183446744.53</v>
      </c>
      <c r="D23" s="279">
        <v>1008918706.77</v>
      </c>
      <c r="E23" s="302">
        <f t="shared" si="1"/>
        <v>2192365451.3000002</v>
      </c>
      <c r="F23" s="279"/>
      <c r="G23" s="279"/>
      <c r="H23" s="280">
        <f t="shared" si="0"/>
        <v>0</v>
      </c>
    </row>
    <row r="24" spans="1:8" s="3" customFormat="1" ht="15.75">
      <c r="A24" s="246" t="s">
        <v>314</v>
      </c>
      <c r="B24" s="249" t="s">
        <v>315</v>
      </c>
      <c r="C24" s="279">
        <v>417682755.83999997</v>
      </c>
      <c r="D24" s="279">
        <v>661157430.76999998</v>
      </c>
      <c r="E24" s="302">
        <f t="shared" si="1"/>
        <v>1078840186.6099999</v>
      </c>
      <c r="F24" s="279"/>
      <c r="G24" s="279"/>
      <c r="H24" s="280">
        <f t="shared" si="0"/>
        <v>0</v>
      </c>
    </row>
    <row r="25" spans="1:8" s="3" customFormat="1" ht="15.75">
      <c r="A25" s="246" t="s">
        <v>316</v>
      </c>
      <c r="B25" s="250" t="s">
        <v>317</v>
      </c>
      <c r="C25" s="279">
        <v>0</v>
      </c>
      <c r="D25" s="279">
        <v>0</v>
      </c>
      <c r="E25" s="302">
        <f t="shared" si="1"/>
        <v>0</v>
      </c>
      <c r="F25" s="279"/>
      <c r="G25" s="279"/>
      <c r="H25" s="280">
        <f t="shared" si="0"/>
        <v>0</v>
      </c>
    </row>
    <row r="26" spans="1:8" s="3" customFormat="1" ht="15.75">
      <c r="A26" s="246" t="s">
        <v>318</v>
      </c>
      <c r="B26" s="249" t="s">
        <v>319</v>
      </c>
      <c r="C26" s="279">
        <v>169401137.72999999</v>
      </c>
      <c r="D26" s="279">
        <v>166939835.50999999</v>
      </c>
      <c r="E26" s="302">
        <f t="shared" si="1"/>
        <v>336340973.24000001</v>
      </c>
      <c r="F26" s="279"/>
      <c r="G26" s="279"/>
      <c r="H26" s="280">
        <f t="shared" si="0"/>
        <v>0</v>
      </c>
    </row>
    <row r="27" spans="1:8" s="3" customFormat="1" ht="15.75">
      <c r="A27" s="246" t="s">
        <v>320</v>
      </c>
      <c r="B27" s="249" t="s">
        <v>321</v>
      </c>
      <c r="C27" s="279">
        <v>1276539.3999999999</v>
      </c>
      <c r="D27" s="279">
        <v>6853789.0599999996</v>
      </c>
      <c r="E27" s="302">
        <f t="shared" si="1"/>
        <v>8130328.459999999</v>
      </c>
      <c r="F27" s="279"/>
      <c r="G27" s="279"/>
      <c r="H27" s="280">
        <f t="shared" si="0"/>
        <v>0</v>
      </c>
    </row>
    <row r="28" spans="1:8" s="3" customFormat="1" ht="15.75">
      <c r="A28" s="246">
        <v>5.4</v>
      </c>
      <c r="B28" s="248" t="s">
        <v>322</v>
      </c>
      <c r="C28" s="279">
        <v>246010070.34</v>
      </c>
      <c r="D28" s="279">
        <v>712743586.53999996</v>
      </c>
      <c r="E28" s="302">
        <f t="shared" si="1"/>
        <v>958753656.88</v>
      </c>
      <c r="F28" s="279"/>
      <c r="G28" s="279"/>
      <c r="H28" s="280">
        <f t="shared" si="0"/>
        <v>0</v>
      </c>
    </row>
    <row r="29" spans="1:8" s="3" customFormat="1" ht="15.75">
      <c r="A29" s="246">
        <v>5.5</v>
      </c>
      <c r="B29" s="248" t="s">
        <v>323</v>
      </c>
      <c r="C29" s="279">
        <v>0</v>
      </c>
      <c r="D29" s="279">
        <v>0</v>
      </c>
      <c r="E29" s="302">
        <f t="shared" si="1"/>
        <v>0</v>
      </c>
      <c r="F29" s="279"/>
      <c r="G29" s="279"/>
      <c r="H29" s="280">
        <f t="shared" si="0"/>
        <v>0</v>
      </c>
    </row>
    <row r="30" spans="1:8" s="3" customFormat="1" ht="15.75">
      <c r="A30" s="246">
        <v>5.6</v>
      </c>
      <c r="B30" s="248" t="s">
        <v>324</v>
      </c>
      <c r="C30" s="279">
        <v>162945138.15000001</v>
      </c>
      <c r="D30" s="279">
        <v>617267852.96000004</v>
      </c>
      <c r="E30" s="302">
        <f t="shared" si="1"/>
        <v>780212991.11000001</v>
      </c>
      <c r="F30" s="279"/>
      <c r="G30" s="279"/>
      <c r="H30" s="280">
        <f t="shared" si="0"/>
        <v>0</v>
      </c>
    </row>
    <row r="31" spans="1:8" s="3" customFormat="1" ht="15.75">
      <c r="A31" s="246">
        <v>5.7</v>
      </c>
      <c r="B31" s="248" t="s">
        <v>325</v>
      </c>
      <c r="C31" s="279">
        <v>1040099603.36</v>
      </c>
      <c r="D31" s="279">
        <v>2048679812.01</v>
      </c>
      <c r="E31" s="302">
        <f t="shared" si="1"/>
        <v>3088779415.3699999</v>
      </c>
      <c r="F31" s="279"/>
      <c r="G31" s="279"/>
      <c r="H31" s="280">
        <f t="shared" si="0"/>
        <v>0</v>
      </c>
    </row>
    <row r="32" spans="1:8" s="3" customFormat="1" ht="15.75">
      <c r="A32" s="246">
        <v>6</v>
      </c>
      <c r="B32" s="247" t="s">
        <v>326</v>
      </c>
      <c r="C32" s="279"/>
      <c r="D32" s="279"/>
      <c r="E32" s="302">
        <f t="shared" si="1"/>
        <v>0</v>
      </c>
      <c r="F32" s="279"/>
      <c r="G32" s="279"/>
      <c r="H32" s="280">
        <f t="shared" si="0"/>
        <v>0</v>
      </c>
    </row>
    <row r="33" spans="1:8" s="3" customFormat="1" ht="25.5">
      <c r="A33" s="246">
        <v>6.1</v>
      </c>
      <c r="B33" s="248" t="s">
        <v>392</v>
      </c>
      <c r="C33" s="279">
        <v>236848203.40000001</v>
      </c>
      <c r="D33" s="279">
        <v>175357845.20269999</v>
      </c>
      <c r="E33" s="302">
        <f t="shared" si="1"/>
        <v>412206048.6027</v>
      </c>
      <c r="F33" s="279"/>
      <c r="G33" s="279"/>
      <c r="H33" s="280">
        <f t="shared" si="0"/>
        <v>0</v>
      </c>
    </row>
    <row r="34" spans="1:8" s="3" customFormat="1" ht="25.5">
      <c r="A34" s="246">
        <v>6.2</v>
      </c>
      <c r="B34" s="248" t="s">
        <v>327</v>
      </c>
      <c r="C34" s="279">
        <v>129332210</v>
      </c>
      <c r="D34" s="279">
        <v>277947083.88090003</v>
      </c>
      <c r="E34" s="302">
        <f t="shared" si="1"/>
        <v>407279293.88090003</v>
      </c>
      <c r="F34" s="279"/>
      <c r="G34" s="279"/>
      <c r="H34" s="280">
        <f t="shared" si="0"/>
        <v>0</v>
      </c>
    </row>
    <row r="35" spans="1:8" s="3" customFormat="1" ht="25.5">
      <c r="A35" s="246">
        <v>6.3</v>
      </c>
      <c r="B35" s="248" t="s">
        <v>328</v>
      </c>
      <c r="C35" s="279"/>
      <c r="D35" s="279"/>
      <c r="E35" s="302">
        <f t="shared" si="1"/>
        <v>0</v>
      </c>
      <c r="F35" s="279"/>
      <c r="G35" s="279"/>
      <c r="H35" s="280">
        <f t="shared" si="0"/>
        <v>0</v>
      </c>
    </row>
    <row r="36" spans="1:8" s="3" customFormat="1" ht="15.75">
      <c r="A36" s="246">
        <v>6.4</v>
      </c>
      <c r="B36" s="248" t="s">
        <v>329</v>
      </c>
      <c r="C36" s="279"/>
      <c r="D36" s="279"/>
      <c r="E36" s="302">
        <f t="shared" si="1"/>
        <v>0</v>
      </c>
      <c r="F36" s="279"/>
      <c r="G36" s="279"/>
      <c r="H36" s="280">
        <f t="shared" si="0"/>
        <v>0</v>
      </c>
    </row>
    <row r="37" spans="1:8" s="3" customFormat="1" ht="15.75">
      <c r="A37" s="246">
        <v>6.5</v>
      </c>
      <c r="B37" s="248" t="s">
        <v>330</v>
      </c>
      <c r="C37" s="279"/>
      <c r="D37" s="279"/>
      <c r="E37" s="302">
        <f t="shared" si="1"/>
        <v>0</v>
      </c>
      <c r="F37" s="279"/>
      <c r="G37" s="279"/>
      <c r="H37" s="280">
        <f t="shared" si="0"/>
        <v>0</v>
      </c>
    </row>
    <row r="38" spans="1:8" s="3" customFormat="1" ht="25.5">
      <c r="A38" s="246">
        <v>6.6</v>
      </c>
      <c r="B38" s="248" t="s">
        <v>331</v>
      </c>
      <c r="C38" s="279"/>
      <c r="D38" s="279"/>
      <c r="E38" s="302">
        <f t="shared" si="1"/>
        <v>0</v>
      </c>
      <c r="F38" s="279"/>
      <c r="G38" s="279"/>
      <c r="H38" s="280">
        <f t="shared" si="0"/>
        <v>0</v>
      </c>
    </row>
    <row r="39" spans="1:8" s="3" customFormat="1" ht="25.5">
      <c r="A39" s="246">
        <v>6.7</v>
      </c>
      <c r="B39" s="248" t="s">
        <v>332</v>
      </c>
      <c r="C39" s="279"/>
      <c r="D39" s="279"/>
      <c r="E39" s="302">
        <f t="shared" si="1"/>
        <v>0</v>
      </c>
      <c r="F39" s="279"/>
      <c r="G39" s="279"/>
      <c r="H39" s="280">
        <f t="shared" si="0"/>
        <v>0</v>
      </c>
    </row>
    <row r="40" spans="1:8" s="3" customFormat="1" ht="15.75">
      <c r="A40" s="246">
        <v>7</v>
      </c>
      <c r="B40" s="247" t="s">
        <v>333</v>
      </c>
      <c r="C40" s="279"/>
      <c r="D40" s="279"/>
      <c r="E40" s="302">
        <f t="shared" si="1"/>
        <v>0</v>
      </c>
      <c r="F40" s="279"/>
      <c r="G40" s="279"/>
      <c r="H40" s="280">
        <f t="shared" si="0"/>
        <v>0</v>
      </c>
    </row>
    <row r="41" spans="1:8" s="3" customFormat="1" ht="25.5">
      <c r="A41" s="246">
        <v>7.1</v>
      </c>
      <c r="B41" s="248" t="s">
        <v>334</v>
      </c>
      <c r="C41" s="279">
        <v>18855186.760000002</v>
      </c>
      <c r="D41" s="279">
        <v>8838868.8399999999</v>
      </c>
      <c r="E41" s="302">
        <f t="shared" si="1"/>
        <v>27694055.600000001</v>
      </c>
      <c r="F41" s="279"/>
      <c r="G41" s="279"/>
      <c r="H41" s="280">
        <f t="shared" si="0"/>
        <v>0</v>
      </c>
    </row>
    <row r="42" spans="1:8" s="3" customFormat="1" ht="25.5">
      <c r="A42" s="246">
        <v>7.2</v>
      </c>
      <c r="B42" s="248" t="s">
        <v>335</v>
      </c>
      <c r="C42" s="279">
        <v>1198840.5599999996</v>
      </c>
      <c r="D42" s="279">
        <v>1540209.9544239999</v>
      </c>
      <c r="E42" s="302">
        <f t="shared" si="1"/>
        <v>2739050.5144239995</v>
      </c>
      <c r="F42" s="279"/>
      <c r="G42" s="279"/>
      <c r="H42" s="280">
        <f t="shared" si="0"/>
        <v>0</v>
      </c>
    </row>
    <row r="43" spans="1:8" s="3" customFormat="1" ht="25.5">
      <c r="A43" s="246">
        <v>7.3</v>
      </c>
      <c r="B43" s="248" t="s">
        <v>336</v>
      </c>
      <c r="C43" s="279">
        <v>263679047.32999998</v>
      </c>
      <c r="D43" s="279">
        <v>155700874.67000002</v>
      </c>
      <c r="E43" s="302">
        <f t="shared" si="1"/>
        <v>419379922</v>
      </c>
      <c r="F43" s="279"/>
      <c r="G43" s="279"/>
      <c r="H43" s="280">
        <f t="shared" si="0"/>
        <v>0</v>
      </c>
    </row>
    <row r="44" spans="1:8" s="3" customFormat="1" ht="25.5">
      <c r="A44" s="246">
        <v>7.4</v>
      </c>
      <c r="B44" s="248" t="s">
        <v>337</v>
      </c>
      <c r="C44" s="279">
        <v>117520979.36</v>
      </c>
      <c r="D44" s="279">
        <v>54545466.064244002</v>
      </c>
      <c r="E44" s="302">
        <f t="shared" si="1"/>
        <v>172066445.42424399</v>
      </c>
      <c r="F44" s="279"/>
      <c r="G44" s="279"/>
      <c r="H44" s="280">
        <f t="shared" si="0"/>
        <v>0</v>
      </c>
    </row>
    <row r="45" spans="1:8" s="3" customFormat="1" ht="15.75">
      <c r="A45" s="246">
        <v>8</v>
      </c>
      <c r="B45" s="247" t="s">
        <v>338</v>
      </c>
      <c r="C45" s="279"/>
      <c r="D45" s="279"/>
      <c r="E45" s="302">
        <f t="shared" si="1"/>
        <v>0</v>
      </c>
      <c r="F45" s="279"/>
      <c r="G45" s="279"/>
      <c r="H45" s="280">
        <f t="shared" si="0"/>
        <v>0</v>
      </c>
    </row>
    <row r="46" spans="1:8" s="3" customFormat="1" ht="15.75">
      <c r="A46" s="246">
        <v>8.1</v>
      </c>
      <c r="B46" s="248" t="s">
        <v>339</v>
      </c>
      <c r="C46" s="279"/>
      <c r="D46" s="279"/>
      <c r="E46" s="302">
        <f t="shared" si="1"/>
        <v>0</v>
      </c>
      <c r="F46" s="279"/>
      <c r="G46" s="279"/>
      <c r="H46" s="280">
        <f t="shared" si="0"/>
        <v>0</v>
      </c>
    </row>
    <row r="47" spans="1:8" s="3" customFormat="1" ht="15.75">
      <c r="A47" s="246">
        <v>8.1999999999999993</v>
      </c>
      <c r="B47" s="248" t="s">
        <v>340</v>
      </c>
      <c r="C47" s="279"/>
      <c r="D47" s="279"/>
      <c r="E47" s="302">
        <f t="shared" si="1"/>
        <v>0</v>
      </c>
      <c r="F47" s="279"/>
      <c r="G47" s="279"/>
      <c r="H47" s="280">
        <f t="shared" si="0"/>
        <v>0</v>
      </c>
    </row>
    <row r="48" spans="1:8" s="3" customFormat="1" ht="15.75">
      <c r="A48" s="246">
        <v>8.3000000000000007</v>
      </c>
      <c r="B48" s="248" t="s">
        <v>341</v>
      </c>
      <c r="C48" s="279"/>
      <c r="D48" s="279"/>
      <c r="E48" s="302">
        <f t="shared" si="1"/>
        <v>0</v>
      </c>
      <c r="F48" s="279"/>
      <c r="G48" s="279"/>
      <c r="H48" s="280">
        <f t="shared" si="0"/>
        <v>0</v>
      </c>
    </row>
    <row r="49" spans="1:8" s="3" customFormat="1" ht="15.75">
      <c r="A49" s="246">
        <v>8.4</v>
      </c>
      <c r="B49" s="248" t="s">
        <v>342</v>
      </c>
      <c r="C49" s="279"/>
      <c r="D49" s="279"/>
      <c r="E49" s="302">
        <f t="shared" si="1"/>
        <v>0</v>
      </c>
      <c r="F49" s="279"/>
      <c r="G49" s="279"/>
      <c r="H49" s="280">
        <f t="shared" si="0"/>
        <v>0</v>
      </c>
    </row>
    <row r="50" spans="1:8" s="3" customFormat="1" ht="15.75">
      <c r="A50" s="246">
        <v>8.5</v>
      </c>
      <c r="B50" s="248" t="s">
        <v>343</v>
      </c>
      <c r="C50" s="279"/>
      <c r="D50" s="279"/>
      <c r="E50" s="302">
        <f t="shared" si="1"/>
        <v>0</v>
      </c>
      <c r="F50" s="279"/>
      <c r="G50" s="279"/>
      <c r="H50" s="280">
        <f t="shared" si="0"/>
        <v>0</v>
      </c>
    </row>
    <row r="51" spans="1:8" s="3" customFormat="1" ht="15.75">
      <c r="A51" s="246">
        <v>8.6</v>
      </c>
      <c r="B51" s="248" t="s">
        <v>344</v>
      </c>
      <c r="C51" s="279"/>
      <c r="D51" s="279"/>
      <c r="E51" s="302">
        <f t="shared" si="1"/>
        <v>0</v>
      </c>
      <c r="F51" s="279"/>
      <c r="G51" s="279"/>
      <c r="H51" s="280">
        <f t="shared" si="0"/>
        <v>0</v>
      </c>
    </row>
    <row r="52" spans="1:8" s="3" customFormat="1" ht="15.75">
      <c r="A52" s="246">
        <v>8.6999999999999993</v>
      </c>
      <c r="B52" s="248" t="s">
        <v>345</v>
      </c>
      <c r="C52" s="279"/>
      <c r="D52" s="279"/>
      <c r="E52" s="302">
        <f t="shared" si="1"/>
        <v>0</v>
      </c>
      <c r="F52" s="279"/>
      <c r="G52" s="279"/>
      <c r="H52" s="280">
        <f t="shared" si="0"/>
        <v>0</v>
      </c>
    </row>
    <row r="53" spans="1:8" s="3" customFormat="1" ht="26.25" thickBot="1">
      <c r="A53" s="251">
        <v>9</v>
      </c>
      <c r="B53" s="252" t="s">
        <v>346</v>
      </c>
      <c r="C53" s="303"/>
      <c r="D53" s="303"/>
      <c r="E53" s="304">
        <f t="shared" si="1"/>
        <v>0</v>
      </c>
      <c r="F53" s="303"/>
      <c r="G53" s="303"/>
      <c r="H53" s="286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H37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45" sqref="B45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5" width="89.85546875" style="13" bestFit="1" customWidth="1"/>
    <col min="6" max="11" width="9.7109375" style="13" customWidth="1"/>
    <col min="12" max="16384" width="9.140625" style="13"/>
  </cols>
  <sheetData>
    <row r="1" spans="1:8" ht="15">
      <c r="A1" s="18" t="s">
        <v>204</v>
      </c>
      <c r="B1" s="381" t="s">
        <v>416</v>
      </c>
      <c r="C1" s="17"/>
    </row>
    <row r="2" spans="1:8" ht="15">
      <c r="A2" s="18" t="s">
        <v>205</v>
      </c>
      <c r="B2" s="381">
        <v>42916</v>
      </c>
      <c r="C2" s="29"/>
      <c r="D2" s="19"/>
      <c r="E2" s="12"/>
      <c r="F2" s="12"/>
      <c r="G2" s="12"/>
      <c r="H2" s="12"/>
    </row>
    <row r="3" spans="1:8" ht="15">
      <c r="A3" s="18"/>
      <c r="B3" s="17"/>
      <c r="C3" s="29"/>
      <c r="D3" s="19"/>
      <c r="E3" s="12"/>
      <c r="F3" s="12"/>
      <c r="G3" s="12"/>
      <c r="H3" s="12"/>
    </row>
    <row r="4" spans="1:8" ht="15" customHeight="1" thickBot="1">
      <c r="A4" s="240" t="s">
        <v>353</v>
      </c>
      <c r="B4" s="241" t="s">
        <v>201</v>
      </c>
      <c r="C4" s="240"/>
      <c r="D4" s="242" t="s">
        <v>106</v>
      </c>
    </row>
    <row r="5" spans="1:8" ht="15" customHeight="1">
      <c r="A5" s="236" t="s">
        <v>34</v>
      </c>
      <c r="B5" s="237"/>
      <c r="C5" s="238" t="s">
        <v>5</v>
      </c>
      <c r="D5" s="239" t="s">
        <v>6</v>
      </c>
    </row>
    <row r="6" spans="1:8" ht="15" customHeight="1">
      <c r="A6" s="148">
        <v>1</v>
      </c>
      <c r="B6" s="65" t="s">
        <v>209</v>
      </c>
      <c r="C6" s="305">
        <f>C7+C9+C10+C11</f>
        <v>8525277094.6858311</v>
      </c>
      <c r="D6" s="306">
        <f>D7+D9+D10+D11</f>
        <v>0</v>
      </c>
    </row>
    <row r="7" spans="1:8" ht="15" customHeight="1">
      <c r="A7" s="148">
        <v>1.1000000000000001</v>
      </c>
      <c r="B7" s="66" t="s">
        <v>28</v>
      </c>
      <c r="C7" s="307">
        <v>6412990749.5454168</v>
      </c>
      <c r="D7" s="308"/>
    </row>
    <row r="8" spans="1:8" ht="25.5">
      <c r="A8" s="148" t="s">
        <v>270</v>
      </c>
      <c r="B8" s="200" t="s">
        <v>347</v>
      </c>
      <c r="C8" s="307">
        <v>230108344.24999997</v>
      </c>
      <c r="D8" s="308"/>
    </row>
    <row r="9" spans="1:8" ht="15" customHeight="1">
      <c r="A9" s="148">
        <v>1.2</v>
      </c>
      <c r="B9" s="66" t="s">
        <v>29</v>
      </c>
      <c r="C9" s="307">
        <v>294842205.52021247</v>
      </c>
      <c r="D9" s="308"/>
    </row>
    <row r="10" spans="1:8" ht="15" customHeight="1">
      <c r="A10" s="148">
        <v>1.3</v>
      </c>
      <c r="B10" s="66" t="s">
        <v>30</v>
      </c>
      <c r="C10" s="309">
        <v>1809327138.5728593</v>
      </c>
      <c r="D10" s="308"/>
    </row>
    <row r="11" spans="1:8" ht="15" customHeight="1">
      <c r="A11" s="148">
        <v>1.4</v>
      </c>
      <c r="B11" s="201" t="s">
        <v>89</v>
      </c>
      <c r="C11" s="309">
        <v>8117001.0473420005</v>
      </c>
      <c r="D11" s="308"/>
    </row>
    <row r="12" spans="1:8" ht="15" customHeight="1">
      <c r="A12" s="148">
        <v>2</v>
      </c>
      <c r="B12" s="65" t="s">
        <v>210</v>
      </c>
      <c r="C12" s="307">
        <v>105621826.07849866</v>
      </c>
      <c r="D12" s="308"/>
    </row>
    <row r="13" spans="1:8" ht="15" customHeight="1">
      <c r="A13" s="148">
        <v>3</v>
      </c>
      <c r="B13" s="65" t="s">
        <v>208</v>
      </c>
      <c r="C13" s="309">
        <v>864441528.57142901</v>
      </c>
      <c r="D13" s="308"/>
    </row>
    <row r="14" spans="1:8" ht="15" customHeight="1" thickBot="1">
      <c r="A14" s="149">
        <v>4</v>
      </c>
      <c r="B14" s="150" t="s">
        <v>271</v>
      </c>
      <c r="C14" s="310">
        <f>C6+C12+C13</f>
        <v>9495340449.3357582</v>
      </c>
      <c r="D14" s="311">
        <f>D6+D12+D13</f>
        <v>0</v>
      </c>
    </row>
    <row r="15" spans="1:8" ht="15" customHeight="1">
      <c r="A15" s="67"/>
      <c r="B15" s="68"/>
      <c r="C15" s="69"/>
      <c r="D15" s="69"/>
    </row>
    <row r="16" spans="1:8">
      <c r="B16" s="23"/>
    </row>
    <row r="17" spans="2:4">
      <c r="B17" s="110"/>
    </row>
    <row r="18" spans="2:4">
      <c r="B18" s="110"/>
    </row>
    <row r="19" spans="2:4">
      <c r="B19" s="110"/>
    </row>
    <row r="20" spans="2:4">
      <c r="B20" s="110"/>
    </row>
    <row r="21" spans="2:4">
      <c r="B21" s="110"/>
    </row>
    <row r="23" spans="2:4">
      <c r="D23" s="13"/>
    </row>
    <row r="24" spans="2:4">
      <c r="D24" s="13"/>
    </row>
    <row r="25" spans="2:4">
      <c r="D25" s="13"/>
    </row>
    <row r="26" spans="2:4">
      <c r="D26" s="13"/>
    </row>
    <row r="27" spans="2:4">
      <c r="D27" s="13"/>
    </row>
    <row r="28" spans="2:4">
      <c r="D28" s="13"/>
    </row>
    <row r="29" spans="2:4">
      <c r="D29" s="13"/>
    </row>
    <row r="30" spans="2:4">
      <c r="D30" s="13"/>
    </row>
    <row r="31" spans="2:4">
      <c r="D31" s="13"/>
    </row>
    <row r="32" spans="2:4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H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15" sqref="D15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2"/>
  </cols>
  <sheetData>
    <row r="1" spans="1:8">
      <c r="A1" s="2" t="s">
        <v>204</v>
      </c>
      <c r="B1" s="381" t="s">
        <v>416</v>
      </c>
    </row>
    <row r="2" spans="1:8">
      <c r="A2" s="2" t="s">
        <v>205</v>
      </c>
      <c r="B2" s="381">
        <v>42916</v>
      </c>
    </row>
    <row r="4" spans="1:8" ht="16.5" customHeight="1" thickBot="1">
      <c r="A4" s="253" t="s">
        <v>354</v>
      </c>
      <c r="B4" s="70" t="s">
        <v>162</v>
      </c>
      <c r="C4" s="14"/>
    </row>
    <row r="5" spans="1:8" ht="15.75">
      <c r="A5" s="11"/>
      <c r="B5" s="414" t="s">
        <v>163</v>
      </c>
      <c r="C5" s="415"/>
    </row>
    <row r="6" spans="1:8" ht="15.75">
      <c r="A6" s="15">
        <v>1</v>
      </c>
      <c r="B6" s="412" t="s">
        <v>399</v>
      </c>
      <c r="C6" s="413"/>
    </row>
    <row r="7" spans="1:8" ht="15.75">
      <c r="A7" s="15">
        <v>2</v>
      </c>
      <c r="B7" s="412" t="s">
        <v>400</v>
      </c>
      <c r="C7" s="413"/>
    </row>
    <row r="8" spans="1:8" ht="15.75">
      <c r="A8" s="15">
        <v>3</v>
      </c>
      <c r="B8" s="412" t="s">
        <v>401</v>
      </c>
      <c r="C8" s="413"/>
    </row>
    <row r="9" spans="1:8" ht="15.75">
      <c r="A9" s="15">
        <v>4</v>
      </c>
      <c r="B9" s="412" t="s">
        <v>402</v>
      </c>
      <c r="C9" s="413"/>
    </row>
    <row r="10" spans="1:8" ht="15.75">
      <c r="A10" s="15">
        <v>5</v>
      </c>
      <c r="B10" s="412" t="s">
        <v>403</v>
      </c>
      <c r="C10" s="413"/>
    </row>
    <row r="11" spans="1:8" ht="15.75">
      <c r="A11" s="15">
        <v>6</v>
      </c>
      <c r="B11" s="412" t="s">
        <v>404</v>
      </c>
      <c r="C11" s="413"/>
    </row>
    <row r="12" spans="1:8" ht="15.75">
      <c r="A12" s="15">
        <v>7</v>
      </c>
      <c r="B12" s="412" t="s">
        <v>405</v>
      </c>
      <c r="C12" s="413"/>
      <c r="H12" s="4"/>
    </row>
    <row r="13" spans="1:8">
      <c r="A13" s="15"/>
      <c r="B13" s="416"/>
      <c r="C13" s="417"/>
    </row>
    <row r="14" spans="1:8" ht="15.75">
      <c r="A14" s="15"/>
      <c r="B14" s="418" t="s">
        <v>164</v>
      </c>
      <c r="C14" s="419"/>
    </row>
    <row r="15" spans="1:8" ht="15.75">
      <c r="A15" s="15">
        <v>1</v>
      </c>
      <c r="B15" s="412" t="s">
        <v>406</v>
      </c>
      <c r="C15" s="413"/>
    </row>
    <row r="16" spans="1:8" ht="15.75">
      <c r="A16" s="15">
        <v>2</v>
      </c>
      <c r="B16" s="374" t="s">
        <v>407</v>
      </c>
      <c r="C16" s="375"/>
    </row>
    <row r="17" spans="1:3" ht="15.75">
      <c r="A17" s="15">
        <v>3</v>
      </c>
      <c r="B17" s="412" t="s">
        <v>408</v>
      </c>
      <c r="C17" s="413"/>
    </row>
    <row r="18" spans="1:3" ht="15.75">
      <c r="A18" s="15">
        <v>4</v>
      </c>
      <c r="B18" s="412" t="s">
        <v>409</v>
      </c>
      <c r="C18" s="413"/>
    </row>
    <row r="19" spans="1:3" ht="15.75">
      <c r="A19" s="15">
        <v>5</v>
      </c>
      <c r="B19" s="412" t="s">
        <v>410</v>
      </c>
      <c r="C19" s="413"/>
    </row>
    <row r="20" spans="1:3" ht="15.75">
      <c r="A20" s="15">
        <v>6</v>
      </c>
      <c r="B20" s="412" t="s">
        <v>411</v>
      </c>
      <c r="C20" s="413"/>
    </row>
    <row r="21" spans="1:3" ht="15.75">
      <c r="A21" s="15">
        <v>7</v>
      </c>
      <c r="B21" s="412" t="s">
        <v>412</v>
      </c>
      <c r="C21" s="413"/>
    </row>
    <row r="22" spans="1:3" ht="15.75">
      <c r="A22" s="15">
        <v>8</v>
      </c>
      <c r="B22" s="412" t="s">
        <v>413</v>
      </c>
      <c r="C22" s="413"/>
    </row>
    <row r="23" spans="1:3" ht="15.75">
      <c r="A23" s="15"/>
      <c r="B23" s="27"/>
      <c r="C23" s="71"/>
    </row>
    <row r="24" spans="1:3" ht="15.75" customHeight="1">
      <c r="A24" s="15"/>
      <c r="B24" s="27"/>
      <c r="C24" s="28"/>
    </row>
    <row r="25" spans="1:3" ht="15.75" customHeight="1">
      <c r="A25" s="15"/>
      <c r="B25" s="27"/>
      <c r="C25" s="28"/>
    </row>
    <row r="26" spans="1:3" ht="30" customHeight="1">
      <c r="A26" s="15"/>
      <c r="B26" s="410" t="s">
        <v>165</v>
      </c>
      <c r="C26" s="411"/>
    </row>
    <row r="27" spans="1:3" ht="15.75">
      <c r="A27" s="15">
        <v>1</v>
      </c>
      <c r="B27" s="376" t="s">
        <v>414</v>
      </c>
      <c r="C27" s="377">
        <v>0.99514570105383038</v>
      </c>
    </row>
    <row r="28" spans="1:3" ht="15.75" customHeight="1">
      <c r="A28" s="15"/>
      <c r="B28" s="72"/>
      <c r="C28" s="73"/>
    </row>
    <row r="29" spans="1:3" ht="29.25" customHeight="1">
      <c r="A29" s="15"/>
      <c r="B29" s="410" t="s">
        <v>294</v>
      </c>
      <c r="C29" s="411"/>
    </row>
    <row r="30" spans="1:3" ht="15.75">
      <c r="A30" s="15">
        <v>1</v>
      </c>
      <c r="B30" s="376" t="s">
        <v>415</v>
      </c>
      <c r="C30" s="377">
        <v>8.279612232767869E-2</v>
      </c>
    </row>
    <row r="31" spans="1:3" ht="16.5" thickBot="1">
      <c r="A31" s="16"/>
      <c r="B31" s="74"/>
      <c r="C31" s="75"/>
    </row>
  </sheetData>
  <mergeCells count="19">
    <mergeCell ref="B5:C5"/>
    <mergeCell ref="B13:C13"/>
    <mergeCell ref="B14:C14"/>
    <mergeCell ref="B29:C29"/>
    <mergeCell ref="B26:C26"/>
    <mergeCell ref="B6:C6"/>
    <mergeCell ref="B7:C7"/>
    <mergeCell ref="B8:C8"/>
    <mergeCell ref="B9:C9"/>
    <mergeCell ref="B10:C10"/>
    <mergeCell ref="B11:C11"/>
    <mergeCell ref="B12:C12"/>
    <mergeCell ref="B15:C15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I37"/>
  <sheetViews>
    <sheetView zoomScaleNormal="100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B6" sqref="B6:B7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8" t="s">
        <v>204</v>
      </c>
      <c r="B1" s="381" t="s">
        <v>416</v>
      </c>
    </row>
    <row r="2" spans="1:9" s="21" customFormat="1" ht="15.75" customHeight="1">
      <c r="A2" s="21" t="s">
        <v>205</v>
      </c>
      <c r="B2" s="381">
        <v>42916</v>
      </c>
    </row>
    <row r="3" spans="1:9" s="21" customFormat="1" ht="15.75" customHeight="1"/>
    <row r="4" spans="1:9" s="21" customFormat="1" ht="15.75" customHeight="1" thickBot="1">
      <c r="A4" s="258" t="s">
        <v>355</v>
      </c>
      <c r="B4" s="259" t="s">
        <v>282</v>
      </c>
      <c r="C4" s="216"/>
      <c r="D4" s="216"/>
      <c r="E4" s="216"/>
      <c r="F4" s="216"/>
      <c r="G4" s="217" t="s">
        <v>106</v>
      </c>
    </row>
    <row r="5" spans="1:9" s="130" customFormat="1" ht="17.45" customHeight="1">
      <c r="A5" s="257"/>
      <c r="B5" s="257"/>
      <c r="C5" s="214" t="s">
        <v>0</v>
      </c>
      <c r="D5" s="214" t="s">
        <v>1</v>
      </c>
      <c r="E5" s="214" t="s">
        <v>2</v>
      </c>
      <c r="F5" s="214" t="s">
        <v>3</v>
      </c>
      <c r="G5" s="265" t="s">
        <v>281</v>
      </c>
    </row>
    <row r="6" spans="1:9" s="172" customFormat="1" ht="14.45" customHeight="1">
      <c r="A6" s="256"/>
      <c r="B6" s="420" t="s">
        <v>249</v>
      </c>
      <c r="C6" s="420" t="s">
        <v>248</v>
      </c>
      <c r="D6" s="421" t="s">
        <v>247</v>
      </c>
      <c r="E6" s="422"/>
      <c r="F6" s="422"/>
      <c r="G6" s="423" t="s">
        <v>397</v>
      </c>
      <c r="I6"/>
    </row>
    <row r="7" spans="1:9" s="172" customFormat="1" ht="99.6" customHeight="1">
      <c r="A7" s="256"/>
      <c r="B7" s="420"/>
      <c r="C7" s="420"/>
      <c r="D7" s="202" t="s">
        <v>246</v>
      </c>
      <c r="E7" s="202" t="s">
        <v>287</v>
      </c>
      <c r="F7" s="215" t="s">
        <v>245</v>
      </c>
      <c r="G7" s="424"/>
      <c r="I7"/>
    </row>
    <row r="8" spans="1:9">
      <c r="A8" s="360">
        <v>1</v>
      </c>
      <c r="B8" s="254" t="s">
        <v>167</v>
      </c>
      <c r="C8" s="370">
        <f>'2. RC'!E7</f>
        <v>462408342.02999997</v>
      </c>
      <c r="D8" s="370"/>
      <c r="E8" s="370">
        <f t="shared" ref="E8:E14" si="0">C8-D8</f>
        <v>462408342.02999997</v>
      </c>
      <c r="F8" s="371"/>
      <c r="G8" s="372">
        <f>E8+F8</f>
        <v>462408342.02999997</v>
      </c>
    </row>
    <row r="9" spans="1:9">
      <c r="A9" s="360">
        <v>2</v>
      </c>
      <c r="B9" s="254" t="s">
        <v>168</v>
      </c>
      <c r="C9" s="370">
        <f>'2. RC'!E8</f>
        <v>1084393007.7315001</v>
      </c>
      <c r="D9" s="370"/>
      <c r="E9" s="370">
        <f t="shared" si="0"/>
        <v>1084393007.7315001</v>
      </c>
      <c r="F9" s="371"/>
      <c r="G9" s="372">
        <f>E9+F9</f>
        <v>1084393007.7315001</v>
      </c>
    </row>
    <row r="10" spans="1:9">
      <c r="A10" s="360">
        <v>3</v>
      </c>
      <c r="B10" s="254" t="s">
        <v>244</v>
      </c>
      <c r="C10" s="370">
        <f>'2. RC'!E9</f>
        <v>901715853.32000005</v>
      </c>
      <c r="D10" s="370"/>
      <c r="E10" s="370">
        <f t="shared" si="0"/>
        <v>901715853.32000005</v>
      </c>
      <c r="F10" s="371"/>
      <c r="G10" s="372">
        <f t="shared" ref="G10:G12" si="1">E10+F10</f>
        <v>901715853.32000005</v>
      </c>
    </row>
    <row r="11" spans="1:9" ht="25.5">
      <c r="A11" s="360">
        <v>4</v>
      </c>
      <c r="B11" s="254" t="s">
        <v>198</v>
      </c>
      <c r="C11" s="370">
        <f>'2. RC'!E10</f>
        <v>303.24</v>
      </c>
      <c r="D11" s="370"/>
      <c r="E11" s="370">
        <f t="shared" si="0"/>
        <v>303.24</v>
      </c>
      <c r="F11" s="371"/>
      <c r="G11" s="372">
        <f t="shared" si="1"/>
        <v>303.24</v>
      </c>
    </row>
    <row r="12" spans="1:9">
      <c r="A12" s="360">
        <v>5</v>
      </c>
      <c r="B12" s="254" t="s">
        <v>170</v>
      </c>
      <c r="C12" s="370">
        <f>'2. RC'!E11</f>
        <v>1269210967.0099998</v>
      </c>
      <c r="D12" s="370"/>
      <c r="E12" s="370">
        <f t="shared" si="0"/>
        <v>1269210967.0099998</v>
      </c>
      <c r="F12" s="371">
        <v>4403613.1199999992</v>
      </c>
      <c r="G12" s="372">
        <f t="shared" si="1"/>
        <v>1273614580.1299996</v>
      </c>
    </row>
    <row r="13" spans="1:9">
      <c r="A13" s="360">
        <v>6.1</v>
      </c>
      <c r="B13" s="254" t="s">
        <v>171</v>
      </c>
      <c r="C13" s="370">
        <f>'2. RC'!E12</f>
        <v>6114512944.3099995</v>
      </c>
      <c r="D13" s="370">
        <v>11672500</v>
      </c>
      <c r="E13" s="370">
        <f>C13-D13</f>
        <v>6102840444.3099995</v>
      </c>
      <c r="F13" s="371">
        <v>2853931595.8799992</v>
      </c>
      <c r="G13" s="372">
        <f>E13+F13</f>
        <v>8956772040.1899986</v>
      </c>
    </row>
    <row r="14" spans="1:9">
      <c r="A14" s="360">
        <v>6.2</v>
      </c>
      <c r="B14" s="255" t="s">
        <v>172</v>
      </c>
      <c r="C14" s="370">
        <f>'2. RC'!E13</f>
        <v>-354979584.07059997</v>
      </c>
      <c r="D14" s="370"/>
      <c r="E14" s="370">
        <f t="shared" si="0"/>
        <v>-354979584.07059997</v>
      </c>
      <c r="F14" s="370">
        <v>-176570887.2994</v>
      </c>
      <c r="G14" s="372">
        <f>E14+F14</f>
        <v>-531550471.37</v>
      </c>
    </row>
    <row r="15" spans="1:9">
      <c r="A15" s="360">
        <v>6</v>
      </c>
      <c r="B15" s="254" t="s">
        <v>243</v>
      </c>
      <c r="C15" s="370">
        <f>SUM(C13:C14)</f>
        <v>5759533360.2393999</v>
      </c>
      <c r="D15" s="370">
        <f>SUM(D13:D14)</f>
        <v>11672500</v>
      </c>
      <c r="E15" s="370">
        <f>SUM(E13:E14)</f>
        <v>5747860860.2393999</v>
      </c>
      <c r="F15" s="371">
        <f>SUM(F13:F14)</f>
        <v>2677360708.5805993</v>
      </c>
      <c r="G15" s="372">
        <f>E15+F15</f>
        <v>8425221568.8199997</v>
      </c>
    </row>
    <row r="16" spans="1:9" ht="25.5">
      <c r="A16" s="360">
        <v>7</v>
      </c>
      <c r="B16" s="254" t="s">
        <v>174</v>
      </c>
      <c r="C16" s="370">
        <v>83364099.309900001</v>
      </c>
      <c r="D16" s="370"/>
      <c r="E16" s="370">
        <f>C16-D16</f>
        <v>83364099.309900001</v>
      </c>
      <c r="F16" s="370">
        <v>19979632.887832001</v>
      </c>
      <c r="G16" s="372">
        <f t="shared" ref="G16:G19" si="2">E16+F16</f>
        <v>103343732.197732</v>
      </c>
    </row>
    <row r="17" spans="1:9">
      <c r="A17" s="360">
        <v>8</v>
      </c>
      <c r="B17" s="254" t="s">
        <v>175</v>
      </c>
      <c r="C17" s="370">
        <v>70309926.60800001</v>
      </c>
      <c r="D17" s="370"/>
      <c r="E17" s="370">
        <f>C17-D17</f>
        <v>70309926.60800001</v>
      </c>
      <c r="F17" s="371"/>
      <c r="G17" s="372">
        <f t="shared" si="2"/>
        <v>70309926.60800001</v>
      </c>
      <c r="H17" s="6"/>
      <c r="I17" s="6"/>
    </row>
    <row r="18" spans="1:9">
      <c r="A18" s="360">
        <v>9</v>
      </c>
      <c r="B18" s="254" t="s">
        <v>176</v>
      </c>
      <c r="C18" s="370">
        <v>105986951.72999999</v>
      </c>
      <c r="D18" s="370">
        <v>13851364.18</v>
      </c>
      <c r="E18" s="370">
        <f>C18-D18</f>
        <v>92135587.549999982</v>
      </c>
      <c r="F18" s="371"/>
      <c r="G18" s="372">
        <f t="shared" si="2"/>
        <v>92135587.549999982</v>
      </c>
      <c r="I18" s="6"/>
    </row>
    <row r="19" spans="1:9" ht="25.5">
      <c r="A19" s="360">
        <v>10</v>
      </c>
      <c r="B19" s="254" t="s">
        <v>177</v>
      </c>
      <c r="C19" s="370">
        <v>376035248.95020002</v>
      </c>
      <c r="D19" s="370">
        <v>106115949.04000001</v>
      </c>
      <c r="E19" s="370">
        <f>C19-D19</f>
        <v>269919299.9102</v>
      </c>
      <c r="F19" s="371"/>
      <c r="G19" s="372">
        <f t="shared" si="2"/>
        <v>269919299.9102</v>
      </c>
      <c r="I19" s="6"/>
    </row>
    <row r="20" spans="1:9">
      <c r="A20" s="360">
        <v>11</v>
      </c>
      <c r="B20" s="254" t="s">
        <v>178</v>
      </c>
      <c r="C20" s="370">
        <v>112467849.59139998</v>
      </c>
      <c r="D20" s="370"/>
      <c r="E20" s="370">
        <f>C20-D20</f>
        <v>112467849.59139998</v>
      </c>
      <c r="F20" s="371">
        <v>18127445</v>
      </c>
      <c r="G20" s="372">
        <f>E20+F20</f>
        <v>130595294.59139998</v>
      </c>
    </row>
    <row r="21" spans="1:9" ht="51.75" thickBot="1">
      <c r="A21" s="261"/>
      <c r="B21" s="260" t="s">
        <v>393</v>
      </c>
      <c r="C21" s="363">
        <f>SUM(C8:C12, C15:C20)</f>
        <v>10225425909.760399</v>
      </c>
      <c r="D21" s="363">
        <f t="shared" ref="D21:E21" si="3">SUM(D8:D12, D15:D20)</f>
        <v>131639813.22</v>
      </c>
      <c r="E21" s="363">
        <f t="shared" si="3"/>
        <v>10093786096.5404</v>
      </c>
      <c r="F21" s="363">
        <f>SUM(F8:F12, F15:F20)</f>
        <v>2719871399.5884314</v>
      </c>
      <c r="G21" s="363">
        <f>SUM(G8:G12, G15:G20)</f>
        <v>12813657496.128832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 s="6"/>
    </row>
    <row r="24" spans="1:9">
      <c r="E24" s="385"/>
      <c r="F24" s="390"/>
    </row>
    <row r="25" spans="1:9" s="2" customFormat="1">
      <c r="B25" s="77"/>
      <c r="G25"/>
      <c r="H25"/>
      <c r="I25"/>
    </row>
    <row r="26" spans="1:9" s="2" customFormat="1">
      <c r="B26" s="78"/>
      <c r="E26" s="385"/>
      <c r="G26"/>
      <c r="H26"/>
      <c r="I26"/>
    </row>
    <row r="27" spans="1:9" s="2" customFormat="1">
      <c r="B27" s="77"/>
      <c r="G27"/>
      <c r="H27"/>
      <c r="I27"/>
    </row>
    <row r="28" spans="1:9" s="2" customFormat="1">
      <c r="B28" s="77"/>
      <c r="G28"/>
      <c r="H28"/>
      <c r="I28"/>
    </row>
    <row r="29" spans="1:9" s="2" customFormat="1">
      <c r="B29" s="77"/>
      <c r="G29"/>
      <c r="H29"/>
      <c r="I29"/>
    </row>
    <row r="30" spans="1:9" s="2" customFormat="1">
      <c r="B30" s="77"/>
      <c r="G30"/>
      <c r="H30"/>
      <c r="I30"/>
    </row>
    <row r="31" spans="1:9" s="2" customFormat="1">
      <c r="B31" s="77"/>
      <c r="G31"/>
      <c r="H31"/>
      <c r="I31"/>
    </row>
    <row r="32" spans="1:9" s="2" customFormat="1">
      <c r="B32" s="78"/>
      <c r="G32"/>
      <c r="H32"/>
      <c r="I32"/>
    </row>
    <row r="33" spans="2:9" s="2" customFormat="1">
      <c r="B33" s="78"/>
      <c r="G33"/>
      <c r="H33"/>
      <c r="I33"/>
    </row>
    <row r="34" spans="2:9" s="2" customFormat="1">
      <c r="B34" s="78"/>
      <c r="G34"/>
      <c r="H34"/>
      <c r="I34"/>
    </row>
    <row r="35" spans="2:9" s="2" customFormat="1">
      <c r="B35" s="78"/>
      <c r="G35"/>
      <c r="H35"/>
      <c r="I35"/>
    </row>
    <row r="36" spans="2:9" s="2" customFormat="1">
      <c r="B36" s="78"/>
      <c r="G36"/>
      <c r="H36"/>
      <c r="I36"/>
    </row>
    <row r="37" spans="2:9" s="2" customFormat="1">
      <c r="B37" s="78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CE1"/>
  </sheetPr>
  <dimension ref="A1:I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B17" sqref="B17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8" t="s">
        <v>204</v>
      </c>
      <c r="B1" s="381" t="s">
        <v>416</v>
      </c>
    </row>
    <row r="2" spans="1:6" s="21" customFormat="1" ht="15.75" customHeight="1">
      <c r="A2" s="21" t="s">
        <v>205</v>
      </c>
      <c r="B2" s="381">
        <v>42916</v>
      </c>
      <c r="C2"/>
      <c r="D2"/>
      <c r="E2"/>
      <c r="F2"/>
    </row>
    <row r="3" spans="1:6" s="21" customFormat="1" ht="15.75" customHeight="1">
      <c r="C3"/>
      <c r="D3"/>
      <c r="E3"/>
      <c r="F3"/>
    </row>
    <row r="4" spans="1:6" s="21" customFormat="1" ht="26.25" thickBot="1">
      <c r="A4" s="21" t="s">
        <v>356</v>
      </c>
      <c r="B4" s="223" t="s">
        <v>286</v>
      </c>
      <c r="C4" s="217" t="s">
        <v>106</v>
      </c>
      <c r="D4"/>
      <c r="E4"/>
      <c r="F4"/>
    </row>
    <row r="5" spans="1:6" ht="26.25">
      <c r="A5" s="218">
        <v>1</v>
      </c>
      <c r="B5" s="219" t="s">
        <v>366</v>
      </c>
      <c r="C5" s="312">
        <f>'7. LI1'!G21</f>
        <v>12813657496.128832</v>
      </c>
    </row>
    <row r="6" spans="1:6" s="204" customFormat="1">
      <c r="A6" s="129">
        <v>2.1</v>
      </c>
      <c r="B6" s="225" t="s">
        <v>288</v>
      </c>
      <c r="C6" s="313">
        <v>884095098.23680019</v>
      </c>
    </row>
    <row r="7" spans="1:6" s="4" customFormat="1" ht="25.5" outlineLevel="1">
      <c r="A7" s="224">
        <v>2.2000000000000002</v>
      </c>
      <c r="B7" s="220" t="s">
        <v>289</v>
      </c>
      <c r="C7" s="314">
        <v>362413154.3671</v>
      </c>
      <c r="D7" s="384"/>
    </row>
    <row r="8" spans="1:6" s="4" customFormat="1" ht="26.25">
      <c r="A8" s="224">
        <v>3</v>
      </c>
      <c r="B8" s="221" t="s">
        <v>367</v>
      </c>
      <c r="C8" s="315">
        <f>SUM(C5:C7)</f>
        <v>14060165748.732731</v>
      </c>
    </row>
    <row r="9" spans="1:6" s="204" customFormat="1">
      <c r="A9" s="129">
        <v>4</v>
      </c>
      <c r="B9" s="228" t="s">
        <v>283</v>
      </c>
      <c r="C9" s="314">
        <v>156837097.1190345</v>
      </c>
    </row>
    <row r="10" spans="1:6" s="4" customFormat="1" ht="25.5" outlineLevel="1">
      <c r="A10" s="224">
        <v>5.0999999999999996</v>
      </c>
      <c r="B10" s="220" t="s">
        <v>295</v>
      </c>
      <c r="C10" s="314">
        <v>-512918320.80455011</v>
      </c>
    </row>
    <row r="11" spans="1:6" s="4" customFormat="1" ht="25.5" outlineLevel="1">
      <c r="A11" s="224">
        <v>5.2</v>
      </c>
      <c r="B11" s="220" t="s">
        <v>296</v>
      </c>
      <c r="C11" s="314">
        <v>-354296153.319758</v>
      </c>
      <c r="E11" s="384"/>
    </row>
    <row r="12" spans="1:6" s="4" customFormat="1">
      <c r="A12" s="224">
        <v>6</v>
      </c>
      <c r="B12" s="226" t="s">
        <v>284</v>
      </c>
      <c r="C12" s="314">
        <v>-356193760.29815578</v>
      </c>
      <c r="E12" s="384"/>
    </row>
    <row r="13" spans="1:6" s="4" customFormat="1" ht="15.75" thickBot="1">
      <c r="A13" s="227">
        <v>7</v>
      </c>
      <c r="B13" s="222" t="s">
        <v>285</v>
      </c>
      <c r="C13" s="316">
        <f>SUM(C8:C12)</f>
        <v>12993594611.429302</v>
      </c>
    </row>
    <row r="14" spans="1:6">
      <c r="D14" s="383"/>
    </row>
    <row r="15" spans="1:6">
      <c r="C15" s="365"/>
    </row>
    <row r="16" spans="1:6">
      <c r="C16" s="365"/>
    </row>
    <row r="17" spans="2:9" s="2" customFormat="1">
      <c r="B17" s="79"/>
      <c r="C17"/>
      <c r="D17"/>
      <c r="E17"/>
      <c r="F17"/>
      <c r="G17"/>
      <c r="H17"/>
      <c r="I17"/>
    </row>
    <row r="18" spans="2:9" s="2" customFormat="1">
      <c r="B18" s="76"/>
      <c r="C18"/>
      <c r="D18"/>
      <c r="E18"/>
      <c r="F18"/>
      <c r="G18"/>
      <c r="H18"/>
      <c r="I18"/>
    </row>
    <row r="19" spans="2:9" s="2" customFormat="1">
      <c r="B19" s="76"/>
      <c r="C19"/>
      <c r="D19" s="383"/>
      <c r="E19"/>
      <c r="F19"/>
      <c r="G19"/>
      <c r="H19"/>
      <c r="I19"/>
    </row>
    <row r="20" spans="2:9" s="2" customFormat="1">
      <c r="B20" s="78"/>
      <c r="C20"/>
      <c r="D20"/>
      <c r="E20"/>
      <c r="F20"/>
      <c r="G20"/>
      <c r="H20"/>
      <c r="I20"/>
    </row>
    <row r="21" spans="2:9" s="2" customFormat="1">
      <c r="B21" s="77"/>
      <c r="C21"/>
      <c r="D21"/>
      <c r="E21"/>
      <c r="F21"/>
      <c r="G21"/>
      <c r="H21"/>
      <c r="I21"/>
    </row>
    <row r="22" spans="2:9" s="2" customFormat="1">
      <c r="B22" s="78"/>
      <c r="C22"/>
      <c r="D22"/>
      <c r="E22"/>
      <c r="F22"/>
      <c r="G22"/>
      <c r="H22"/>
      <c r="I22"/>
    </row>
    <row r="23" spans="2:9" s="2" customFormat="1">
      <c r="B23" s="77"/>
      <c r="C23"/>
      <c r="D23"/>
      <c r="E23"/>
      <c r="F23"/>
      <c r="G23"/>
      <c r="H23"/>
      <c r="I23"/>
    </row>
    <row r="24" spans="2:9" s="2" customFormat="1">
      <c r="B24" s="382"/>
      <c r="C24"/>
      <c r="D24"/>
      <c r="E24"/>
      <c r="F24"/>
      <c r="G24"/>
      <c r="H24"/>
      <c r="I24"/>
    </row>
    <row r="25" spans="2:9" s="2" customFormat="1">
      <c r="B25" s="77"/>
      <c r="C25"/>
      <c r="D25"/>
      <c r="E25"/>
      <c r="F25"/>
      <c r="G25"/>
      <c r="H25"/>
      <c r="I25"/>
    </row>
    <row r="26" spans="2:9" s="2" customFormat="1">
      <c r="B26" s="77"/>
      <c r="C26"/>
      <c r="D26"/>
      <c r="E26"/>
      <c r="F26"/>
      <c r="G26"/>
      <c r="H26"/>
      <c r="I26"/>
    </row>
    <row r="27" spans="2:9" s="2" customFormat="1">
      <c r="B27" s="77"/>
      <c r="C27"/>
      <c r="D27"/>
      <c r="E27"/>
      <c r="F27"/>
      <c r="G27"/>
      <c r="H27"/>
      <c r="I27"/>
    </row>
    <row r="28" spans="2:9" s="2" customFormat="1">
      <c r="B28" s="78"/>
      <c r="C28"/>
      <c r="D28"/>
      <c r="E28"/>
      <c r="F28"/>
      <c r="G28"/>
      <c r="H28"/>
      <c r="I28"/>
    </row>
    <row r="29" spans="2:9" s="2" customFormat="1">
      <c r="B29" s="78"/>
      <c r="C29"/>
      <c r="D29"/>
      <c r="E29"/>
      <c r="F29"/>
      <c r="G29"/>
      <c r="H29"/>
      <c r="I29"/>
    </row>
    <row r="30" spans="2:9" s="2" customFormat="1">
      <c r="B30" s="78"/>
      <c r="C30"/>
      <c r="D30"/>
      <c r="E30"/>
      <c r="F30"/>
      <c r="G30"/>
      <c r="H30"/>
      <c r="I30"/>
    </row>
    <row r="31" spans="2:9" s="2" customFormat="1">
      <c r="B31" s="78"/>
      <c r="C31"/>
      <c r="D31"/>
      <c r="E31"/>
      <c r="F31"/>
      <c r="G31"/>
      <c r="H31"/>
      <c r="I31"/>
    </row>
    <row r="32" spans="2:9" s="2" customFormat="1">
      <c r="B32" s="78"/>
      <c r="C32"/>
      <c r="D32"/>
      <c r="E32"/>
      <c r="F32"/>
      <c r="G32"/>
      <c r="H32"/>
      <c r="I32"/>
    </row>
    <row r="33" spans="2:9" s="2" customFormat="1">
      <c r="B33" s="78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scale="61" orientation="portrait" r:id="rId1"/>
  <colBreaks count="1" manualBreakCount="1">
    <brk id="3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vuRoUKMEUrb9L4UYpe3J45XVXuM=</DigestValue>
    </Reference>
    <Reference URI="#idOfficeObject" Type="http://www.w3.org/2000/09/xmldsig#Object">
      <DigestMethod Algorithm="http://www.w3.org/2000/09/xmldsig#sha1"/>
      <DigestValue>Z+zU0BNdcfhkVmHSX2RKwsBB9DM=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71xirXaSDeU5Q8sCHaEqdPXNf1w=</DigestValue>
    </Reference>
  </SignedInfo>
  <SignatureValue>WGEDF1D2txWV3mjEj2O8I8e08nnj1lywU49Yqjz7mn8yv0LmE+i0gZKB0F8fC2ZMLFM/lcBZhhME
zeGXjxSzYEJxPYDIbVMcHrw/BU6W+SYWRF2/REosDEegBbkV1UDHSFnI7e8MfIM632ZOFKvOAf4/
J1ViR7oHghbfHXKDUjEc6vLy3ID8t4pOGP5jqEp2y1caUAkJjvNE90VhW8faK7//qV2pRopc1MpX
fGArNcrd8Kc9O8B2Dj/+wCcAatawv413FvphaL8StKKrdDoXB9AUFqClaB0IzZj+OrO7hfHBWxr5
QQ1uPbHi0KrH4rwHbe3Nrtl6Q8Ndrj96KnVK5A==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sheets/sheet7.xml?ContentType=application/vnd.openxmlformats-officedocument.spreadsheetml.worksheet+xml">
        <DigestMethod Algorithm="http://www.w3.org/2000/09/xmldsig#sha1"/>
        <DigestValue>dasRgXNc1hr2j5hesZn+pvZe8Sg=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Lr3oPcOZxkvCGrolT7ZAojBVR9s=</DigestValue>
      </Reference>
      <Reference URI="/xl/worksheets/sheet9.xml?ContentType=application/vnd.openxmlformats-officedocument.spreadsheetml.worksheet+xml">
        <DigestMethod Algorithm="http://www.w3.org/2000/09/xmldsig#sha1"/>
        <DigestValue>bcbaP8dCTavcJrQ7hGMzWEqQCyw=</DigestValue>
      </Reference>
      <Reference URI="/xl/worksheets/sheet16.xml?ContentType=application/vnd.openxmlformats-officedocument.spreadsheetml.worksheet+xml">
        <DigestMethod Algorithm="http://www.w3.org/2000/09/xmldsig#sha1"/>
        <DigestValue>rQ98PVI8OidcjJTT2wmKypCKKso=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4.xml?ContentType=application/vnd.openxmlformats-officedocument.spreadsheetml.worksheet+xml">
        <DigestMethod Algorithm="http://www.w3.org/2000/09/xmldsig#sha1"/>
        <DigestValue>dGjUsdfC8sOG6oD6X7ByWQ1qHKE=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13.xml?ContentType=application/vnd.openxmlformats-officedocument.spreadsheetml.worksheet+xml">
        <DigestMethod Algorithm="http://www.w3.org/2000/09/xmldsig#sha1"/>
        <DigestValue>WV1EdGj4OtpnwXDRdcWOQGTT4Jw=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VXkzX5QWPy8K6b3Tkk1qfye+sKg=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9acYbMWIdin/RCuQZfi+2morldc=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Lr3oPcOZxkvCGrolT7ZAojBVR9s=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6.xml?ContentType=application/vnd.openxmlformats-officedocument.spreadsheetml.worksheet+xml">
        <DigestMethod Algorithm="http://www.w3.org/2000/09/xmldsig#sha1"/>
        <DigestValue>VfpEEm0TKGtw/0z9hPAtbRBVzj8=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5.xml?ContentType=application/vnd.openxmlformats-officedocument.spreadsheetml.worksheet+xml">
        <DigestMethod Algorithm="http://www.w3.org/2000/09/xmldsig#sha1"/>
        <DigestValue>lDdI7Wdtb3jK7P7bf2bS7M42VT4=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G/W+aWosTjjU897+uYPIeEpFhdw=</DigestValue>
      </Reference>
      <Reference URI="/xl/worksheets/sheet8.xml?ContentType=application/vnd.openxmlformats-officedocument.spreadsheetml.worksheet+xml">
        <DigestMethod Algorithm="http://www.w3.org/2000/09/xmldsig#sha1"/>
        <DigestValue>roA7o0XYwVptOEmjHrg5wx7GaxA=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VXkzX5QWPy8K6b3Tkk1qfye+sKg=</DigestValue>
      </Reference>
      <Reference URI="/xl/sharedStrings.xml?ContentType=application/vnd.openxmlformats-officedocument.spreadsheetml.sharedStrings+xml">
        <DigestMethod Algorithm="http://www.w3.org/2000/09/xmldsig#sha1"/>
        <DigestValue>SdClExDJL0VN+xDh7i0vqUfpcvA=</DigestValue>
      </Reference>
      <Reference URI="/xl/worksheets/sheet3.xml?ContentType=application/vnd.openxmlformats-officedocument.spreadsheetml.worksheet+xml">
        <DigestMethod Algorithm="http://www.w3.org/2000/09/xmldsig#sha1"/>
        <DigestValue>uJJdDlGhy6/urygISSR9AlznQlU=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2.xml?ContentType=application/vnd.openxmlformats-officedocument.spreadsheetml.worksheet+xml">
        <DigestMethod Algorithm="http://www.w3.org/2000/09/xmldsig#sha1"/>
        <DigestValue>Q9oetkbAsY83C5yOzmwfBkCEXjU=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4.xml?ContentType=application/vnd.openxmlformats-officedocument.spreadsheetml.worksheet+xml">
        <DigestMethod Algorithm="http://www.w3.org/2000/09/xmldsig#sha1"/>
        <DigestValue>YYUunOGqB2J9NoR5hTOYt2BC5Q0=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book.xml?ContentType=application/vnd.openxmlformats-officedocument.spreadsheetml.sheet.main+xml">
        <DigestMethod Algorithm="http://www.w3.org/2000/09/xmldsig#sha1"/>
        <DigestValue>iGacaWq043RJIk8iUrqN2Io+F7w=</DigestValue>
      </Reference>
      <Reference URI="/xl/worksheets/sheet12.xml?ContentType=application/vnd.openxmlformats-officedocument.spreadsheetml.worksheet+xml">
        <DigestMethod Algorithm="http://www.w3.org/2000/09/xmldsig#sha1"/>
        <DigestValue>GIjXwxT7+nyH28xI+y4Mr1VOS9Y=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Lr3oPcOZxkvCGrolT7ZAojBVR9s=</DigestValue>
      </Reference>
      <Reference URI="/xl/worksheets/sheet1.xml?ContentType=application/vnd.openxmlformats-officedocument.spreadsheetml.worksheet+xml">
        <DigestMethod Algorithm="http://www.w3.org/2000/09/xmldsig#sha1"/>
        <DigestValue>0LQweBzI+nC8eIRoBHya8loXijo=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G/W+aWosTjjU897+uYPIeEpFhdw=</DigestValue>
      </Reference>
      <Reference URI="/xl/worksheets/sheet11.xml?ContentType=application/vnd.openxmlformats-officedocument.spreadsheetml.worksheet+xml">
        <DigestMethod Algorithm="http://www.w3.org/2000/09/xmldsig#sha1"/>
        <DigestValue>9PJHGwscvLlRTFsH+C/gfjGYXiw=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8NOnAsXbMeBNMHgMCvNE8F9/sfQ=</DigestValue>
      </Reference>
      <Reference URI="/xl/calcChain.xml?ContentType=application/vnd.openxmlformats-officedocument.spreadsheetml.calcChain+xml">
        <DigestMethod Algorithm="http://www.w3.org/2000/09/xmldsig#sha1"/>
        <DigestValue>X20ACHuRCIyE+ycHXwa4rdAZvFk=</DigestValue>
      </Reference>
      <Reference URI="/xl/worksheets/sheet10.xml?ContentType=application/vnd.openxmlformats-officedocument.spreadsheetml.worksheet+xml">
        <DigestMethod Algorithm="http://www.w3.org/2000/09/xmldsig#sha1"/>
        <DigestValue>Ec0OEcAWKr3WFQ6pLbW/q4i+veM=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5.xml?ContentType=application/vnd.openxmlformats-officedocument.spreadsheetml.worksheet+xml">
        <DigestMethod Algorithm="http://www.w3.org/2000/09/xmldsig#sha1"/>
        <DigestValue>LgDYrBQIO2ZDzzJTv5TfvFFU7AY=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CH21kWgLjBV7DU7Dg2oolze/TRQ=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eyTrzjpw7YWzXzr/JkpCtsq2078=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2017-11-30T17:34:09Z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PG1-BBG-QQ-20170630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2017-11-30T17:34:09Z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aqczOCVZZ+cgjE2aTipOFrRMexM=</DigestValue>
    </Reference>
    <Reference URI="#idOfficeObject" Type="http://www.w3.org/2000/09/xmldsig#Object">
      <DigestMethod Algorithm="http://www.w3.org/2000/09/xmldsig#sha1"/>
      <DigestValue>Z+zU0BNdcfhkVmHSX2RKwsBB9DM=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bWZ51mKkx69AjCdv4Y/Vg9v51dw=</DigestValue>
    </Reference>
  </SignedInfo>
  <SignatureValue>wQMkhwfMC1iim1OXB+HCUDpu931kCendgbI1FsFQVtZOPQl1YY5qlzPZE27i9dybGNnwW+sHMpbg
pIpBcogEzi6RxRzN3oqdMXt7Ba/asZQ/VgSGKsrwNi4FUayV/9hoxrVaaRy6qFAM0fEn4lAO/U6g
d2zlV94AmYDI3017BXMuuxk+dkwJWEihJicwjVpcg07m3ySgZe0hIv+wfvKzN8C0F9k8CU0D6hA4
hq4dKijfRHbMMYk9wDd6oGTzisqH7G/jnQKI7Ar+iM+6BXamE+x6eeVx4GCi3tt2tMruGhhLplBt
6OXUqi2kzopWtGIIXVkBKb75RdcJBrKCsBmEmw==</SignatureValue>
  <KeyInfo>
    <X509Data>
      <X509Certificate>MIIGQDCCBSigAwIBAgIKe9Km9gACAABDWDANBgkqhkiG9w0BAQsFADBKMRIwEAYKCZImiZPyLGQB
GRYCZ2UxEzARBgoJkiaJk/IsZAEZFgNuYmcxHzAdBgNVBAMTFk5CRyBDbGFzcyAyIElOVCBTdWIg
Q0EwHhcNMTcxMDE4MDgzMTIxWhcNMTkxMDE4MDgzMTIxWjA+MRwwGgYDVQQKExNKU0MgQmFuayBP
ZiBHZW9yZ2lhMR4wHAYDVQQDExVCQkcgLSBEYXZpZCBUc2lrbGF1cmkwggEiMA0GCSqGSIb3DQEB
AQUAA4IBDwAwggEKAoIBAQDouGWMmJ7N7zbFPUSQEjQ1Nxm5R2SOfh/+P1T9vvYjms5zy92gBvO7
Rwxd1If4wmzBcM20TvYXo6hUUyVvYNLBxJ0fbJSz1TYXlrWcaKAt9NBSzLh6sw3CsOHGiQqDgmrD
xtvIpEVLxMXoFmY4/wZdSnMWu5hEXLByCAYjU6R9JkbqokS8gbT51SHi8a/ZdOx0Nxh86yQ7DArw
zcP3deF1yFwy7PNZ7+pckkHFe2lGELgpyOmTE3l548E8DVz4ZLjyLRqTY3VYu6JzvkrJM/vEvcbW
X/3y2UyYI6W3iXf2fcBXqF+faTteV70fAKSdBKYp8DMVylhyZ+yW4C45xS4fAgMBAAGjggMyMIID
LjA8BgkrBgEEAYI3FQcELzAtBiUrBgEEAYI3FQjmsmCDjfVEhoGZCYO4oUqDvoRxBIPEkTOEg4hd
AgFkAgEdMB0GA1UdJQQWMBQGCCsGAQUFBwMCBggrBgEFBQcDBDALBgNVHQ8EBAMCB4AwJwYJKwYB
BAGCNxUKBBowGDAKBggrBgEFBQcDAjAKBggrBgEFBQcDBDAdBgNVHQ4EFgQUOsjYtIWCH89hfC+x
oUGYoSIr/wgwHwYDVR0jBBgwFoAUwy7SL/BMLxnCJ4L89i6sarBJz8EwggElBgNVHR8EggEcMIIB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MjBTdWIlMjBDQSgyKS5jcnQwDQYJKoZIhvcNAQELBQADggEBALAQzNlrfI6omXrn5+UqBb6m3oSp
bUXpiOIt1hcaliedpFfzrJ4UfHkTd19DbNjKrvZ6NJpy6pqUoQLkIzbkCOxwwFs3TQhGWadANGi6
p2sb7NOasSgu1yx6pj2lyqPPZcZDViiFMqUSZ2ysyKYDdpxb3KBE3SKIlFJElL9WnTrPfeAF+A5b
JlltrOaXC1KIwuh6ARd2ZiMy26WsZ+AfnGkJ2IeK2dwhzLQogXFvWbiQWO0/KIZFHOLp7tsnm6jG
4r7DDJthMfPjQM39N/rgNe0L3NbnAZ15Uf3oRl/oPgHcGaf5FwSn0CQcPtFYWxSrBbirIpnVG2uQ
ScIRvNwaCc4=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worksheets/sheet7.xml?ContentType=application/vnd.openxmlformats-officedocument.spreadsheetml.worksheet+xml">
        <DigestMethod Algorithm="http://www.w3.org/2000/09/xmldsig#sha1"/>
        <DigestValue>dasRgXNc1hr2j5hesZn+pvZe8Sg=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Lr3oPcOZxkvCGrolT7ZAojBVR9s=</DigestValue>
      </Reference>
      <Reference URI="/xl/worksheets/sheet9.xml?ContentType=application/vnd.openxmlformats-officedocument.spreadsheetml.worksheet+xml">
        <DigestMethod Algorithm="http://www.w3.org/2000/09/xmldsig#sha1"/>
        <DigestValue>bcbaP8dCTavcJrQ7hGMzWEqQCyw=</DigestValue>
      </Reference>
      <Reference URI="/xl/worksheets/sheet16.xml?ContentType=application/vnd.openxmlformats-officedocument.spreadsheetml.worksheet+xml">
        <DigestMethod Algorithm="http://www.w3.org/2000/09/xmldsig#sha1"/>
        <DigestValue>rQ98PVI8OidcjJTT2wmKypCKKso=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14.xml?ContentType=application/vnd.openxmlformats-officedocument.spreadsheetml.worksheet+xml">
        <DigestMethod Algorithm="http://www.w3.org/2000/09/xmldsig#sha1"/>
        <DigestValue>dGjUsdfC8sOG6oD6X7ByWQ1qHKE=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13.xml?ContentType=application/vnd.openxmlformats-officedocument.spreadsheetml.worksheet+xml">
        <DigestMethod Algorithm="http://www.w3.org/2000/09/xmldsig#sha1"/>
        <DigestValue>WV1EdGj4OtpnwXDRdcWOQGTT4Jw=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VXkzX5QWPy8K6b3Tkk1qfye+sKg=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9acYbMWIdin/RCuQZfi+2morldc=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Lr3oPcOZxkvCGrolT7ZAojBVR9s=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6.xml?ContentType=application/vnd.openxmlformats-officedocument.spreadsheetml.worksheet+xml">
        <DigestMethod Algorithm="http://www.w3.org/2000/09/xmldsig#sha1"/>
        <DigestValue>VfpEEm0TKGtw/0z9hPAtbRBVzj8=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5.xml?ContentType=application/vnd.openxmlformats-officedocument.spreadsheetml.worksheet+xml">
        <DigestMethod Algorithm="http://www.w3.org/2000/09/xmldsig#sha1"/>
        <DigestValue>lDdI7Wdtb3jK7P7bf2bS7M42VT4=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G/W+aWosTjjU897+uYPIeEpFhdw=</DigestValue>
      </Reference>
      <Reference URI="/xl/worksheets/sheet8.xml?ContentType=application/vnd.openxmlformats-officedocument.spreadsheetml.worksheet+xml">
        <DigestMethod Algorithm="http://www.w3.org/2000/09/xmldsig#sha1"/>
        <DigestValue>roA7o0XYwVptOEmjHrg5wx7GaxA=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VXkzX5QWPy8K6b3Tkk1qfye+sKg=</DigestValue>
      </Reference>
      <Reference URI="/xl/sharedStrings.xml?ContentType=application/vnd.openxmlformats-officedocument.spreadsheetml.sharedStrings+xml">
        <DigestMethod Algorithm="http://www.w3.org/2000/09/xmldsig#sha1"/>
        <DigestValue>SdClExDJL0VN+xDh7i0vqUfpcvA=</DigestValue>
      </Reference>
      <Reference URI="/xl/worksheets/sheet3.xml?ContentType=application/vnd.openxmlformats-officedocument.spreadsheetml.worksheet+xml">
        <DigestMethod Algorithm="http://www.w3.org/2000/09/xmldsig#sha1"/>
        <DigestValue>uJJdDlGhy6/urygISSR9AlznQlU=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jcabjNC3vb9MoTaOwAmEcttowiM=</DigestValue>
      </Reference>
      <Reference URI="/xl/worksheets/sheet2.xml?ContentType=application/vnd.openxmlformats-officedocument.spreadsheetml.worksheet+xml">
        <DigestMethod Algorithm="http://www.w3.org/2000/09/xmldsig#sha1"/>
        <DigestValue>Q9oetkbAsY83C5yOzmwfBkCEXjU=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VXkzX5QWPy8K6b3Tkk1qfye+sKg=</DigestValue>
      </Reference>
      <Reference URI="/xl/worksheets/sheet4.xml?ContentType=application/vnd.openxmlformats-officedocument.spreadsheetml.worksheet+xml">
        <DigestMethod Algorithm="http://www.w3.org/2000/09/xmldsig#sha1"/>
        <DigestValue>YYUunOGqB2J9NoR5hTOYt2BC5Q0=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workbook.xml?ContentType=application/vnd.openxmlformats-officedocument.spreadsheetml.sheet.main+xml">
        <DigestMethod Algorithm="http://www.w3.org/2000/09/xmldsig#sha1"/>
        <DigestValue>iGacaWq043RJIk8iUrqN2Io+F7w=</DigestValue>
      </Reference>
      <Reference URI="/xl/worksheets/sheet12.xml?ContentType=application/vnd.openxmlformats-officedocument.spreadsheetml.worksheet+xml">
        <DigestMethod Algorithm="http://www.w3.org/2000/09/xmldsig#sha1"/>
        <DigestValue>GIjXwxT7+nyH28xI+y4Mr1VOS9Y=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Lr3oPcOZxkvCGrolT7ZAojBVR9s=</DigestValue>
      </Reference>
      <Reference URI="/xl/worksheets/sheet1.xml?ContentType=application/vnd.openxmlformats-officedocument.spreadsheetml.worksheet+xml">
        <DigestMethod Algorithm="http://www.w3.org/2000/09/xmldsig#sha1"/>
        <DigestValue>0LQweBzI+nC8eIRoBHya8loXijo=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G/W+aWosTjjU897+uYPIeEpFhdw=</DigestValue>
      </Reference>
      <Reference URI="/xl/worksheets/sheet11.xml?ContentType=application/vnd.openxmlformats-officedocument.spreadsheetml.worksheet+xml">
        <DigestMethod Algorithm="http://www.w3.org/2000/09/xmldsig#sha1"/>
        <DigestValue>9PJHGwscvLlRTFsH+C/gfjGYXiw=</DigestValue>
      </Reference>
      <Reference URI="/xl/drawings/drawing1.xml?ContentType=application/vnd.openxmlformats-officedocument.drawing+xml">
        <DigestMethod Algorithm="http://www.w3.org/2000/09/xmldsig#sha1"/>
        <DigestValue>9jgpVdHzFAt7WN87Eb8UjCRV7yA=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8NOnAsXbMeBNMHgMCvNE8F9/sfQ=</DigestValue>
      </Reference>
      <Reference URI="/xl/calcChain.xml?ContentType=application/vnd.openxmlformats-officedocument.spreadsheetml.calcChain+xml">
        <DigestMethod Algorithm="http://www.w3.org/2000/09/xmldsig#sha1"/>
        <DigestValue>X20ACHuRCIyE+ycHXwa4rdAZvFk=</DigestValue>
      </Reference>
      <Reference URI="/xl/worksheets/sheet10.xml?ContentType=application/vnd.openxmlformats-officedocument.spreadsheetml.worksheet+xml">
        <DigestMethod Algorithm="http://www.w3.org/2000/09/xmldsig#sha1"/>
        <DigestValue>Ec0OEcAWKr3WFQ6pLbW/q4i+veM=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5.xml?ContentType=application/vnd.openxmlformats-officedocument.spreadsheetml.worksheet+xml">
        <DigestMethod Algorithm="http://www.w3.org/2000/09/xmldsig#sha1"/>
        <DigestValue>LgDYrBQIO2ZDzzJTv5TfvFFU7AY=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CH21kWgLjBV7DU7Dg2oolze/TRQ=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eyTrzjpw7YWzXzr/JkpCtsq2078=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2017-11-30T17:38:48Z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PG1-BBG-QQ-20170630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2017-11-30T17:38:48Z</xd:SigningTime>
          <xd:SigningCertificate>
            <xd:Cert>
              <xd:CertDigest>
                <DigestMethod Algorithm="http://www.w3.org/2000/09/xmldsig#sha1"/>
                <DigestValue>HZPUMxuDdRLcDOJFQP1R56ITiEo=</DigestValue>
              </xd:CertDigest>
              <xd:IssuerSerial>
                <X509IssuerName>CN=NBG Class 2 INT Sub CA, DC=nbg, DC=ge</X509IssuerName>
                <X509SerialNumber>584736924451908523934552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  <vt:lpstr>'1. key ratios'!Print_Area</vt:lpstr>
      <vt:lpstr>'3. PL'!Print_Area</vt:lpstr>
      <vt:lpstr>'8. LI2'!Print_Area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2017-11-30T17:34:02Z</dcterms:modified>
</cp:coreProperties>
</file>