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170" windowHeight="1098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C26" i="79" l="1"/>
  <c r="K25" i="36"/>
  <c r="J25" i="36"/>
  <c r="I25" i="36"/>
  <c r="H25" i="36"/>
  <c r="G25" i="36"/>
  <c r="F25" i="36"/>
  <c r="H9" i="74"/>
  <c r="H10" i="74"/>
  <c r="H11" i="74"/>
  <c r="H12" i="74"/>
  <c r="H13" i="74"/>
  <c r="H14" i="74"/>
  <c r="H15" i="74"/>
  <c r="H16" i="74"/>
  <c r="H17" i="74"/>
  <c r="H18" i="74"/>
  <c r="H19" i="74"/>
  <c r="H20" i="74"/>
  <c r="H21" i="74"/>
  <c r="H8" i="74"/>
  <c r="D15" i="77" l="1"/>
  <c r="C19" i="77" l="1"/>
  <c r="C13" i="73"/>
  <c r="B2" i="53" l="1"/>
  <c r="B2" i="75"/>
  <c r="B2" i="71"/>
  <c r="B2" i="52"/>
  <c r="B2" i="72"/>
  <c r="B2" i="73"/>
  <c r="B2" i="28"/>
  <c r="B2" i="77"/>
  <c r="B2" i="69"/>
  <c r="B2" i="35"/>
  <c r="B2" i="64"/>
  <c r="B2" i="74"/>
  <c r="B2" i="36"/>
  <c r="B2" i="37"/>
  <c r="B2" i="79"/>
  <c r="B2" i="62"/>
  <c r="C5" i="6"/>
  <c r="B1" i="79" l="1"/>
  <c r="B1" i="37"/>
  <c r="B1" i="36"/>
  <c r="B1" i="74"/>
  <c r="B1" i="64"/>
  <c r="B1" i="35"/>
  <c r="B1" i="69"/>
  <c r="B1" i="77"/>
  <c r="B1" i="28"/>
  <c r="B1" i="73"/>
  <c r="B1" i="72"/>
  <c r="B1" i="52"/>
  <c r="B1" i="71"/>
  <c r="B1" i="75"/>
  <c r="B1" i="53"/>
  <c r="B1" i="62"/>
  <c r="B1" i="6"/>
  <c r="C21" i="77" l="1"/>
  <c r="B17" i="6" s="1"/>
  <c r="D16" i="77"/>
  <c r="D17" i="77"/>
  <c r="D12" i="77"/>
  <c r="D13" i="77"/>
  <c r="D11" i="77"/>
  <c r="D8" i="77"/>
  <c r="D9" i="77"/>
  <c r="D7" i="77"/>
  <c r="C20" i="77"/>
  <c r="B16" i="6" s="1"/>
  <c r="B15" i="6"/>
  <c r="D19" i="77" l="1"/>
  <c r="D20" i="77"/>
  <c r="D21" i="77"/>
  <c r="C30" i="79"/>
  <c r="C18" i="79"/>
  <c r="C8" i="79"/>
  <c r="C36" i="79" l="1"/>
  <c r="C38" i="79" s="1"/>
  <c r="E8" i="37"/>
  <c r="G21" i="37"/>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<sst xmlns="http://schemas.openxmlformats.org/spreadsheetml/2006/main" count="751" uniqueCount="507">
  <si>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</si>
  <si>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</si>
  <si>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</si>
  <si>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</si>
  <si>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</si>
  <si>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</si>
  <si>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</si>
  <si>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</si>
  <si>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</si>
  <si>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</si>
  <si>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</si>
  <si>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</si>
  <si>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</si>
  <si>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</si>
  <si>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</si>
  <si>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</si>
  <si>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</si>
  <si>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</si>
  <si>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</si>
  <si>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</si>
  <si>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</si>
  <si>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</si>
  <si>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</si>
  <si>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</si>
  <si>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</si>
  <si>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</si>
  <si>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</si>
  <si>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</si>
  <si>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</si>
  <si>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</si>
  <si>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</si>
  <si>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</si>
  <si>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</si>
  <si>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</si>
  <si>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</si>
  <si>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</si>
  <si>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</si>
  <si>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</si>
  <si>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</si>
  <si>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</si>
  <si>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</si>
  <si>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</si>
  <si>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</si>
  <si>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</si>
  <si>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</si>
  <si>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</si>
  <si>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</si>
  <si>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</si>
  <si>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</si>
  <si>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</si>
  <si>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</si>
  <si>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</si>
  <si>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</si>
  <si>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</si>
  <si>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</si>
  <si>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</si>
  <si>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</si>
  <si>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</si>
  <si>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</si>
  <si>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</si>
  <si>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</si>
  <si>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</si>
  <si>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</si>
  <si>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</si>
  <si>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</si>
  <si>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</si>
  <si>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</si>
  <si>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</si>
  <si>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</si>
  <si>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</si>
  <si>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</si>
  <si>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</si>
  <si>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</si>
  <si>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</si>
  <si>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</si>
  <si>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</si>
  <si>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</si>
  <si>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</si>
  <si>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</si>
  <si>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</si>
  <si>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</si>
  <si>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</si>
  <si>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</si>
  <si>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</si>
  <si>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</si>
  <si>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</si>
  <si>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</si>
  <si>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</si>
  <si>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</si>
  <si>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</si>
  <si>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</si>
  <si>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</si>
  <si>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</si>
  <si>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</si>
  <si>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</si>
  <si>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</si>
  <si>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</si>
  <si>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</si>
  <si>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</si>
  <si>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</si>
  <si>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</si>
  <si>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</si>
  <si>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</si>
  <si>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</si>
  <si>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</si>
  <si>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</si>
  <si>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</si>
  <si>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</si>
  <si>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</si>
  <si>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</si>
  <si>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</si>
  <si>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</si>
  <si>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</si>
  <si>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</si>
  <si>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</si>
  <si>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</si>
  <si>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</si>
  <si>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</si>
  <si>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</si>
  <si>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</si>
  <si>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</si>
  <si>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</si>
  <si>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</si>
  <si>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</si>
  <si>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</si>
  <si>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</si>
  <si>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</si>
  <si>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</si>
  <si>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</si>
  <si>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</si>
  <si>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</si>
  <si>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</si>
  <si>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</si>
  <si>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</si>
  <si>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</si>
  <si>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</si>
  <si>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</si>
  <si>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</si>
  <si>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</si>
  <si>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</si>
  <si>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</si>
  <si>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</si>
  <si>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</si>
  <si>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</si>
  <si>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</si>
  <si>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</si>
  <si>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</si>
  <si>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</si>
  <si>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</si>
  <si>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</si>
  <si>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</si>
  <si>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</si>
  <si>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</si>
  <si>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</si>
  <si>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</si>
  <si>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</si>
  <si>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</si>
  <si>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</si>
  <si>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</si>
  <si>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</si>
  <si>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</si>
  <si>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</si>
  <si>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</si>
  <si>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</si>
  <si>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</si>
  <si>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</si>
  <si>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</si>
  <si>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</si>
  <si>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</si>
  <si>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</si>
  <si>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</si>
  <si>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</si>
  <si>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</si>
  <si>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</si>
  <si>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</si>
  <si>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</si>
  <si>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</si>
  <si>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</si>
  <si>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</si>
  <si>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</si>
  <si>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</si>
  <si>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</si>
  <si>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</si>
  <si>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</si>
  <si>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</si>
  <si>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</si>
  <si>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</si>
  <si>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</si>
  <si>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</si>
  <si>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</si>
  <si>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</si>
  <si>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</si>
  <si>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</si>
  <si>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</si>
  <si>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</si>
  <si>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</si>
  <si>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</si>
  <si>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</si>
  <si>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</si>
  <si>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</si>
  <si>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</si>
  <si>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</si>
  <si>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</si>
  <si>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</si>
  <si>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</si>
  <si>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</si>
  <si>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</si>
  <si>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</si>
  <si>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</si>
  <si>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</si>
  <si>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</si>
  <si>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</si>
  <si>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</si>
  <si>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</si>
  <si>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</si>
  <si>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</si>
  <si>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</si>
  <si>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</si>
  <si>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</si>
  <si>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</si>
  <si>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</si>
  <si>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</si>
  <si>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</si>
  <si>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</si>
  <si>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</si>
  <si>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</si>
  <si>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</si>
  <si>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</si>
  <si>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</si>
  <si>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</si>
  <si>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</si>
  <si>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</si>
  <si>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</si>
  <si>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</si>
  <si>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</si>
  <si>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</si>
  <si>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</si>
  <si>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</si>
  <si>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</si>
  <si>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</si>
  <si>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</si>
  <si>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</si>
  <si>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</si>
  <si>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</si>
  <si>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</si>
  <si>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</si>
  <si>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</si>
  <si>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</si>
  <si>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</si>
  <si>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</si>
  <si>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</si>
  <si>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</si>
  <si>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</si>
  <si>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</si>
  <si>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</si>
  <si>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</si>
  <si>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</si>
  <si>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</si>
  <si>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</si>
  <si>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</si>
  <si>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</si>
  <si>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</si>
  <si>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</si>
  <si>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</si>
  <si>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</si>
  <si>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</si>
  <si>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</si>
  <si>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</si>
  <si>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</si>
  <si>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</si>
  <si>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</si>
  <si>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</si>
  <si>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</si>
  <si>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</si>
  <si>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</si>
  <si>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</si>
  <si>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</si>
  <si>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</si>
  <si>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</si>
  <si>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</si>
  <si>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</si>
  <si>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</si>
  <si>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</si>
  <si>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</si>
  <si>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</si>
  <si>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</si>
  <si>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</si>
  <si>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</si>
  <si>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</si>
  <si>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</si>
  <si>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</si>
  <si>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</si>
  <si>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</si>
  <si>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</si>
  <si>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</si>
  <si>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</si>
  <si>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</si>
  <si>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</si>
  <si>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</si>
  <si>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</si>
  <si>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</si>
  <si>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</si>
  <si>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</si>
  <si>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</si>
  <si>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</si>
  <si>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</si>
  <si>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</si>
  <si>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</si>
  <si>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</si>
  <si>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</si>
  <si>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</si>
  <si>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</si>
  <si>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</si>
  <si>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</si>
  <si>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</si>
  <si>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</si>
  <si>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</si>
  <si>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</si>
  <si>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</si>
  <si>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</si>
  <si>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</si>
  <si>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</si>
  <si>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</si>
  <si>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</si>
  <si>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</si>
  <si>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</si>
  <si>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</si>
  <si>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</si>
  <si>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</si>
  <si>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</si>
  <si>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</si>
  <si>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</si>
  <si>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</si>
  <si>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</si>
  <si>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</si>
  <si>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</si>
  <si>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</si>
  <si>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</si>
  <si>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</si>
  <si>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</si>
  <si>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</si>
  <si>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</si>
  <si>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</si>
  <si>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</si>
  <si>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</si>
  <si>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</si>
  <si>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</si>
  <si>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</si>
  <si>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</si>
  <si>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</si>
  <si>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</si>
  <si>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</si>
  <si>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</si>
  <si>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</si>
  <si>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</si>
  <si>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</si>
  <si>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</si>
  <si>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</si>
  <si>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</si>
  <si>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</si>
  <si>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</si>
  <si>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</si>
  <si>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</si>
  <si>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</si>
  <si>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</si>
  <si>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</si>
  <si>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</si>
  <si>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</si>
  <si>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</si>
  <si>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</si>
  <si>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</si>
  <si>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</si>
  <si>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</si>
  <si>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</si>
  <si>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</si>
  <si>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</si>
  <si>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</si>
  <si>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</si>
  <si>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</si>
  <si>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</si>
  <si>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</si>
  <si>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</si>
  <si>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</si>
  <si>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</si>
  <si>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</si>
  <si>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</si>
  <si>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</si>
  <si>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</si>
  <si>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</si>
  <si>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</si>
  <si>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</si>
  <si>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</si>
  <si>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</si>
  <si>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</si>
  <si>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</si>
  <si>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</si>
  <si>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</si>
  <si>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</si>
  <si>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</si>
  <si>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</si>
  <si>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</si>
  <si>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</si>
  <si>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</si>
  <si>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</si>
  <si>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</si>
  <si>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</si>
  <si>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</si>
  <si>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</si>
  <si>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</si>
  <si>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</si>
  <si>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</si>
  <si>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</si>
  <si>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</si>
  <si>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</si>
  <si>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</si>
  <si>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</si>
  <si>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</si>
  <si>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</si>
  <si>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</si>
  <si>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</si>
  <si>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</si>
  <si>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</si>
  <si>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</si>
  <si>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</si>
  <si>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</si>
  <si>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</si>
  <si>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</si>
  <si>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</si>
  <si>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</si>
  <si>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</si>
  <si>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</si>
  <si>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</si>
  <si>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</si>
  <si>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</si>
  <si>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</si>
  <si>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</si>
  <si>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</si>
  <si>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</si>
  <si>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</si>
  <si>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</si>
  <si>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</si>
  <si>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</si>
  <si>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</si>
  <si>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</si>
  <si>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</si>
  <si>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</si>
  <si>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</si>
  <si>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</si>
  <si>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</si>
  <si>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</si>
  <si>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</si>
  <si>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</si>
  <si>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</si>
  <si>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</si>
  <si>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</si>
  <si>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</si>
  <si>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</si>
  <si>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</si>
  <si>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</si>
  <si>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</si>
  <si>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</si>
  <si>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</si>
  <si>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</si>
  <si>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</si>
  <si>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</si>
  <si>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</si>
  <si>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</si>
  <si>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</si>
  <si>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</si>
  <si>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</si>
  <si>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</si>
  <si>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</si>
  <si>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</si>
  <si>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</si>
  <si>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</si>
  <si>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</si>
  <si>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</si>
  <si>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</si>
  <si>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</si>
  <si>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</si>
  <si>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</si>
  <si>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</si>
  <si>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</si>
  <si>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ცხრილი 9 (Capital), N39</t>
  </si>
  <si>
    <t>ცხრილი 9 (Capital), N17</t>
  </si>
  <si>
    <t>ცხრილი 9 (Capital), N37</t>
  </si>
  <si>
    <t>ცხრილი 9 (Capital), N2</t>
  </si>
  <si>
    <t>ცხრილი 9 (Capital), N3</t>
  </si>
  <si>
    <t>ცხრილი 9 (Capital), N6</t>
  </si>
  <si>
    <t>ს.ს "პროკრედიტ ბანკი"</t>
  </si>
  <si>
    <t>ილირ ალიუ</t>
  </si>
  <si>
    <t>www.procreditbank.ge</t>
  </si>
  <si>
    <t>ალექსი მატუა</t>
  </si>
  <si>
    <t>X</t>
  </si>
  <si>
    <t>სანდრინ მასიანი</t>
  </si>
  <si>
    <t>ვოლფგანგ ბერტელსმეიერი</t>
  </si>
  <si>
    <t>ქეთევან ხუსკივაძე</t>
  </si>
  <si>
    <t>ნათია თხილაიშვილი</t>
  </si>
  <si>
    <t>ProCredit Holding AG &amp; Co. KGaA</t>
  </si>
  <si>
    <t>Zeitinger Invest GmbH</t>
  </si>
  <si>
    <t>KfW - Kreditanstalt für Wiederaufbau</t>
  </si>
  <si>
    <t>IFC - International Finance Corporation</t>
  </si>
  <si>
    <t>ილირ ი. ალიუ</t>
  </si>
  <si>
    <t>იოვანკა იოლესკა პოპოვსკა</t>
  </si>
  <si>
    <t>მარსელ ცაიტინგერი</t>
  </si>
  <si>
    <t>DOEN Paticipaties BV</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</si>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</sst>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409]d\-mmm\-yyyy;@"/>
  </numFmts>
  <fonts count="11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name val="Calibri"/>
      <family val="2"/>
      <scheme val="minor"/>
    </font>
    <font>
      <b/>
      <sz val="9"/>
      <color theme="1"/>
      <name val="Calibri"/>
      <family val="2"/>
      <scheme val="minor"/>
    </font>
    <font>
      <b/>
      <sz val="9"/>
      <name val="Calibri"/>
      <family val="2"/>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2"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2"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3"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0" fontId="41"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0" fontId="42" fillId="10" borderId="39"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0" fontId="41"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72"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6" applyNumberFormat="0" applyFill="0" applyAlignment="0" applyProtection="0"/>
    <xf numFmtId="173" fontId="55" fillId="0" borderId="46" applyNumberFormat="0" applyFill="0" applyAlignment="0" applyProtection="0"/>
    <xf numFmtId="0"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2"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2"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3"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0" fontId="69"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50"/>
    <xf numFmtId="173" fontId="26" fillId="0" borderId="50"/>
    <xf numFmtId="172"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6" fillId="0" borderId="0"/>
    <xf numFmtId="0" fontId="6"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6"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72" fontId="6" fillId="0" borderId="0"/>
    <xf numFmtId="0" fontId="76" fillId="0" borderId="0"/>
    <xf numFmtId="172"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72"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72"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73"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2"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2"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3"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0" fontId="83" fillId="64" borderId="52"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2"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2"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3"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0" fontId="47" fillId="0" borderId="53" applyNumberFormat="0" applyFill="0" applyAlignment="0" applyProtection="0"/>
    <xf numFmtId="0" fontId="25" fillId="0" borderId="54"/>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92" applyNumberFormat="0" applyFill="0" applyAlignment="0" applyProtection="0"/>
    <xf numFmtId="172" fontId="94" fillId="0" borderId="92" applyNumberFormat="0" applyFill="0" applyAlignment="0" applyProtection="0"/>
    <xf numFmtId="173" fontId="94" fillId="0" borderId="92" applyNumberFormat="0" applyFill="0" applyAlignment="0" applyProtection="0"/>
    <xf numFmtId="172" fontId="94" fillId="0" borderId="92" applyNumberFormat="0" applyFill="0" applyAlignment="0" applyProtection="0"/>
    <xf numFmtId="172" fontId="94" fillId="0" borderId="92" applyNumberFormat="0" applyFill="0" applyAlignment="0" applyProtection="0"/>
    <xf numFmtId="173" fontId="94" fillId="0" borderId="92" applyNumberFormat="0" applyFill="0" applyAlignment="0" applyProtection="0"/>
    <xf numFmtId="172" fontId="94" fillId="0" borderId="92" applyNumberFormat="0" applyFill="0" applyAlignment="0" applyProtection="0"/>
    <xf numFmtId="172" fontId="94" fillId="0" borderId="92" applyNumberFormat="0" applyFill="0" applyAlignment="0" applyProtection="0"/>
    <xf numFmtId="173" fontId="94" fillId="0" borderId="92" applyNumberFormat="0" applyFill="0" applyAlignment="0" applyProtection="0"/>
    <xf numFmtId="172" fontId="94" fillId="0" borderId="92" applyNumberFormat="0" applyFill="0" applyAlignment="0" applyProtection="0"/>
    <xf numFmtId="172" fontId="94" fillId="0" borderId="92" applyNumberFormat="0" applyFill="0" applyAlignment="0" applyProtection="0"/>
    <xf numFmtId="173" fontId="94" fillId="0" borderId="92" applyNumberFormat="0" applyFill="0" applyAlignment="0" applyProtection="0"/>
    <xf numFmtId="172" fontId="94"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173" fontId="94"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172" fontId="94"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172" fontId="94"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0" fontId="47" fillId="0" borderId="92" applyNumberFormat="0" applyFill="0" applyAlignment="0" applyProtection="0"/>
    <xf numFmtId="192" fontId="2" fillId="70" borderId="86" applyFont="0">
      <alignment horizontal="right" vertical="center"/>
    </xf>
    <xf numFmtId="3" fontId="2" fillId="70" borderId="86" applyFont="0">
      <alignment horizontal="right" vertical="center"/>
    </xf>
    <xf numFmtId="0" fontId="83" fillId="64" borderId="91" applyNumberFormat="0" applyAlignment="0" applyProtection="0"/>
    <xf numFmtId="172" fontId="85" fillId="64" borderId="91" applyNumberFormat="0" applyAlignment="0" applyProtection="0"/>
    <xf numFmtId="173" fontId="85" fillId="64" borderId="91" applyNumberFormat="0" applyAlignment="0" applyProtection="0"/>
    <xf numFmtId="172" fontId="85" fillId="64" borderId="91" applyNumberFormat="0" applyAlignment="0" applyProtection="0"/>
    <xf numFmtId="172" fontId="85" fillId="64" borderId="91" applyNumberFormat="0" applyAlignment="0" applyProtection="0"/>
    <xf numFmtId="173" fontId="85" fillId="64" borderId="91" applyNumberFormat="0" applyAlignment="0" applyProtection="0"/>
    <xf numFmtId="172" fontId="85" fillId="64" borderId="91" applyNumberFormat="0" applyAlignment="0" applyProtection="0"/>
    <xf numFmtId="172" fontId="85" fillId="64" borderId="91" applyNumberFormat="0" applyAlignment="0" applyProtection="0"/>
    <xf numFmtId="173" fontId="85" fillId="64" borderId="91" applyNumberFormat="0" applyAlignment="0" applyProtection="0"/>
    <xf numFmtId="172" fontId="85" fillId="64" borderId="91" applyNumberFormat="0" applyAlignment="0" applyProtection="0"/>
    <xf numFmtId="172" fontId="85" fillId="64" borderId="91" applyNumberFormat="0" applyAlignment="0" applyProtection="0"/>
    <xf numFmtId="173" fontId="85" fillId="64" borderId="91" applyNumberFormat="0" applyAlignment="0" applyProtection="0"/>
    <xf numFmtId="172" fontId="85"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173" fontId="85"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172" fontId="85"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172" fontId="85"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0" fontId="83"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 fillId="74" borderId="90" applyNumberFormat="0" applyFont="0" applyAlignment="0" applyProtection="0"/>
    <xf numFmtId="0" fontId="27"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0" fontId="27" fillId="74" borderId="90" applyNumberFormat="0" applyFont="0" applyAlignment="0" applyProtection="0"/>
    <xf numFmtId="3" fontId="2" fillId="72" borderId="86" applyFont="0">
      <alignment horizontal="right" vertical="center"/>
      <protection locked="0"/>
    </xf>
    <xf numFmtId="0" fontId="66" fillId="43" borderId="89" applyNumberFormat="0" applyAlignment="0" applyProtection="0"/>
    <xf numFmtId="172" fontId="68" fillId="43" borderId="89" applyNumberFormat="0" applyAlignment="0" applyProtection="0"/>
    <xf numFmtId="173" fontId="68" fillId="43" borderId="89" applyNumberFormat="0" applyAlignment="0" applyProtection="0"/>
    <xf numFmtId="172" fontId="68" fillId="43" borderId="89" applyNumberFormat="0" applyAlignment="0" applyProtection="0"/>
    <xf numFmtId="172" fontId="68" fillId="43" borderId="89" applyNumberFormat="0" applyAlignment="0" applyProtection="0"/>
    <xf numFmtId="173" fontId="68" fillId="43" borderId="89" applyNumberFormat="0" applyAlignment="0" applyProtection="0"/>
    <xf numFmtId="172" fontId="68" fillId="43" borderId="89" applyNumberFormat="0" applyAlignment="0" applyProtection="0"/>
    <xf numFmtId="172" fontId="68" fillId="43" borderId="89" applyNumberFormat="0" applyAlignment="0" applyProtection="0"/>
    <xf numFmtId="173" fontId="68" fillId="43" borderId="89" applyNumberFormat="0" applyAlignment="0" applyProtection="0"/>
    <xf numFmtId="172" fontId="68" fillId="43" borderId="89" applyNumberFormat="0" applyAlignment="0" applyProtection="0"/>
    <xf numFmtId="172" fontId="68" fillId="43" borderId="89" applyNumberFormat="0" applyAlignment="0" applyProtection="0"/>
    <xf numFmtId="173" fontId="68" fillId="43" borderId="89" applyNumberFormat="0" applyAlignment="0" applyProtection="0"/>
    <xf numFmtId="172" fontId="68"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173" fontId="68"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172" fontId="68"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172" fontId="68"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66"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2" fillId="70" borderId="87" applyFont="0" applyBorder="0">
      <alignment horizontal="center" wrapText="1"/>
    </xf>
    <xf numFmtId="172" fontId="54" fillId="0" borderId="84">
      <alignment horizontal="left" vertical="center"/>
    </xf>
    <xf numFmtId="0" fontId="54" fillId="0" borderId="84">
      <alignment horizontal="left" vertical="center"/>
    </xf>
    <xf numFmtId="0" fontId="54" fillId="0" borderId="84">
      <alignment horizontal="left" vertical="center"/>
    </xf>
    <xf numFmtId="0" fontId="2" fillId="69" borderId="86" applyNumberFormat="0" applyFont="0" applyBorder="0" applyProtection="0">
      <alignment horizontal="center" vertical="center"/>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6" fillId="0" borderId="86" applyNumberFormat="0" applyAlignment="0">
      <alignment horizontal="right"/>
      <protection locked="0"/>
    </xf>
    <xf numFmtId="0" fontId="38" fillId="64" borderId="89" applyNumberFormat="0" applyAlignment="0" applyProtection="0"/>
    <xf numFmtId="172" fontId="40" fillId="64" borderId="89" applyNumberFormat="0" applyAlignment="0" applyProtection="0"/>
    <xf numFmtId="173" fontId="40" fillId="64" borderId="89" applyNumberFormat="0" applyAlignment="0" applyProtection="0"/>
    <xf numFmtId="172" fontId="40" fillId="64" borderId="89" applyNumberFormat="0" applyAlignment="0" applyProtection="0"/>
    <xf numFmtId="172" fontId="40" fillId="64" borderId="89" applyNumberFormat="0" applyAlignment="0" applyProtection="0"/>
    <xf numFmtId="173" fontId="40" fillId="64" borderId="89" applyNumberFormat="0" applyAlignment="0" applyProtection="0"/>
    <xf numFmtId="172" fontId="40" fillId="64" borderId="89" applyNumberFormat="0" applyAlignment="0" applyProtection="0"/>
    <xf numFmtId="172" fontId="40" fillId="64" borderId="89" applyNumberFormat="0" applyAlignment="0" applyProtection="0"/>
    <xf numFmtId="173" fontId="40" fillId="64" borderId="89" applyNumberFormat="0" applyAlignment="0" applyProtection="0"/>
    <xf numFmtId="172" fontId="40" fillId="64" borderId="89" applyNumberFormat="0" applyAlignment="0" applyProtection="0"/>
    <xf numFmtId="172" fontId="40" fillId="64" borderId="89" applyNumberFormat="0" applyAlignment="0" applyProtection="0"/>
    <xf numFmtId="173" fontId="40" fillId="64" borderId="89" applyNumberFormat="0" applyAlignment="0" applyProtection="0"/>
    <xf numFmtId="172" fontId="40"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173" fontId="40"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172" fontId="40"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172" fontId="40"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38" fillId="64" borderId="89" applyNumberFormat="0" applyAlignment="0" applyProtection="0"/>
    <xf numFmtId="0" fontId="1" fillId="0" borderId="0"/>
    <xf numFmtId="173" fontId="26" fillId="37" borderId="0"/>
    <xf numFmtId="0" fontId="2" fillId="0" borderId="0">
      <alignment vertical="center"/>
    </xf>
  </cellStyleXfs>
  <cellXfs count="580">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horizontal="left" vertical="center" wrapText="1"/>
      <protection locked="0"/>
    </xf>
    <xf numFmtId="0" fontId="23" fillId="0" borderId="35" xfId="0" applyFont="1" applyBorder="1" applyAlignment="1">
      <alignment wrapText="1"/>
    </xf>
    <xf numFmtId="0" fontId="23" fillId="0" borderId="11" xfId="0" applyFont="1" applyBorder="1" applyAlignment="1">
      <alignment wrapText="1"/>
    </xf>
    <xf numFmtId="0" fontId="17" fillId="0" borderId="11" xfId="0" applyFont="1" applyBorder="1" applyAlignment="1">
      <alignment wrapText="1"/>
    </xf>
    <xf numFmtId="0" fontId="17" fillId="0" borderId="11" xfId="0" applyFont="1" applyBorder="1" applyAlignment="1">
      <alignment horizontal="right" wrapText="1"/>
    </xf>
    <xf numFmtId="0" fontId="23" fillId="0" borderId="12" xfId="0" applyFont="1" applyBorder="1" applyAlignment="1">
      <alignment wrapText="1"/>
    </xf>
    <xf numFmtId="0" fontId="17" fillId="0" borderId="12" xfId="0" applyFont="1" applyBorder="1" applyAlignment="1">
      <alignment horizontal="right" wrapText="1"/>
    </xf>
    <xf numFmtId="0" fontId="22" fillId="36" borderId="15" xfId="0" applyFont="1" applyFill="1" applyBorder="1" applyAlignment="1">
      <alignment wrapText="1"/>
    </xf>
    <xf numFmtId="0" fontId="3" fillId="0" borderId="21"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169" fontId="5" fillId="3" borderId="3" xfId="1" applyNumberFormat="1" applyFont="1" applyFill="1" applyBorder="1" applyAlignment="1" applyProtection="1">
      <alignment horizontal="center" vertical="center" wrapText="1"/>
      <protection locked="0"/>
    </xf>
    <xf numFmtId="169" fontId="5" fillId="3" borderId="21"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8" fillId="0" borderId="18" xfId="0" applyFont="1" applyFill="1" applyBorder="1" applyAlignment="1">
      <alignment horizontal="left" vertical="center" indent="1"/>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indent="1"/>
    </xf>
    <xf numFmtId="0" fontId="18" fillId="0" borderId="22" xfId="0" applyFont="1" applyFill="1" applyBorder="1" applyAlignment="1">
      <alignment horizontal="center" vertical="center" wrapText="1"/>
    </xf>
    <xf numFmtId="0" fontId="18" fillId="0" borderId="21" xfId="0" applyFont="1" applyFill="1" applyBorder="1" applyAlignment="1">
      <alignment horizontal="left" indent="1"/>
    </xf>
    <xf numFmtId="38" fontId="18" fillId="0" borderId="22" xfId="0" applyNumberFormat="1" applyFont="1" applyFill="1" applyBorder="1" applyAlignment="1" applyProtection="1">
      <alignment horizontal="right"/>
      <protection locked="0"/>
    </xf>
    <xf numFmtId="0" fontId="18" fillId="0" borderId="24" xfId="0" applyFont="1" applyFill="1" applyBorder="1" applyAlignment="1">
      <alignment horizontal="left" vertical="center" indent="1"/>
    </xf>
    <xf numFmtId="0" fontId="19" fillId="0" borderId="25" xfId="0" applyFont="1" applyFill="1" applyBorder="1" applyAlignment="1"/>
    <xf numFmtId="0" fontId="3" fillId="0" borderId="59" xfId="0" applyFont="1" applyBorder="1"/>
    <xf numFmtId="0" fontId="20" fillId="0" borderId="24" xfId="0" applyFont="1" applyBorder="1" applyAlignment="1">
      <alignment horizontal="center" vertical="center" wrapText="1"/>
    </xf>
    <xf numFmtId="0" fontId="20" fillId="0" borderId="25" xfId="0" applyFont="1" applyBorder="1" applyAlignment="1">
      <alignment vertical="center" wrapText="1"/>
    </xf>
    <xf numFmtId="0" fontId="3" fillId="0" borderId="60" xfId="0" applyFont="1" applyBorder="1"/>
    <xf numFmtId="0" fontId="23" fillId="0" borderId="21" xfId="0" applyFont="1" applyBorder="1" applyAlignment="1">
      <alignment horizontal="center"/>
    </xf>
    <xf numFmtId="171" fontId="23" fillId="0" borderId="68" xfId="0" applyNumberFormat="1" applyFont="1" applyBorder="1" applyAlignment="1">
      <alignment horizontal="center"/>
    </xf>
    <xf numFmtId="171" fontId="23" fillId="0" borderId="66" xfId="0" applyNumberFormat="1" applyFont="1" applyBorder="1" applyAlignment="1">
      <alignment horizontal="center"/>
    </xf>
    <xf numFmtId="171" fontId="17" fillId="0" borderId="66" xfId="0" applyNumberFormat="1" applyFont="1" applyBorder="1" applyAlignment="1">
      <alignment horizontal="center"/>
    </xf>
    <xf numFmtId="171" fontId="23" fillId="0" borderId="69" xfId="0" applyNumberFormat="1" applyFont="1" applyBorder="1" applyAlignment="1">
      <alignment horizontal="center"/>
    </xf>
    <xf numFmtId="171" fontId="22" fillId="36" borderId="61" xfId="0" applyNumberFormat="1" applyFont="1" applyFill="1" applyBorder="1" applyAlignment="1">
      <alignment horizontal="center"/>
    </xf>
    <xf numFmtId="171" fontId="23" fillId="0" borderId="65" xfId="0" applyNumberFormat="1" applyFont="1" applyBorder="1" applyAlignment="1">
      <alignment horizontal="center"/>
    </xf>
    <xf numFmtId="0" fontId="23" fillId="0" borderId="24" xfId="0" applyFont="1" applyBorder="1" applyAlignment="1">
      <alignment horizontal="center"/>
    </xf>
    <xf numFmtId="0" fontId="22" fillId="36" borderId="62" xfId="0" applyFont="1" applyFill="1" applyBorder="1" applyAlignment="1">
      <alignment wrapText="1"/>
    </xf>
    <xf numFmtId="171" fontId="22"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9" fontId="8" fillId="36" borderId="26" xfId="1"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6"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71" fontId="16" fillId="76" borderId="66" xfId="0" applyNumberFormat="1" applyFont="1" applyFill="1" applyBorder="1" applyAlignment="1">
      <alignment horizontal="center"/>
    </xf>
    <xf numFmtId="197" fontId="5" fillId="0" borderId="3" xfId="0" applyNumberFormat="1" applyFont="1" applyFill="1" applyBorder="1" applyAlignment="1" applyProtection="1">
      <alignment vertical="center" wrapText="1"/>
      <protection locked="0"/>
    </xf>
    <xf numFmtId="197" fontId="3" fillId="0" borderId="3" xfId="0" applyNumberFormat="1" applyFont="1" applyFill="1" applyBorder="1" applyAlignment="1" applyProtection="1">
      <alignment vertical="center" wrapText="1"/>
      <protection locked="0"/>
    </xf>
    <xf numFmtId="197" fontId="3" fillId="0" borderId="22"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15" fillId="2" borderId="3" xfId="0" applyNumberFormat="1" applyFont="1" applyFill="1" applyBorder="1" applyAlignment="1" applyProtection="1">
      <alignment vertical="center"/>
      <protection locked="0"/>
    </xf>
    <xf numFmtId="197" fontId="15" fillId="2" borderId="22" xfId="0" applyNumberFormat="1" applyFont="1" applyFill="1" applyBorder="1" applyAlignment="1" applyProtection="1">
      <alignment vertical="center"/>
      <protection locked="0"/>
    </xf>
    <xf numFmtId="197" fontId="7" fillId="2" borderId="25"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2"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2" xfId="0" applyNumberFormat="1" applyFont="1" applyFill="1" applyBorder="1" applyAlignment="1" applyProtection="1">
      <alignment horizontal="right"/>
    </xf>
    <xf numFmtId="197" fontId="7" fillId="36" borderId="25" xfId="7"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197" fontId="18" fillId="0" borderId="3" xfId="0" applyNumberFormat="1" applyFont="1" applyFill="1" applyBorder="1" applyAlignment="1" applyProtection="1">
      <alignment horizontal="right"/>
      <protection locked="0"/>
    </xf>
    <xf numFmtId="197" fontId="7" fillId="36" borderId="22" xfId="7" applyNumberFormat="1" applyFont="1" applyFill="1" applyBorder="1" applyAlignment="1" applyProtection="1">
      <alignment horizontal="right"/>
    </xf>
    <xf numFmtId="197" fontId="18" fillId="36" borderId="3" xfId="0" applyNumberFormat="1" applyFont="1" applyFill="1" applyBorder="1" applyAlignment="1">
      <alignment horizontal="right"/>
    </xf>
    <xf numFmtId="197" fontId="7" fillId="0" borderId="22" xfId="7" applyNumberFormat="1" applyFont="1" applyFill="1" applyBorder="1" applyAlignment="1" applyProtection="1">
      <alignment horizontal="right"/>
    </xf>
    <xf numFmtId="197" fontId="19" fillId="0" borderId="3" xfId="0" applyNumberFormat="1" applyFont="1" applyFill="1" applyBorder="1" applyAlignment="1">
      <alignment horizontal="center"/>
    </xf>
    <xf numFmtId="197" fontId="19" fillId="0" borderId="22" xfId="0" applyNumberFormat="1" applyFont="1" applyFill="1" applyBorder="1" applyAlignment="1">
      <alignment horizontal="center"/>
    </xf>
    <xf numFmtId="197" fontId="18" fillId="36" borderId="3" xfId="0" applyNumberFormat="1" applyFont="1" applyFill="1" applyBorder="1" applyAlignment="1" applyProtection="1">
      <alignment horizontal="right"/>
    </xf>
    <xf numFmtId="197" fontId="18" fillId="0" borderId="22" xfId="0" applyNumberFormat="1" applyFont="1" applyFill="1" applyBorder="1" applyAlignment="1" applyProtection="1">
      <alignment horizontal="right"/>
      <protection locked="0"/>
    </xf>
    <xf numFmtId="197" fontId="18"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8" fillId="0" borderId="3" xfId="0" applyNumberFormat="1" applyFont="1" applyFill="1" applyBorder="1" applyAlignment="1" applyProtection="1">
      <protection locked="0"/>
    </xf>
    <xf numFmtId="197" fontId="7" fillId="36" borderId="22" xfId="7" applyNumberFormat="1" applyFont="1" applyFill="1" applyBorder="1" applyAlignment="1" applyProtection="1"/>
    <xf numFmtId="197" fontId="18" fillId="0" borderId="3" xfId="0" applyNumberFormat="1" applyFont="1" applyFill="1" applyBorder="1" applyAlignment="1" applyProtection="1">
      <alignment horizontal="right" vertical="center"/>
      <protection locked="0"/>
    </xf>
    <xf numFmtId="197" fontId="18" fillId="36" borderId="25" xfId="0" applyNumberFormat="1" applyFont="1" applyFill="1" applyBorder="1" applyAlignment="1">
      <alignment horizontal="right"/>
    </xf>
    <xf numFmtId="197" fontId="7" fillId="36" borderId="26"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5" xfId="0" applyNumberFormat="1" applyFont="1" applyFill="1" applyBorder="1" applyAlignment="1" applyProtection="1">
      <alignment horizontal="right"/>
    </xf>
    <xf numFmtId="197" fontId="7" fillId="36" borderId="25" xfId="0" applyNumberFormat="1" applyFont="1" applyFill="1" applyBorder="1" applyAlignment="1" applyProtection="1">
      <alignment horizontal="right"/>
    </xf>
    <xf numFmtId="3" fontId="21" fillId="36" borderId="25"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23" fillId="0" borderId="34" xfId="0" applyNumberFormat="1" applyFont="1" applyBorder="1" applyAlignment="1">
      <alignment vertical="center"/>
    </xf>
    <xf numFmtId="197" fontId="23" fillId="0" borderId="13" xfId="0" applyNumberFormat="1" applyFont="1" applyBorder="1" applyAlignment="1">
      <alignment vertical="center"/>
    </xf>
    <xf numFmtId="197" fontId="17" fillId="0" borderId="13" xfId="0" applyNumberFormat="1" applyFont="1" applyBorder="1" applyAlignment="1">
      <alignment vertical="center"/>
    </xf>
    <xf numFmtId="197" fontId="23" fillId="0" borderId="14" xfId="0" applyNumberFormat="1" applyFont="1" applyBorder="1" applyAlignment="1">
      <alignment vertical="center"/>
    </xf>
    <xf numFmtId="197" fontId="22" fillId="36" borderId="16" xfId="0" applyNumberFormat="1" applyFont="1" applyFill="1" applyBorder="1" applyAlignment="1">
      <alignment vertical="center"/>
    </xf>
    <xf numFmtId="197" fontId="23" fillId="0" borderId="17" xfId="0" applyNumberFormat="1" applyFont="1" applyBorder="1" applyAlignment="1">
      <alignment vertical="center"/>
    </xf>
    <xf numFmtId="197" fontId="17" fillId="0" borderId="14" xfId="0" applyNumberFormat="1" applyFont="1" applyBorder="1" applyAlignment="1">
      <alignment vertical="center"/>
    </xf>
    <xf numFmtId="197" fontId="22" fillId="36" borderId="63" xfId="0" applyNumberFormat="1" applyFont="1" applyFill="1" applyBorder="1" applyAlignment="1">
      <alignment vertical="center"/>
    </xf>
    <xf numFmtId="197" fontId="23" fillId="36" borderId="13" xfId="0" applyNumberFormat="1" applyFont="1" applyFill="1" applyBorder="1" applyAlignment="1">
      <alignment vertical="center"/>
    </xf>
    <xf numFmtId="197" fontId="3" fillId="0" borderId="3" xfId="0" applyNumberFormat="1" applyFont="1" applyBorder="1" applyAlignment="1"/>
    <xf numFmtId="197" fontId="3" fillId="36" borderId="25" xfId="0" applyNumberFormat="1" applyFont="1" applyFill="1" applyBorder="1"/>
    <xf numFmtId="197" fontId="3" fillId="0" borderId="21" xfId="0" applyNumberFormat="1" applyFont="1" applyBorder="1" applyAlignment="1"/>
    <xf numFmtId="197" fontId="3" fillId="0" borderId="22" xfId="0" applyNumberFormat="1" applyFont="1" applyBorder="1" applyAlignment="1"/>
    <xf numFmtId="197" fontId="3" fillId="36" borderId="56" xfId="0" applyNumberFormat="1" applyFont="1" applyFill="1" applyBorder="1" applyAlignment="1"/>
    <xf numFmtId="197" fontId="3" fillId="36" borderId="24" xfId="0" applyNumberFormat="1" applyFont="1" applyFill="1" applyBorder="1"/>
    <xf numFmtId="197" fontId="3" fillId="36" borderId="26" xfId="0" applyNumberFormat="1" applyFont="1" applyFill="1" applyBorder="1"/>
    <xf numFmtId="197" fontId="3" fillId="36" borderId="57" xfId="0" applyNumberFormat="1" applyFont="1" applyFill="1" applyBorder="1"/>
    <xf numFmtId="197" fontId="3" fillId="0" borderId="3" xfId="0" applyNumberFormat="1" applyFont="1" applyBorder="1"/>
    <xf numFmtId="197" fontId="3" fillId="0" borderId="3" xfId="0" applyNumberFormat="1" applyFont="1" applyFill="1" applyBorder="1"/>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5"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5" xfId="1" applyNumberFormat="1" applyFont="1" applyFill="1" applyBorder="1" applyAlignment="1" applyProtection="1">
      <protection locked="0"/>
    </xf>
    <xf numFmtId="197" fontId="7" fillId="3" borderId="25" xfId="5" applyNumberFormat="1" applyFont="1" applyFill="1" applyBorder="1" applyProtection="1">
      <protection locked="0"/>
    </xf>
    <xf numFmtId="197" fontId="23" fillId="0" borderId="0" xfId="0" applyNumberFormat="1" applyFont="1"/>
    <xf numFmtId="0" fontId="3" fillId="0" borderId="29" xfId="0" applyFont="1" applyBorder="1" applyAlignment="1">
      <alignment horizontal="center" vertical="center"/>
    </xf>
    <xf numFmtId="197" fontId="3" fillId="0" borderId="8" xfId="0" applyNumberFormat="1" applyFont="1" applyBorder="1" applyAlignment="1"/>
    <xf numFmtId="0" fontId="3" fillId="0" borderId="29" xfId="0" applyFont="1" applyBorder="1" applyAlignment="1">
      <alignment wrapText="1"/>
    </xf>
    <xf numFmtId="197" fontId="3" fillId="0" borderId="8" xfId="0" applyNumberFormat="1" applyFont="1" applyBorder="1"/>
    <xf numFmtId="197" fontId="3" fillId="0" borderId="23" xfId="0" applyNumberFormat="1" applyFont="1" applyBorder="1" applyAlignment="1"/>
    <xf numFmtId="197"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4"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71"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73" fontId="26" fillId="37" borderId="0" xfId="20" applyBorder="1"/>
    <xf numFmtId="173" fontId="26" fillId="37" borderId="79" xfId="20" applyBorder="1"/>
    <xf numFmtId="197" fontId="7" fillId="2" borderId="22" xfId="0" applyNumberFormat="1" applyFont="1" applyFill="1" applyBorder="1" applyAlignment="1" applyProtection="1">
      <alignment vertical="center"/>
      <protection locked="0"/>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19" xfId="0" applyFont="1" applyFill="1" applyBorder="1" applyAlignment="1">
      <alignment vertical="center"/>
    </xf>
    <xf numFmtId="0" fontId="3" fillId="0" borderId="29" xfId="0" applyFont="1" applyFill="1" applyBorder="1" applyAlignment="1">
      <alignment vertical="center"/>
    </xf>
    <xf numFmtId="0" fontId="3" fillId="0" borderId="81" xfId="0" applyFont="1" applyFill="1" applyBorder="1" applyAlignment="1">
      <alignment vertical="center"/>
    </xf>
    <xf numFmtId="0" fontId="3" fillId="0" borderId="82" xfId="0" applyFont="1" applyFill="1" applyBorder="1" applyAlignment="1">
      <alignment vertical="center"/>
    </xf>
    <xf numFmtId="0" fontId="3" fillId="0" borderId="83" xfId="0" applyFont="1" applyFill="1" applyBorder="1" applyAlignment="1">
      <alignment vertical="center"/>
    </xf>
    <xf numFmtId="0" fontId="3" fillId="0" borderId="18" xfId="0" applyFont="1" applyFill="1" applyBorder="1" applyAlignment="1">
      <alignment horizontal="center" vertical="center"/>
    </xf>
    <xf numFmtId="0" fontId="3" fillId="0" borderId="20" xfId="0"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vertical="center"/>
    </xf>
    <xf numFmtId="0" fontId="3" fillId="0" borderId="96" xfId="0" applyFont="1" applyFill="1" applyBorder="1" applyAlignment="1">
      <alignment horizontal="center" vertical="center"/>
    </xf>
    <xf numFmtId="173" fontId="26" fillId="37" borderId="33" xfId="20" applyBorder="1"/>
    <xf numFmtId="173" fontId="26" fillId="37" borderId="98" xfId="20" applyBorder="1"/>
    <xf numFmtId="173" fontId="26" fillId="37" borderId="88" xfId="20" applyBorder="1"/>
    <xf numFmtId="173" fontId="26" fillId="37" borderId="60" xfId="20" applyBorder="1"/>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76" xfId="0" applyFont="1" applyFill="1" applyBorder="1" applyAlignment="1">
      <alignment horizontal="center" vertical="center"/>
    </xf>
    <xf numFmtId="0" fontId="3" fillId="3" borderId="84" xfId="0" applyFont="1" applyFill="1" applyBorder="1" applyAlignment="1">
      <alignment vertical="center"/>
    </xf>
    <xf numFmtId="0" fontId="12" fillId="3" borderId="99" xfId="0" applyFont="1" applyFill="1" applyBorder="1" applyAlignment="1">
      <alignment horizontal="left"/>
    </xf>
    <xf numFmtId="0" fontId="12" fillId="3" borderId="100" xfId="0" applyFont="1" applyFill="1" applyBorder="1" applyAlignment="1">
      <alignment horizontal="left"/>
    </xf>
    <xf numFmtId="0" fontId="3" fillId="0" borderId="0" xfId="0" applyFont="1"/>
    <xf numFmtId="0" fontId="3" fillId="0" borderId="0" xfId="0" applyFont="1" applyFill="1"/>
    <xf numFmtId="0" fontId="3" fillId="0" borderId="86"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4" fillId="3" borderId="102" xfId="0" applyFont="1" applyFill="1" applyBorder="1" applyAlignment="1">
      <alignment vertical="center"/>
    </xf>
    <xf numFmtId="0" fontId="3" fillId="3" borderId="23" xfId="0" applyFont="1" applyFill="1" applyBorder="1" applyAlignment="1">
      <alignment vertical="center"/>
    </xf>
    <xf numFmtId="0" fontId="3" fillId="0" borderId="103" xfId="0" applyFont="1" applyFill="1" applyBorder="1" applyAlignment="1">
      <alignment horizontal="center" vertical="center"/>
    </xf>
    <xf numFmtId="0" fontId="4" fillId="0" borderId="25" xfId="0" applyFont="1" applyFill="1" applyBorder="1" applyAlignment="1">
      <alignment vertical="center"/>
    </xf>
    <xf numFmtId="173" fontId="26" fillId="37" borderId="27" xfId="20" applyBorder="1"/>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197"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3" fillId="0" borderId="85" xfId="0" applyFont="1" applyBorder="1" applyAlignment="1">
      <alignment vertical="center" wrapText="1"/>
    </xf>
    <xf numFmtId="171" fontId="3" fillId="0" borderId="86" xfId="0" applyNumberFormat="1" applyFont="1" applyBorder="1" applyAlignment="1">
      <alignment horizontal="center" vertical="center"/>
    </xf>
    <xf numFmtId="171" fontId="3" fillId="0" borderId="101" xfId="0" applyNumberFormat="1" applyFont="1" applyBorder="1" applyAlignment="1">
      <alignment horizontal="center" vertical="center"/>
    </xf>
    <xf numFmtId="171" fontId="12" fillId="0" borderId="86" xfId="0" applyNumberFormat="1" applyFont="1" applyBorder="1" applyAlignment="1">
      <alignment horizontal="center" vertical="center"/>
    </xf>
    <xf numFmtId="0" fontId="12" fillId="0" borderId="85" xfId="0" applyFont="1" applyBorder="1" applyAlignment="1">
      <alignment vertical="center" wrapText="1"/>
    </xf>
    <xf numFmtId="0" fontId="0" fillId="0" borderId="24" xfId="0" applyBorder="1"/>
    <xf numFmtId="0" fontId="4" fillId="36" borderId="104" xfId="0" applyFont="1" applyFill="1" applyBorder="1" applyAlignment="1">
      <alignment vertical="center" wrapText="1"/>
    </xf>
    <xf numFmtId="171" fontId="4"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103"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4" fillId="36" borderId="101" xfId="0" applyFont="1" applyFill="1" applyBorder="1" applyAlignment="1">
      <alignment horizontal="left" vertical="center" wrapText="1"/>
    </xf>
    <xf numFmtId="0" fontId="3" fillId="0" borderId="103" xfId="0" applyFont="1" applyFill="1" applyBorder="1" applyAlignment="1">
      <alignment horizontal="right" vertical="center" wrapText="1"/>
    </xf>
    <xf numFmtId="0" fontId="3" fillId="0" borderId="86" xfId="0" applyFont="1" applyFill="1" applyBorder="1" applyAlignment="1">
      <alignment horizontal="left" vertical="center" wrapText="1"/>
    </xf>
    <xf numFmtId="0" fontId="105" fillId="0" borderId="103" xfId="0" applyFont="1" applyFill="1" applyBorder="1" applyAlignment="1">
      <alignment horizontal="right" vertical="center" wrapText="1"/>
    </xf>
    <xf numFmtId="0" fontId="105" fillId="0" borderId="86"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5" fillId="0" borderId="0" xfId="0" applyFont="1" applyFill="1" applyAlignment="1">
      <alignment horizontal="left" vertical="center"/>
    </xf>
    <xf numFmtId="49" fontId="106" fillId="0" borderId="24" xfId="5" applyNumberFormat="1" applyFont="1" applyFill="1" applyBorder="1" applyAlignment="1" applyProtection="1">
      <alignment horizontal="left" vertical="center"/>
      <protection locked="0"/>
    </xf>
    <xf numFmtId="0" fontId="107" fillId="0" borderId="25" xfId="9" applyFont="1" applyFill="1" applyBorder="1" applyAlignment="1" applyProtection="1">
      <alignment horizontal="left" vertical="center" wrapText="1"/>
      <protection locked="0"/>
    </xf>
    <xf numFmtId="0" fontId="20" fillId="0" borderId="103" xfId="0" applyFont="1" applyBorder="1" applyAlignment="1">
      <alignment horizontal="center" vertical="center" wrapText="1"/>
    </xf>
    <xf numFmtId="0" fontId="20" fillId="0" borderId="86" xfId="0" applyFont="1" applyBorder="1" applyAlignment="1">
      <alignment vertical="center" wrapText="1"/>
    </xf>
    <xf numFmtId="3" fontId="21" fillId="36" borderId="86" xfId="0" applyNumberFormat="1" applyFont="1" applyFill="1" applyBorder="1" applyAlignment="1">
      <alignment vertical="center" wrapText="1"/>
    </xf>
    <xf numFmtId="14" fontId="5" fillId="3" borderId="86" xfId="8" quotePrefix="1" applyNumberFormat="1" applyFont="1" applyFill="1" applyBorder="1" applyAlignment="1" applyProtection="1">
      <alignment horizontal="left" vertical="center" wrapText="1" indent="2"/>
      <protection locked="0"/>
    </xf>
    <xf numFmtId="3" fontId="21" fillId="0" borderId="86" xfId="0" applyNumberFormat="1" applyFont="1" applyBorder="1" applyAlignment="1">
      <alignment vertical="center" wrapText="1"/>
    </xf>
    <xf numFmtId="14" fontId="5" fillId="3" borderId="86" xfId="8" quotePrefix="1" applyNumberFormat="1" applyFont="1" applyFill="1" applyBorder="1" applyAlignment="1" applyProtection="1">
      <alignment horizontal="left" vertical="center" wrapText="1" indent="3"/>
      <protection locked="0"/>
    </xf>
    <xf numFmtId="3" fontId="21" fillId="0" borderId="86" xfId="0" applyNumberFormat="1" applyFont="1" applyFill="1" applyBorder="1" applyAlignment="1">
      <alignment vertical="center" wrapText="1"/>
    </xf>
    <xf numFmtId="0" fontId="20" fillId="0" borderId="86" xfId="0" applyFont="1" applyFill="1" applyBorder="1" applyAlignment="1">
      <alignment horizontal="left" vertical="center" wrapText="1" indent="2"/>
    </xf>
    <xf numFmtId="0" fontId="9" fillId="0" borderId="86" xfId="17" applyFill="1" applyBorder="1" applyAlignment="1" applyProtection="1"/>
    <xf numFmtId="49" fontId="105" fillId="0" borderId="103" xfId="0" applyNumberFormat="1" applyFont="1" applyFill="1" applyBorder="1" applyAlignment="1">
      <alignment horizontal="right" vertical="center" wrapText="1"/>
    </xf>
    <xf numFmtId="0" fontId="5" fillId="3" borderId="86" xfId="20960" applyFont="1" applyFill="1" applyBorder="1" applyAlignment="1" applyProtection="1"/>
    <xf numFmtId="0" fontId="102" fillId="0" borderId="86" xfId="20960" applyFont="1" applyFill="1" applyBorder="1" applyAlignment="1" applyProtection="1">
      <alignment horizontal="center" vertical="center"/>
    </xf>
    <xf numFmtId="0" fontId="3" fillId="0" borderId="86" xfId="0" applyFont="1" applyBorder="1"/>
    <xf numFmtId="0" fontId="9" fillId="0" borderId="86" xfId="17" applyFill="1" applyBorder="1" applyAlignment="1" applyProtection="1">
      <alignment horizontal="left" vertical="center" wrapText="1"/>
    </xf>
    <xf numFmtId="49" fontId="105" fillId="0" borderId="86" xfId="0" applyNumberFormat="1" applyFont="1" applyFill="1" applyBorder="1" applyAlignment="1">
      <alignment horizontal="right" vertical="center" wrapText="1"/>
    </xf>
    <xf numFmtId="0" fontId="9" fillId="0" borderId="86" xfId="17" applyFill="1" applyBorder="1" applyAlignment="1" applyProtection="1">
      <alignment horizontal="left" vertical="center"/>
    </xf>
    <xf numFmtId="0" fontId="9" fillId="0" borderId="86" xfId="17" applyBorder="1" applyAlignment="1" applyProtection="1"/>
    <xf numFmtId="0" fontId="3" fillId="0" borderId="86" xfId="0" applyFont="1" applyFill="1" applyBorder="1"/>
    <xf numFmtId="0" fontId="20" fillId="0" borderId="103" xfId="0" applyFont="1" applyFill="1" applyBorder="1" applyAlignment="1">
      <alignment horizontal="center" vertical="center" wrapText="1"/>
    </xf>
    <xf numFmtId="0" fontId="20" fillId="0" borderId="86" xfId="0" applyFont="1" applyFill="1" applyBorder="1" applyAlignment="1">
      <alignment vertical="center" wrapText="1"/>
    </xf>
    <xf numFmtId="0" fontId="108" fillId="77" borderId="87" xfId="21412" applyFont="1" applyFill="1" applyBorder="1" applyAlignment="1" applyProtection="1">
      <alignment vertical="center" wrapText="1"/>
      <protection locked="0"/>
    </xf>
    <xf numFmtId="0" fontId="109" fillId="70" borderId="81" xfId="21412" applyFont="1" applyFill="1" applyBorder="1" applyAlignment="1" applyProtection="1">
      <alignment horizontal="center" vertical="center"/>
      <protection locked="0"/>
    </xf>
    <xf numFmtId="0" fontId="108" fillId="78" borderId="86" xfId="21412" applyFont="1" applyFill="1" applyBorder="1" applyAlignment="1" applyProtection="1">
      <alignment horizontal="center" vertical="center"/>
      <protection locked="0"/>
    </xf>
    <xf numFmtId="0" fontId="108" fillId="77" borderId="87" xfId="21412" applyFont="1" applyFill="1" applyBorder="1" applyAlignment="1" applyProtection="1">
      <alignment vertical="center"/>
      <protection locked="0"/>
    </xf>
    <xf numFmtId="0" fontId="110" fillId="70" borderId="81" xfId="21412" applyFont="1" applyFill="1" applyBorder="1" applyAlignment="1" applyProtection="1">
      <alignment horizontal="center" vertical="center"/>
      <protection locked="0"/>
    </xf>
    <xf numFmtId="0" fontId="110" fillId="3" borderId="81" xfId="21412" applyFont="1" applyFill="1" applyBorder="1" applyAlignment="1" applyProtection="1">
      <alignment horizontal="center" vertical="center"/>
      <protection locked="0"/>
    </xf>
    <xf numFmtId="0" fontId="110" fillId="0" borderId="81" xfId="21412" applyFont="1" applyFill="1" applyBorder="1" applyAlignment="1" applyProtection="1">
      <alignment horizontal="center" vertical="center"/>
      <protection locked="0"/>
    </xf>
    <xf numFmtId="0" fontId="111" fillId="78" borderId="86" xfId="21412" applyFont="1" applyFill="1" applyBorder="1" applyAlignment="1" applyProtection="1">
      <alignment horizontal="center" vertical="center"/>
      <protection locked="0"/>
    </xf>
    <xf numFmtId="0" fontId="108" fillId="77" borderId="87" xfId="21412" applyFont="1" applyFill="1" applyBorder="1" applyAlignment="1" applyProtection="1">
      <alignment horizontal="center" vertical="center"/>
      <protection locked="0"/>
    </xf>
    <xf numFmtId="0" fontId="62" fillId="77" borderId="87" xfId="21412" applyFont="1" applyFill="1" applyBorder="1" applyAlignment="1" applyProtection="1">
      <alignment vertical="center"/>
      <protection locked="0"/>
    </xf>
    <xf numFmtId="0" fontId="110" fillId="70" borderId="86" xfId="21412" applyFont="1" applyFill="1" applyBorder="1" applyAlignment="1" applyProtection="1">
      <alignment horizontal="center" vertical="center"/>
      <protection locked="0"/>
    </xf>
    <xf numFmtId="0" fontId="36" fillId="70" borderId="86" xfId="21412" applyFont="1" applyFill="1" applyBorder="1" applyAlignment="1" applyProtection="1">
      <alignment horizontal="center" vertical="center"/>
      <protection locked="0"/>
    </xf>
    <xf numFmtId="0" fontId="62" fillId="77" borderId="85" xfId="21412" applyFont="1" applyFill="1" applyBorder="1" applyAlignment="1" applyProtection="1">
      <alignment vertical="center"/>
      <protection locked="0"/>
    </xf>
    <xf numFmtId="0" fontId="109" fillId="0" borderId="85" xfId="21412" applyFont="1" applyFill="1" applyBorder="1" applyAlignment="1" applyProtection="1">
      <alignment horizontal="left" vertical="center" wrapText="1"/>
      <protection locked="0"/>
    </xf>
    <xf numFmtId="169" fontId="109" fillId="0" borderId="86" xfId="948" applyNumberFormat="1" applyFont="1" applyFill="1" applyBorder="1" applyAlignment="1" applyProtection="1">
      <alignment horizontal="right" vertical="center"/>
      <protection locked="0"/>
    </xf>
    <xf numFmtId="0" fontId="108" fillId="78" borderId="85" xfId="21412" applyFont="1" applyFill="1" applyBorder="1" applyAlignment="1" applyProtection="1">
      <alignment vertical="top" wrapText="1"/>
      <protection locked="0"/>
    </xf>
    <xf numFmtId="169" fontId="109" fillId="78" borderId="86" xfId="948" applyNumberFormat="1" applyFont="1" applyFill="1" applyBorder="1" applyAlignment="1" applyProtection="1">
      <alignment horizontal="right" vertical="center"/>
    </xf>
    <xf numFmtId="169" fontId="62" fillId="77" borderId="85" xfId="948" applyNumberFormat="1" applyFont="1" applyFill="1" applyBorder="1" applyAlignment="1" applyProtection="1">
      <alignment horizontal="right" vertical="center"/>
      <protection locked="0"/>
    </xf>
    <xf numFmtId="0" fontId="109" fillId="70" borderId="85" xfId="21412" applyFont="1" applyFill="1" applyBorder="1" applyAlignment="1" applyProtection="1">
      <alignment vertical="center" wrapText="1"/>
      <protection locked="0"/>
    </xf>
    <xf numFmtId="0" fontId="109" fillId="70" borderId="85" xfId="21412" applyFont="1" applyFill="1" applyBorder="1" applyAlignment="1" applyProtection="1">
      <alignment horizontal="left" vertical="center" wrapText="1"/>
      <protection locked="0"/>
    </xf>
    <xf numFmtId="0" fontId="109" fillId="0" borderId="85" xfId="21412" applyFont="1" applyFill="1" applyBorder="1" applyAlignment="1" applyProtection="1">
      <alignment vertical="center" wrapText="1"/>
      <protection locked="0"/>
    </xf>
    <xf numFmtId="0" fontId="109" fillId="3" borderId="85" xfId="21412" applyFont="1" applyFill="1" applyBorder="1" applyAlignment="1" applyProtection="1">
      <alignment horizontal="left" vertical="center" wrapText="1"/>
      <protection locked="0"/>
    </xf>
    <xf numFmtId="0" fontId="108" fillId="78" borderId="85" xfId="21412" applyFont="1" applyFill="1" applyBorder="1" applyAlignment="1" applyProtection="1">
      <alignment vertical="center" wrapText="1"/>
      <protection locked="0"/>
    </xf>
    <xf numFmtId="169" fontId="108" fillId="77" borderId="85" xfId="948" applyNumberFormat="1" applyFont="1" applyFill="1" applyBorder="1" applyAlignment="1" applyProtection="1">
      <alignment horizontal="right" vertical="center"/>
      <protection locked="0"/>
    </xf>
    <xf numFmtId="169" fontId="109" fillId="3" borderId="86" xfId="948" applyNumberFormat="1" applyFont="1" applyFill="1" applyBorder="1" applyAlignment="1" applyProtection="1">
      <alignment horizontal="right" vertical="center"/>
      <protection locked="0"/>
    </xf>
    <xf numFmtId="10" fontId="5" fillId="0" borderId="86" xfId="20961" applyNumberFormat="1" applyFont="1" applyFill="1" applyBorder="1" applyAlignment="1">
      <alignment horizontal="left" vertical="center" wrapText="1"/>
    </xf>
    <xf numFmtId="10" fontId="3" fillId="0" borderId="86" xfId="20961" applyNumberFormat="1"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105" fillId="0" borderId="86" xfId="20961" applyNumberFormat="1" applyFont="1" applyFill="1" applyBorder="1" applyAlignment="1">
      <alignment horizontal="left" vertical="center" wrapText="1"/>
    </xf>
    <xf numFmtId="10" fontId="4" fillId="36" borderId="86" xfId="20961" applyNumberFormat="1" applyFont="1" applyFill="1" applyBorder="1" applyAlignment="1">
      <alignment horizontal="left" vertical="center" wrapText="1"/>
    </xf>
    <xf numFmtId="10" fontId="4" fillId="36" borderId="86" xfId="0" applyNumberFormat="1" applyFont="1" applyFill="1" applyBorder="1" applyAlignment="1">
      <alignment horizontal="center" vertical="center" wrapText="1"/>
    </xf>
    <xf numFmtId="10" fontId="107" fillId="0" borderId="25" xfId="20961" applyNumberFormat="1" applyFont="1" applyFill="1" applyBorder="1" applyAlignment="1" applyProtection="1">
      <alignment horizontal="left" vertical="center"/>
    </xf>
    <xf numFmtId="168" fontId="5" fillId="0" borderId="0" xfId="7" applyFont="1"/>
    <xf numFmtId="9" fontId="3" fillId="0" borderId="3" xfId="20961" applyFont="1" applyBorder="1" applyAlignment="1" applyProtection="1">
      <alignment vertical="center" wrapText="1"/>
      <protection locked="0"/>
    </xf>
    <xf numFmtId="9" fontId="3" fillId="0" borderId="22" xfId="20961" applyFont="1" applyBorder="1" applyAlignment="1" applyProtection="1">
      <alignment vertical="center" wrapText="1"/>
      <protection locked="0"/>
    </xf>
    <xf numFmtId="9" fontId="26" fillId="37" borderId="0" xfId="20961" applyFont="1" applyFill="1" applyBorder="1"/>
    <xf numFmtId="9" fontId="26" fillId="37" borderId="79" xfId="20961" applyFont="1" applyFill="1" applyBorder="1"/>
    <xf numFmtId="9" fontId="15" fillId="2" borderId="3" xfId="20961" applyFont="1" applyFill="1" applyBorder="1" applyAlignment="1" applyProtection="1">
      <alignment vertical="center"/>
      <protection locked="0"/>
    </xf>
    <xf numFmtId="9" fontId="15" fillId="2" borderId="22" xfId="20961" applyFont="1" applyFill="1" applyBorder="1" applyAlignment="1" applyProtection="1">
      <alignment vertical="center"/>
      <protection locked="0"/>
    </xf>
    <xf numFmtId="9" fontId="7" fillId="2" borderId="3" xfId="20961" applyFont="1" applyFill="1" applyBorder="1" applyAlignment="1" applyProtection="1">
      <alignment vertical="center"/>
      <protection locked="0"/>
    </xf>
    <xf numFmtId="9" fontId="7" fillId="2" borderId="22" xfId="20961" applyFont="1" applyFill="1" applyBorder="1" applyAlignment="1" applyProtection="1">
      <alignment vertical="center"/>
      <protection locked="0"/>
    </xf>
    <xf numFmtId="183" fontId="5" fillId="0" borderId="19" xfId="0" applyNumberFormat="1" applyFont="1" applyFill="1" applyBorder="1" applyAlignment="1">
      <alignment horizontal="left" vertical="center" wrapText="1" indent="1"/>
    </xf>
    <xf numFmtId="183" fontId="3" fillId="0" borderId="19"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xf>
    <xf numFmtId="9" fontId="7" fillId="2" borderId="25" xfId="20961" applyFont="1" applyFill="1" applyBorder="1" applyAlignment="1" applyProtection="1">
      <alignment vertical="center"/>
      <protection locked="0"/>
    </xf>
    <xf numFmtId="9" fontId="15" fillId="2" borderId="25"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0" fontId="23" fillId="0" borderId="86" xfId="0" applyFont="1" applyBorder="1"/>
    <xf numFmtId="198" fontId="5" fillId="0" borderId="0" xfId="0" applyNumberFormat="1" applyFont="1" applyAlignment="1">
      <alignment horizontal="left"/>
    </xf>
    <xf numFmtId="198" fontId="0" fillId="0" borderId="0" xfId="0" applyNumberFormat="1"/>
    <xf numFmtId="198" fontId="23" fillId="0" borderId="0" xfId="0" applyNumberFormat="1" applyFont="1"/>
    <xf numFmtId="198" fontId="3" fillId="0" borderId="0" xfId="0" applyNumberFormat="1" applyFont="1" applyFill="1"/>
    <xf numFmtId="198" fontId="3" fillId="0" borderId="0" xfId="0" applyNumberFormat="1" applyFont="1"/>
    <xf numFmtId="198" fontId="7" fillId="0" borderId="0" xfId="11" applyNumberFormat="1" applyFont="1" applyFill="1" applyBorder="1" applyAlignment="1" applyProtection="1"/>
    <xf numFmtId="198" fontId="5" fillId="0" borderId="0" xfId="0" applyNumberFormat="1" applyFont="1"/>
    <xf numFmtId="0" fontId="112" fillId="0" borderId="0" xfId="11" applyFont="1" applyFill="1" applyBorder="1" applyProtection="1"/>
    <xf numFmtId="0" fontId="113" fillId="0" borderId="0" xfId="0" applyFont="1"/>
    <xf numFmtId="0" fontId="104" fillId="0" borderId="0" xfId="0" applyFont="1"/>
    <xf numFmtId="0" fontId="112" fillId="0" borderId="0" xfId="11" applyFont="1" applyFill="1" applyBorder="1" applyAlignment="1" applyProtection="1"/>
    <xf numFmtId="198" fontId="112" fillId="0" borderId="0" xfId="11" applyNumberFormat="1" applyFont="1" applyFill="1" applyBorder="1" applyAlignment="1" applyProtection="1"/>
    <xf numFmtId="0" fontId="104" fillId="0" borderId="0" xfId="0" applyFont="1" applyFill="1"/>
    <xf numFmtId="0" fontId="114" fillId="0" borderId="0" xfId="0" applyFont="1" applyAlignment="1">
      <alignment horizontal="center"/>
    </xf>
    <xf numFmtId="0" fontId="113" fillId="0" borderId="18" xfId="9" applyFont="1" applyFill="1" applyBorder="1" applyAlignment="1" applyProtection="1">
      <alignment horizontal="center" vertical="center"/>
      <protection locked="0"/>
    </xf>
    <xf numFmtId="0" fontId="115" fillId="3" borderId="5" xfId="9" applyFont="1" applyFill="1" applyBorder="1" applyAlignment="1" applyProtection="1">
      <alignment horizontal="center" vertical="center" wrapText="1"/>
      <protection locked="0"/>
    </xf>
    <xf numFmtId="169" fontId="113" fillId="3" borderId="20" xfId="2" applyNumberFormat="1" applyFont="1" applyFill="1" applyBorder="1" applyAlignment="1" applyProtection="1">
      <alignment horizontal="center" vertical="center"/>
      <protection locked="0"/>
    </xf>
    <xf numFmtId="0" fontId="113" fillId="0" borderId="21" xfId="9" applyFont="1" applyFill="1" applyBorder="1" applyAlignment="1" applyProtection="1">
      <alignment horizontal="center" vertical="center"/>
      <protection locked="0"/>
    </xf>
    <xf numFmtId="0" fontId="114" fillId="36" borderId="3" xfId="0" applyFont="1" applyFill="1" applyBorder="1" applyAlignment="1">
      <alignment horizontal="left" vertical="top" wrapText="1"/>
    </xf>
    <xf numFmtId="197" fontId="113" fillId="36" borderId="22" xfId="2" applyNumberFormat="1" applyFont="1" applyFill="1" applyBorder="1" applyAlignment="1" applyProtection="1">
      <alignment vertical="top"/>
    </xf>
    <xf numFmtId="0" fontId="113" fillId="3" borderId="7" xfId="13" applyFont="1" applyFill="1" applyBorder="1" applyAlignment="1" applyProtection="1">
      <alignment vertical="center" wrapText="1"/>
      <protection locked="0"/>
    </xf>
    <xf numFmtId="197" fontId="113" fillId="3" borderId="22" xfId="2" applyNumberFormat="1" applyFont="1" applyFill="1" applyBorder="1" applyAlignment="1" applyProtection="1">
      <alignment vertical="top"/>
      <protection locked="0"/>
    </xf>
    <xf numFmtId="0" fontId="113" fillId="3" borderId="3" xfId="13" applyFont="1" applyFill="1" applyBorder="1" applyAlignment="1" applyProtection="1">
      <alignment vertical="center" wrapText="1"/>
      <protection locked="0"/>
    </xf>
    <xf numFmtId="0" fontId="113" fillId="3" borderId="2" xfId="13" applyFont="1" applyFill="1" applyBorder="1" applyAlignment="1" applyProtection="1">
      <alignment vertical="center" wrapText="1"/>
      <protection locked="0"/>
    </xf>
    <xf numFmtId="197" fontId="113" fillId="36" borderId="22" xfId="2" applyNumberFormat="1" applyFont="1" applyFill="1" applyBorder="1" applyAlignment="1" applyProtection="1">
      <alignment vertical="top" wrapText="1"/>
    </xf>
    <xf numFmtId="0" fontId="104" fillId="0" borderId="0" xfId="0" applyFont="1" applyAlignment="1">
      <alignment wrapText="1"/>
    </xf>
    <xf numFmtId="0" fontId="113" fillId="3" borderId="7" xfId="13" applyFont="1" applyFill="1" applyBorder="1" applyAlignment="1" applyProtection="1">
      <alignment horizontal="left" vertical="center" wrapText="1"/>
      <protection locked="0"/>
    </xf>
    <xf numFmtId="197" fontId="113" fillId="3" borderId="22" xfId="2" applyNumberFormat="1" applyFont="1" applyFill="1" applyBorder="1" applyAlignment="1" applyProtection="1">
      <alignment vertical="top" wrapText="1"/>
      <protection locked="0"/>
    </xf>
    <xf numFmtId="0" fontId="113" fillId="3" borderId="3" xfId="13" applyFont="1" applyFill="1" applyBorder="1" applyAlignment="1" applyProtection="1">
      <alignment horizontal="left" vertical="center" wrapText="1"/>
      <protection locked="0"/>
    </xf>
    <xf numFmtId="0" fontId="113" fillId="3" borderId="3" xfId="9" applyFont="1" applyFill="1" applyBorder="1" applyAlignment="1" applyProtection="1">
      <alignment horizontal="left" vertical="center" wrapText="1"/>
      <protection locked="0"/>
    </xf>
    <xf numFmtId="0" fontId="113" fillId="0" borderId="3" xfId="13" applyFont="1" applyBorder="1" applyAlignment="1" applyProtection="1">
      <alignment horizontal="left" vertical="center" wrapText="1"/>
      <protection locked="0"/>
    </xf>
    <xf numFmtId="0" fontId="113" fillId="0" borderId="0" xfId="13" applyFont="1" applyBorder="1" applyAlignment="1" applyProtection="1">
      <alignment wrapText="1"/>
      <protection locked="0"/>
    </xf>
    <xf numFmtId="0" fontId="113" fillId="0" borderId="3" xfId="13" applyFont="1" applyFill="1" applyBorder="1" applyAlignment="1" applyProtection="1">
      <alignment horizontal="left" vertical="center" wrapText="1"/>
      <protection locked="0"/>
    </xf>
    <xf numFmtId="1" fontId="115" fillId="36" borderId="3" xfId="2" applyNumberFormat="1" applyFont="1" applyFill="1" applyBorder="1" applyAlignment="1" applyProtection="1">
      <alignment horizontal="left" vertical="top" wrapText="1"/>
    </xf>
    <xf numFmtId="0" fontId="113" fillId="0" borderId="21" xfId="9" applyFont="1" applyFill="1" applyBorder="1" applyAlignment="1" applyProtection="1">
      <alignment horizontal="center" vertical="center" wrapText="1"/>
      <protection locked="0"/>
    </xf>
    <xf numFmtId="0" fontId="115" fillId="3" borderId="3" xfId="13" applyFont="1" applyFill="1" applyBorder="1" applyAlignment="1" applyProtection="1">
      <alignment vertical="center" wrapText="1"/>
      <protection locked="0"/>
    </xf>
    <xf numFmtId="197" fontId="113" fillId="36" borderId="22" xfId="2" applyNumberFormat="1" applyFont="1" applyFill="1" applyBorder="1" applyAlignment="1" applyProtection="1">
      <alignment vertical="top" wrapText="1"/>
      <protection locked="0"/>
    </xf>
    <xf numFmtId="0" fontId="113" fillId="3" borderId="3" xfId="13" applyFont="1" applyFill="1" applyBorder="1" applyAlignment="1" applyProtection="1">
      <alignment horizontal="left" vertical="center" wrapText="1" indent="3"/>
      <protection locked="0"/>
    </xf>
    <xf numFmtId="0" fontId="115" fillId="36" borderId="3" xfId="13" applyFont="1" applyFill="1" applyBorder="1" applyAlignment="1" applyProtection="1">
      <alignment vertical="center" wrapText="1"/>
      <protection locked="0"/>
    </xf>
    <xf numFmtId="0" fontId="113" fillId="0" borderId="24" xfId="9" applyFont="1" applyFill="1" applyBorder="1" applyAlignment="1" applyProtection="1">
      <alignment horizontal="center" vertical="center" wrapText="1"/>
      <protection locked="0"/>
    </xf>
    <xf numFmtId="0" fontId="115" fillId="36" borderId="25" xfId="13" applyFont="1" applyFill="1" applyBorder="1" applyAlignment="1" applyProtection="1">
      <alignment vertical="center" wrapText="1"/>
      <protection locked="0"/>
    </xf>
    <xf numFmtId="197" fontId="113" fillId="36" borderId="26" xfId="2" applyNumberFormat="1" applyFont="1" applyFill="1" applyBorder="1" applyAlignment="1" applyProtection="1">
      <alignment vertical="top" wrapText="1"/>
    </xf>
    <xf numFmtId="183" fontId="3" fillId="0" borderId="7" xfId="0" applyNumberFormat="1" applyFont="1" applyBorder="1" applyAlignment="1">
      <alignment horizontal="center" vertical="center" wrapText="1"/>
    </xf>
    <xf numFmtId="3" fontId="3" fillId="36" borderId="86" xfId="0" applyNumberFormat="1" applyFont="1" applyFill="1" applyBorder="1" applyAlignment="1">
      <alignment vertical="center" wrapText="1"/>
    </xf>
    <xf numFmtId="3" fontId="3" fillId="0" borderId="86" xfId="0" applyNumberFormat="1" applyFont="1" applyBorder="1" applyAlignment="1">
      <alignment vertical="center" wrapText="1"/>
    </xf>
    <xf numFmtId="3" fontId="3" fillId="0" borderId="86" xfId="0" applyNumberFormat="1" applyFont="1" applyFill="1" applyBorder="1" applyAlignment="1">
      <alignment vertical="center" wrapText="1"/>
    </xf>
    <xf numFmtId="3" fontId="3" fillId="36" borderId="25" xfId="0" applyNumberFormat="1" applyFont="1" applyFill="1" applyBorder="1" applyAlignment="1">
      <alignment vertical="center" wrapText="1"/>
    </xf>
    <xf numFmtId="9" fontId="3" fillId="0" borderId="3" xfId="20961" applyFont="1" applyFill="1" applyBorder="1" applyAlignment="1" applyProtection="1">
      <alignment horizontal="right" vertical="center" wrapText="1"/>
      <protection locked="0"/>
    </xf>
    <xf numFmtId="168" fontId="10" fillId="0" borderId="0" xfId="7" applyFont="1"/>
    <xf numFmtId="9" fontId="3" fillId="0" borderId="23" xfId="0" applyNumberFormat="1" applyFont="1" applyBorder="1" applyAlignment="1"/>
    <xf numFmtId="0" fontId="7" fillId="0" borderId="94" xfId="0" applyFont="1" applyBorder="1" applyAlignment="1">
      <alignment vertical="center"/>
    </xf>
    <xf numFmtId="0" fontId="11" fillId="0" borderId="82" xfId="0" applyFont="1" applyBorder="1" applyAlignment="1">
      <alignment wrapText="1"/>
    </xf>
    <xf numFmtId="0" fontId="3" fillId="0" borderId="106" xfId="0" applyFont="1" applyBorder="1" applyAlignment="1"/>
    <xf numFmtId="170" fontId="3" fillId="0" borderId="23" xfId="20961" applyNumberFormat="1" applyFont="1" applyBorder="1" applyAlignment="1"/>
    <xf numFmtId="170" fontId="3" fillId="0" borderId="106" xfId="20961" applyNumberFormat="1" applyFont="1" applyBorder="1" applyAlignment="1"/>
    <xf numFmtId="168" fontId="104" fillId="0" borderId="0" xfId="7" applyFont="1"/>
    <xf numFmtId="1" fontId="3" fillId="0" borderId="0" xfId="0" applyNumberFormat="1" applyFont="1" applyFill="1" applyAlignment="1">
      <alignment horizontal="center" vertical="center"/>
    </xf>
    <xf numFmtId="169" fontId="3" fillId="0" borderId="101" xfId="7" applyNumberFormat="1" applyFont="1" applyFill="1" applyBorder="1" applyAlignment="1">
      <alignment horizontal="right" vertical="center" wrapText="1"/>
    </xf>
    <xf numFmtId="169" fontId="4" fillId="36" borderId="101" xfId="7" applyNumberFormat="1" applyFont="1" applyFill="1" applyBorder="1" applyAlignment="1">
      <alignment horizontal="right" vertical="center" wrapText="1"/>
    </xf>
    <xf numFmtId="169" fontId="105" fillId="0" borderId="101" xfId="7" applyNumberFormat="1" applyFont="1" applyFill="1" applyBorder="1" applyAlignment="1">
      <alignment horizontal="right" vertical="center" wrapText="1"/>
    </xf>
    <xf numFmtId="169" fontId="4" fillId="36" borderId="101" xfId="7" applyNumberFormat="1" applyFont="1" applyFill="1" applyBorder="1" applyAlignment="1">
      <alignment horizontal="center" vertical="center" wrapText="1"/>
    </xf>
    <xf numFmtId="169" fontId="5" fillId="0" borderId="26" xfId="7" applyNumberFormat="1" applyFont="1" applyFill="1" applyBorder="1" applyAlignment="1" applyProtection="1">
      <alignment horizontal="right" vertical="center"/>
    </xf>
    <xf numFmtId="0" fontId="4" fillId="0" borderId="0" xfId="0" applyFont="1" applyFill="1" applyAlignment="1">
      <alignment vertical="center" wrapText="1"/>
    </xf>
    <xf numFmtId="169" fontId="3" fillId="0" borderId="22" xfId="7" applyNumberFormat="1" applyFont="1" applyBorder="1" applyAlignment="1"/>
    <xf numFmtId="169" fontId="3" fillId="36" borderId="26" xfId="7" applyNumberFormat="1" applyFont="1" applyFill="1" applyBorder="1"/>
    <xf numFmtId="169" fontId="26" fillId="37" borderId="0" xfId="7" applyNumberFormat="1" applyFont="1" applyFill="1" applyBorder="1"/>
    <xf numFmtId="169" fontId="3" fillId="0" borderId="58"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3" borderId="84" xfId="7" applyNumberFormat="1" applyFont="1" applyFill="1" applyBorder="1" applyAlignment="1">
      <alignment vertical="center"/>
    </xf>
    <xf numFmtId="169" fontId="3" fillId="3" borderId="23" xfId="7" applyNumberFormat="1" applyFont="1" applyFill="1" applyBorder="1" applyAlignment="1">
      <alignment vertical="center"/>
    </xf>
    <xf numFmtId="169" fontId="3" fillId="0" borderId="86" xfId="7" applyNumberFormat="1" applyFont="1" applyFill="1" applyBorder="1" applyAlignment="1">
      <alignment vertical="center"/>
    </xf>
    <xf numFmtId="169" fontId="3" fillId="0" borderId="87" xfId="7" applyNumberFormat="1" applyFont="1" applyFill="1" applyBorder="1" applyAlignment="1">
      <alignment vertical="center"/>
    </xf>
    <xf numFmtId="169" fontId="3" fillId="0" borderId="101"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0" fontId="4" fillId="0" borderId="80" xfId="20961" applyNumberFormat="1" applyFont="1" applyFill="1" applyBorder="1" applyAlignment="1">
      <alignment vertical="center"/>
    </xf>
    <xf numFmtId="170" fontId="4" fillId="0" borderId="80" xfId="20961" applyNumberFormat="1" applyFont="1" applyFill="1" applyBorder="1" applyAlignment="1">
      <alignment vertical="center"/>
    </xf>
    <xf numFmtId="9" fontId="4" fillId="0" borderId="97" xfId="20961" applyFont="1" applyFill="1" applyBorder="1" applyAlignment="1">
      <alignment vertical="center"/>
    </xf>
    <xf numFmtId="9" fontId="109" fillId="78" borderId="86" xfId="20961" applyFont="1" applyFill="1" applyBorder="1" applyAlignment="1" applyProtection="1">
      <alignment horizontal="right" vertical="center"/>
    </xf>
    <xf numFmtId="169" fontId="0" fillId="0" borderId="0" xfId="0" applyNumberFormat="1"/>
    <xf numFmtId="168" fontId="0" fillId="0" borderId="0" xfId="7" applyFont="1"/>
    <xf numFmtId="197" fontId="0" fillId="0" borderId="0" xfId="0" applyNumberFormat="1" applyFill="1"/>
    <xf numFmtId="9" fontId="7" fillId="0" borderId="3" xfId="20961" applyFont="1" applyFill="1" applyBorder="1" applyAlignment="1" applyProtection="1">
      <alignment vertical="center"/>
      <protection locked="0"/>
    </xf>
    <xf numFmtId="9" fontId="15" fillId="0" borderId="3" xfId="20961" applyFont="1" applyFill="1" applyBorder="1" applyAlignment="1" applyProtection="1">
      <alignment vertical="center"/>
      <protection locked="0"/>
    </xf>
    <xf numFmtId="9" fontId="15" fillId="0" borderId="22" xfId="20961" applyFont="1" applyFill="1" applyBorder="1" applyAlignment="1" applyProtection="1">
      <alignment vertical="center"/>
      <protection locked="0"/>
    </xf>
    <xf numFmtId="0" fontId="2" fillId="0" borderId="107" xfId="0" applyFont="1" applyBorder="1" applyAlignment="1">
      <alignment wrapText="1"/>
    </xf>
    <xf numFmtId="0" fontId="2" fillId="0" borderId="108" xfId="0" applyFont="1" applyBorder="1" applyAlignment="1">
      <alignment wrapText="1"/>
    </xf>
    <xf numFmtId="0" fontId="103" fillId="0" borderId="73" xfId="0" applyFont="1" applyBorder="1" applyAlignment="1">
      <alignment horizontal="left" vertical="center" wrapText="1"/>
    </xf>
    <xf numFmtId="0" fontId="103" fillId="0" borderId="72"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xf>
    <xf numFmtId="0" fontId="3" fillId="0" borderId="23" xfId="0" applyFont="1" applyFill="1" applyBorder="1" applyAlignment="1">
      <alignment horizontal="center"/>
    </xf>
    <xf numFmtId="0" fontId="4" fillId="36" borderId="10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02" xfId="0" applyFont="1" applyFill="1" applyBorder="1" applyAlignment="1">
      <alignment horizontal="center" vertical="center" wrapText="1"/>
    </xf>
    <xf numFmtId="0" fontId="4" fillId="36" borderId="85"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8" xfId="1" applyNumberFormat="1" applyFont="1" applyFill="1" applyBorder="1" applyAlignment="1" applyProtection="1">
      <alignment horizontal="center"/>
      <protection locked="0"/>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9" fontId="13" fillId="0" borderId="77" xfId="1" applyNumberFormat="1" applyFont="1" applyFill="1" applyBorder="1" applyAlignment="1" applyProtection="1">
      <alignment horizontal="center" vertical="center" wrapText="1"/>
      <protection locked="0"/>
    </xf>
    <xf numFmtId="169"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5" zoomScaleNormal="85" workbookViewId="0">
      <pane xSplit="1" ySplit="7" topLeftCell="B8" activePane="bottomRight" state="frozen"/>
      <selection pane="topRight" activeCell="B1" sqref="B1"/>
      <selection pane="bottomLeft" activeCell="A8" sqref="A8"/>
      <selection pane="bottomRight" activeCell="B29" sqref="B29"/>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68" t="s">
        <v>257</v>
      </c>
      <c r="C1" s="82"/>
    </row>
    <row r="2" spans="1:3" s="165" customFormat="1" ht="15.75">
      <c r="A2" s="210">
        <v>1</v>
      </c>
      <c r="B2" s="166" t="s">
        <v>258</v>
      </c>
      <c r="C2" s="440" t="s">
        <v>489</v>
      </c>
    </row>
    <row r="3" spans="1:3" s="165" customFormat="1" ht="15.75">
      <c r="A3" s="210">
        <v>2</v>
      </c>
      <c r="B3" s="167" t="s">
        <v>259</v>
      </c>
      <c r="C3" s="440" t="s">
        <v>490</v>
      </c>
    </row>
    <row r="4" spans="1:3" s="165" customFormat="1" ht="15.75">
      <c r="A4" s="210">
        <v>3</v>
      </c>
      <c r="B4" s="167" t="s">
        <v>260</v>
      </c>
      <c r="C4" s="440" t="s">
        <v>492</v>
      </c>
    </row>
    <row r="5" spans="1:3" s="165" customFormat="1" ht="15.75">
      <c r="A5" s="211">
        <v>4</v>
      </c>
      <c r="B5" s="170" t="s">
        <v>261</v>
      </c>
      <c r="C5" s="440" t="s">
        <v>491</v>
      </c>
    </row>
    <row r="6" spans="1:3" s="169" customFormat="1" ht="65.25" customHeight="1">
      <c r="A6" s="529" t="s">
        <v>378</v>
      </c>
      <c r="B6" s="530"/>
      <c r="C6" s="530"/>
    </row>
    <row r="7" spans="1:3">
      <c r="A7" s="383" t="s">
        <v>331</v>
      </c>
      <c r="B7" s="384" t="s">
        <v>262</v>
      </c>
    </row>
    <row r="8" spans="1:3">
      <c r="A8" s="385">
        <v>1</v>
      </c>
      <c r="B8" s="381" t="s">
        <v>226</v>
      </c>
    </row>
    <row r="9" spans="1:3">
      <c r="A9" s="385">
        <v>2</v>
      </c>
      <c r="B9" s="381" t="s">
        <v>263</v>
      </c>
    </row>
    <row r="10" spans="1:3">
      <c r="A10" s="385">
        <v>3</v>
      </c>
      <c r="B10" s="381" t="s">
        <v>264</v>
      </c>
    </row>
    <row r="11" spans="1:3">
      <c r="A11" s="385">
        <v>4</v>
      </c>
      <c r="B11" s="381" t="s">
        <v>265</v>
      </c>
      <c r="C11" s="164"/>
    </row>
    <row r="12" spans="1:3">
      <c r="A12" s="385">
        <v>5</v>
      </c>
      <c r="B12" s="381" t="s">
        <v>190</v>
      </c>
    </row>
    <row r="13" spans="1:3">
      <c r="A13" s="385">
        <v>6</v>
      </c>
      <c r="B13" s="386" t="s">
        <v>151</v>
      </c>
    </row>
    <row r="14" spans="1:3">
      <c r="A14" s="385">
        <v>7</v>
      </c>
      <c r="B14" s="381" t="s">
        <v>266</v>
      </c>
    </row>
    <row r="15" spans="1:3">
      <c r="A15" s="385">
        <v>8</v>
      </c>
      <c r="B15" s="381" t="s">
        <v>270</v>
      </c>
    </row>
    <row r="16" spans="1:3">
      <c r="A16" s="385">
        <v>9</v>
      </c>
      <c r="B16" s="381" t="s">
        <v>89</v>
      </c>
    </row>
    <row r="17" spans="1:2">
      <c r="A17" s="387" t="s">
        <v>428</v>
      </c>
      <c r="B17" s="381" t="s">
        <v>407</v>
      </c>
    </row>
    <row r="18" spans="1:2">
      <c r="A18" s="385">
        <v>10</v>
      </c>
      <c r="B18" s="381" t="s">
        <v>273</v>
      </c>
    </row>
    <row r="19" spans="1:2">
      <c r="A19" s="385">
        <v>11</v>
      </c>
      <c r="B19" s="386" t="s">
        <v>253</v>
      </c>
    </row>
    <row r="20" spans="1:2">
      <c r="A20" s="385">
        <v>12</v>
      </c>
      <c r="B20" s="386" t="s">
        <v>250</v>
      </c>
    </row>
    <row r="21" spans="1:2">
      <c r="A21" s="385">
        <v>13</v>
      </c>
      <c r="B21" s="388" t="s">
        <v>368</v>
      </c>
    </row>
    <row r="22" spans="1:2">
      <c r="A22" s="385">
        <v>14</v>
      </c>
      <c r="B22" s="389" t="s">
        <v>399</v>
      </c>
    </row>
    <row r="23" spans="1:2">
      <c r="A23" s="390">
        <v>15</v>
      </c>
      <c r="B23" s="386" t="s">
        <v>78</v>
      </c>
    </row>
    <row r="24" spans="1:2">
      <c r="A24" s="390">
        <v>15.1</v>
      </c>
      <c r="B24" s="381" t="s">
        <v>437</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Normal="100" workbookViewId="0">
      <pane xSplit="1" ySplit="5" topLeftCell="B6" activePane="bottomRight" state="frozen"/>
      <selection activeCell="I38" sqref="I38"/>
      <selection pane="topRight" activeCell="I38" sqref="I38"/>
      <selection pane="bottomLeft" activeCell="I38" sqref="I38"/>
      <selection pane="bottomRight" activeCell="G21" sqref="G21"/>
    </sheetView>
  </sheetViews>
  <sheetFormatPr defaultRowHeight="12"/>
  <cols>
    <col min="1" max="1" width="9.5703125" style="453" bestFit="1" customWidth="1"/>
    <col min="2" max="2" width="67.5703125" style="450" customWidth="1"/>
    <col min="3" max="3" width="18.42578125" style="450" customWidth="1"/>
    <col min="4" max="4" width="12.85546875" style="450" bestFit="1" customWidth="1"/>
    <col min="5" max="16384" width="9.140625" style="450"/>
  </cols>
  <sheetData>
    <row r="1" spans="1:4" ht="12.75">
      <c r="A1" s="448" t="s">
        <v>191</v>
      </c>
      <c r="B1" s="449" t="str">
        <f>Info!C2</f>
        <v>ს.ს "პროკრედიტ ბანკი"</v>
      </c>
    </row>
    <row r="2" spans="1:4" s="451" customFormat="1" ht="15.75" customHeight="1">
      <c r="A2" s="451" t="s">
        <v>192</v>
      </c>
      <c r="B2" s="452">
        <f>'1. key ratios'!B2</f>
        <v>43465</v>
      </c>
    </row>
    <row r="3" spans="1:4" s="451" customFormat="1" ht="15.75" customHeight="1"/>
    <row r="4" spans="1:4" ht="12.75" thickBot="1">
      <c r="A4" s="453" t="s">
        <v>340</v>
      </c>
      <c r="B4" s="454" t="s">
        <v>89</v>
      </c>
    </row>
    <row r="5" spans="1:4">
      <c r="A5" s="455" t="s">
        <v>27</v>
      </c>
      <c r="B5" s="456"/>
      <c r="C5" s="457" t="s">
        <v>28</v>
      </c>
    </row>
    <row r="6" spans="1:4">
      <c r="A6" s="458">
        <v>1</v>
      </c>
      <c r="B6" s="459" t="s">
        <v>29</v>
      </c>
      <c r="C6" s="460">
        <f>SUM(C7:C11)</f>
        <v>176632274.85890001</v>
      </c>
      <c r="D6" s="496"/>
    </row>
    <row r="7" spans="1:4" ht="24">
      <c r="A7" s="458">
        <v>2</v>
      </c>
      <c r="B7" s="461" t="s">
        <v>30</v>
      </c>
      <c r="C7" s="462">
        <v>88914815</v>
      </c>
      <c r="D7" s="496"/>
    </row>
    <row r="8" spans="1:4" ht="24">
      <c r="A8" s="458">
        <v>3</v>
      </c>
      <c r="B8" s="463" t="s">
        <v>31</v>
      </c>
      <c r="C8" s="462">
        <v>36388151.469999999</v>
      </c>
      <c r="D8" s="496"/>
    </row>
    <row r="9" spans="1:4">
      <c r="A9" s="458">
        <v>4</v>
      </c>
      <c r="B9" s="463" t="s">
        <v>32</v>
      </c>
      <c r="C9" s="462">
        <v>0</v>
      </c>
      <c r="D9" s="496"/>
    </row>
    <row r="10" spans="1:4">
      <c r="A10" s="458">
        <v>5</v>
      </c>
      <c r="B10" s="463" t="s">
        <v>33</v>
      </c>
      <c r="C10" s="462">
        <v>0</v>
      </c>
      <c r="D10" s="496"/>
    </row>
    <row r="11" spans="1:4">
      <c r="A11" s="458">
        <v>6</v>
      </c>
      <c r="B11" s="464" t="s">
        <v>34</v>
      </c>
      <c r="C11" s="462">
        <v>51329308.388900012</v>
      </c>
      <c r="D11" s="496"/>
    </row>
    <row r="12" spans="1:4" s="466" customFormat="1">
      <c r="A12" s="458">
        <v>7</v>
      </c>
      <c r="B12" s="459" t="s">
        <v>35</v>
      </c>
      <c r="C12" s="465">
        <f>SUM(C13:C27)</f>
        <v>7481647.879999999</v>
      </c>
      <c r="D12" s="496"/>
    </row>
    <row r="13" spans="1:4" s="466" customFormat="1">
      <c r="A13" s="458">
        <v>8</v>
      </c>
      <c r="B13" s="467" t="s">
        <v>36</v>
      </c>
      <c r="C13" s="468">
        <v>0</v>
      </c>
      <c r="D13" s="496"/>
    </row>
    <row r="14" spans="1:4" s="466" customFormat="1" ht="48">
      <c r="A14" s="458">
        <v>9</v>
      </c>
      <c r="B14" s="469" t="s">
        <v>37</v>
      </c>
      <c r="C14" s="468">
        <v>0</v>
      </c>
      <c r="D14" s="496"/>
    </row>
    <row r="15" spans="1:4" s="466" customFormat="1">
      <c r="A15" s="458">
        <v>10</v>
      </c>
      <c r="B15" s="470" t="s">
        <v>38</v>
      </c>
      <c r="C15" s="468">
        <v>1287075.6999999993</v>
      </c>
      <c r="D15" s="496"/>
    </row>
    <row r="16" spans="1:4" s="466" customFormat="1">
      <c r="A16" s="458">
        <v>11</v>
      </c>
      <c r="B16" s="471" t="s">
        <v>39</v>
      </c>
      <c r="C16" s="468">
        <v>0</v>
      </c>
      <c r="D16" s="496"/>
    </row>
    <row r="17" spans="1:4" s="466" customFormat="1">
      <c r="A17" s="458">
        <v>12</v>
      </c>
      <c r="B17" s="470" t="s">
        <v>40</v>
      </c>
      <c r="C17" s="468">
        <v>0</v>
      </c>
      <c r="D17" s="496"/>
    </row>
    <row r="18" spans="1:4" s="466" customFormat="1" ht="24">
      <c r="A18" s="458">
        <v>13</v>
      </c>
      <c r="B18" s="470" t="s">
        <v>41</v>
      </c>
      <c r="C18" s="468">
        <v>0</v>
      </c>
      <c r="D18" s="496"/>
    </row>
    <row r="19" spans="1:4" s="466" customFormat="1">
      <c r="A19" s="458">
        <v>14</v>
      </c>
      <c r="B19" s="470" t="s">
        <v>42</v>
      </c>
      <c r="C19" s="468">
        <v>0</v>
      </c>
      <c r="D19" s="496"/>
    </row>
    <row r="20" spans="1:4" s="466" customFormat="1" ht="36">
      <c r="A20" s="458">
        <v>15</v>
      </c>
      <c r="B20" s="470" t="s">
        <v>43</v>
      </c>
      <c r="C20" s="468">
        <v>0</v>
      </c>
      <c r="D20" s="496"/>
    </row>
    <row r="21" spans="1:4" s="466" customFormat="1" ht="36">
      <c r="A21" s="458">
        <v>16</v>
      </c>
      <c r="B21" s="469" t="s">
        <v>44</v>
      </c>
      <c r="C21" s="468">
        <v>0</v>
      </c>
      <c r="D21" s="496"/>
    </row>
    <row r="22" spans="1:4" s="466" customFormat="1" ht="24">
      <c r="A22" s="458">
        <v>17</v>
      </c>
      <c r="B22" s="472" t="s">
        <v>45</v>
      </c>
      <c r="C22" s="468">
        <v>6194572.1799999997</v>
      </c>
      <c r="D22" s="496"/>
    </row>
    <row r="23" spans="1:4" s="466" customFormat="1" ht="36">
      <c r="A23" s="458">
        <v>18</v>
      </c>
      <c r="B23" s="469" t="s">
        <v>46</v>
      </c>
      <c r="C23" s="468">
        <v>0</v>
      </c>
      <c r="D23" s="496"/>
    </row>
    <row r="24" spans="1:4" s="466" customFormat="1" ht="36">
      <c r="A24" s="458">
        <v>19</v>
      </c>
      <c r="B24" s="469" t="s">
        <v>47</v>
      </c>
      <c r="C24" s="468">
        <v>0</v>
      </c>
      <c r="D24" s="496"/>
    </row>
    <row r="25" spans="1:4" s="466" customFormat="1" ht="36">
      <c r="A25" s="458">
        <v>20</v>
      </c>
      <c r="B25" s="473" t="s">
        <v>48</v>
      </c>
      <c r="C25" s="468">
        <v>0</v>
      </c>
      <c r="D25" s="496"/>
    </row>
    <row r="26" spans="1:4" s="466" customFormat="1" ht="24">
      <c r="A26" s="458">
        <v>21</v>
      </c>
      <c r="B26" s="473" t="s">
        <v>49</v>
      </c>
      <c r="C26" s="468">
        <v>0</v>
      </c>
      <c r="D26" s="496"/>
    </row>
    <row r="27" spans="1:4" s="466" customFormat="1" ht="36">
      <c r="A27" s="458">
        <v>22</v>
      </c>
      <c r="B27" s="473" t="s">
        <v>50</v>
      </c>
      <c r="C27" s="468">
        <v>0</v>
      </c>
      <c r="D27" s="496"/>
    </row>
    <row r="28" spans="1:4" s="466" customFormat="1">
      <c r="A28" s="458">
        <v>23</v>
      </c>
      <c r="B28" s="474" t="s">
        <v>24</v>
      </c>
      <c r="C28" s="465">
        <f>C6-C12</f>
        <v>169150626.97890002</v>
      </c>
      <c r="D28" s="496"/>
    </row>
    <row r="29" spans="1:4" s="466" customFormat="1">
      <c r="A29" s="475"/>
      <c r="B29" s="476"/>
      <c r="C29" s="468"/>
      <c r="D29" s="496"/>
    </row>
    <row r="30" spans="1:4" s="466" customFormat="1" ht="24">
      <c r="A30" s="475">
        <v>24</v>
      </c>
      <c r="B30" s="474" t="s">
        <v>51</v>
      </c>
      <c r="C30" s="465">
        <f>C31+C34</f>
        <v>0</v>
      </c>
      <c r="D30" s="496"/>
    </row>
    <row r="31" spans="1:4" s="466" customFormat="1" ht="24">
      <c r="A31" s="475">
        <v>25</v>
      </c>
      <c r="B31" s="463" t="s">
        <v>52</v>
      </c>
      <c r="C31" s="477">
        <f>C32+C33</f>
        <v>0</v>
      </c>
      <c r="D31" s="496"/>
    </row>
    <row r="32" spans="1:4" s="466" customFormat="1" ht="24">
      <c r="A32" s="475">
        <v>26</v>
      </c>
      <c r="B32" s="478" t="s">
        <v>53</v>
      </c>
      <c r="C32" s="468">
        <v>0</v>
      </c>
      <c r="D32" s="496"/>
    </row>
    <row r="33" spans="1:4" s="466" customFormat="1" ht="24">
      <c r="A33" s="475">
        <v>27</v>
      </c>
      <c r="B33" s="478" t="s">
        <v>54</v>
      </c>
      <c r="C33" s="468">
        <v>0</v>
      </c>
      <c r="D33" s="496"/>
    </row>
    <row r="34" spans="1:4" s="466" customFormat="1" ht="24">
      <c r="A34" s="475">
        <v>28</v>
      </c>
      <c r="B34" s="463" t="s">
        <v>55</v>
      </c>
      <c r="C34" s="468">
        <v>0</v>
      </c>
      <c r="D34" s="496"/>
    </row>
    <row r="35" spans="1:4" s="466" customFormat="1" ht="24">
      <c r="A35" s="475">
        <v>29</v>
      </c>
      <c r="B35" s="474" t="s">
        <v>56</v>
      </c>
      <c r="C35" s="465">
        <f>SUM(C36:C40)</f>
        <v>0</v>
      </c>
      <c r="D35" s="496"/>
    </row>
    <row r="36" spans="1:4" s="466" customFormat="1" ht="24">
      <c r="A36" s="475">
        <v>30</v>
      </c>
      <c r="B36" s="469" t="s">
        <v>57</v>
      </c>
      <c r="C36" s="468">
        <v>0</v>
      </c>
      <c r="D36" s="496"/>
    </row>
    <row r="37" spans="1:4" s="466" customFormat="1" ht="24">
      <c r="A37" s="475">
        <v>31</v>
      </c>
      <c r="B37" s="470" t="s">
        <v>58</v>
      </c>
      <c r="C37" s="468">
        <v>0</v>
      </c>
      <c r="D37" s="496"/>
    </row>
    <row r="38" spans="1:4" s="466" customFormat="1" ht="36">
      <c r="A38" s="475">
        <v>32</v>
      </c>
      <c r="B38" s="469" t="s">
        <v>59</v>
      </c>
      <c r="C38" s="468">
        <v>0</v>
      </c>
      <c r="D38" s="496"/>
    </row>
    <row r="39" spans="1:4" s="466" customFormat="1" ht="36">
      <c r="A39" s="475">
        <v>33</v>
      </c>
      <c r="B39" s="469" t="s">
        <v>47</v>
      </c>
      <c r="C39" s="468">
        <v>0</v>
      </c>
      <c r="D39" s="496"/>
    </row>
    <row r="40" spans="1:4" s="466" customFormat="1" ht="36">
      <c r="A40" s="475">
        <v>34</v>
      </c>
      <c r="B40" s="473" t="s">
        <v>60</v>
      </c>
      <c r="C40" s="468">
        <v>0</v>
      </c>
      <c r="D40" s="496"/>
    </row>
    <row r="41" spans="1:4" s="466" customFormat="1">
      <c r="A41" s="475">
        <v>35</v>
      </c>
      <c r="B41" s="474" t="s">
        <v>25</v>
      </c>
      <c r="C41" s="465">
        <f>C30-C35</f>
        <v>0</v>
      </c>
      <c r="D41" s="496"/>
    </row>
    <row r="42" spans="1:4" s="466" customFormat="1">
      <c r="A42" s="475"/>
      <c r="B42" s="476"/>
      <c r="C42" s="468"/>
      <c r="D42" s="496"/>
    </row>
    <row r="43" spans="1:4" s="466" customFormat="1">
      <c r="A43" s="475">
        <v>36</v>
      </c>
      <c r="B43" s="479" t="s">
        <v>61</v>
      </c>
      <c r="C43" s="465">
        <f>SUM(C44:C46)</f>
        <v>55961780.173595831</v>
      </c>
      <c r="D43" s="496"/>
    </row>
    <row r="44" spans="1:4" s="466" customFormat="1" ht="24">
      <c r="A44" s="475">
        <v>37</v>
      </c>
      <c r="B44" s="463" t="s">
        <v>62</v>
      </c>
      <c r="C44" s="468">
        <v>42116500</v>
      </c>
      <c r="D44" s="496"/>
    </row>
    <row r="45" spans="1:4" s="466" customFormat="1" ht="24">
      <c r="A45" s="475">
        <v>38</v>
      </c>
      <c r="B45" s="463" t="s">
        <v>63</v>
      </c>
      <c r="C45" s="468">
        <v>0</v>
      </c>
      <c r="D45" s="496"/>
    </row>
    <row r="46" spans="1:4" s="466" customFormat="1" ht="24">
      <c r="A46" s="475">
        <v>39</v>
      </c>
      <c r="B46" s="463" t="s">
        <v>64</v>
      </c>
      <c r="C46" s="468">
        <v>13845280.173595835</v>
      </c>
      <c r="D46" s="496"/>
    </row>
    <row r="47" spans="1:4" s="466" customFormat="1">
      <c r="A47" s="475">
        <v>40</v>
      </c>
      <c r="B47" s="479" t="s">
        <v>65</v>
      </c>
      <c r="C47" s="465">
        <f>SUM(C48:C51)</f>
        <v>0</v>
      </c>
      <c r="D47" s="496"/>
    </row>
    <row r="48" spans="1:4" s="466" customFormat="1" ht="24">
      <c r="A48" s="475">
        <v>41</v>
      </c>
      <c r="B48" s="469" t="s">
        <v>66</v>
      </c>
      <c r="C48" s="468">
        <v>0</v>
      </c>
      <c r="D48" s="496"/>
    </row>
    <row r="49" spans="1:4" s="466" customFormat="1">
      <c r="A49" s="475">
        <v>42</v>
      </c>
      <c r="B49" s="470" t="s">
        <v>67</v>
      </c>
      <c r="C49" s="468">
        <v>0</v>
      </c>
      <c r="D49" s="496"/>
    </row>
    <row r="50" spans="1:4" s="466" customFormat="1" ht="36">
      <c r="A50" s="475">
        <v>43</v>
      </c>
      <c r="B50" s="469" t="s">
        <v>68</v>
      </c>
      <c r="C50" s="468">
        <v>0</v>
      </c>
      <c r="D50" s="496"/>
    </row>
    <row r="51" spans="1:4" s="466" customFormat="1" ht="36">
      <c r="A51" s="475">
        <v>44</v>
      </c>
      <c r="B51" s="469" t="s">
        <v>47</v>
      </c>
      <c r="C51" s="468">
        <v>0</v>
      </c>
      <c r="D51" s="496"/>
    </row>
    <row r="52" spans="1:4" s="466" customFormat="1" ht="12.75" thickBot="1">
      <c r="A52" s="480">
        <v>45</v>
      </c>
      <c r="B52" s="481" t="s">
        <v>26</v>
      </c>
      <c r="C52" s="482">
        <f>C43-C47</f>
        <v>55961780.173595831</v>
      </c>
      <c r="D52" s="496"/>
    </row>
    <row r="55" spans="1:4">
      <c r="B55" s="450"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2"/>
  <sheetViews>
    <sheetView workbookViewId="0">
      <selection activeCell="D10" sqref="D10"/>
    </sheetView>
  </sheetViews>
  <sheetFormatPr defaultColWidth="9.140625" defaultRowHeight="12.75"/>
  <cols>
    <col min="1" max="1" width="10.85546875" style="329" bestFit="1" customWidth="1"/>
    <col min="2" max="2" width="59" style="329" customWidth="1"/>
    <col min="3" max="3" width="16.7109375" style="329" bestFit="1" customWidth="1"/>
    <col min="4" max="4" width="22.140625" style="329" customWidth="1"/>
    <col min="5" max="5" width="9.5703125" style="329" bestFit="1" customWidth="1"/>
    <col min="6" max="16384" width="9.140625" style="329"/>
  </cols>
  <sheetData>
    <row r="1" spans="1:8" ht="15">
      <c r="A1" s="15" t="s">
        <v>191</v>
      </c>
      <c r="B1" s="14" t="str">
        <f>Info!C2</f>
        <v>ს.ს "პროკრედიტ ბანკი"</v>
      </c>
    </row>
    <row r="2" spans="1:8" s="19" customFormat="1" ht="15.75" customHeight="1">
      <c r="A2" s="19" t="s">
        <v>192</v>
      </c>
      <c r="B2" s="446">
        <f>'1. key ratios'!B2</f>
        <v>43465</v>
      </c>
    </row>
    <row r="3" spans="1:8" s="19" customFormat="1" ht="15.75" customHeight="1"/>
    <row r="4" spans="1:8" ht="13.5" thickBot="1">
      <c r="A4" s="330" t="s">
        <v>406</v>
      </c>
      <c r="B4" s="367" t="s">
        <v>407</v>
      </c>
    </row>
    <row r="5" spans="1:8" s="368" customFormat="1">
      <c r="A5" s="552" t="s">
        <v>408</v>
      </c>
      <c r="B5" s="553"/>
      <c r="C5" s="357" t="s">
        <v>409</v>
      </c>
      <c r="D5" s="358" t="s">
        <v>410</v>
      </c>
    </row>
    <row r="6" spans="1:8" s="369" customFormat="1">
      <c r="A6" s="359">
        <v>1</v>
      </c>
      <c r="B6" s="360" t="s">
        <v>411</v>
      </c>
      <c r="C6" s="360"/>
      <c r="D6" s="361"/>
      <c r="E6" s="368"/>
      <c r="F6" s="368"/>
    </row>
    <row r="7" spans="1:8" s="369" customFormat="1" ht="12.75" customHeight="1">
      <c r="A7" s="362" t="s">
        <v>412</v>
      </c>
      <c r="B7" s="363" t="s">
        <v>413</v>
      </c>
      <c r="C7" s="418">
        <v>4.4999999999999998E-2</v>
      </c>
      <c r="D7" s="498">
        <f>C7*'5. RWA'!$C$13</f>
        <v>56938436.522798657</v>
      </c>
      <c r="E7" s="497"/>
      <c r="F7" s="503"/>
      <c r="G7" s="503"/>
      <c r="H7" s="503"/>
    </row>
    <row r="8" spans="1:8" s="369" customFormat="1">
      <c r="A8" s="362" t="s">
        <v>414</v>
      </c>
      <c r="B8" s="363" t="s">
        <v>415</v>
      </c>
      <c r="C8" s="419">
        <v>0.06</v>
      </c>
      <c r="D8" s="498">
        <f>C8*'5. RWA'!$C$13</f>
        <v>75917915.363731533</v>
      </c>
      <c r="E8" s="497"/>
      <c r="F8" s="503"/>
      <c r="G8" s="503"/>
      <c r="H8" s="503"/>
    </row>
    <row r="9" spans="1:8" s="369" customFormat="1">
      <c r="A9" s="362" t="s">
        <v>416</v>
      </c>
      <c r="B9" s="363" t="s">
        <v>417</v>
      </c>
      <c r="C9" s="419">
        <v>0.08</v>
      </c>
      <c r="D9" s="498">
        <f>C9*'5. RWA'!$C$13</f>
        <v>101223887.15164205</v>
      </c>
      <c r="E9" s="497"/>
      <c r="F9" s="503"/>
      <c r="G9" s="503"/>
      <c r="H9" s="503"/>
    </row>
    <row r="10" spans="1:8" s="369" customFormat="1">
      <c r="A10" s="359" t="s">
        <v>418</v>
      </c>
      <c r="B10" s="360" t="s">
        <v>419</v>
      </c>
      <c r="C10" s="420"/>
      <c r="D10" s="499"/>
      <c r="E10" s="497"/>
      <c r="F10" s="503"/>
      <c r="G10" s="503"/>
      <c r="H10" s="503"/>
    </row>
    <row r="11" spans="1:8" s="370" customFormat="1">
      <c r="A11" s="364" t="s">
        <v>420</v>
      </c>
      <c r="B11" s="365" t="s">
        <v>421</v>
      </c>
      <c r="C11" s="421">
        <v>2.5000000000000001E-2</v>
      </c>
      <c r="D11" s="500">
        <f>C11*'5. RWA'!$C$13</f>
        <v>31632464.734888144</v>
      </c>
      <c r="E11" s="497"/>
      <c r="F11" s="503"/>
      <c r="G11" s="503"/>
      <c r="H11" s="503"/>
    </row>
    <row r="12" spans="1:8" s="370" customFormat="1">
      <c r="A12" s="364" t="s">
        <v>422</v>
      </c>
      <c r="B12" s="365" t="s">
        <v>423</v>
      </c>
      <c r="C12" s="421">
        <v>0</v>
      </c>
      <c r="D12" s="500">
        <f>C12*'5. RWA'!$C$13</f>
        <v>0</v>
      </c>
      <c r="E12" s="497"/>
      <c r="F12" s="503"/>
      <c r="G12" s="503"/>
      <c r="H12" s="503"/>
    </row>
    <row r="13" spans="1:8" s="370" customFormat="1">
      <c r="A13" s="364" t="s">
        <v>424</v>
      </c>
      <c r="B13" s="365" t="s">
        <v>425</v>
      </c>
      <c r="C13" s="421">
        <v>0</v>
      </c>
      <c r="D13" s="500">
        <f>C13*'5. RWA'!$C$13</f>
        <v>0</v>
      </c>
      <c r="E13" s="497"/>
      <c r="F13" s="503"/>
      <c r="G13" s="503"/>
      <c r="H13" s="503"/>
    </row>
    <row r="14" spans="1:8" s="369" customFormat="1">
      <c r="A14" s="359" t="s">
        <v>426</v>
      </c>
      <c r="B14" s="360" t="s">
        <v>481</v>
      </c>
      <c r="C14" s="422"/>
      <c r="D14" s="499"/>
      <c r="E14" s="497"/>
      <c r="F14" s="503"/>
      <c r="G14" s="503"/>
      <c r="H14" s="503"/>
    </row>
    <row r="15" spans="1:8" s="369" customFormat="1">
      <c r="A15" s="382" t="s">
        <v>429</v>
      </c>
      <c r="B15" s="365" t="s">
        <v>482</v>
      </c>
      <c r="C15" s="421">
        <v>2.3384397246910365E-2</v>
      </c>
      <c r="D15" s="500">
        <f>C15*'5. RWA'!$C$13</f>
        <v>29588244.850380298</v>
      </c>
      <c r="E15" s="497"/>
      <c r="F15" s="503"/>
      <c r="G15" s="503"/>
      <c r="H15" s="503"/>
    </row>
    <row r="16" spans="1:8" s="369" customFormat="1">
      <c r="A16" s="382" t="s">
        <v>430</v>
      </c>
      <c r="B16" s="365" t="s">
        <v>432</v>
      </c>
      <c r="C16" s="421">
        <v>3.130354378604016E-2</v>
      </c>
      <c r="D16" s="500">
        <f>C16*'5. RWA'!$C$13</f>
        <v>39608329.795557685</v>
      </c>
      <c r="E16" s="497"/>
      <c r="F16" s="503"/>
      <c r="G16" s="503"/>
      <c r="H16" s="503"/>
    </row>
    <row r="17" spans="1:8" s="369" customFormat="1">
      <c r="A17" s="382" t="s">
        <v>431</v>
      </c>
      <c r="B17" s="365" t="s">
        <v>479</v>
      </c>
      <c r="C17" s="421">
        <v>5.3931067048463163E-2</v>
      </c>
      <c r="D17" s="500">
        <f>C17*'5. RWA'!$C$13</f>
        <v>68238903.061015964</v>
      </c>
      <c r="E17" s="497"/>
      <c r="F17" s="503"/>
      <c r="G17" s="503"/>
      <c r="H17" s="503"/>
    </row>
    <row r="18" spans="1:8" s="368" customFormat="1">
      <c r="A18" s="554" t="s">
        <v>480</v>
      </c>
      <c r="B18" s="555"/>
      <c r="C18" s="423" t="s">
        <v>409</v>
      </c>
      <c r="D18" s="501" t="s">
        <v>410</v>
      </c>
      <c r="E18" s="497"/>
      <c r="F18" s="503"/>
      <c r="G18" s="503"/>
      <c r="H18" s="503"/>
    </row>
    <row r="19" spans="1:8" s="369" customFormat="1">
      <c r="A19" s="366">
        <v>4</v>
      </c>
      <c r="B19" s="365" t="s">
        <v>24</v>
      </c>
      <c r="C19" s="421">
        <f>C7+C11+C12+C13+C15</f>
        <v>9.3384397246910375E-2</v>
      </c>
      <c r="D19" s="498">
        <f>C19*'5. RWA'!$C$13</f>
        <v>118159146.10806711</v>
      </c>
      <c r="E19" s="497"/>
      <c r="F19" s="503"/>
      <c r="G19" s="503"/>
      <c r="H19" s="503"/>
    </row>
    <row r="20" spans="1:8" s="369" customFormat="1">
      <c r="A20" s="366">
        <v>5</v>
      </c>
      <c r="B20" s="365" t="s">
        <v>90</v>
      </c>
      <c r="C20" s="421">
        <f>C8+C11+C12+C13+C16</f>
        <v>0.11630354378604016</v>
      </c>
      <c r="D20" s="498">
        <f>C20*'5. RWA'!$C$13</f>
        <v>147158709.89417738</v>
      </c>
      <c r="E20" s="497"/>
      <c r="F20" s="503"/>
      <c r="G20" s="503"/>
      <c r="H20" s="503"/>
    </row>
    <row r="21" spans="1:8" s="369" customFormat="1" ht="13.5" thickBot="1">
      <c r="A21" s="371" t="s">
        <v>427</v>
      </c>
      <c r="B21" s="372" t="s">
        <v>89</v>
      </c>
      <c r="C21" s="424">
        <f>C9+C11+C12+C13+C17</f>
        <v>0.15893106704846316</v>
      </c>
      <c r="D21" s="502">
        <f>C21*'5. RWA'!$C$13</f>
        <v>201095254.94754615</v>
      </c>
      <c r="E21" s="497"/>
      <c r="F21" s="503"/>
      <c r="G21" s="503"/>
      <c r="H21" s="503"/>
    </row>
    <row r="22" spans="1:8">
      <c r="F22" s="33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70" zoomScaleNormal="70" workbookViewId="0">
      <pane xSplit="1" ySplit="5" topLeftCell="B6" activePane="bottomRight" state="frozen"/>
      <selection activeCell="I38" sqref="I38"/>
      <selection pane="topRight" activeCell="I38" sqref="I38"/>
      <selection pane="bottomLeft" activeCell="I38" sqref="I38"/>
      <selection pane="bottomRight" activeCell="F27" sqref="F27"/>
    </sheetView>
  </sheetViews>
  <sheetFormatPr defaultRowHeight="15.75"/>
  <cols>
    <col min="1" max="1" width="10.7109375" style="70" customWidth="1"/>
    <col min="2" max="2" width="91.85546875" style="70" customWidth="1"/>
    <col min="3" max="3" width="20.28515625" style="70" customWidth="1"/>
    <col min="4" max="4" width="32.28515625" style="70" customWidth="1"/>
    <col min="5" max="5" width="9.42578125" customWidth="1"/>
  </cols>
  <sheetData>
    <row r="1" spans="1:6">
      <c r="A1" s="15" t="s">
        <v>191</v>
      </c>
      <c r="B1" s="17" t="str">
        <f>Info!C2</f>
        <v>ს.ს "პროკრედიტ ბანკი"</v>
      </c>
      <c r="E1" s="2"/>
      <c r="F1" s="2"/>
    </row>
    <row r="2" spans="1:6" s="19" customFormat="1" ht="15.75" customHeight="1">
      <c r="A2" s="19" t="s">
        <v>192</v>
      </c>
      <c r="B2" s="446">
        <f>'1. key ratios'!B2</f>
        <v>43465</v>
      </c>
    </row>
    <row r="3" spans="1:6" s="19" customFormat="1" ht="15.75" customHeight="1">
      <c r="A3" s="24"/>
    </row>
    <row r="4" spans="1:6" s="19" customFormat="1" ht="15.75" customHeight="1" thickBot="1">
      <c r="A4" s="19" t="s">
        <v>341</v>
      </c>
      <c r="B4" s="185" t="s">
        <v>273</v>
      </c>
      <c r="D4" s="187" t="s">
        <v>95</v>
      </c>
    </row>
    <row r="5" spans="1:6" ht="127.5">
      <c r="A5" s="136" t="s">
        <v>27</v>
      </c>
      <c r="B5" s="137" t="s">
        <v>234</v>
      </c>
      <c r="C5" s="138" t="s">
        <v>240</v>
      </c>
      <c r="D5" s="186" t="s">
        <v>274</v>
      </c>
    </row>
    <row r="6" spans="1:6">
      <c r="A6" s="126">
        <v>1</v>
      </c>
      <c r="B6" s="74" t="s">
        <v>156</v>
      </c>
      <c r="C6" s="256">
        <v>51728822.530000001</v>
      </c>
      <c r="D6" s="127"/>
    </row>
    <row r="7" spans="1:6">
      <c r="A7" s="126">
        <v>2</v>
      </c>
      <c r="B7" s="75" t="s">
        <v>157</v>
      </c>
      <c r="C7" s="257">
        <v>192161821.33000001</v>
      </c>
      <c r="D7" s="128"/>
    </row>
    <row r="8" spans="1:6">
      <c r="A8" s="126">
        <v>3</v>
      </c>
      <c r="B8" s="75" t="s">
        <v>158</v>
      </c>
      <c r="C8" s="257">
        <v>121131515.22</v>
      </c>
      <c r="D8" s="128"/>
    </row>
    <row r="9" spans="1:6">
      <c r="A9" s="126">
        <v>4</v>
      </c>
      <c r="B9" s="75" t="s">
        <v>187</v>
      </c>
      <c r="C9" s="257">
        <v>0</v>
      </c>
      <c r="D9" s="128"/>
    </row>
    <row r="10" spans="1:6">
      <c r="A10" s="126">
        <v>5</v>
      </c>
      <c r="B10" s="75" t="s">
        <v>159</v>
      </c>
      <c r="C10" s="257">
        <v>29584521.789999999</v>
      </c>
      <c r="D10" s="128"/>
    </row>
    <row r="11" spans="1:6">
      <c r="A11" s="126">
        <v>6.1</v>
      </c>
      <c r="B11" s="75" t="s">
        <v>160</v>
      </c>
      <c r="C11" s="258">
        <v>1043508431.7744001</v>
      </c>
      <c r="D11" s="129"/>
    </row>
    <row r="12" spans="1:6">
      <c r="A12" s="126">
        <v>6.2</v>
      </c>
      <c r="B12" s="76" t="s">
        <v>161</v>
      </c>
      <c r="C12" s="258">
        <v>-33499760.002392001</v>
      </c>
      <c r="D12" s="129"/>
    </row>
    <row r="13" spans="1:6">
      <c r="A13" s="126" t="s">
        <v>376</v>
      </c>
      <c r="B13" s="77" t="s">
        <v>377</v>
      </c>
      <c r="C13" s="258">
        <v>-13845280.173595835</v>
      </c>
      <c r="D13" s="213" t="s">
        <v>483</v>
      </c>
    </row>
    <row r="14" spans="1:6">
      <c r="A14" s="126">
        <v>6</v>
      </c>
      <c r="B14" s="75" t="s">
        <v>162</v>
      </c>
      <c r="C14" s="264">
        <v>1010008671.7720081</v>
      </c>
      <c r="D14" s="129"/>
    </row>
    <row r="15" spans="1:6">
      <c r="A15" s="126">
        <v>7</v>
      </c>
      <c r="B15" s="75" t="s">
        <v>163</v>
      </c>
      <c r="C15" s="257">
        <v>5793301.5800000001</v>
      </c>
      <c r="D15" s="128"/>
    </row>
    <row r="16" spans="1:6">
      <c r="A16" s="126">
        <v>8</v>
      </c>
      <c r="B16" s="75" t="s">
        <v>164</v>
      </c>
      <c r="C16" s="257">
        <v>0</v>
      </c>
      <c r="D16" s="128"/>
    </row>
    <row r="17" spans="1:4">
      <c r="A17" s="126">
        <v>9</v>
      </c>
      <c r="B17" s="75" t="s">
        <v>165</v>
      </c>
      <c r="C17" s="257">
        <v>6349228.8300000001</v>
      </c>
      <c r="D17" s="128"/>
    </row>
    <row r="18" spans="1:4">
      <c r="A18" s="126">
        <v>9.1</v>
      </c>
      <c r="B18" s="77" t="s">
        <v>249</v>
      </c>
      <c r="C18" s="258">
        <v>6194572.1799999997</v>
      </c>
      <c r="D18" s="213" t="s">
        <v>484</v>
      </c>
    </row>
    <row r="19" spans="1:4">
      <c r="A19" s="126">
        <v>9.1999999999999993</v>
      </c>
      <c r="B19" s="77" t="s">
        <v>239</v>
      </c>
      <c r="C19" s="258">
        <v>0</v>
      </c>
      <c r="D19" s="128"/>
    </row>
    <row r="20" spans="1:4">
      <c r="A20" s="126">
        <v>9.3000000000000007</v>
      </c>
      <c r="B20" s="77" t="s">
        <v>238</v>
      </c>
      <c r="C20" s="258">
        <v>0</v>
      </c>
      <c r="D20" s="128"/>
    </row>
    <row r="21" spans="1:4">
      <c r="A21" s="126">
        <v>10</v>
      </c>
      <c r="B21" s="75" t="s">
        <v>166</v>
      </c>
      <c r="C21" s="257">
        <v>62278978.430000015</v>
      </c>
      <c r="D21" s="128"/>
    </row>
    <row r="22" spans="1:4">
      <c r="A22" s="126">
        <v>10.1</v>
      </c>
      <c r="B22" s="77" t="s">
        <v>237</v>
      </c>
      <c r="C22" s="257">
        <v>1287075.6999999993</v>
      </c>
      <c r="D22" s="213" t="s">
        <v>349</v>
      </c>
    </row>
    <row r="23" spans="1:4">
      <c r="A23" s="126">
        <v>11</v>
      </c>
      <c r="B23" s="78" t="s">
        <v>167</v>
      </c>
      <c r="C23" s="259">
        <v>19226944.203699999</v>
      </c>
      <c r="D23" s="130"/>
    </row>
    <row r="24" spans="1:4">
      <c r="A24" s="126">
        <v>12</v>
      </c>
      <c r="B24" s="80" t="s">
        <v>168</v>
      </c>
      <c r="C24" s="260">
        <v>1498263805.685708</v>
      </c>
      <c r="D24" s="131"/>
    </row>
    <row r="25" spans="1:4">
      <c r="A25" s="126">
        <v>13</v>
      </c>
      <c r="B25" s="75" t="s">
        <v>169</v>
      </c>
      <c r="C25" s="261">
        <v>122963800</v>
      </c>
      <c r="D25" s="132"/>
    </row>
    <row r="26" spans="1:4">
      <c r="A26" s="126">
        <v>14</v>
      </c>
      <c r="B26" s="75" t="s">
        <v>170</v>
      </c>
      <c r="C26" s="257">
        <v>224966949.01789999</v>
      </c>
      <c r="D26" s="128"/>
    </row>
    <row r="27" spans="1:4">
      <c r="A27" s="126">
        <v>15</v>
      </c>
      <c r="B27" s="75" t="s">
        <v>171</v>
      </c>
      <c r="C27" s="257">
        <v>230066462.28480014</v>
      </c>
      <c r="D27" s="128"/>
    </row>
    <row r="28" spans="1:4">
      <c r="A28" s="126">
        <v>16</v>
      </c>
      <c r="B28" s="75" t="s">
        <v>172</v>
      </c>
      <c r="C28" s="257">
        <v>235906890.20000002</v>
      </c>
      <c r="D28" s="128"/>
    </row>
    <row r="29" spans="1:4">
      <c r="A29" s="126">
        <v>17</v>
      </c>
      <c r="B29" s="75" t="s">
        <v>173</v>
      </c>
      <c r="C29" s="257">
        <v>0</v>
      </c>
      <c r="D29" s="128"/>
    </row>
    <row r="30" spans="1:4">
      <c r="A30" s="126">
        <v>18</v>
      </c>
      <c r="B30" s="75" t="s">
        <v>174</v>
      </c>
      <c r="C30" s="257">
        <v>394332158.3484152</v>
      </c>
      <c r="D30" s="128"/>
    </row>
    <row r="31" spans="1:4">
      <c r="A31" s="126">
        <v>19</v>
      </c>
      <c r="B31" s="75" t="s">
        <v>175</v>
      </c>
      <c r="C31" s="257">
        <v>9063621.2200000007</v>
      </c>
      <c r="D31" s="128"/>
    </row>
    <row r="32" spans="1:4">
      <c r="A32" s="126">
        <v>20</v>
      </c>
      <c r="B32" s="75" t="s">
        <v>97</v>
      </c>
      <c r="C32" s="257">
        <v>22066149.809999995</v>
      </c>
      <c r="D32" s="128"/>
    </row>
    <row r="33" spans="1:4">
      <c r="A33" s="126">
        <v>20.100000000000001</v>
      </c>
      <c r="B33" s="79" t="s">
        <v>375</v>
      </c>
      <c r="C33" s="259">
        <v>781997.89060000004</v>
      </c>
      <c r="D33" s="130"/>
    </row>
    <row r="34" spans="1:4">
      <c r="A34" s="126">
        <v>21</v>
      </c>
      <c r="B34" s="78" t="s">
        <v>176</v>
      </c>
      <c r="C34" s="259">
        <v>82265500</v>
      </c>
      <c r="D34" s="130"/>
    </row>
    <row r="35" spans="1:4">
      <c r="A35" s="126">
        <v>21.1</v>
      </c>
      <c r="B35" s="79" t="s">
        <v>236</v>
      </c>
      <c r="C35" s="262">
        <v>42116500</v>
      </c>
      <c r="D35" s="213" t="s">
        <v>485</v>
      </c>
    </row>
    <row r="36" spans="1:4">
      <c r="A36" s="126">
        <v>22</v>
      </c>
      <c r="B36" s="80" t="s">
        <v>177</v>
      </c>
      <c r="C36" s="260">
        <v>1321631530.8811154</v>
      </c>
      <c r="D36" s="131"/>
    </row>
    <row r="37" spans="1:4">
      <c r="A37" s="126">
        <v>23</v>
      </c>
      <c r="B37" s="78" t="s">
        <v>178</v>
      </c>
      <c r="C37" s="257">
        <v>88914815</v>
      </c>
      <c r="D37" s="213" t="s">
        <v>486</v>
      </c>
    </row>
    <row r="38" spans="1:4">
      <c r="A38" s="126">
        <v>24</v>
      </c>
      <c r="B38" s="78" t="s">
        <v>179</v>
      </c>
      <c r="C38" s="257">
        <v>0</v>
      </c>
      <c r="D38" s="128"/>
    </row>
    <row r="39" spans="1:4">
      <c r="A39" s="126">
        <v>25</v>
      </c>
      <c r="B39" s="78" t="s">
        <v>235</v>
      </c>
      <c r="C39" s="257">
        <v>0</v>
      </c>
      <c r="D39" s="128"/>
    </row>
    <row r="40" spans="1:4">
      <c r="A40" s="126">
        <v>26</v>
      </c>
      <c r="B40" s="78" t="s">
        <v>181</v>
      </c>
      <c r="C40" s="257">
        <v>36388151.469999999</v>
      </c>
      <c r="D40" s="213" t="s">
        <v>487</v>
      </c>
    </row>
    <row r="41" spans="1:4">
      <c r="A41" s="126">
        <v>27</v>
      </c>
      <c r="B41" s="78" t="s">
        <v>182</v>
      </c>
      <c r="C41" s="257">
        <v>0</v>
      </c>
      <c r="D41" s="128"/>
    </row>
    <row r="42" spans="1:4">
      <c r="A42" s="126">
        <v>28</v>
      </c>
      <c r="B42" s="78" t="s">
        <v>183</v>
      </c>
      <c r="C42" s="257">
        <v>51329308.388900012</v>
      </c>
      <c r="D42" s="213" t="s">
        <v>488</v>
      </c>
    </row>
    <row r="43" spans="1:4">
      <c r="A43" s="126">
        <v>29</v>
      </c>
      <c r="B43" s="78" t="s">
        <v>36</v>
      </c>
      <c r="C43" s="257">
        <v>0</v>
      </c>
      <c r="D43" s="128"/>
    </row>
    <row r="44" spans="1:4" ht="16.5" thickBot="1">
      <c r="A44" s="133">
        <v>30</v>
      </c>
      <c r="B44" s="134" t="s">
        <v>184</v>
      </c>
      <c r="C44" s="263">
        <v>176632274.85890001</v>
      </c>
      <c r="D44" s="13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9"/>
  <sheetViews>
    <sheetView zoomScale="85" zoomScaleNormal="85" workbookViewId="0">
      <pane xSplit="2" ySplit="7" topLeftCell="C8" activePane="bottomRight" state="frozen"/>
      <selection activeCell="I38" sqref="I38"/>
      <selection pane="topRight" activeCell="I38" sqref="I38"/>
      <selection pane="bottomLeft" activeCell="I38" sqref="I38"/>
      <selection pane="bottomRight" activeCell="I34" sqref="I34"/>
    </sheetView>
  </sheetViews>
  <sheetFormatPr defaultColWidth="9.140625" defaultRowHeight="12.75"/>
  <cols>
    <col min="1" max="1" width="10.5703125" style="2" bestFit="1" customWidth="1"/>
    <col min="2" max="2" width="36.5703125" style="2" customWidth="1"/>
    <col min="3" max="3" width="11.5703125" style="2" bestFit="1" customWidth="1"/>
    <col min="4" max="4" width="13.28515625" style="2" bestFit="1" customWidth="1"/>
    <col min="5" max="5" width="11.5703125" style="2" bestFit="1" customWidth="1"/>
    <col min="6" max="6" width="13.28515625" style="2" bestFit="1" customWidth="1"/>
    <col min="7" max="7" width="9.42578125" style="2" bestFit="1" customWidth="1"/>
    <col min="8" max="8" width="13.28515625" style="2" bestFit="1" customWidth="1"/>
    <col min="9" max="9" width="10.5703125" style="2" bestFit="1" customWidth="1"/>
    <col min="10" max="10" width="13.42578125" style="2" bestFit="1" customWidth="1"/>
    <col min="11" max="11" width="11.5703125" style="2" bestFit="1" customWidth="1"/>
    <col min="12" max="12" width="13.42578125" style="2" bestFit="1" customWidth="1"/>
    <col min="13" max="13" width="11.5703125" style="2" bestFit="1" customWidth="1"/>
    <col min="14" max="14" width="13.42578125" style="2" bestFit="1" customWidth="1"/>
    <col min="15" max="15" width="10.5703125" style="2" bestFit="1" customWidth="1"/>
    <col min="16" max="16" width="13.42578125" style="2" bestFit="1" customWidth="1"/>
    <col min="17" max="17" width="9.5703125" style="2" bestFit="1" customWidth="1"/>
    <col min="18" max="18" width="13.28515625" style="2" bestFit="1" customWidth="1"/>
    <col min="19" max="19" width="31.5703125" style="2" bestFit="1" customWidth="1"/>
    <col min="20" max="16384" width="9.140625" style="10"/>
  </cols>
  <sheetData>
    <row r="1" spans="1:19">
      <c r="A1" s="2" t="s">
        <v>191</v>
      </c>
      <c r="B1" s="329" t="str">
        <f>Info!C2</f>
        <v>ს.ს "პროკრედიტ ბანკი"</v>
      </c>
    </row>
    <row r="2" spans="1:19">
      <c r="A2" s="2" t="s">
        <v>192</v>
      </c>
      <c r="B2" s="445">
        <f>'1. key ratios'!B2</f>
        <v>43465</v>
      </c>
    </row>
    <row r="4" spans="1:19" ht="77.25" thickBot="1">
      <c r="A4" s="69" t="s">
        <v>342</v>
      </c>
      <c r="B4" s="292" t="s">
        <v>365</v>
      </c>
    </row>
    <row r="5" spans="1:19">
      <c r="A5" s="122"/>
      <c r="B5" s="125"/>
      <c r="C5" s="104" t="s">
        <v>0</v>
      </c>
      <c r="D5" s="104" t="s">
        <v>1</v>
      </c>
      <c r="E5" s="104" t="s">
        <v>2</v>
      </c>
      <c r="F5" s="104" t="s">
        <v>3</v>
      </c>
      <c r="G5" s="104" t="s">
        <v>4</v>
      </c>
      <c r="H5" s="104" t="s">
        <v>5</v>
      </c>
      <c r="I5" s="104" t="s">
        <v>241</v>
      </c>
      <c r="J5" s="104" t="s">
        <v>242</v>
      </c>
      <c r="K5" s="104" t="s">
        <v>243</v>
      </c>
      <c r="L5" s="104" t="s">
        <v>244</v>
      </c>
      <c r="M5" s="104" t="s">
        <v>245</v>
      </c>
      <c r="N5" s="104" t="s">
        <v>246</v>
      </c>
      <c r="O5" s="104" t="s">
        <v>352</v>
      </c>
      <c r="P5" s="104" t="s">
        <v>353</v>
      </c>
      <c r="Q5" s="104" t="s">
        <v>354</v>
      </c>
      <c r="R5" s="283" t="s">
        <v>355</v>
      </c>
      <c r="S5" s="105" t="s">
        <v>356</v>
      </c>
    </row>
    <row r="6" spans="1:19" ht="46.5" customHeight="1">
      <c r="A6" s="140"/>
      <c r="B6" s="560" t="s">
        <v>357</v>
      </c>
      <c r="C6" s="558">
        <v>0</v>
      </c>
      <c r="D6" s="559"/>
      <c r="E6" s="558">
        <v>0.2</v>
      </c>
      <c r="F6" s="559"/>
      <c r="G6" s="558">
        <v>0.35</v>
      </c>
      <c r="H6" s="559"/>
      <c r="I6" s="558">
        <v>0.5</v>
      </c>
      <c r="J6" s="559"/>
      <c r="K6" s="558">
        <v>0.75</v>
      </c>
      <c r="L6" s="559"/>
      <c r="M6" s="558">
        <v>1</v>
      </c>
      <c r="N6" s="559"/>
      <c r="O6" s="558">
        <v>1.5</v>
      </c>
      <c r="P6" s="559"/>
      <c r="Q6" s="558">
        <v>2.5</v>
      </c>
      <c r="R6" s="559"/>
      <c r="S6" s="556" t="s">
        <v>254</v>
      </c>
    </row>
    <row r="7" spans="1:19">
      <c r="A7" s="140"/>
      <c r="B7" s="561"/>
      <c r="C7" s="291" t="s">
        <v>350</v>
      </c>
      <c r="D7" s="291" t="s">
        <v>351</v>
      </c>
      <c r="E7" s="291" t="s">
        <v>350</v>
      </c>
      <c r="F7" s="291" t="s">
        <v>351</v>
      </c>
      <c r="G7" s="291" t="s">
        <v>350</v>
      </c>
      <c r="H7" s="291" t="s">
        <v>351</v>
      </c>
      <c r="I7" s="291" t="s">
        <v>350</v>
      </c>
      <c r="J7" s="291" t="s">
        <v>351</v>
      </c>
      <c r="K7" s="291" t="s">
        <v>350</v>
      </c>
      <c r="L7" s="291" t="s">
        <v>351</v>
      </c>
      <c r="M7" s="291" t="s">
        <v>350</v>
      </c>
      <c r="N7" s="291" t="s">
        <v>351</v>
      </c>
      <c r="O7" s="291" t="s">
        <v>350</v>
      </c>
      <c r="P7" s="291" t="s">
        <v>351</v>
      </c>
      <c r="Q7" s="291" t="s">
        <v>350</v>
      </c>
      <c r="R7" s="291" t="s">
        <v>351</v>
      </c>
      <c r="S7" s="557"/>
    </row>
    <row r="8" spans="1:19" s="144" customFormat="1">
      <c r="A8" s="108">
        <v>1</v>
      </c>
      <c r="B8" s="162" t="s">
        <v>219</v>
      </c>
      <c r="C8" s="265">
        <v>50443013.240000002</v>
      </c>
      <c r="D8" s="265"/>
      <c r="E8" s="265">
        <v>0</v>
      </c>
      <c r="F8" s="284"/>
      <c r="G8" s="265">
        <v>0</v>
      </c>
      <c r="H8" s="265"/>
      <c r="I8" s="265">
        <v>0</v>
      </c>
      <c r="J8" s="265"/>
      <c r="K8" s="265">
        <v>0</v>
      </c>
      <c r="L8" s="265"/>
      <c r="M8" s="265">
        <v>171494187.48909998</v>
      </c>
      <c r="N8" s="265"/>
      <c r="O8" s="265">
        <v>0</v>
      </c>
      <c r="P8" s="265"/>
      <c r="Q8" s="265">
        <v>0</v>
      </c>
      <c r="R8" s="284"/>
      <c r="S8" s="504">
        <f>$C$6*SUM(C8:D8)+$E$6*SUM(E8:F8)+$G$6*SUM(G8:H8)+$I$6*SUM(I8:J8)+$K$6*SUM(K8:L8)+$M$6*SUM(M8:N8)+$O$6*SUM(O8:P8)+$Q$6*SUM(Q8:R8)</f>
        <v>171494187.48909998</v>
      </c>
    </row>
    <row r="9" spans="1:19" s="144" customFormat="1">
      <c r="A9" s="108">
        <v>2</v>
      </c>
      <c r="B9" s="162" t="s">
        <v>220</v>
      </c>
      <c r="C9" s="265">
        <v>0</v>
      </c>
      <c r="D9" s="265"/>
      <c r="E9" s="265">
        <v>0</v>
      </c>
      <c r="F9" s="265"/>
      <c r="G9" s="265">
        <v>0</v>
      </c>
      <c r="H9" s="265"/>
      <c r="I9" s="265">
        <v>0</v>
      </c>
      <c r="J9" s="265"/>
      <c r="K9" s="265">
        <v>0</v>
      </c>
      <c r="L9" s="265"/>
      <c r="M9" s="265">
        <v>0</v>
      </c>
      <c r="N9" s="265"/>
      <c r="O9" s="265">
        <v>0</v>
      </c>
      <c r="P9" s="265"/>
      <c r="Q9" s="265">
        <v>0</v>
      </c>
      <c r="R9" s="284"/>
      <c r="S9" s="504">
        <f t="shared" ref="S9:S21" si="0">$C$6*SUM(C9:D9)+$E$6*SUM(E9:F9)+$G$6*SUM(G9:H9)+$I$6*SUM(I9:J9)+$K$6*SUM(K9:L9)+$M$6*SUM(M9:N9)+$O$6*SUM(O9:P9)+$Q$6*SUM(Q9:R9)</f>
        <v>0</v>
      </c>
    </row>
    <row r="10" spans="1:19" s="144" customFormat="1">
      <c r="A10" s="108">
        <v>3</v>
      </c>
      <c r="B10" s="162" t="s">
        <v>221</v>
      </c>
      <c r="C10" s="265">
        <v>0</v>
      </c>
      <c r="D10" s="265"/>
      <c r="E10" s="265">
        <v>0</v>
      </c>
      <c r="F10" s="265"/>
      <c r="G10" s="265">
        <v>0</v>
      </c>
      <c r="H10" s="265"/>
      <c r="I10" s="265">
        <v>0</v>
      </c>
      <c r="J10" s="265"/>
      <c r="K10" s="265">
        <v>0</v>
      </c>
      <c r="L10" s="265"/>
      <c r="M10" s="265">
        <v>0</v>
      </c>
      <c r="N10" s="265"/>
      <c r="O10" s="265">
        <v>0</v>
      </c>
      <c r="P10" s="265"/>
      <c r="Q10" s="265">
        <v>0</v>
      </c>
      <c r="R10" s="284"/>
      <c r="S10" s="504">
        <f t="shared" si="0"/>
        <v>0</v>
      </c>
    </row>
    <row r="11" spans="1:19" s="144" customFormat="1">
      <c r="A11" s="108">
        <v>4</v>
      </c>
      <c r="B11" s="162" t="s">
        <v>222</v>
      </c>
      <c r="C11" s="265">
        <v>0</v>
      </c>
      <c r="D11" s="265"/>
      <c r="E11" s="265">
        <v>0</v>
      </c>
      <c r="F11" s="265"/>
      <c r="G11" s="265">
        <v>0</v>
      </c>
      <c r="H11" s="265"/>
      <c r="I11" s="265">
        <v>0</v>
      </c>
      <c r="J11" s="265"/>
      <c r="K11" s="265">
        <v>0</v>
      </c>
      <c r="L11" s="265"/>
      <c r="M11" s="265">
        <v>0</v>
      </c>
      <c r="N11" s="265"/>
      <c r="O11" s="265">
        <v>0</v>
      </c>
      <c r="P11" s="265"/>
      <c r="Q11" s="265">
        <v>0</v>
      </c>
      <c r="R11" s="284"/>
      <c r="S11" s="504">
        <f t="shared" si="0"/>
        <v>0</v>
      </c>
    </row>
    <row r="12" spans="1:19" s="144" customFormat="1">
      <c r="A12" s="108">
        <v>5</v>
      </c>
      <c r="B12" s="162" t="s">
        <v>223</v>
      </c>
      <c r="C12" s="265">
        <v>0</v>
      </c>
      <c r="D12" s="265"/>
      <c r="E12" s="265">
        <v>0</v>
      </c>
      <c r="F12" s="265"/>
      <c r="G12" s="265">
        <v>0</v>
      </c>
      <c r="H12" s="265"/>
      <c r="I12" s="265">
        <v>0</v>
      </c>
      <c r="J12" s="265"/>
      <c r="K12" s="265">
        <v>0</v>
      </c>
      <c r="L12" s="265"/>
      <c r="M12" s="265">
        <v>0</v>
      </c>
      <c r="N12" s="265"/>
      <c r="O12" s="265">
        <v>0</v>
      </c>
      <c r="P12" s="265"/>
      <c r="Q12" s="265">
        <v>0</v>
      </c>
      <c r="R12" s="284"/>
      <c r="S12" s="504">
        <f t="shared" si="0"/>
        <v>0</v>
      </c>
    </row>
    <row r="13" spans="1:19" s="144" customFormat="1">
      <c r="A13" s="108">
        <v>6</v>
      </c>
      <c r="B13" s="162" t="s">
        <v>224</v>
      </c>
      <c r="C13" s="265">
        <v>0</v>
      </c>
      <c r="D13" s="265"/>
      <c r="E13" s="265">
        <v>102382345.84750001</v>
      </c>
      <c r="F13" s="265"/>
      <c r="G13" s="265">
        <v>0</v>
      </c>
      <c r="H13" s="265"/>
      <c r="I13" s="265">
        <v>19399648.279600002</v>
      </c>
      <c r="J13" s="265"/>
      <c r="K13" s="265">
        <v>0</v>
      </c>
      <c r="L13" s="265"/>
      <c r="M13" s="265">
        <v>0</v>
      </c>
      <c r="N13" s="265"/>
      <c r="O13" s="265">
        <v>0</v>
      </c>
      <c r="P13" s="265"/>
      <c r="Q13" s="265">
        <v>0</v>
      </c>
      <c r="R13" s="284"/>
      <c r="S13" s="504">
        <f t="shared" si="0"/>
        <v>30176293.309300005</v>
      </c>
    </row>
    <row r="14" spans="1:19" s="144" customFormat="1">
      <c r="A14" s="108">
        <v>7</v>
      </c>
      <c r="B14" s="162" t="s">
        <v>74</v>
      </c>
      <c r="C14" s="265">
        <v>0</v>
      </c>
      <c r="D14" s="265"/>
      <c r="E14" s="265">
        <v>0</v>
      </c>
      <c r="F14" s="265"/>
      <c r="G14" s="265">
        <v>0</v>
      </c>
      <c r="H14" s="265"/>
      <c r="I14" s="265">
        <v>0</v>
      </c>
      <c r="J14" s="265"/>
      <c r="K14" s="265">
        <v>0</v>
      </c>
      <c r="L14" s="265"/>
      <c r="M14" s="265">
        <v>543658108.90240002</v>
      </c>
      <c r="N14" s="265">
        <v>47142289.810657606</v>
      </c>
      <c r="O14" s="265">
        <v>0</v>
      </c>
      <c r="P14" s="265"/>
      <c r="Q14" s="265">
        <v>0</v>
      </c>
      <c r="R14" s="284"/>
      <c r="S14" s="504">
        <f t="shared" si="0"/>
        <v>590800398.71305764</v>
      </c>
    </row>
    <row r="15" spans="1:19" s="144" customFormat="1">
      <c r="A15" s="108">
        <v>8</v>
      </c>
      <c r="B15" s="162" t="s">
        <v>75</v>
      </c>
      <c r="C15" s="265">
        <v>0</v>
      </c>
      <c r="D15" s="265"/>
      <c r="E15" s="265">
        <v>0</v>
      </c>
      <c r="F15" s="265"/>
      <c r="G15" s="265">
        <v>0</v>
      </c>
      <c r="H15" s="265"/>
      <c r="I15" s="265">
        <v>0</v>
      </c>
      <c r="J15" s="265"/>
      <c r="K15" s="265">
        <v>462204744.80859995</v>
      </c>
      <c r="L15" s="265"/>
      <c r="M15" s="265">
        <v>0</v>
      </c>
      <c r="N15" s="265"/>
      <c r="O15" s="265">
        <v>0</v>
      </c>
      <c r="P15" s="265"/>
      <c r="Q15" s="265">
        <v>0</v>
      </c>
      <c r="R15" s="284"/>
      <c r="S15" s="504">
        <f t="shared" si="0"/>
        <v>346653558.60644996</v>
      </c>
    </row>
    <row r="16" spans="1:19" s="144" customFormat="1">
      <c r="A16" s="108">
        <v>9</v>
      </c>
      <c r="B16" s="162" t="s">
        <v>76</v>
      </c>
      <c r="C16" s="265">
        <v>0</v>
      </c>
      <c r="D16" s="265"/>
      <c r="E16" s="265">
        <v>0</v>
      </c>
      <c r="F16" s="265"/>
      <c r="G16" s="265">
        <v>0</v>
      </c>
      <c r="H16" s="265"/>
      <c r="I16" s="265">
        <v>0</v>
      </c>
      <c r="J16" s="265"/>
      <c r="K16" s="265">
        <v>0</v>
      </c>
      <c r="L16" s="265"/>
      <c r="M16" s="265">
        <v>0</v>
      </c>
      <c r="N16" s="265"/>
      <c r="O16" s="265">
        <v>0</v>
      </c>
      <c r="P16" s="265"/>
      <c r="Q16" s="265">
        <v>0</v>
      </c>
      <c r="R16" s="284"/>
      <c r="S16" s="504">
        <f t="shared" si="0"/>
        <v>0</v>
      </c>
    </row>
    <row r="17" spans="1:19" s="144" customFormat="1">
      <c r="A17" s="108">
        <v>10</v>
      </c>
      <c r="B17" s="162" t="s">
        <v>70</v>
      </c>
      <c r="C17" s="265">
        <v>0</v>
      </c>
      <c r="D17" s="265"/>
      <c r="E17" s="265">
        <v>0</v>
      </c>
      <c r="F17" s="265"/>
      <c r="G17" s="265">
        <v>0</v>
      </c>
      <c r="H17" s="265"/>
      <c r="I17" s="265">
        <v>0</v>
      </c>
      <c r="J17" s="265"/>
      <c r="K17" s="265">
        <v>0</v>
      </c>
      <c r="L17" s="265"/>
      <c r="M17" s="265">
        <v>6162556.4099000003</v>
      </c>
      <c r="N17" s="265"/>
      <c r="O17" s="265">
        <v>0</v>
      </c>
      <c r="P17" s="265"/>
      <c r="Q17" s="265">
        <v>0</v>
      </c>
      <c r="R17" s="284"/>
      <c r="S17" s="504">
        <f t="shared" si="0"/>
        <v>6162556.4099000003</v>
      </c>
    </row>
    <row r="18" spans="1:19" s="144" customFormat="1">
      <c r="A18" s="108">
        <v>11</v>
      </c>
      <c r="B18" s="162" t="s">
        <v>71</v>
      </c>
      <c r="C18" s="265">
        <v>0</v>
      </c>
      <c r="D18" s="265"/>
      <c r="E18" s="265">
        <v>0</v>
      </c>
      <c r="F18" s="265"/>
      <c r="G18" s="265">
        <v>0</v>
      </c>
      <c r="H18" s="265"/>
      <c r="I18" s="265">
        <v>0</v>
      </c>
      <c r="J18" s="265"/>
      <c r="K18" s="265">
        <v>0</v>
      </c>
      <c r="L18" s="265"/>
      <c r="M18" s="265">
        <v>0</v>
      </c>
      <c r="N18" s="265"/>
      <c r="O18" s="265">
        <v>23412739.348299999</v>
      </c>
      <c r="P18" s="265"/>
      <c r="Q18" s="265">
        <v>5401284.7800000003</v>
      </c>
      <c r="R18" s="284"/>
      <c r="S18" s="504">
        <f t="shared" si="0"/>
        <v>48622320.972450003</v>
      </c>
    </row>
    <row r="19" spans="1:19" s="144" customFormat="1">
      <c r="A19" s="108">
        <v>12</v>
      </c>
      <c r="B19" s="162" t="s">
        <v>72</v>
      </c>
      <c r="C19" s="265">
        <v>0</v>
      </c>
      <c r="D19" s="265"/>
      <c r="E19" s="265">
        <v>0</v>
      </c>
      <c r="F19" s="265"/>
      <c r="G19" s="265">
        <v>0</v>
      </c>
      <c r="H19" s="265"/>
      <c r="I19" s="265">
        <v>0</v>
      </c>
      <c r="J19" s="265"/>
      <c r="K19" s="265">
        <v>0</v>
      </c>
      <c r="L19" s="265"/>
      <c r="M19" s="265">
        <v>0</v>
      </c>
      <c r="N19" s="265"/>
      <c r="O19" s="265">
        <v>0</v>
      </c>
      <c r="P19" s="265"/>
      <c r="Q19" s="265">
        <v>0</v>
      </c>
      <c r="R19" s="284"/>
      <c r="S19" s="504">
        <f t="shared" si="0"/>
        <v>0</v>
      </c>
    </row>
    <row r="20" spans="1:19" s="144" customFormat="1">
      <c r="A20" s="108">
        <v>13</v>
      </c>
      <c r="B20" s="162" t="s">
        <v>73</v>
      </c>
      <c r="C20" s="265">
        <v>0</v>
      </c>
      <c r="D20" s="265"/>
      <c r="E20" s="265">
        <v>0</v>
      </c>
      <c r="F20" s="265"/>
      <c r="G20" s="265">
        <v>0</v>
      </c>
      <c r="H20" s="265"/>
      <c r="I20" s="265">
        <v>0</v>
      </c>
      <c r="J20" s="265"/>
      <c r="K20" s="265">
        <v>0</v>
      </c>
      <c r="L20" s="265"/>
      <c r="M20" s="265">
        <v>0</v>
      </c>
      <c r="N20" s="265"/>
      <c r="O20" s="265">
        <v>0</v>
      </c>
      <c r="P20" s="265"/>
      <c r="Q20" s="265">
        <v>0</v>
      </c>
      <c r="R20" s="284"/>
      <c r="S20" s="504">
        <f t="shared" si="0"/>
        <v>0</v>
      </c>
    </row>
    <row r="21" spans="1:19" s="144" customFormat="1">
      <c r="A21" s="108">
        <v>14</v>
      </c>
      <c r="B21" s="162" t="s">
        <v>252</v>
      </c>
      <c r="C21" s="265">
        <v>51728822.530000001</v>
      </c>
      <c r="D21" s="265"/>
      <c r="E21" s="265">
        <v>0</v>
      </c>
      <c r="F21" s="265"/>
      <c r="G21" s="265">
        <v>0</v>
      </c>
      <c r="H21" s="265"/>
      <c r="I21" s="265">
        <v>0</v>
      </c>
      <c r="J21" s="265"/>
      <c r="K21" s="265">
        <v>0</v>
      </c>
      <c r="L21" s="265"/>
      <c r="M21" s="265">
        <v>74386270.100900009</v>
      </c>
      <c r="N21" s="265"/>
      <c r="O21" s="265">
        <v>0</v>
      </c>
      <c r="P21" s="265"/>
      <c r="Q21" s="265">
        <v>0</v>
      </c>
      <c r="R21" s="284"/>
      <c r="S21" s="504">
        <f t="shared" si="0"/>
        <v>74386270.100900009</v>
      </c>
    </row>
    <row r="22" spans="1:19" ht="13.5" thickBot="1">
      <c r="A22" s="90"/>
      <c r="B22" s="146" t="s">
        <v>69</v>
      </c>
      <c r="C22" s="266">
        <f>SUM(C8:C21)</f>
        <v>102171835.77000001</v>
      </c>
      <c r="D22" s="266">
        <f t="shared" ref="D22:S22" si="1">SUM(D8:D21)</f>
        <v>0</v>
      </c>
      <c r="E22" s="266">
        <f t="shared" si="1"/>
        <v>102382345.84750001</v>
      </c>
      <c r="F22" s="266">
        <f t="shared" si="1"/>
        <v>0</v>
      </c>
      <c r="G22" s="266">
        <f t="shared" si="1"/>
        <v>0</v>
      </c>
      <c r="H22" s="266">
        <f t="shared" si="1"/>
        <v>0</v>
      </c>
      <c r="I22" s="266">
        <f t="shared" si="1"/>
        <v>19399648.279600002</v>
      </c>
      <c r="J22" s="266">
        <f t="shared" si="1"/>
        <v>0</v>
      </c>
      <c r="K22" s="266">
        <f t="shared" si="1"/>
        <v>462204744.80859995</v>
      </c>
      <c r="L22" s="266">
        <f t="shared" si="1"/>
        <v>0</v>
      </c>
      <c r="M22" s="266">
        <f t="shared" si="1"/>
        <v>795701122.9023</v>
      </c>
      <c r="N22" s="266">
        <f t="shared" si="1"/>
        <v>47142289.810657606</v>
      </c>
      <c r="O22" s="266">
        <f t="shared" si="1"/>
        <v>23412739.348299999</v>
      </c>
      <c r="P22" s="266">
        <f t="shared" si="1"/>
        <v>0</v>
      </c>
      <c r="Q22" s="266">
        <f t="shared" si="1"/>
        <v>5401284.7800000003</v>
      </c>
      <c r="R22" s="266">
        <f t="shared" si="1"/>
        <v>0</v>
      </c>
      <c r="S22" s="505">
        <f t="shared" si="1"/>
        <v>1268295585.6011574</v>
      </c>
    </row>
    <row r="24" spans="1:19">
      <c r="C24" s="329"/>
      <c r="D24" s="329"/>
      <c r="E24" s="329"/>
      <c r="F24" s="329"/>
      <c r="G24" s="329"/>
      <c r="H24" s="329"/>
      <c r="I24" s="329"/>
      <c r="J24" s="329"/>
      <c r="K24" s="329"/>
      <c r="L24" s="329"/>
      <c r="M24" s="329"/>
      <c r="N24" s="329"/>
      <c r="O24" s="329"/>
      <c r="P24" s="329"/>
      <c r="Q24" s="329"/>
      <c r="R24" s="329"/>
      <c r="S24" s="329"/>
    </row>
    <row r="25" spans="1:19">
      <c r="C25" s="329"/>
      <c r="D25" s="329"/>
      <c r="E25" s="329"/>
      <c r="F25" s="329"/>
      <c r="G25" s="329"/>
      <c r="H25" s="329"/>
      <c r="I25" s="329"/>
      <c r="J25" s="329"/>
      <c r="K25" s="329"/>
      <c r="L25" s="329"/>
      <c r="M25" s="329"/>
      <c r="N25" s="329"/>
      <c r="O25" s="329"/>
      <c r="P25" s="329"/>
      <c r="Q25" s="329"/>
      <c r="R25" s="329"/>
      <c r="S25" s="329"/>
    </row>
    <row r="26" spans="1:19">
      <c r="C26" s="329"/>
      <c r="D26" s="329"/>
      <c r="E26" s="329"/>
      <c r="F26" s="329"/>
      <c r="G26" s="329"/>
      <c r="H26" s="329"/>
      <c r="I26" s="329"/>
      <c r="J26" s="329"/>
      <c r="K26" s="329"/>
      <c r="L26" s="329"/>
      <c r="M26" s="329"/>
      <c r="N26" s="329"/>
      <c r="O26" s="329"/>
      <c r="P26" s="329"/>
      <c r="Q26" s="329"/>
      <c r="R26" s="329"/>
      <c r="S26" s="329"/>
    </row>
    <row r="27" spans="1:19">
      <c r="C27" s="329"/>
      <c r="D27" s="329"/>
      <c r="E27" s="329"/>
      <c r="F27" s="329"/>
      <c r="G27" s="329"/>
      <c r="H27" s="329"/>
      <c r="I27" s="329"/>
      <c r="J27" s="329"/>
      <c r="K27" s="329"/>
      <c r="L27" s="329"/>
      <c r="M27" s="329"/>
      <c r="N27" s="329"/>
      <c r="O27" s="329"/>
      <c r="P27" s="329"/>
      <c r="Q27" s="329"/>
      <c r="R27" s="329"/>
      <c r="S27" s="329"/>
    </row>
    <row r="28" spans="1:19">
      <c r="B28" s="329"/>
      <c r="C28" s="329"/>
      <c r="D28" s="329"/>
      <c r="E28" s="329"/>
      <c r="F28" s="329"/>
      <c r="G28" s="329"/>
      <c r="H28" s="329"/>
      <c r="I28" s="329"/>
      <c r="J28" s="329"/>
      <c r="K28" s="329"/>
      <c r="L28" s="329"/>
      <c r="M28" s="329"/>
      <c r="N28" s="329"/>
      <c r="O28" s="329"/>
      <c r="P28" s="329"/>
      <c r="Q28" s="329"/>
      <c r="R28" s="329"/>
      <c r="S28" s="329"/>
    </row>
    <row r="29" spans="1:19">
      <c r="B29" s="329"/>
      <c r="C29" s="329"/>
      <c r="D29" s="329"/>
      <c r="E29" s="329"/>
      <c r="F29" s="329"/>
      <c r="G29" s="329"/>
      <c r="H29" s="329"/>
      <c r="I29" s="329"/>
      <c r="J29" s="329"/>
      <c r="K29" s="329"/>
      <c r="L29" s="329"/>
      <c r="M29" s="329"/>
      <c r="N29" s="329"/>
      <c r="O29" s="329"/>
      <c r="P29" s="329"/>
      <c r="Q29" s="329"/>
      <c r="R29" s="329"/>
      <c r="S29" s="329"/>
    </row>
    <row r="30" spans="1:19">
      <c r="B30" s="329"/>
      <c r="C30" s="329"/>
      <c r="D30" s="329"/>
      <c r="E30" s="329"/>
      <c r="F30" s="329"/>
      <c r="G30" s="329"/>
      <c r="H30" s="329"/>
      <c r="I30" s="329"/>
      <c r="J30" s="329"/>
      <c r="K30" s="329"/>
      <c r="L30" s="329"/>
      <c r="M30" s="329"/>
      <c r="N30" s="329"/>
      <c r="O30" s="329"/>
      <c r="P30" s="329"/>
      <c r="Q30" s="329"/>
      <c r="R30" s="329"/>
      <c r="S30" s="329"/>
    </row>
    <row r="31" spans="1:19">
      <c r="B31" s="329"/>
      <c r="C31" s="329"/>
      <c r="D31" s="329"/>
      <c r="E31" s="329"/>
      <c r="F31" s="329"/>
      <c r="G31" s="329"/>
      <c r="H31" s="329"/>
      <c r="I31" s="329"/>
      <c r="J31" s="329"/>
      <c r="K31" s="329"/>
      <c r="L31" s="329"/>
      <c r="M31" s="329"/>
      <c r="N31" s="329"/>
      <c r="O31" s="329"/>
      <c r="P31" s="329"/>
      <c r="Q31" s="329"/>
      <c r="R31" s="329"/>
      <c r="S31" s="329"/>
    </row>
    <row r="32" spans="1:19">
      <c r="B32" s="329"/>
      <c r="C32" s="329"/>
      <c r="D32" s="329"/>
      <c r="E32" s="329"/>
      <c r="F32" s="329"/>
      <c r="G32" s="329"/>
      <c r="H32" s="329"/>
      <c r="I32" s="329"/>
      <c r="J32" s="329"/>
      <c r="K32" s="329"/>
      <c r="L32" s="329"/>
      <c r="M32" s="329"/>
      <c r="N32" s="329"/>
      <c r="O32" s="329"/>
      <c r="P32" s="329"/>
      <c r="Q32" s="329"/>
      <c r="R32" s="329"/>
      <c r="S32" s="329"/>
    </row>
    <row r="33" spans="2:19">
      <c r="B33" s="329"/>
      <c r="C33" s="329"/>
      <c r="D33" s="329"/>
      <c r="E33" s="329"/>
      <c r="F33" s="329"/>
      <c r="G33" s="329"/>
      <c r="H33" s="329"/>
      <c r="I33" s="329"/>
      <c r="J33" s="329"/>
      <c r="K33" s="329"/>
      <c r="L33" s="329"/>
      <c r="M33" s="329"/>
      <c r="N33" s="329"/>
      <c r="O33" s="329"/>
      <c r="P33" s="329"/>
      <c r="Q33" s="329"/>
      <c r="R33" s="329"/>
      <c r="S33" s="329"/>
    </row>
    <row r="34" spans="2:19">
      <c r="B34" s="329"/>
      <c r="C34" s="329"/>
      <c r="D34" s="329"/>
      <c r="E34" s="329"/>
      <c r="F34" s="329"/>
      <c r="G34" s="329"/>
      <c r="H34" s="329"/>
      <c r="I34" s="329"/>
      <c r="J34" s="329"/>
      <c r="K34" s="329"/>
      <c r="L34" s="329"/>
      <c r="M34" s="329"/>
      <c r="N34" s="329"/>
      <c r="O34" s="329"/>
      <c r="P34" s="329"/>
      <c r="Q34" s="329"/>
      <c r="R34" s="329"/>
      <c r="S34" s="329"/>
    </row>
    <row r="35" spans="2:19">
      <c r="B35" s="329"/>
      <c r="C35" s="329"/>
      <c r="D35" s="329"/>
      <c r="E35" s="329"/>
      <c r="F35" s="329"/>
      <c r="G35" s="329"/>
      <c r="H35" s="329"/>
      <c r="I35" s="329"/>
      <c r="J35" s="329"/>
      <c r="K35" s="329"/>
      <c r="L35" s="329"/>
      <c r="M35" s="329"/>
      <c r="N35" s="329"/>
      <c r="O35" s="329"/>
      <c r="P35" s="329"/>
      <c r="Q35" s="329"/>
      <c r="R35" s="329"/>
      <c r="S35" s="329"/>
    </row>
    <row r="36" spans="2:19">
      <c r="B36" s="329"/>
      <c r="C36" s="329"/>
      <c r="D36" s="329"/>
      <c r="E36" s="329"/>
      <c r="F36" s="329"/>
      <c r="G36" s="329"/>
      <c r="H36" s="329"/>
      <c r="I36" s="329"/>
      <c r="J36" s="329"/>
      <c r="K36" s="329"/>
      <c r="L36" s="329"/>
      <c r="M36" s="329"/>
      <c r="N36" s="329"/>
      <c r="O36" s="329"/>
      <c r="P36" s="329"/>
      <c r="Q36" s="329"/>
      <c r="R36" s="329"/>
      <c r="S36" s="329"/>
    </row>
    <row r="37" spans="2:19">
      <c r="B37" s="329"/>
      <c r="C37" s="329"/>
      <c r="D37" s="329"/>
      <c r="E37" s="329"/>
      <c r="F37" s="329"/>
      <c r="G37" s="329"/>
      <c r="H37" s="329"/>
      <c r="I37" s="329"/>
      <c r="J37" s="329"/>
      <c r="K37" s="329"/>
      <c r="L37" s="329"/>
      <c r="M37" s="329"/>
      <c r="N37" s="329"/>
      <c r="O37" s="329"/>
      <c r="P37" s="329"/>
      <c r="Q37" s="329"/>
      <c r="R37" s="329"/>
      <c r="S37" s="329"/>
    </row>
    <row r="38" spans="2:19">
      <c r="B38" s="329"/>
      <c r="C38" s="329"/>
      <c r="D38" s="329"/>
      <c r="E38" s="329"/>
      <c r="F38" s="329"/>
      <c r="G38" s="329"/>
      <c r="H38" s="329"/>
      <c r="I38" s="329"/>
      <c r="J38" s="329"/>
      <c r="K38" s="329"/>
      <c r="L38" s="329"/>
      <c r="M38" s="329"/>
      <c r="N38" s="329"/>
      <c r="O38" s="329"/>
      <c r="P38" s="329"/>
      <c r="Q38" s="329"/>
      <c r="R38" s="329"/>
      <c r="S38" s="329"/>
    </row>
    <row r="39" spans="2:19">
      <c r="B39" s="329"/>
      <c r="C39" s="329"/>
      <c r="D39" s="329"/>
      <c r="E39" s="329"/>
      <c r="F39" s="329"/>
      <c r="G39" s="329"/>
      <c r="H39" s="329"/>
      <c r="I39" s="329"/>
      <c r="J39" s="329"/>
      <c r="K39" s="329"/>
      <c r="L39" s="329"/>
      <c r="M39" s="329"/>
      <c r="N39" s="329"/>
      <c r="O39" s="329"/>
      <c r="P39" s="329"/>
      <c r="Q39" s="329"/>
      <c r="R39" s="329"/>
      <c r="S39" s="32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70" zoomScaleNormal="70" workbookViewId="0">
      <pane xSplit="2" ySplit="6" topLeftCell="N7" activePane="bottomRight" state="frozen"/>
      <selection activeCell="I38" sqref="I38"/>
      <selection pane="topRight" activeCell="I38" sqref="I38"/>
      <selection pane="bottomLeft" activeCell="I38" sqref="I38"/>
      <selection pane="bottomRight" activeCell="R34" sqref="R34"/>
    </sheetView>
  </sheetViews>
  <sheetFormatPr defaultColWidth="9.140625" defaultRowHeight="12.75"/>
  <cols>
    <col min="1" max="1" width="10.5703125" style="2" bestFit="1" customWidth="1"/>
    <col min="2" max="2" width="44.42578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191</v>
      </c>
      <c r="B1" s="329" t="str">
        <f>Info!C2</f>
        <v>ს.ს "პროკრედიტ ბანკი"</v>
      </c>
    </row>
    <row r="2" spans="1:22">
      <c r="A2" s="2" t="s">
        <v>192</v>
      </c>
      <c r="B2" s="445">
        <f>'1. key ratios'!B2</f>
        <v>43465</v>
      </c>
    </row>
    <row r="4" spans="1:22" ht="40.5" thickBot="1">
      <c r="A4" s="2" t="s">
        <v>343</v>
      </c>
      <c r="B4" s="293" t="s">
        <v>366</v>
      </c>
      <c r="V4" s="187" t="s">
        <v>95</v>
      </c>
    </row>
    <row r="5" spans="1:22">
      <c r="A5" s="88"/>
      <c r="B5" s="89"/>
      <c r="C5" s="562" t="s">
        <v>201</v>
      </c>
      <c r="D5" s="563"/>
      <c r="E5" s="563"/>
      <c r="F5" s="563"/>
      <c r="G5" s="563"/>
      <c r="H5" s="563"/>
      <c r="I5" s="563"/>
      <c r="J5" s="563"/>
      <c r="K5" s="563"/>
      <c r="L5" s="564"/>
      <c r="M5" s="562" t="s">
        <v>202</v>
      </c>
      <c r="N5" s="563"/>
      <c r="O5" s="563"/>
      <c r="P5" s="563"/>
      <c r="Q5" s="563"/>
      <c r="R5" s="563"/>
      <c r="S5" s="564"/>
      <c r="T5" s="567" t="s">
        <v>364</v>
      </c>
      <c r="U5" s="567" t="s">
        <v>363</v>
      </c>
      <c r="V5" s="565" t="s">
        <v>203</v>
      </c>
    </row>
    <row r="6" spans="1:22" s="69" customFormat="1" ht="140.25">
      <c r="A6" s="106"/>
      <c r="B6" s="163"/>
      <c r="C6" s="86" t="s">
        <v>204</v>
      </c>
      <c r="D6" s="85" t="s">
        <v>205</v>
      </c>
      <c r="E6" s="84" t="s">
        <v>206</v>
      </c>
      <c r="F6" s="294" t="s">
        <v>358</v>
      </c>
      <c r="G6" s="85" t="s">
        <v>207</v>
      </c>
      <c r="H6" s="85" t="s">
        <v>208</v>
      </c>
      <c r="I6" s="85" t="s">
        <v>209</v>
      </c>
      <c r="J6" s="85" t="s">
        <v>251</v>
      </c>
      <c r="K6" s="85" t="s">
        <v>210</v>
      </c>
      <c r="L6" s="87" t="s">
        <v>211</v>
      </c>
      <c r="M6" s="86" t="s">
        <v>212</v>
      </c>
      <c r="N6" s="85" t="s">
        <v>213</v>
      </c>
      <c r="O6" s="85" t="s">
        <v>214</v>
      </c>
      <c r="P6" s="85" t="s">
        <v>215</v>
      </c>
      <c r="Q6" s="85" t="s">
        <v>216</v>
      </c>
      <c r="R6" s="85" t="s">
        <v>217</v>
      </c>
      <c r="S6" s="87" t="s">
        <v>218</v>
      </c>
      <c r="T6" s="568"/>
      <c r="U6" s="568"/>
      <c r="V6" s="566"/>
    </row>
    <row r="7" spans="1:22" s="144" customFormat="1">
      <c r="A7" s="145">
        <v>1</v>
      </c>
      <c r="B7" s="143" t="s">
        <v>219</v>
      </c>
      <c r="C7" s="267">
        <v>0</v>
      </c>
      <c r="D7" s="265">
        <v>0</v>
      </c>
      <c r="E7" s="265"/>
      <c r="F7" s="265"/>
      <c r="G7" s="265"/>
      <c r="H7" s="265"/>
      <c r="I7" s="265"/>
      <c r="J7" s="265"/>
      <c r="K7" s="265"/>
      <c r="L7" s="268"/>
      <c r="M7" s="267">
        <v>0</v>
      </c>
      <c r="N7" s="265">
        <v>0</v>
      </c>
      <c r="O7" s="265">
        <v>116507680.49250001</v>
      </c>
      <c r="P7" s="265">
        <v>0</v>
      </c>
      <c r="Q7" s="265">
        <v>0</v>
      </c>
      <c r="R7" s="265">
        <v>0</v>
      </c>
      <c r="S7" s="268">
        <v>0</v>
      </c>
      <c r="T7" s="288">
        <v>116507680.49250001</v>
      </c>
      <c r="U7" s="287"/>
      <c r="V7" s="269">
        <f>SUM(C7:S7)</f>
        <v>116507680.49250001</v>
      </c>
    </row>
    <row r="8" spans="1:22" s="144" customFormat="1">
      <c r="A8" s="145">
        <v>2</v>
      </c>
      <c r="B8" s="143" t="s">
        <v>220</v>
      </c>
      <c r="C8" s="267">
        <v>0</v>
      </c>
      <c r="D8" s="265">
        <v>0</v>
      </c>
      <c r="E8" s="265"/>
      <c r="F8" s="265"/>
      <c r="G8" s="265"/>
      <c r="H8" s="265"/>
      <c r="I8" s="265"/>
      <c r="J8" s="265"/>
      <c r="K8" s="265"/>
      <c r="L8" s="268"/>
      <c r="M8" s="267">
        <v>0</v>
      </c>
      <c r="N8" s="265">
        <v>0</v>
      </c>
      <c r="O8" s="265">
        <v>0</v>
      </c>
      <c r="P8" s="265">
        <v>0</v>
      </c>
      <c r="Q8" s="265">
        <v>0</v>
      </c>
      <c r="R8" s="265">
        <v>0</v>
      </c>
      <c r="S8" s="268">
        <v>0</v>
      </c>
      <c r="T8" s="287">
        <v>0</v>
      </c>
      <c r="U8" s="287"/>
      <c r="V8" s="269">
        <f t="shared" ref="V8:V20" si="0">SUM(C8:S8)</f>
        <v>0</v>
      </c>
    </row>
    <row r="9" spans="1:22" s="144" customFormat="1">
      <c r="A9" s="145">
        <v>3</v>
      </c>
      <c r="B9" s="143" t="s">
        <v>221</v>
      </c>
      <c r="C9" s="267">
        <v>0</v>
      </c>
      <c r="D9" s="265">
        <v>0</v>
      </c>
      <c r="E9" s="265"/>
      <c r="F9" s="265"/>
      <c r="G9" s="265"/>
      <c r="H9" s="265"/>
      <c r="I9" s="265"/>
      <c r="J9" s="265"/>
      <c r="K9" s="265"/>
      <c r="L9" s="268"/>
      <c r="M9" s="267">
        <v>0</v>
      </c>
      <c r="N9" s="265">
        <v>0</v>
      </c>
      <c r="O9" s="265">
        <v>0</v>
      </c>
      <c r="P9" s="265">
        <v>0</v>
      </c>
      <c r="Q9" s="265">
        <v>0</v>
      </c>
      <c r="R9" s="265">
        <v>0</v>
      </c>
      <c r="S9" s="268">
        <v>0</v>
      </c>
      <c r="T9" s="287">
        <v>0</v>
      </c>
      <c r="U9" s="287"/>
      <c r="V9" s="269">
        <f>SUM(C9:S9)</f>
        <v>0</v>
      </c>
    </row>
    <row r="10" spans="1:22" s="144" customFormat="1">
      <c r="A10" s="145">
        <v>4</v>
      </c>
      <c r="B10" s="143" t="s">
        <v>222</v>
      </c>
      <c r="C10" s="267">
        <v>0</v>
      </c>
      <c r="D10" s="265">
        <v>0</v>
      </c>
      <c r="E10" s="265"/>
      <c r="F10" s="265"/>
      <c r="G10" s="265"/>
      <c r="H10" s="265"/>
      <c r="I10" s="265"/>
      <c r="J10" s="265"/>
      <c r="K10" s="265"/>
      <c r="L10" s="268"/>
      <c r="M10" s="267">
        <v>0</v>
      </c>
      <c r="N10" s="265">
        <v>0</v>
      </c>
      <c r="O10" s="265">
        <v>0</v>
      </c>
      <c r="P10" s="265">
        <v>0</v>
      </c>
      <c r="Q10" s="265">
        <v>0</v>
      </c>
      <c r="R10" s="265">
        <v>0</v>
      </c>
      <c r="S10" s="268">
        <v>0</v>
      </c>
      <c r="T10" s="287">
        <v>0</v>
      </c>
      <c r="U10" s="287"/>
      <c r="V10" s="269">
        <f t="shared" si="0"/>
        <v>0</v>
      </c>
    </row>
    <row r="11" spans="1:22" s="144" customFormat="1">
      <c r="A11" s="145">
        <v>5</v>
      </c>
      <c r="B11" s="143" t="s">
        <v>223</v>
      </c>
      <c r="C11" s="267">
        <v>0</v>
      </c>
      <c r="D11" s="265">
        <v>0</v>
      </c>
      <c r="E11" s="265"/>
      <c r="F11" s="265"/>
      <c r="G11" s="265"/>
      <c r="H11" s="265"/>
      <c r="I11" s="265"/>
      <c r="J11" s="265"/>
      <c r="K11" s="265"/>
      <c r="L11" s="268"/>
      <c r="M11" s="267">
        <v>0</v>
      </c>
      <c r="N11" s="265">
        <v>0</v>
      </c>
      <c r="O11" s="265">
        <v>0</v>
      </c>
      <c r="P11" s="265">
        <v>0</v>
      </c>
      <c r="Q11" s="265">
        <v>0</v>
      </c>
      <c r="R11" s="265">
        <v>0</v>
      </c>
      <c r="S11" s="268">
        <v>0</v>
      </c>
      <c r="T11" s="287">
        <v>0</v>
      </c>
      <c r="U11" s="287"/>
      <c r="V11" s="269">
        <f t="shared" si="0"/>
        <v>0</v>
      </c>
    </row>
    <row r="12" spans="1:22" s="144" customFormat="1">
      <c r="A12" s="145">
        <v>6</v>
      </c>
      <c r="B12" s="143" t="s">
        <v>224</v>
      </c>
      <c r="C12" s="267">
        <v>0</v>
      </c>
      <c r="D12" s="265">
        <v>0</v>
      </c>
      <c r="E12" s="265"/>
      <c r="F12" s="265"/>
      <c r="G12" s="265"/>
      <c r="H12" s="265"/>
      <c r="I12" s="265"/>
      <c r="J12" s="265"/>
      <c r="K12" s="265"/>
      <c r="L12" s="268"/>
      <c r="M12" s="267">
        <v>0</v>
      </c>
      <c r="N12" s="265">
        <v>0</v>
      </c>
      <c r="O12" s="265">
        <v>0</v>
      </c>
      <c r="P12" s="265">
        <v>0</v>
      </c>
      <c r="Q12" s="265">
        <v>0</v>
      </c>
      <c r="R12" s="265">
        <v>0</v>
      </c>
      <c r="S12" s="268">
        <v>0</v>
      </c>
      <c r="T12" s="287">
        <v>0</v>
      </c>
      <c r="U12" s="287"/>
      <c r="V12" s="269">
        <f t="shared" si="0"/>
        <v>0</v>
      </c>
    </row>
    <row r="13" spans="1:22" s="144" customFormat="1">
      <c r="A13" s="145">
        <v>7</v>
      </c>
      <c r="B13" s="143" t="s">
        <v>74</v>
      </c>
      <c r="C13" s="267">
        <v>0</v>
      </c>
      <c r="D13" s="265">
        <v>6189916.366308881</v>
      </c>
      <c r="E13" s="265"/>
      <c r="F13" s="265"/>
      <c r="G13" s="265"/>
      <c r="H13" s="265"/>
      <c r="I13" s="265"/>
      <c r="J13" s="265"/>
      <c r="K13" s="265"/>
      <c r="L13" s="268"/>
      <c r="M13" s="267">
        <v>0</v>
      </c>
      <c r="N13" s="265">
        <v>0</v>
      </c>
      <c r="O13" s="265">
        <v>28021036.995499998</v>
      </c>
      <c r="P13" s="265">
        <v>0</v>
      </c>
      <c r="Q13" s="265">
        <v>0</v>
      </c>
      <c r="R13" s="265">
        <v>0</v>
      </c>
      <c r="S13" s="268">
        <v>0</v>
      </c>
      <c r="T13" s="287">
        <v>28849353.155699998</v>
      </c>
      <c r="U13" s="287">
        <v>5361600.2061088812</v>
      </c>
      <c r="V13" s="269">
        <f t="shared" si="0"/>
        <v>34210953.361808881</v>
      </c>
    </row>
    <row r="14" spans="1:22" s="144" customFormat="1">
      <c r="A14" s="145">
        <v>8</v>
      </c>
      <c r="B14" s="143" t="s">
        <v>75</v>
      </c>
      <c r="C14" s="267">
        <v>0</v>
      </c>
      <c r="D14" s="265">
        <v>712326.63789999997</v>
      </c>
      <c r="E14" s="265"/>
      <c r="F14" s="265"/>
      <c r="G14" s="265"/>
      <c r="H14" s="265"/>
      <c r="I14" s="265"/>
      <c r="J14" s="265"/>
      <c r="K14" s="265"/>
      <c r="L14" s="268"/>
      <c r="M14" s="267">
        <v>0</v>
      </c>
      <c r="N14" s="265">
        <v>0</v>
      </c>
      <c r="O14" s="265">
        <v>9336369.4856000002</v>
      </c>
      <c r="P14" s="265">
        <v>0</v>
      </c>
      <c r="Q14" s="265">
        <v>0</v>
      </c>
      <c r="R14" s="265">
        <v>0</v>
      </c>
      <c r="S14" s="268">
        <v>0</v>
      </c>
      <c r="T14" s="287">
        <v>10048696.123500001</v>
      </c>
      <c r="U14" s="287"/>
      <c r="V14" s="269">
        <f t="shared" si="0"/>
        <v>10048696.123500001</v>
      </c>
    </row>
    <row r="15" spans="1:22" s="144" customFormat="1">
      <c r="A15" s="145">
        <v>9</v>
      </c>
      <c r="B15" s="143" t="s">
        <v>76</v>
      </c>
      <c r="C15" s="267">
        <v>0</v>
      </c>
      <c r="D15" s="265">
        <v>0</v>
      </c>
      <c r="E15" s="265"/>
      <c r="F15" s="265"/>
      <c r="G15" s="265"/>
      <c r="H15" s="265"/>
      <c r="I15" s="265"/>
      <c r="J15" s="265"/>
      <c r="K15" s="265"/>
      <c r="L15" s="268"/>
      <c r="M15" s="267">
        <v>0</v>
      </c>
      <c r="N15" s="265">
        <v>0</v>
      </c>
      <c r="O15" s="265">
        <v>0</v>
      </c>
      <c r="P15" s="265">
        <v>0</v>
      </c>
      <c r="Q15" s="265">
        <v>0</v>
      </c>
      <c r="R15" s="265">
        <v>0</v>
      </c>
      <c r="S15" s="268">
        <v>0</v>
      </c>
      <c r="T15" s="287">
        <v>0</v>
      </c>
      <c r="U15" s="287"/>
      <c r="V15" s="269">
        <f t="shared" si="0"/>
        <v>0</v>
      </c>
    </row>
    <row r="16" spans="1:22" s="144" customFormat="1">
      <c r="A16" s="145">
        <v>10</v>
      </c>
      <c r="B16" s="143" t="s">
        <v>70</v>
      </c>
      <c r="C16" s="267">
        <v>0</v>
      </c>
      <c r="D16" s="265">
        <v>0</v>
      </c>
      <c r="E16" s="265"/>
      <c r="F16" s="265"/>
      <c r="G16" s="265"/>
      <c r="H16" s="265"/>
      <c r="I16" s="265"/>
      <c r="J16" s="265"/>
      <c r="K16" s="265"/>
      <c r="L16" s="268"/>
      <c r="M16" s="267">
        <v>0</v>
      </c>
      <c r="N16" s="265">
        <v>0</v>
      </c>
      <c r="O16" s="265">
        <v>0</v>
      </c>
      <c r="P16" s="265">
        <v>0</v>
      </c>
      <c r="Q16" s="265">
        <v>0</v>
      </c>
      <c r="R16" s="265">
        <v>0</v>
      </c>
      <c r="S16" s="268">
        <v>0</v>
      </c>
      <c r="T16" s="287">
        <v>132201.56</v>
      </c>
      <c r="U16" s="287"/>
      <c r="V16" s="269">
        <f t="shared" si="0"/>
        <v>0</v>
      </c>
    </row>
    <row r="17" spans="1:22" s="144" customFormat="1">
      <c r="A17" s="145">
        <v>11</v>
      </c>
      <c r="B17" s="143" t="s">
        <v>71</v>
      </c>
      <c r="C17" s="267">
        <v>0</v>
      </c>
      <c r="D17" s="265">
        <v>132201.56</v>
      </c>
      <c r="E17" s="265"/>
      <c r="F17" s="265"/>
      <c r="G17" s="265"/>
      <c r="H17" s="265"/>
      <c r="I17" s="265"/>
      <c r="J17" s="265"/>
      <c r="K17" s="265"/>
      <c r="L17" s="268"/>
      <c r="M17" s="267">
        <v>0</v>
      </c>
      <c r="N17" s="265">
        <v>0</v>
      </c>
      <c r="O17" s="265">
        <v>0</v>
      </c>
      <c r="P17" s="265">
        <v>0</v>
      </c>
      <c r="Q17" s="265">
        <v>0</v>
      </c>
      <c r="R17" s="265">
        <v>0</v>
      </c>
      <c r="S17" s="268">
        <v>0</v>
      </c>
      <c r="T17" s="287">
        <v>0</v>
      </c>
      <c r="U17" s="287"/>
      <c r="V17" s="269">
        <f t="shared" si="0"/>
        <v>132201.56</v>
      </c>
    </row>
    <row r="18" spans="1:22" s="144" customFormat="1">
      <c r="A18" s="145">
        <v>12</v>
      </c>
      <c r="B18" s="143" t="s">
        <v>72</v>
      </c>
      <c r="C18" s="267">
        <v>0</v>
      </c>
      <c r="D18" s="265">
        <v>0</v>
      </c>
      <c r="E18" s="265"/>
      <c r="F18" s="265"/>
      <c r="G18" s="265"/>
      <c r="H18" s="265"/>
      <c r="I18" s="265"/>
      <c r="J18" s="265"/>
      <c r="K18" s="265"/>
      <c r="L18" s="268"/>
      <c r="M18" s="267">
        <v>0</v>
      </c>
      <c r="N18" s="265">
        <v>0</v>
      </c>
      <c r="O18" s="265">
        <v>0</v>
      </c>
      <c r="P18" s="265">
        <v>0</v>
      </c>
      <c r="Q18" s="265">
        <v>0</v>
      </c>
      <c r="R18" s="265">
        <v>0</v>
      </c>
      <c r="S18" s="268">
        <v>0</v>
      </c>
      <c r="T18" s="287">
        <v>0</v>
      </c>
      <c r="U18" s="287"/>
      <c r="V18" s="269">
        <f t="shared" si="0"/>
        <v>0</v>
      </c>
    </row>
    <row r="19" spans="1:22" s="144" customFormat="1">
      <c r="A19" s="145">
        <v>13</v>
      </c>
      <c r="B19" s="143" t="s">
        <v>73</v>
      </c>
      <c r="C19" s="267">
        <v>0</v>
      </c>
      <c r="D19" s="265">
        <v>0</v>
      </c>
      <c r="E19" s="265"/>
      <c r="F19" s="265"/>
      <c r="G19" s="265"/>
      <c r="H19" s="265"/>
      <c r="I19" s="265"/>
      <c r="J19" s="265"/>
      <c r="K19" s="265"/>
      <c r="L19" s="268"/>
      <c r="M19" s="267">
        <v>0</v>
      </c>
      <c r="N19" s="265">
        <v>0</v>
      </c>
      <c r="O19" s="265">
        <v>0</v>
      </c>
      <c r="P19" s="265">
        <v>0</v>
      </c>
      <c r="Q19" s="265">
        <v>0</v>
      </c>
      <c r="R19" s="265">
        <v>0</v>
      </c>
      <c r="S19" s="268">
        <v>0</v>
      </c>
      <c r="T19" s="287">
        <v>0</v>
      </c>
      <c r="U19" s="287"/>
      <c r="V19" s="269">
        <f t="shared" si="0"/>
        <v>0</v>
      </c>
    </row>
    <row r="20" spans="1:22" s="144" customFormat="1">
      <c r="A20" s="145">
        <v>14</v>
      </c>
      <c r="B20" s="143" t="s">
        <v>252</v>
      </c>
      <c r="C20" s="267">
        <v>0</v>
      </c>
      <c r="D20" s="265">
        <v>0</v>
      </c>
      <c r="E20" s="265"/>
      <c r="F20" s="265"/>
      <c r="G20" s="265"/>
      <c r="H20" s="265"/>
      <c r="I20" s="265"/>
      <c r="J20" s="265"/>
      <c r="K20" s="265"/>
      <c r="L20" s="268"/>
      <c r="M20" s="267">
        <v>0</v>
      </c>
      <c r="N20" s="265">
        <v>0</v>
      </c>
      <c r="O20" s="265">
        <v>0</v>
      </c>
      <c r="P20" s="265">
        <v>0</v>
      </c>
      <c r="Q20" s="265">
        <v>0</v>
      </c>
      <c r="R20" s="265">
        <v>0</v>
      </c>
      <c r="S20" s="268">
        <v>0</v>
      </c>
      <c r="T20" s="287">
        <v>0</v>
      </c>
      <c r="U20" s="287"/>
      <c r="V20" s="269">
        <f t="shared" si="0"/>
        <v>0</v>
      </c>
    </row>
    <row r="21" spans="1:22" ht="13.5" thickBot="1">
      <c r="A21" s="90"/>
      <c r="B21" s="91" t="s">
        <v>69</v>
      </c>
      <c r="C21" s="270">
        <f>SUM(C7:C20)</f>
        <v>0</v>
      </c>
      <c r="D21" s="266">
        <f t="shared" ref="D21:V21" si="1">SUM(D7:D20)</f>
        <v>7034444.564208881</v>
      </c>
      <c r="E21" s="266">
        <f t="shared" si="1"/>
        <v>0</v>
      </c>
      <c r="F21" s="266">
        <f t="shared" si="1"/>
        <v>0</v>
      </c>
      <c r="G21" s="266">
        <f t="shared" si="1"/>
        <v>0</v>
      </c>
      <c r="H21" s="266">
        <f t="shared" si="1"/>
        <v>0</v>
      </c>
      <c r="I21" s="266">
        <f t="shared" si="1"/>
        <v>0</v>
      </c>
      <c r="J21" s="266">
        <f t="shared" si="1"/>
        <v>0</v>
      </c>
      <c r="K21" s="266">
        <f t="shared" si="1"/>
        <v>0</v>
      </c>
      <c r="L21" s="271">
        <f t="shared" si="1"/>
        <v>0</v>
      </c>
      <c r="M21" s="270">
        <f t="shared" si="1"/>
        <v>0</v>
      </c>
      <c r="N21" s="266">
        <f t="shared" si="1"/>
        <v>0</v>
      </c>
      <c r="O21" s="266">
        <f t="shared" si="1"/>
        <v>153865086.9736</v>
      </c>
      <c r="P21" s="266">
        <f t="shared" si="1"/>
        <v>0</v>
      </c>
      <c r="Q21" s="266">
        <f t="shared" si="1"/>
        <v>0</v>
      </c>
      <c r="R21" s="266">
        <f t="shared" si="1"/>
        <v>0</v>
      </c>
      <c r="S21" s="271">
        <f t="shared" si="1"/>
        <v>0</v>
      </c>
      <c r="T21" s="271">
        <f>SUM(T7:T20)</f>
        <v>155537931.3317</v>
      </c>
      <c r="U21" s="271">
        <f t="shared" si="1"/>
        <v>5361600.2061088812</v>
      </c>
      <c r="V21" s="272">
        <f t="shared" si="1"/>
        <v>160899531.5378089</v>
      </c>
    </row>
    <row r="24" spans="1:22">
      <c r="A24" s="16"/>
      <c r="B24" s="16"/>
      <c r="C24" s="16"/>
      <c r="D24" s="16"/>
      <c r="E24" s="16"/>
      <c r="F24" s="16"/>
      <c r="G24" s="16"/>
      <c r="H24" s="16"/>
      <c r="I24" s="16"/>
      <c r="J24" s="16"/>
      <c r="K24" s="16"/>
      <c r="L24" s="16"/>
      <c r="M24" s="16"/>
      <c r="N24" s="16"/>
      <c r="O24" s="16"/>
      <c r="P24" s="16"/>
      <c r="Q24" s="16"/>
      <c r="R24" s="16"/>
      <c r="S24" s="16"/>
      <c r="T24" s="16"/>
      <c r="U24" s="16"/>
      <c r="V24" s="16"/>
    </row>
    <row r="25" spans="1:22">
      <c r="A25" s="16"/>
      <c r="B25" s="16"/>
      <c r="C25" s="16"/>
      <c r="D25" s="16"/>
      <c r="E25" s="16"/>
      <c r="F25" s="16"/>
      <c r="G25" s="16"/>
      <c r="H25" s="16"/>
      <c r="I25" s="16"/>
      <c r="J25" s="16"/>
      <c r="K25" s="16"/>
      <c r="L25" s="16"/>
      <c r="M25" s="16"/>
      <c r="N25" s="16"/>
      <c r="O25" s="16"/>
      <c r="P25" s="16"/>
      <c r="Q25" s="16"/>
      <c r="R25" s="16"/>
      <c r="S25" s="16"/>
      <c r="T25" s="16"/>
      <c r="U25" s="16"/>
      <c r="V25" s="16"/>
    </row>
    <row r="26" spans="1:22">
      <c r="A26" s="16"/>
      <c r="B26" s="16"/>
      <c r="C26" s="16"/>
      <c r="D26" s="16"/>
      <c r="E26" s="16"/>
      <c r="F26" s="16"/>
      <c r="G26" s="16"/>
      <c r="H26" s="16"/>
      <c r="I26" s="16"/>
      <c r="J26" s="16"/>
      <c r="K26" s="16"/>
      <c r="L26" s="16"/>
      <c r="M26" s="16"/>
      <c r="N26" s="16"/>
      <c r="O26" s="16"/>
      <c r="P26" s="16"/>
      <c r="Q26" s="16"/>
      <c r="R26" s="16"/>
      <c r="S26" s="16"/>
      <c r="T26" s="16"/>
      <c r="U26" s="16"/>
      <c r="V26" s="16"/>
    </row>
    <row r="27" spans="1:22">
      <c r="A27" s="16"/>
      <c r="B27" s="16"/>
      <c r="C27" s="16"/>
      <c r="D27" s="16"/>
      <c r="E27" s="16"/>
      <c r="F27" s="16"/>
      <c r="G27" s="16"/>
      <c r="H27" s="16"/>
      <c r="I27" s="16"/>
      <c r="J27" s="16"/>
      <c r="K27" s="16"/>
      <c r="L27" s="16"/>
      <c r="M27" s="16"/>
      <c r="N27" s="16"/>
      <c r="O27" s="16"/>
      <c r="P27" s="16"/>
      <c r="Q27" s="16"/>
      <c r="R27" s="16"/>
      <c r="S27" s="16"/>
      <c r="T27" s="16"/>
      <c r="U27" s="16"/>
      <c r="V27" s="16"/>
    </row>
    <row r="28" spans="1:22">
      <c r="A28" s="16"/>
      <c r="B28" s="16"/>
      <c r="C28" s="16"/>
      <c r="D28" s="16"/>
      <c r="E28" s="16"/>
      <c r="F28" s="16"/>
      <c r="G28" s="16"/>
      <c r="H28" s="16"/>
      <c r="I28" s="16"/>
      <c r="J28" s="16"/>
      <c r="K28" s="16"/>
      <c r="L28" s="16"/>
      <c r="M28" s="16"/>
      <c r="N28" s="16"/>
      <c r="O28" s="16"/>
      <c r="P28" s="16"/>
      <c r="Q28" s="16"/>
      <c r="R28" s="16"/>
      <c r="S28" s="16"/>
      <c r="T28" s="16"/>
      <c r="U28" s="16"/>
      <c r="V28" s="16"/>
    </row>
    <row r="29" spans="1:22">
      <c r="A29" s="16"/>
      <c r="B29" s="16"/>
      <c r="C29" s="16"/>
      <c r="D29" s="16"/>
      <c r="E29" s="16"/>
      <c r="F29" s="16"/>
      <c r="G29" s="16"/>
      <c r="H29" s="16"/>
      <c r="I29" s="16"/>
      <c r="J29" s="16"/>
      <c r="K29" s="16"/>
      <c r="L29" s="16"/>
      <c r="M29" s="16"/>
      <c r="N29" s="16"/>
      <c r="O29" s="16"/>
      <c r="P29" s="16"/>
      <c r="Q29" s="16"/>
      <c r="R29" s="16"/>
      <c r="S29" s="16"/>
      <c r="T29" s="16"/>
      <c r="U29" s="16"/>
      <c r="V29" s="16"/>
    </row>
    <row r="30" spans="1:22">
      <c r="A30" s="16"/>
      <c r="B30" s="16"/>
      <c r="C30" s="16"/>
      <c r="D30" s="16"/>
      <c r="E30" s="16"/>
      <c r="F30" s="16"/>
      <c r="G30" s="16"/>
      <c r="H30" s="16"/>
      <c r="I30" s="16"/>
      <c r="J30" s="16"/>
      <c r="K30" s="16"/>
      <c r="L30" s="16"/>
      <c r="M30" s="16"/>
      <c r="N30" s="16"/>
      <c r="O30" s="16"/>
      <c r="P30" s="16"/>
      <c r="Q30" s="16"/>
      <c r="R30" s="16"/>
      <c r="S30" s="16"/>
      <c r="T30" s="16"/>
      <c r="U30" s="16"/>
      <c r="V30" s="16"/>
    </row>
    <row r="31" spans="1:22">
      <c r="A31" s="16"/>
      <c r="B31" s="16"/>
      <c r="C31" s="16"/>
      <c r="D31" s="16"/>
      <c r="E31" s="16"/>
      <c r="F31" s="16"/>
      <c r="G31" s="16"/>
      <c r="H31" s="16"/>
      <c r="I31" s="16"/>
      <c r="J31" s="16"/>
      <c r="K31" s="16"/>
      <c r="L31" s="16"/>
      <c r="M31" s="16"/>
      <c r="N31" s="16"/>
      <c r="O31" s="16"/>
      <c r="P31" s="16"/>
      <c r="Q31" s="16"/>
      <c r="R31" s="16"/>
      <c r="S31" s="16"/>
      <c r="T31" s="16"/>
      <c r="U31" s="16"/>
      <c r="V31" s="16"/>
    </row>
    <row r="32" spans="1:22">
      <c r="A32" s="16"/>
      <c r="B32" s="16"/>
      <c r="C32" s="16"/>
      <c r="D32" s="16"/>
      <c r="E32" s="16"/>
      <c r="F32" s="16"/>
      <c r="G32" s="16"/>
      <c r="H32" s="16"/>
      <c r="I32" s="16"/>
      <c r="J32" s="16"/>
      <c r="K32" s="16"/>
      <c r="L32" s="16"/>
      <c r="M32" s="16"/>
      <c r="N32" s="16"/>
      <c r="O32" s="16"/>
      <c r="P32" s="16"/>
      <c r="Q32" s="16"/>
      <c r="R32" s="16"/>
      <c r="S32" s="16"/>
      <c r="T32" s="16"/>
      <c r="U32" s="16"/>
      <c r="V32" s="16"/>
    </row>
    <row r="33" spans="1:22">
      <c r="A33" s="16"/>
      <c r="B33" s="16"/>
      <c r="C33" s="16"/>
      <c r="D33" s="16"/>
      <c r="E33" s="16"/>
      <c r="F33" s="16"/>
      <c r="G33" s="16"/>
      <c r="H33" s="16"/>
      <c r="I33" s="16"/>
      <c r="J33" s="16"/>
      <c r="K33" s="16"/>
      <c r="L33" s="16"/>
      <c r="M33" s="16"/>
      <c r="N33" s="16"/>
      <c r="O33" s="16"/>
      <c r="P33" s="16"/>
      <c r="Q33" s="16"/>
      <c r="R33" s="16"/>
      <c r="S33" s="16"/>
      <c r="T33" s="16"/>
      <c r="U33" s="16"/>
      <c r="V33" s="16"/>
    </row>
    <row r="34" spans="1:22">
      <c r="A34" s="16"/>
      <c r="B34" s="16"/>
      <c r="C34" s="16"/>
      <c r="D34" s="16"/>
      <c r="E34" s="16"/>
      <c r="F34" s="16"/>
      <c r="G34" s="16"/>
      <c r="H34" s="16"/>
      <c r="I34" s="16"/>
      <c r="J34" s="16"/>
      <c r="K34" s="16"/>
      <c r="L34" s="16"/>
      <c r="M34" s="16"/>
      <c r="N34" s="16"/>
      <c r="O34" s="16"/>
      <c r="P34" s="16"/>
      <c r="Q34" s="16"/>
      <c r="R34" s="16"/>
      <c r="S34" s="16"/>
      <c r="T34" s="16"/>
      <c r="U34" s="16"/>
      <c r="V34" s="16"/>
    </row>
    <row r="35" spans="1:22">
      <c r="A35" s="16"/>
      <c r="B35" s="16"/>
      <c r="C35" s="16"/>
      <c r="D35" s="16"/>
      <c r="E35" s="16"/>
      <c r="F35" s="16"/>
      <c r="G35" s="16"/>
      <c r="H35" s="16"/>
      <c r="I35" s="16"/>
      <c r="J35" s="16"/>
      <c r="K35" s="16"/>
      <c r="L35" s="16"/>
      <c r="M35" s="16"/>
      <c r="N35" s="16"/>
      <c r="O35" s="16"/>
      <c r="P35" s="16"/>
      <c r="Q35" s="16"/>
      <c r="R35" s="16"/>
      <c r="S35" s="16"/>
      <c r="T35" s="16"/>
      <c r="U35" s="16"/>
      <c r="V35" s="16"/>
    </row>
    <row r="36" spans="1:22">
      <c r="A36" s="16"/>
      <c r="B36" s="16"/>
      <c r="C36" s="16"/>
      <c r="D36" s="16"/>
      <c r="E36" s="16"/>
      <c r="F36" s="16"/>
      <c r="G36" s="16"/>
      <c r="H36" s="16"/>
      <c r="I36" s="16"/>
      <c r="J36" s="16"/>
      <c r="K36" s="16"/>
      <c r="L36" s="16"/>
      <c r="M36" s="16"/>
      <c r="N36" s="16"/>
      <c r="O36" s="16"/>
      <c r="P36" s="16"/>
      <c r="Q36" s="16"/>
      <c r="R36" s="16"/>
      <c r="S36" s="16"/>
      <c r="T36" s="16"/>
      <c r="U36" s="16"/>
      <c r="V36" s="16"/>
    </row>
    <row r="37" spans="1:22">
      <c r="A37" s="16"/>
      <c r="B37" s="16"/>
      <c r="C37" s="16"/>
      <c r="D37" s="16"/>
      <c r="E37" s="16"/>
      <c r="F37" s="16"/>
      <c r="G37" s="16"/>
      <c r="H37" s="16"/>
      <c r="I37" s="16"/>
      <c r="J37" s="16"/>
      <c r="K37" s="16"/>
      <c r="L37" s="16"/>
      <c r="M37" s="16"/>
      <c r="N37" s="16"/>
      <c r="O37" s="16"/>
      <c r="P37" s="16"/>
      <c r="Q37" s="16"/>
      <c r="R37" s="16"/>
      <c r="S37" s="16"/>
      <c r="T37" s="16"/>
      <c r="U37" s="16"/>
      <c r="V37" s="1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0"/>
  <sheetViews>
    <sheetView zoomScale="85" zoomScaleNormal="85" workbookViewId="0">
      <pane xSplit="1" ySplit="7" topLeftCell="B8" activePane="bottomRight" state="frozen"/>
      <selection activeCell="I38" sqref="I38"/>
      <selection pane="topRight" activeCell="I38" sqref="I38"/>
      <selection pane="bottomLeft" activeCell="I38" sqref="I38"/>
      <selection pane="bottomRight" activeCell="H8" sqref="H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191</v>
      </c>
      <c r="B1" s="329" t="str">
        <f>Info!C2</f>
        <v>ს.ს "პროკრედიტ ბანკი"</v>
      </c>
    </row>
    <row r="2" spans="1:9">
      <c r="A2" s="2" t="s">
        <v>192</v>
      </c>
      <c r="B2" s="445">
        <f>'1. key ratios'!B2</f>
        <v>43465</v>
      </c>
    </row>
    <row r="4" spans="1:9" ht="13.5" thickBot="1">
      <c r="A4" s="2" t="s">
        <v>344</v>
      </c>
      <c r="B4" s="290" t="s">
        <v>367</v>
      </c>
    </row>
    <row r="5" spans="1:9">
      <c r="A5" s="88"/>
      <c r="B5" s="141"/>
      <c r="C5" s="147" t="s">
        <v>0</v>
      </c>
      <c r="D5" s="147" t="s">
        <v>1</v>
      </c>
      <c r="E5" s="147" t="s">
        <v>2</v>
      </c>
      <c r="F5" s="147" t="s">
        <v>3</v>
      </c>
      <c r="G5" s="285" t="s">
        <v>4</v>
      </c>
      <c r="H5" s="148" t="s">
        <v>5</v>
      </c>
      <c r="I5" s="22"/>
    </row>
    <row r="6" spans="1:9" ht="15" customHeight="1">
      <c r="A6" s="140"/>
      <c r="B6" s="20"/>
      <c r="C6" s="569" t="s">
        <v>359</v>
      </c>
      <c r="D6" s="573" t="s">
        <v>369</v>
      </c>
      <c r="E6" s="574"/>
      <c r="F6" s="569" t="s">
        <v>370</v>
      </c>
      <c r="G6" s="569" t="s">
        <v>371</v>
      </c>
      <c r="H6" s="571" t="s">
        <v>361</v>
      </c>
      <c r="I6" s="22"/>
    </row>
    <row r="7" spans="1:9" ht="76.5">
      <c r="A7" s="140"/>
      <c r="B7" s="20"/>
      <c r="C7" s="570"/>
      <c r="D7" s="289" t="s">
        <v>362</v>
      </c>
      <c r="E7" s="289" t="s">
        <v>360</v>
      </c>
      <c r="F7" s="570"/>
      <c r="G7" s="570"/>
      <c r="H7" s="572"/>
      <c r="I7" s="22"/>
    </row>
    <row r="8" spans="1:9">
      <c r="A8" s="81">
        <v>1</v>
      </c>
      <c r="B8" s="73" t="s">
        <v>219</v>
      </c>
      <c r="C8" s="273">
        <v>221937200.72909999</v>
      </c>
      <c r="D8" s="274"/>
      <c r="E8" s="273"/>
      <c r="F8" s="273">
        <v>171494187.48909998</v>
      </c>
      <c r="G8" s="286">
        <v>54986506.996599972</v>
      </c>
      <c r="H8" s="295">
        <f>IFERROR(G8/(C8+E8),"")</f>
        <v>0.2477570538691139</v>
      </c>
    </row>
    <row r="9" spans="1:9" ht="15" customHeight="1">
      <c r="A9" s="81">
        <v>2</v>
      </c>
      <c r="B9" s="73" t="s">
        <v>220</v>
      </c>
      <c r="C9" s="273">
        <v>0</v>
      </c>
      <c r="D9" s="274"/>
      <c r="E9" s="273"/>
      <c r="F9" s="273">
        <v>0</v>
      </c>
      <c r="G9" s="286">
        <v>0</v>
      </c>
      <c r="H9" s="295" t="str">
        <f t="shared" ref="H9:H21" si="0">IFERROR(G9/(C9+E9),"")</f>
        <v/>
      </c>
    </row>
    <row r="10" spans="1:9">
      <c r="A10" s="81">
        <v>3</v>
      </c>
      <c r="B10" s="73" t="s">
        <v>221</v>
      </c>
      <c r="C10" s="273">
        <v>0</v>
      </c>
      <c r="D10" s="274"/>
      <c r="E10" s="273"/>
      <c r="F10" s="273">
        <v>0</v>
      </c>
      <c r="G10" s="286">
        <v>0</v>
      </c>
      <c r="H10" s="295" t="str">
        <f t="shared" si="0"/>
        <v/>
      </c>
    </row>
    <row r="11" spans="1:9">
      <c r="A11" s="81">
        <v>4</v>
      </c>
      <c r="B11" s="73" t="s">
        <v>222</v>
      </c>
      <c r="C11" s="273">
        <v>0</v>
      </c>
      <c r="D11" s="274"/>
      <c r="E11" s="273"/>
      <c r="F11" s="273">
        <v>0</v>
      </c>
      <c r="G11" s="286">
        <v>0</v>
      </c>
      <c r="H11" s="295" t="str">
        <f t="shared" si="0"/>
        <v/>
      </c>
    </row>
    <row r="12" spans="1:9">
      <c r="A12" s="81">
        <v>5</v>
      </c>
      <c r="B12" s="73" t="s">
        <v>223</v>
      </c>
      <c r="C12" s="273">
        <v>0</v>
      </c>
      <c r="D12" s="274"/>
      <c r="E12" s="273"/>
      <c r="F12" s="273">
        <v>0</v>
      </c>
      <c r="G12" s="286">
        <v>0</v>
      </c>
      <c r="H12" s="295" t="str">
        <f t="shared" si="0"/>
        <v/>
      </c>
    </row>
    <row r="13" spans="1:9">
      <c r="A13" s="81">
        <v>6</v>
      </c>
      <c r="B13" s="73" t="s">
        <v>224</v>
      </c>
      <c r="C13" s="273">
        <v>121781994.12710002</v>
      </c>
      <c r="D13" s="274"/>
      <c r="E13" s="273"/>
      <c r="F13" s="273">
        <v>30176293.309300005</v>
      </c>
      <c r="G13" s="286">
        <v>30176293.309300005</v>
      </c>
      <c r="H13" s="295">
        <f t="shared" si="0"/>
        <v>0.24778944970966693</v>
      </c>
    </row>
    <row r="14" spans="1:9">
      <c r="A14" s="81">
        <v>7</v>
      </c>
      <c r="B14" s="73" t="s">
        <v>74</v>
      </c>
      <c r="C14" s="273">
        <v>543658108.90240002</v>
      </c>
      <c r="D14" s="274">
        <v>65319473.310657009</v>
      </c>
      <c r="E14" s="273">
        <v>47142289.810657606</v>
      </c>
      <c r="F14" s="274">
        <v>590800398.71305764</v>
      </c>
      <c r="G14" s="341">
        <v>556589445.35124874</v>
      </c>
      <c r="H14" s="295">
        <f t="shared" si="0"/>
        <v>0.94209388917757886</v>
      </c>
    </row>
    <row r="15" spans="1:9">
      <c r="A15" s="81">
        <v>8</v>
      </c>
      <c r="B15" s="73" t="s">
        <v>75</v>
      </c>
      <c r="C15" s="273">
        <v>462204744.80859995</v>
      </c>
      <c r="D15" s="274"/>
      <c r="E15" s="273"/>
      <c r="F15" s="274">
        <v>346653558.60644996</v>
      </c>
      <c r="G15" s="341">
        <v>336604862.48294997</v>
      </c>
      <c r="H15" s="295">
        <f t="shared" si="0"/>
        <v>0.7282592103686405</v>
      </c>
    </row>
    <row r="16" spans="1:9">
      <c r="A16" s="81">
        <v>9</v>
      </c>
      <c r="B16" s="73" t="s">
        <v>76</v>
      </c>
      <c r="C16" s="273">
        <v>0</v>
      </c>
      <c r="D16" s="274"/>
      <c r="E16" s="273"/>
      <c r="F16" s="274">
        <v>0</v>
      </c>
      <c r="G16" s="341">
        <v>0</v>
      </c>
      <c r="H16" s="295" t="str">
        <f t="shared" si="0"/>
        <v/>
      </c>
    </row>
    <row r="17" spans="1:8">
      <c r="A17" s="81">
        <v>10</v>
      </c>
      <c r="B17" s="73" t="s">
        <v>70</v>
      </c>
      <c r="C17" s="273">
        <v>6162556.4099000003</v>
      </c>
      <c r="D17" s="274"/>
      <c r="E17" s="273"/>
      <c r="F17" s="274">
        <v>6162556.4099000003</v>
      </c>
      <c r="G17" s="341">
        <v>6162556.4099000003</v>
      </c>
      <c r="H17" s="295">
        <f t="shared" si="0"/>
        <v>1</v>
      </c>
    </row>
    <row r="18" spans="1:8">
      <c r="A18" s="81">
        <v>11</v>
      </c>
      <c r="B18" s="73" t="s">
        <v>71</v>
      </c>
      <c r="C18" s="273">
        <v>28814024.1283</v>
      </c>
      <c r="D18" s="274"/>
      <c r="E18" s="273"/>
      <c r="F18" s="274">
        <v>48622320.972450003</v>
      </c>
      <c r="G18" s="341">
        <v>48490119.412450001</v>
      </c>
      <c r="H18" s="295">
        <f t="shared" si="0"/>
        <v>1.6828652324485602</v>
      </c>
    </row>
    <row r="19" spans="1:8">
      <c r="A19" s="81">
        <v>12</v>
      </c>
      <c r="B19" s="73" t="s">
        <v>72</v>
      </c>
      <c r="C19" s="273">
        <v>0</v>
      </c>
      <c r="D19" s="274"/>
      <c r="E19" s="273"/>
      <c r="F19" s="274">
        <v>0</v>
      </c>
      <c r="G19" s="341">
        <v>0</v>
      </c>
      <c r="H19" s="295" t="str">
        <f t="shared" si="0"/>
        <v/>
      </c>
    </row>
    <row r="20" spans="1:8">
      <c r="A20" s="81">
        <v>13</v>
      </c>
      <c r="B20" s="73" t="s">
        <v>73</v>
      </c>
      <c r="C20" s="273">
        <v>0</v>
      </c>
      <c r="D20" s="274"/>
      <c r="E20" s="273"/>
      <c r="F20" s="274">
        <v>0</v>
      </c>
      <c r="G20" s="341">
        <v>0</v>
      </c>
      <c r="H20" s="295" t="str">
        <f t="shared" si="0"/>
        <v/>
      </c>
    </row>
    <row r="21" spans="1:8">
      <c r="A21" s="81">
        <v>14</v>
      </c>
      <c r="B21" s="73" t="s">
        <v>252</v>
      </c>
      <c r="C21" s="273">
        <v>126115092.63090003</v>
      </c>
      <c r="D21" s="274"/>
      <c r="E21" s="273"/>
      <c r="F21" s="274">
        <v>74386270.100900009</v>
      </c>
      <c r="G21" s="341">
        <v>74386270.100900009</v>
      </c>
      <c r="H21" s="295">
        <f t="shared" si="0"/>
        <v>0.58982845390761973</v>
      </c>
    </row>
    <row r="22" spans="1:8" ht="13.5" thickBot="1">
      <c r="A22" s="142"/>
      <c r="B22" s="149" t="s">
        <v>69</v>
      </c>
      <c r="C22" s="266">
        <f>SUM(C8:C21)</f>
        <v>1510673721.7363</v>
      </c>
      <c r="D22" s="266">
        <f>SUM(D8:D21)</f>
        <v>65319473.310657009</v>
      </c>
      <c r="E22" s="266">
        <f>SUM(E8:E21)</f>
        <v>47142289.810657606</v>
      </c>
      <c r="F22" s="266">
        <f>SUM(F8:F21)</f>
        <v>1268295585.6011574</v>
      </c>
      <c r="G22" s="266">
        <f>SUM(G8:G21)</f>
        <v>1107396054.0633485</v>
      </c>
      <c r="H22" s="296">
        <f>G22/(C22+E22)</f>
        <v>0.71086447042206957</v>
      </c>
    </row>
    <row r="25" spans="1:8">
      <c r="C25" s="329"/>
      <c r="D25" s="329"/>
      <c r="E25" s="329"/>
      <c r="F25" s="329"/>
      <c r="G25" s="329"/>
      <c r="H25" s="329"/>
    </row>
    <row r="26" spans="1:8">
      <c r="B26" s="329"/>
      <c r="C26" s="329"/>
      <c r="D26" s="329"/>
      <c r="E26" s="329"/>
      <c r="F26" s="329"/>
      <c r="G26" s="329"/>
      <c r="H26" s="329"/>
    </row>
    <row r="27" spans="1:8">
      <c r="B27" s="329"/>
      <c r="C27" s="329"/>
      <c r="D27" s="329"/>
      <c r="E27" s="329"/>
      <c r="F27" s="329"/>
      <c r="G27" s="329"/>
      <c r="H27" s="329"/>
    </row>
    <row r="28" spans="1:8" ht="10.5" customHeight="1">
      <c r="B28" s="329"/>
      <c r="C28" s="329"/>
      <c r="D28" s="329"/>
      <c r="E28" s="329"/>
      <c r="F28" s="329"/>
      <c r="G28" s="329"/>
      <c r="H28" s="329"/>
    </row>
    <row r="29" spans="1:8">
      <c r="B29" s="329"/>
      <c r="C29" s="329"/>
      <c r="D29" s="329"/>
      <c r="E29" s="329"/>
      <c r="F29" s="329"/>
      <c r="G29" s="329"/>
      <c r="H29" s="329"/>
    </row>
    <row r="30" spans="1:8">
      <c r="B30" s="329"/>
      <c r="C30" s="329"/>
      <c r="D30" s="329"/>
      <c r="E30" s="329"/>
      <c r="F30" s="329"/>
      <c r="G30" s="329"/>
      <c r="H30" s="329"/>
    </row>
    <row r="31" spans="1:8">
      <c r="B31" s="329"/>
      <c r="C31" s="329"/>
      <c r="D31" s="329"/>
      <c r="E31" s="329"/>
      <c r="F31" s="329"/>
      <c r="G31" s="329"/>
      <c r="H31" s="329"/>
    </row>
    <row r="32" spans="1:8">
      <c r="B32" s="329"/>
      <c r="C32" s="329"/>
      <c r="D32" s="329"/>
      <c r="E32" s="329"/>
      <c r="F32" s="329"/>
      <c r="G32" s="329"/>
      <c r="H32" s="329"/>
    </row>
    <row r="33" spans="2:8">
      <c r="B33" s="329"/>
      <c r="C33" s="329"/>
      <c r="D33" s="329"/>
      <c r="E33" s="329"/>
      <c r="F33" s="329"/>
      <c r="G33" s="329"/>
      <c r="H33" s="329"/>
    </row>
    <row r="34" spans="2:8">
      <c r="B34" s="329"/>
      <c r="C34" s="329"/>
      <c r="D34" s="329"/>
      <c r="E34" s="329"/>
      <c r="F34" s="329"/>
      <c r="G34" s="329"/>
      <c r="H34" s="329"/>
    </row>
    <row r="35" spans="2:8">
      <c r="B35" s="329"/>
      <c r="C35" s="329"/>
      <c r="D35" s="329"/>
      <c r="E35" s="329"/>
      <c r="F35" s="329"/>
      <c r="G35" s="329"/>
      <c r="H35" s="329"/>
    </row>
    <row r="36" spans="2:8">
      <c r="B36" s="329"/>
      <c r="C36" s="329"/>
      <c r="D36" s="329"/>
      <c r="E36" s="329"/>
      <c r="F36" s="329"/>
      <c r="G36" s="329"/>
      <c r="H36" s="329"/>
    </row>
    <row r="37" spans="2:8">
      <c r="B37" s="329"/>
      <c r="C37" s="329"/>
      <c r="D37" s="329"/>
      <c r="E37" s="329"/>
      <c r="F37" s="329"/>
      <c r="G37" s="329"/>
      <c r="H37" s="329"/>
    </row>
    <row r="38" spans="2:8">
      <c r="B38" s="329"/>
      <c r="C38" s="329"/>
      <c r="D38" s="329"/>
      <c r="E38" s="329"/>
      <c r="F38" s="329"/>
      <c r="G38" s="329"/>
      <c r="H38" s="329"/>
    </row>
    <row r="39" spans="2:8">
      <c r="B39" s="329"/>
      <c r="C39" s="329"/>
      <c r="D39" s="329"/>
      <c r="E39" s="329"/>
      <c r="F39" s="329"/>
      <c r="G39" s="329"/>
      <c r="H39" s="329"/>
    </row>
    <row r="40" spans="2:8">
      <c r="B40" s="329"/>
      <c r="C40" s="329"/>
      <c r="D40" s="329"/>
      <c r="E40" s="329"/>
      <c r="F40" s="329"/>
      <c r="G40" s="329"/>
      <c r="H40" s="329"/>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C7" activePane="bottomRight" state="frozen"/>
      <selection activeCell="I38" sqref="I38"/>
      <selection pane="topRight" activeCell="I38" sqref="I38"/>
      <selection pane="bottomLeft" activeCell="I38" sqref="I38"/>
      <selection pane="bottomRight" activeCell="H28" sqref="H28"/>
    </sheetView>
  </sheetViews>
  <sheetFormatPr defaultColWidth="9.140625" defaultRowHeight="12.75"/>
  <cols>
    <col min="1" max="1" width="10.5703125" style="329" bestFit="1" customWidth="1"/>
    <col min="2" max="2" width="52" style="329" customWidth="1"/>
    <col min="3" max="3" width="12.7109375" style="329" customWidth="1"/>
    <col min="4" max="5" width="13.85546875" style="329" bestFit="1" customWidth="1"/>
    <col min="6" max="11" width="12.7109375" style="329" customWidth="1"/>
    <col min="12" max="16384" width="9.140625" style="329"/>
  </cols>
  <sheetData>
    <row r="1" spans="1:11">
      <c r="A1" s="329" t="s">
        <v>191</v>
      </c>
      <c r="B1" s="329" t="str">
        <f>Info!C2</f>
        <v>ს.ს "პროკრედიტ ბანკი"</v>
      </c>
    </row>
    <row r="2" spans="1:11">
      <c r="A2" s="329" t="s">
        <v>192</v>
      </c>
      <c r="B2" s="444">
        <f>'1. key ratios'!B2</f>
        <v>43465</v>
      </c>
      <c r="C2" s="330"/>
      <c r="D2" s="330"/>
    </row>
    <row r="3" spans="1:11">
      <c r="B3" s="330"/>
      <c r="C3" s="330"/>
      <c r="D3" s="330"/>
    </row>
    <row r="4" spans="1:11" ht="13.5" thickBot="1">
      <c r="A4" s="329" t="s">
        <v>400</v>
      </c>
      <c r="B4" s="290" t="s">
        <v>399</v>
      </c>
      <c r="C4" s="330"/>
      <c r="D4" s="330"/>
    </row>
    <row r="5" spans="1:11" ht="30" customHeight="1">
      <c r="A5" s="578"/>
      <c r="B5" s="579"/>
      <c r="C5" s="576" t="s">
        <v>434</v>
      </c>
      <c r="D5" s="576"/>
      <c r="E5" s="576"/>
      <c r="F5" s="576" t="s">
        <v>435</v>
      </c>
      <c r="G5" s="576"/>
      <c r="H5" s="576"/>
      <c r="I5" s="576" t="s">
        <v>436</v>
      </c>
      <c r="J5" s="576"/>
      <c r="K5" s="577"/>
    </row>
    <row r="6" spans="1:11">
      <c r="A6" s="327"/>
      <c r="B6" s="328"/>
      <c r="C6" s="331" t="s">
        <v>28</v>
      </c>
      <c r="D6" s="331" t="s">
        <v>98</v>
      </c>
      <c r="E6" s="331" t="s">
        <v>69</v>
      </c>
      <c r="F6" s="331" t="s">
        <v>28</v>
      </c>
      <c r="G6" s="331" t="s">
        <v>98</v>
      </c>
      <c r="H6" s="331" t="s">
        <v>69</v>
      </c>
      <c r="I6" s="331" t="s">
        <v>28</v>
      </c>
      <c r="J6" s="331" t="s">
        <v>98</v>
      </c>
      <c r="K6" s="332" t="s">
        <v>69</v>
      </c>
    </row>
    <row r="7" spans="1:11">
      <c r="A7" s="333" t="s">
        <v>379</v>
      </c>
      <c r="B7" s="326"/>
      <c r="C7" s="326"/>
      <c r="D7" s="326"/>
      <c r="E7" s="326"/>
      <c r="F7" s="326"/>
      <c r="G7" s="326"/>
      <c r="H7" s="326"/>
      <c r="I7" s="326"/>
      <c r="J7" s="326"/>
      <c r="K7" s="334"/>
    </row>
    <row r="8" spans="1:11">
      <c r="A8" s="325">
        <v>1</v>
      </c>
      <c r="B8" s="306" t="s">
        <v>379</v>
      </c>
      <c r="C8" s="506"/>
      <c r="D8" s="506"/>
      <c r="E8" s="506"/>
      <c r="F8" s="507">
        <v>65695083.746666662</v>
      </c>
      <c r="G8" s="507">
        <v>237025190.65000001</v>
      </c>
      <c r="H8" s="507">
        <v>302720274.39666665</v>
      </c>
      <c r="I8" s="507">
        <v>47511849.356666662</v>
      </c>
      <c r="J8" s="507">
        <v>196681933.05000001</v>
      </c>
      <c r="K8" s="508">
        <v>244193782.40666667</v>
      </c>
    </row>
    <row r="9" spans="1:11">
      <c r="A9" s="333" t="s">
        <v>380</v>
      </c>
      <c r="B9" s="326"/>
      <c r="C9" s="509"/>
      <c r="D9" s="509"/>
      <c r="E9" s="509"/>
      <c r="F9" s="509"/>
      <c r="G9" s="509"/>
      <c r="H9" s="509"/>
      <c r="I9" s="509"/>
      <c r="J9" s="509"/>
      <c r="K9" s="510"/>
    </row>
    <row r="10" spans="1:11">
      <c r="A10" s="335">
        <v>2</v>
      </c>
      <c r="B10" s="307" t="s">
        <v>381</v>
      </c>
      <c r="C10" s="511">
        <v>42808668.032099992</v>
      </c>
      <c r="D10" s="512">
        <v>324423250.02199996</v>
      </c>
      <c r="E10" s="512">
        <v>367231918.05409992</v>
      </c>
      <c r="F10" s="512">
        <v>8587480.1392515022</v>
      </c>
      <c r="G10" s="512">
        <v>59130345.396992005</v>
      </c>
      <c r="H10" s="512">
        <v>67717825.536243513</v>
      </c>
      <c r="I10" s="512">
        <v>2042345.7670900002</v>
      </c>
      <c r="J10" s="512">
        <v>14726833.296230001</v>
      </c>
      <c r="K10" s="513">
        <v>16769179.063320002</v>
      </c>
    </row>
    <row r="11" spans="1:11">
      <c r="A11" s="335">
        <v>3</v>
      </c>
      <c r="B11" s="307" t="s">
        <v>382</v>
      </c>
      <c r="C11" s="511">
        <v>130352980.42210001</v>
      </c>
      <c r="D11" s="512">
        <v>716751872.82160008</v>
      </c>
      <c r="E11" s="512">
        <v>847104853.24370003</v>
      </c>
      <c r="F11" s="512">
        <v>32826143.449409999</v>
      </c>
      <c r="G11" s="512">
        <v>63604071.922482483</v>
      </c>
      <c r="H11" s="512">
        <v>96430215.371892482</v>
      </c>
      <c r="I11" s="512">
        <v>30535572.129445001</v>
      </c>
      <c r="J11" s="512">
        <v>65308581.061949983</v>
      </c>
      <c r="K11" s="513">
        <v>95844153.191394985</v>
      </c>
    </row>
    <row r="12" spans="1:11">
      <c r="A12" s="335">
        <v>4</v>
      </c>
      <c r="B12" s="307" t="s">
        <v>383</v>
      </c>
      <c r="C12" s="511">
        <v>0</v>
      </c>
      <c r="D12" s="512">
        <v>0</v>
      </c>
      <c r="E12" s="512">
        <v>0</v>
      </c>
      <c r="F12" s="512">
        <v>0</v>
      </c>
      <c r="G12" s="512">
        <v>0</v>
      </c>
      <c r="H12" s="512">
        <v>0</v>
      </c>
      <c r="I12" s="512">
        <v>0</v>
      </c>
      <c r="J12" s="512">
        <v>0</v>
      </c>
      <c r="K12" s="513">
        <v>0</v>
      </c>
    </row>
    <row r="13" spans="1:11">
      <c r="A13" s="335">
        <v>5</v>
      </c>
      <c r="B13" s="307" t="s">
        <v>384</v>
      </c>
      <c r="C13" s="511">
        <v>36159903.939999998</v>
      </c>
      <c r="D13" s="512">
        <v>35698721.549999997</v>
      </c>
      <c r="E13" s="512">
        <v>71858625.489999995</v>
      </c>
      <c r="F13" s="512">
        <v>6739813.446250001</v>
      </c>
      <c r="G13" s="512">
        <v>8445277.4892500006</v>
      </c>
      <c r="H13" s="512">
        <v>15185090.935500002</v>
      </c>
      <c r="I13" s="512">
        <v>2627444.8885000004</v>
      </c>
      <c r="J13" s="512">
        <v>2912070.7549999999</v>
      </c>
      <c r="K13" s="513">
        <v>5539515.6435000002</v>
      </c>
    </row>
    <row r="14" spans="1:11">
      <c r="A14" s="335">
        <v>6</v>
      </c>
      <c r="B14" s="307" t="s">
        <v>398</v>
      </c>
      <c r="C14" s="511"/>
      <c r="D14" s="512"/>
      <c r="E14" s="512">
        <v>0</v>
      </c>
      <c r="F14" s="512"/>
      <c r="G14" s="512"/>
      <c r="H14" s="512">
        <v>0</v>
      </c>
      <c r="I14" s="512"/>
      <c r="J14" s="512"/>
      <c r="K14" s="513">
        <v>0</v>
      </c>
    </row>
    <row r="15" spans="1:11">
      <c r="A15" s="335">
        <v>7</v>
      </c>
      <c r="B15" s="307" t="s">
        <v>385</v>
      </c>
      <c r="C15" s="511">
        <v>11129091.803333333</v>
      </c>
      <c r="D15" s="512">
        <v>12071531.27</v>
      </c>
      <c r="E15" s="512">
        <v>23200623.07333333</v>
      </c>
      <c r="F15" s="512">
        <v>2443273.9500000002</v>
      </c>
      <c r="G15" s="512">
        <v>5240483.05</v>
      </c>
      <c r="H15" s="512">
        <v>7683757</v>
      </c>
      <c r="I15" s="512">
        <v>2443273.9500000002</v>
      </c>
      <c r="J15" s="512">
        <v>5240483.05</v>
      </c>
      <c r="K15" s="513">
        <v>7683757</v>
      </c>
    </row>
    <row r="16" spans="1:11">
      <c r="A16" s="335">
        <v>8</v>
      </c>
      <c r="B16" s="308" t="s">
        <v>386</v>
      </c>
      <c r="C16" s="511">
        <v>220450644.19753334</v>
      </c>
      <c r="D16" s="512">
        <v>1088945375.6636</v>
      </c>
      <c r="E16" s="512">
        <v>1309396019.8611333</v>
      </c>
      <c r="F16" s="512">
        <v>50596710.984911501</v>
      </c>
      <c r="G16" s="512">
        <v>136420177.8587245</v>
      </c>
      <c r="H16" s="512">
        <v>187016888.84363601</v>
      </c>
      <c r="I16" s="512">
        <v>37648636.735035002</v>
      </c>
      <c r="J16" s="512">
        <v>88187968.163179979</v>
      </c>
      <c r="K16" s="513">
        <v>125836604.89821498</v>
      </c>
    </row>
    <row r="17" spans="1:11">
      <c r="A17" s="333" t="s">
        <v>387</v>
      </c>
      <c r="B17" s="326"/>
      <c r="C17" s="509"/>
      <c r="D17" s="509"/>
      <c r="E17" s="509"/>
      <c r="F17" s="509"/>
      <c r="G17" s="509"/>
      <c r="H17" s="509"/>
      <c r="I17" s="509"/>
      <c r="J17" s="509"/>
      <c r="K17" s="510"/>
    </row>
    <row r="18" spans="1:11">
      <c r="A18" s="335">
        <v>9</v>
      </c>
      <c r="B18" s="307" t="s">
        <v>388</v>
      </c>
      <c r="C18" s="511">
        <v>758967.39</v>
      </c>
      <c r="D18" s="512">
        <v>0</v>
      </c>
      <c r="E18" s="512">
        <v>758967.39</v>
      </c>
      <c r="F18" s="512">
        <v>0</v>
      </c>
      <c r="G18" s="512">
        <v>0</v>
      </c>
      <c r="H18" s="512">
        <v>0</v>
      </c>
      <c r="I18" s="512">
        <v>0</v>
      </c>
      <c r="J18" s="512">
        <v>0</v>
      </c>
      <c r="K18" s="513">
        <v>0</v>
      </c>
    </row>
    <row r="19" spans="1:11">
      <c r="A19" s="335">
        <v>10</v>
      </c>
      <c r="B19" s="307" t="s">
        <v>389</v>
      </c>
      <c r="C19" s="511">
        <v>233695070.41469997</v>
      </c>
      <c r="D19" s="512">
        <v>828655839.47119999</v>
      </c>
      <c r="E19" s="512">
        <v>1062350909.8859</v>
      </c>
      <c r="F19" s="512">
        <v>5972959.3366</v>
      </c>
      <c r="G19" s="512">
        <v>10666688.08185</v>
      </c>
      <c r="H19" s="512">
        <v>16639647.41845</v>
      </c>
      <c r="I19" s="512">
        <v>24156193.726599999</v>
      </c>
      <c r="J19" s="512">
        <v>94121592.981849998</v>
      </c>
      <c r="K19" s="513">
        <v>118277786.70844999</v>
      </c>
    </row>
    <row r="20" spans="1:11">
      <c r="A20" s="335">
        <v>11</v>
      </c>
      <c r="B20" s="307" t="s">
        <v>390</v>
      </c>
      <c r="C20" s="511">
        <v>115557.57435869565</v>
      </c>
      <c r="D20" s="512">
        <v>0</v>
      </c>
      <c r="E20" s="512">
        <v>115557.57435869565</v>
      </c>
      <c r="F20" s="512">
        <v>115557.57435869565</v>
      </c>
      <c r="G20" s="512">
        <v>0</v>
      </c>
      <c r="H20" s="512">
        <v>115557.57435869565</v>
      </c>
      <c r="I20" s="512">
        <v>115557.57435869565</v>
      </c>
      <c r="J20" s="512">
        <v>0</v>
      </c>
      <c r="K20" s="513">
        <v>115557.57435869565</v>
      </c>
    </row>
    <row r="21" spans="1:11" ht="13.5" thickBot="1">
      <c r="A21" s="205">
        <v>12</v>
      </c>
      <c r="B21" s="336" t="s">
        <v>391</v>
      </c>
      <c r="C21" s="514">
        <v>234569595.37905866</v>
      </c>
      <c r="D21" s="515">
        <v>828655839.47119999</v>
      </c>
      <c r="E21" s="514">
        <v>1063225434.8502587</v>
      </c>
      <c r="F21" s="515">
        <v>6088516.9109586962</v>
      </c>
      <c r="G21" s="515">
        <v>10666688.08185</v>
      </c>
      <c r="H21" s="515">
        <v>16755204.992808696</v>
      </c>
      <c r="I21" s="515">
        <v>24271751.300958693</v>
      </c>
      <c r="J21" s="515">
        <v>94121592.981849998</v>
      </c>
      <c r="K21" s="516">
        <v>118393344.28280869</v>
      </c>
    </row>
    <row r="22" spans="1:11" ht="38.25" customHeight="1" thickBot="1">
      <c r="A22" s="323"/>
      <c r="B22" s="324"/>
      <c r="C22" s="324"/>
      <c r="D22" s="324"/>
      <c r="E22" s="324"/>
      <c r="F22" s="575" t="s">
        <v>392</v>
      </c>
      <c r="G22" s="576"/>
      <c r="H22" s="576"/>
      <c r="I22" s="575" t="s">
        <v>393</v>
      </c>
      <c r="J22" s="576"/>
      <c r="K22" s="577"/>
    </row>
    <row r="23" spans="1:11">
      <c r="A23" s="314">
        <v>13</v>
      </c>
      <c r="B23" s="309" t="s">
        <v>379</v>
      </c>
      <c r="C23" s="322"/>
      <c r="D23" s="322"/>
      <c r="E23" s="322"/>
      <c r="F23" s="310">
        <v>86434086.799999997</v>
      </c>
      <c r="G23" s="310">
        <v>261722851.42750001</v>
      </c>
      <c r="H23" s="310">
        <v>348156938.22750002</v>
      </c>
      <c r="I23" s="310">
        <v>71168486.069999993</v>
      </c>
      <c r="J23" s="310">
        <v>199782875.09999999</v>
      </c>
      <c r="K23" s="315">
        <v>270951361.17000002</v>
      </c>
    </row>
    <row r="24" spans="1:11" ht="13.5" thickBot="1">
      <c r="A24" s="316">
        <v>14</v>
      </c>
      <c r="B24" s="311" t="s">
        <v>394</v>
      </c>
      <c r="C24" s="337"/>
      <c r="D24" s="320"/>
      <c r="E24" s="321"/>
      <c r="F24" s="312">
        <v>51864602.164374992</v>
      </c>
      <c r="G24" s="312">
        <v>151414249.90718254</v>
      </c>
      <c r="H24" s="312">
        <v>203278852.07155752</v>
      </c>
      <c r="I24" s="312">
        <v>22432066.662314992</v>
      </c>
      <c r="J24" s="312">
        <v>28172766.313031249</v>
      </c>
      <c r="K24" s="317">
        <v>39086393.05861</v>
      </c>
    </row>
    <row r="25" spans="1:11" ht="13.5" thickBot="1">
      <c r="A25" s="318">
        <v>15</v>
      </c>
      <c r="B25" s="313" t="s">
        <v>395</v>
      </c>
      <c r="C25" s="319"/>
      <c r="D25" s="319"/>
      <c r="E25" s="319"/>
      <c r="F25" s="517">
        <f t="shared" ref="F25:H25" si="0">F23/F24</f>
        <v>1.6665333038912282</v>
      </c>
      <c r="G25" s="517">
        <f t="shared" si="0"/>
        <v>1.728521929659441</v>
      </c>
      <c r="H25" s="518">
        <f t="shared" si="0"/>
        <v>1.7127061407496684</v>
      </c>
      <c r="I25" s="518">
        <f>I23/I24</f>
        <v>3.1726227967020226</v>
      </c>
      <c r="J25" s="518">
        <f>J23/J24</f>
        <v>7.0913474694031331</v>
      </c>
      <c r="K25" s="519">
        <f>K23/K24</f>
        <v>6.932114732707845</v>
      </c>
    </row>
    <row r="28" spans="1:11" ht="76.5">
      <c r="B28" s="21" t="s">
        <v>433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activeCell="I38" sqref="I38"/>
      <selection pane="topRight" activeCell="I38" sqref="I38"/>
      <selection pane="bottomLeft" activeCell="I38" sqref="I38"/>
      <selection pane="bottomRight" activeCell="G8" sqref="G8"/>
    </sheetView>
  </sheetViews>
  <sheetFormatPr defaultColWidth="9.140625" defaultRowHeight="15"/>
  <cols>
    <col min="1" max="1" width="10.5703125" style="70" bestFit="1" customWidth="1"/>
    <col min="2" max="2" width="63.4257812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0"/>
  </cols>
  <sheetData>
    <row r="1" spans="1:14">
      <c r="A1" s="5" t="s">
        <v>191</v>
      </c>
      <c r="B1" s="70" t="str">
        <f>Info!C2</f>
        <v>ს.ს "პროკრედიტ ბანკი"</v>
      </c>
    </row>
    <row r="2" spans="1:14" ht="14.25" customHeight="1">
      <c r="A2" s="70" t="s">
        <v>192</v>
      </c>
      <c r="B2" s="443">
        <f>'1. key ratios'!B2</f>
        <v>43465</v>
      </c>
    </row>
    <row r="3" spans="1:14" ht="14.25" customHeight="1"/>
    <row r="4" spans="1:14" ht="15.75" thickBot="1">
      <c r="A4" s="2" t="s">
        <v>345</v>
      </c>
      <c r="B4" s="83" t="s">
        <v>78</v>
      </c>
    </row>
    <row r="5" spans="1:14" s="23" customFormat="1" ht="12.75">
      <c r="A5" s="158"/>
      <c r="B5" s="159"/>
      <c r="C5" s="160" t="s">
        <v>0</v>
      </c>
      <c r="D5" s="160" t="s">
        <v>1</v>
      </c>
      <c r="E5" s="160" t="s">
        <v>2</v>
      </c>
      <c r="F5" s="160" t="s">
        <v>3</v>
      </c>
      <c r="G5" s="160" t="s">
        <v>4</v>
      </c>
      <c r="H5" s="160" t="s">
        <v>5</v>
      </c>
      <c r="I5" s="160" t="s">
        <v>241</v>
      </c>
      <c r="J5" s="160" t="s">
        <v>242</v>
      </c>
      <c r="K5" s="160" t="s">
        <v>243</v>
      </c>
      <c r="L5" s="160" t="s">
        <v>244</v>
      </c>
      <c r="M5" s="160" t="s">
        <v>245</v>
      </c>
      <c r="N5" s="161" t="s">
        <v>246</v>
      </c>
    </row>
    <row r="6" spans="1:14" ht="45">
      <c r="A6" s="150"/>
      <c r="B6" s="93"/>
      <c r="C6" s="94" t="s">
        <v>88</v>
      </c>
      <c r="D6" s="95" t="s">
        <v>77</v>
      </c>
      <c r="E6" s="96" t="s">
        <v>87</v>
      </c>
      <c r="F6" s="97">
        <v>0</v>
      </c>
      <c r="G6" s="97">
        <v>0.2</v>
      </c>
      <c r="H6" s="97">
        <v>0.35</v>
      </c>
      <c r="I6" s="97">
        <v>0.5</v>
      </c>
      <c r="J6" s="97">
        <v>0.75</v>
      </c>
      <c r="K6" s="97">
        <v>1</v>
      </c>
      <c r="L6" s="97">
        <v>1.5</v>
      </c>
      <c r="M6" s="97">
        <v>2.5</v>
      </c>
      <c r="N6" s="151" t="s">
        <v>78</v>
      </c>
    </row>
    <row r="7" spans="1:14">
      <c r="A7" s="152">
        <v>1</v>
      </c>
      <c r="B7" s="98" t="s">
        <v>79</v>
      </c>
      <c r="C7" s="275">
        <f>SUM(C8:C13)</f>
        <v>56589956.079499997</v>
      </c>
      <c r="D7" s="93"/>
      <c r="E7" s="278">
        <f t="shared" ref="E7:M7" si="0">SUM(E8:E13)</f>
        <v>1131799.1215899999</v>
      </c>
      <c r="F7" s="275">
        <f>SUM(F8:F13)</f>
        <v>0</v>
      </c>
      <c r="G7" s="275">
        <f t="shared" si="0"/>
        <v>1131799.1215899999</v>
      </c>
      <c r="H7" s="275">
        <f t="shared" si="0"/>
        <v>0</v>
      </c>
      <c r="I7" s="275">
        <f t="shared" si="0"/>
        <v>0</v>
      </c>
      <c r="J7" s="275">
        <f t="shared" si="0"/>
        <v>0</v>
      </c>
      <c r="K7" s="275">
        <f t="shared" si="0"/>
        <v>0</v>
      </c>
      <c r="L7" s="275">
        <f t="shared" si="0"/>
        <v>0</v>
      </c>
      <c r="M7" s="275">
        <f t="shared" si="0"/>
        <v>0</v>
      </c>
      <c r="N7" s="153">
        <f>SUM(N8:N13)</f>
        <v>226359.824318</v>
      </c>
    </row>
    <row r="8" spans="1:14">
      <c r="A8" s="152">
        <v>1.1000000000000001</v>
      </c>
      <c r="B8" s="99" t="s">
        <v>80</v>
      </c>
      <c r="C8" s="276">
        <v>56589956.079499997</v>
      </c>
      <c r="D8" s="100">
        <v>0.02</v>
      </c>
      <c r="E8" s="278">
        <f>C8*D8</f>
        <v>1131799.1215899999</v>
      </c>
      <c r="F8" s="276"/>
      <c r="G8" s="276">
        <v>1131799.1215899999</v>
      </c>
      <c r="H8" s="276"/>
      <c r="I8" s="276"/>
      <c r="J8" s="276"/>
      <c r="K8" s="276"/>
      <c r="L8" s="276"/>
      <c r="M8" s="276"/>
      <c r="N8" s="153">
        <f>SUMPRODUCT($F$6:$M$6,F8:M8)</f>
        <v>226359.824318</v>
      </c>
    </row>
    <row r="9" spans="1:14">
      <c r="A9" s="152">
        <v>1.2</v>
      </c>
      <c r="B9" s="99" t="s">
        <v>81</v>
      </c>
      <c r="C9" s="276"/>
      <c r="D9" s="100">
        <v>0.05</v>
      </c>
      <c r="E9" s="278">
        <f>C9*D9</f>
        <v>0</v>
      </c>
      <c r="F9" s="276"/>
      <c r="G9" s="276"/>
      <c r="H9" s="276"/>
      <c r="I9" s="276"/>
      <c r="J9" s="276"/>
      <c r="K9" s="276"/>
      <c r="L9" s="276"/>
      <c r="M9" s="276"/>
      <c r="N9" s="153">
        <f t="shared" ref="N9:N12" si="1">SUMPRODUCT($F$6:$M$6,F9:M9)</f>
        <v>0</v>
      </c>
    </row>
    <row r="10" spans="1:14">
      <c r="A10" s="152">
        <v>1.3</v>
      </c>
      <c r="B10" s="99" t="s">
        <v>82</v>
      </c>
      <c r="C10" s="276"/>
      <c r="D10" s="100">
        <v>0.08</v>
      </c>
      <c r="E10" s="278">
        <f>C10*D10</f>
        <v>0</v>
      </c>
      <c r="F10" s="276"/>
      <c r="G10" s="276"/>
      <c r="H10" s="276"/>
      <c r="I10" s="276"/>
      <c r="J10" s="276"/>
      <c r="K10" s="276"/>
      <c r="L10" s="276"/>
      <c r="M10" s="276"/>
      <c r="N10" s="153">
        <f>SUMPRODUCT($F$6:$M$6,F10:M10)</f>
        <v>0</v>
      </c>
    </row>
    <row r="11" spans="1:14">
      <c r="A11" s="152">
        <v>1.4</v>
      </c>
      <c r="B11" s="99" t="s">
        <v>83</v>
      </c>
      <c r="C11" s="276"/>
      <c r="D11" s="100">
        <v>0.11</v>
      </c>
      <c r="E11" s="278">
        <f>C11*D11</f>
        <v>0</v>
      </c>
      <c r="F11" s="276"/>
      <c r="G11" s="276"/>
      <c r="H11" s="276"/>
      <c r="I11" s="276"/>
      <c r="J11" s="276"/>
      <c r="K11" s="276"/>
      <c r="L11" s="276"/>
      <c r="M11" s="276"/>
      <c r="N11" s="153">
        <f t="shared" si="1"/>
        <v>0</v>
      </c>
    </row>
    <row r="12" spans="1:14">
      <c r="A12" s="152">
        <v>1.5</v>
      </c>
      <c r="B12" s="99" t="s">
        <v>84</v>
      </c>
      <c r="C12" s="276"/>
      <c r="D12" s="100">
        <v>0.14000000000000001</v>
      </c>
      <c r="E12" s="278">
        <f>C12*D12</f>
        <v>0</v>
      </c>
      <c r="F12" s="276"/>
      <c r="G12" s="276"/>
      <c r="H12" s="276"/>
      <c r="I12" s="276"/>
      <c r="J12" s="276"/>
      <c r="K12" s="276"/>
      <c r="L12" s="276"/>
      <c r="M12" s="276"/>
      <c r="N12" s="153">
        <f t="shared" si="1"/>
        <v>0</v>
      </c>
    </row>
    <row r="13" spans="1:14">
      <c r="A13" s="152">
        <v>1.6</v>
      </c>
      <c r="B13" s="101" t="s">
        <v>85</v>
      </c>
      <c r="C13" s="276"/>
      <c r="D13" s="102"/>
      <c r="E13" s="276"/>
      <c r="F13" s="276"/>
      <c r="G13" s="276"/>
      <c r="H13" s="276"/>
      <c r="I13" s="276"/>
      <c r="J13" s="276"/>
      <c r="K13" s="276"/>
      <c r="L13" s="276"/>
      <c r="M13" s="276"/>
      <c r="N13" s="153">
        <f>SUMPRODUCT($F$6:$M$6,F13:M13)</f>
        <v>0</v>
      </c>
    </row>
    <row r="14" spans="1:14">
      <c r="A14" s="152">
        <v>2</v>
      </c>
      <c r="B14" s="103" t="s">
        <v>86</v>
      </c>
      <c r="C14" s="275">
        <f>SUM(C15:C20)</f>
        <v>0</v>
      </c>
      <c r="D14" s="93"/>
      <c r="E14" s="278">
        <f t="shared" ref="E14:M14" si="2">SUM(E15:E20)</f>
        <v>0</v>
      </c>
      <c r="F14" s="276">
        <f t="shared" si="2"/>
        <v>0</v>
      </c>
      <c r="G14" s="276">
        <f t="shared" si="2"/>
        <v>0</v>
      </c>
      <c r="H14" s="276">
        <f t="shared" si="2"/>
        <v>0</v>
      </c>
      <c r="I14" s="276">
        <f t="shared" si="2"/>
        <v>0</v>
      </c>
      <c r="J14" s="276">
        <f t="shared" si="2"/>
        <v>0</v>
      </c>
      <c r="K14" s="276">
        <f t="shared" si="2"/>
        <v>0</v>
      </c>
      <c r="L14" s="276">
        <f t="shared" si="2"/>
        <v>0</v>
      </c>
      <c r="M14" s="276">
        <f t="shared" si="2"/>
        <v>0</v>
      </c>
      <c r="N14" s="153">
        <f>SUM(N15:N20)</f>
        <v>0</v>
      </c>
    </row>
    <row r="15" spans="1:14">
      <c r="A15" s="152">
        <v>2.1</v>
      </c>
      <c r="B15" s="101" t="s">
        <v>80</v>
      </c>
      <c r="C15" s="276"/>
      <c r="D15" s="100">
        <v>5.0000000000000001E-3</v>
      </c>
      <c r="E15" s="278">
        <f>C15*D15</f>
        <v>0</v>
      </c>
      <c r="F15" s="276"/>
      <c r="G15" s="276"/>
      <c r="H15" s="276"/>
      <c r="I15" s="276"/>
      <c r="J15" s="276"/>
      <c r="K15" s="276"/>
      <c r="L15" s="276"/>
      <c r="M15" s="276"/>
      <c r="N15" s="153">
        <f>SUMPRODUCT($F$6:$M$6,F15:M15)</f>
        <v>0</v>
      </c>
    </row>
    <row r="16" spans="1:14">
      <c r="A16" s="152">
        <v>2.2000000000000002</v>
      </c>
      <c r="B16" s="101" t="s">
        <v>81</v>
      </c>
      <c r="C16" s="276"/>
      <c r="D16" s="100">
        <v>0.01</v>
      </c>
      <c r="E16" s="278">
        <f>C16*D16</f>
        <v>0</v>
      </c>
      <c r="F16" s="276"/>
      <c r="G16" s="276"/>
      <c r="H16" s="276"/>
      <c r="I16" s="276"/>
      <c r="J16" s="276"/>
      <c r="K16" s="276"/>
      <c r="L16" s="276"/>
      <c r="M16" s="276"/>
      <c r="N16" s="153">
        <f t="shared" ref="N16:N20" si="3">SUMPRODUCT($F$6:$M$6,F16:M16)</f>
        <v>0</v>
      </c>
    </row>
    <row r="17" spans="1:14">
      <c r="A17" s="152">
        <v>2.2999999999999998</v>
      </c>
      <c r="B17" s="101" t="s">
        <v>82</v>
      </c>
      <c r="C17" s="276"/>
      <c r="D17" s="100">
        <v>0.02</v>
      </c>
      <c r="E17" s="278">
        <f>C17*D17</f>
        <v>0</v>
      </c>
      <c r="F17" s="276"/>
      <c r="G17" s="276"/>
      <c r="H17" s="276"/>
      <c r="I17" s="276"/>
      <c r="J17" s="276"/>
      <c r="K17" s="276"/>
      <c r="L17" s="276"/>
      <c r="M17" s="276"/>
      <c r="N17" s="153">
        <f t="shared" si="3"/>
        <v>0</v>
      </c>
    </row>
    <row r="18" spans="1:14">
      <c r="A18" s="152">
        <v>2.4</v>
      </c>
      <c r="B18" s="101" t="s">
        <v>83</v>
      </c>
      <c r="C18" s="276"/>
      <c r="D18" s="100">
        <v>0.03</v>
      </c>
      <c r="E18" s="278">
        <f>C18*D18</f>
        <v>0</v>
      </c>
      <c r="F18" s="276"/>
      <c r="G18" s="276"/>
      <c r="H18" s="276"/>
      <c r="I18" s="276"/>
      <c r="J18" s="276"/>
      <c r="K18" s="276"/>
      <c r="L18" s="276"/>
      <c r="M18" s="276"/>
      <c r="N18" s="153">
        <f t="shared" si="3"/>
        <v>0</v>
      </c>
    </row>
    <row r="19" spans="1:14">
      <c r="A19" s="152">
        <v>2.5</v>
      </c>
      <c r="B19" s="101" t="s">
        <v>84</v>
      </c>
      <c r="C19" s="276"/>
      <c r="D19" s="100">
        <v>0.04</v>
      </c>
      <c r="E19" s="278">
        <f>C19*D19</f>
        <v>0</v>
      </c>
      <c r="F19" s="276"/>
      <c r="G19" s="276"/>
      <c r="H19" s="276"/>
      <c r="I19" s="276"/>
      <c r="J19" s="276"/>
      <c r="K19" s="276"/>
      <c r="L19" s="276"/>
      <c r="M19" s="276"/>
      <c r="N19" s="153">
        <f t="shared" si="3"/>
        <v>0</v>
      </c>
    </row>
    <row r="20" spans="1:14">
      <c r="A20" s="152">
        <v>2.6</v>
      </c>
      <c r="B20" s="101" t="s">
        <v>85</v>
      </c>
      <c r="C20" s="276"/>
      <c r="D20" s="102"/>
      <c r="E20" s="279"/>
      <c r="F20" s="276"/>
      <c r="G20" s="276"/>
      <c r="H20" s="276"/>
      <c r="I20" s="276"/>
      <c r="J20" s="276"/>
      <c r="K20" s="276"/>
      <c r="L20" s="276"/>
      <c r="M20" s="276"/>
      <c r="N20" s="153">
        <f t="shared" si="3"/>
        <v>0</v>
      </c>
    </row>
    <row r="21" spans="1:14" ht="15.75" thickBot="1">
      <c r="A21" s="154">
        <v>3</v>
      </c>
      <c r="B21" s="155" t="s">
        <v>69</v>
      </c>
      <c r="C21" s="277">
        <f>C14+C7</f>
        <v>56589956.079499997</v>
      </c>
      <c r="D21" s="156"/>
      <c r="E21" s="280">
        <f>E14+E7</f>
        <v>1131799.1215899999</v>
      </c>
      <c r="F21" s="281">
        <f>F7+F14</f>
        <v>0</v>
      </c>
      <c r="G21" s="281">
        <f t="shared" ref="G21:L21" si="4">G7+G14</f>
        <v>1131799.1215899999</v>
      </c>
      <c r="H21" s="281">
        <f t="shared" si="4"/>
        <v>0</v>
      </c>
      <c r="I21" s="281">
        <f t="shared" si="4"/>
        <v>0</v>
      </c>
      <c r="J21" s="281">
        <f t="shared" si="4"/>
        <v>0</v>
      </c>
      <c r="K21" s="281">
        <f t="shared" si="4"/>
        <v>0</v>
      </c>
      <c r="L21" s="281">
        <f t="shared" si="4"/>
        <v>0</v>
      </c>
      <c r="M21" s="281">
        <f>M7+M14</f>
        <v>0</v>
      </c>
      <c r="N21" s="157">
        <f>N14+N7</f>
        <v>226359.824318</v>
      </c>
    </row>
    <row r="22" spans="1:14">
      <c r="E22" s="282"/>
      <c r="F22" s="282"/>
      <c r="G22" s="282"/>
      <c r="H22" s="282"/>
      <c r="I22" s="282"/>
      <c r="J22" s="282"/>
      <c r="K22" s="282"/>
      <c r="L22" s="282"/>
      <c r="M22" s="28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1"/>
  <sheetViews>
    <sheetView zoomScale="85" zoomScaleNormal="85" workbookViewId="0">
      <selection activeCell="I28" sqref="H28:I28"/>
    </sheetView>
  </sheetViews>
  <sheetFormatPr defaultRowHeight="15"/>
  <cols>
    <col min="1" max="1" width="11.42578125" customWidth="1"/>
    <col min="2" max="2" width="76.85546875" style="4" customWidth="1"/>
    <col min="3" max="3" width="22.85546875" customWidth="1"/>
  </cols>
  <sheetData>
    <row r="1" spans="1:4">
      <c r="A1" s="329" t="s">
        <v>191</v>
      </c>
      <c r="B1" t="str">
        <f>Info!C2</f>
        <v>ს.ს "პროკრედიტ ბანკი"</v>
      </c>
    </row>
    <row r="2" spans="1:4">
      <c r="A2" s="329" t="s">
        <v>192</v>
      </c>
      <c r="B2" s="442">
        <f>'1. key ratios'!B2</f>
        <v>43465</v>
      </c>
    </row>
    <row r="3" spans="1:4">
      <c r="A3" s="329"/>
      <c r="B3"/>
    </row>
    <row r="4" spans="1:4">
      <c r="A4" s="329" t="s">
        <v>478</v>
      </c>
      <c r="B4" t="s">
        <v>437</v>
      </c>
    </row>
    <row r="5" spans="1:4">
      <c r="A5" s="393"/>
      <c r="B5" s="393" t="s">
        <v>438</v>
      </c>
      <c r="C5" s="405"/>
    </row>
    <row r="6" spans="1:4">
      <c r="A6" s="394">
        <v>1</v>
      </c>
      <c r="B6" s="406" t="s">
        <v>438</v>
      </c>
      <c r="C6" s="407">
        <v>1498263805.6892278</v>
      </c>
      <c r="D6" s="521"/>
    </row>
    <row r="7" spans="1:4">
      <c r="A7" s="394">
        <v>2</v>
      </c>
      <c r="B7" s="406" t="s">
        <v>439</v>
      </c>
      <c r="C7" s="407">
        <v>-7481647.879999999</v>
      </c>
      <c r="D7" s="521"/>
    </row>
    <row r="8" spans="1:4">
      <c r="A8" s="395">
        <v>3</v>
      </c>
      <c r="B8" s="408" t="s">
        <v>440</v>
      </c>
      <c r="C8" s="409">
        <f>C6+C7</f>
        <v>1490782157.8092277</v>
      </c>
      <c r="D8" s="521"/>
    </row>
    <row r="9" spans="1:4">
      <c r="A9" s="396"/>
      <c r="B9" s="396" t="s">
        <v>441</v>
      </c>
      <c r="C9" s="410"/>
      <c r="D9" s="521"/>
    </row>
    <row r="10" spans="1:4">
      <c r="A10" s="397">
        <v>4</v>
      </c>
      <c r="B10" s="411" t="s">
        <v>442</v>
      </c>
      <c r="C10" s="407">
        <v>0</v>
      </c>
      <c r="D10" s="521"/>
    </row>
    <row r="11" spans="1:4">
      <c r="A11" s="397">
        <v>5</v>
      </c>
      <c r="B11" s="412" t="s">
        <v>443</v>
      </c>
      <c r="C11" s="407">
        <v>0</v>
      </c>
      <c r="D11" s="521"/>
    </row>
    <row r="12" spans="1:4">
      <c r="A12" s="397" t="s">
        <v>444</v>
      </c>
      <c r="B12" s="406" t="s">
        <v>445</v>
      </c>
      <c r="C12" s="409">
        <v>1131799.1215899999</v>
      </c>
      <c r="D12" s="521"/>
    </row>
    <row r="13" spans="1:4">
      <c r="A13" s="398">
        <v>6</v>
      </c>
      <c r="B13" s="413" t="s">
        <v>446</v>
      </c>
      <c r="C13" s="407">
        <v>0</v>
      </c>
      <c r="D13" s="521"/>
    </row>
    <row r="14" spans="1:4">
      <c r="A14" s="398">
        <v>7</v>
      </c>
      <c r="B14" s="414" t="s">
        <v>447</v>
      </c>
      <c r="C14" s="407">
        <v>0</v>
      </c>
      <c r="D14" s="521"/>
    </row>
    <row r="15" spans="1:4">
      <c r="A15" s="399">
        <v>8</v>
      </c>
      <c r="B15" s="406" t="s">
        <v>448</v>
      </c>
      <c r="C15" s="407">
        <v>0</v>
      </c>
      <c r="D15" s="521"/>
    </row>
    <row r="16" spans="1:4" ht="24">
      <c r="A16" s="398">
        <v>9</v>
      </c>
      <c r="B16" s="414" t="s">
        <v>449</v>
      </c>
      <c r="C16" s="407">
        <v>0</v>
      </c>
      <c r="D16" s="521"/>
    </row>
    <row r="17" spans="1:4">
      <c r="A17" s="398">
        <v>10</v>
      </c>
      <c r="B17" s="414" t="s">
        <v>450</v>
      </c>
      <c r="C17" s="407">
        <v>0</v>
      </c>
      <c r="D17" s="521"/>
    </row>
    <row r="18" spans="1:4">
      <c r="A18" s="400">
        <v>11</v>
      </c>
      <c r="B18" s="415" t="s">
        <v>451</v>
      </c>
      <c r="C18" s="409">
        <f>SUM(C10:C17)</f>
        <v>1131799.1215899999</v>
      </c>
      <c r="D18" s="521"/>
    </row>
    <row r="19" spans="1:4">
      <c r="A19" s="396"/>
      <c r="B19" s="396" t="s">
        <v>452</v>
      </c>
      <c r="C19" s="416"/>
      <c r="D19" s="521"/>
    </row>
    <row r="20" spans="1:4">
      <c r="A20" s="398">
        <v>12</v>
      </c>
      <c r="B20" s="411" t="s">
        <v>453</v>
      </c>
      <c r="C20" s="407"/>
      <c r="D20" s="521"/>
    </row>
    <row r="21" spans="1:4">
      <c r="A21" s="398">
        <v>13</v>
      </c>
      <c r="B21" s="411" t="s">
        <v>454</v>
      </c>
      <c r="C21" s="407"/>
      <c r="D21" s="521"/>
    </row>
    <row r="22" spans="1:4">
      <c r="A22" s="398">
        <v>14</v>
      </c>
      <c r="B22" s="411" t="s">
        <v>455</v>
      </c>
      <c r="C22" s="407"/>
      <c r="D22" s="521"/>
    </row>
    <row r="23" spans="1:4" ht="24">
      <c r="A23" s="398" t="s">
        <v>456</v>
      </c>
      <c r="B23" s="411" t="s">
        <v>457</v>
      </c>
      <c r="C23" s="407"/>
      <c r="D23" s="521"/>
    </row>
    <row r="24" spans="1:4">
      <c r="A24" s="398">
        <v>15</v>
      </c>
      <c r="B24" s="411" t="s">
        <v>458</v>
      </c>
      <c r="C24" s="407"/>
      <c r="D24" s="521"/>
    </row>
    <row r="25" spans="1:4">
      <c r="A25" s="398" t="s">
        <v>459</v>
      </c>
      <c r="B25" s="406" t="s">
        <v>460</v>
      </c>
      <c r="C25" s="407"/>
      <c r="D25" s="521"/>
    </row>
    <row r="26" spans="1:4">
      <c r="A26" s="400">
        <v>16</v>
      </c>
      <c r="B26" s="415" t="s">
        <v>461</v>
      </c>
      <c r="C26" s="409">
        <f>SUM(C20:C25)</f>
        <v>0</v>
      </c>
      <c r="D26" s="521"/>
    </row>
    <row r="27" spans="1:4">
      <c r="A27" s="396"/>
      <c r="B27" s="396" t="s">
        <v>462</v>
      </c>
      <c r="C27" s="410"/>
      <c r="D27" s="521"/>
    </row>
    <row r="28" spans="1:4">
      <c r="A28" s="397">
        <v>17</v>
      </c>
      <c r="B28" s="406" t="s">
        <v>463</v>
      </c>
      <c r="C28" s="407">
        <v>65319473.310657009</v>
      </c>
      <c r="D28" s="521"/>
    </row>
    <row r="29" spans="1:4">
      <c r="A29" s="397">
        <v>18</v>
      </c>
      <c r="B29" s="406" t="s">
        <v>464</v>
      </c>
      <c r="C29" s="407">
        <v>-18177183.499999404</v>
      </c>
      <c r="D29" s="521"/>
    </row>
    <row r="30" spans="1:4">
      <c r="A30" s="400">
        <v>19</v>
      </c>
      <c r="B30" s="415" t="s">
        <v>465</v>
      </c>
      <c r="C30" s="409">
        <f>C28+C29</f>
        <v>47142289.810657606</v>
      </c>
      <c r="D30" s="521"/>
    </row>
    <row r="31" spans="1:4">
      <c r="A31" s="401"/>
      <c r="B31" s="396" t="s">
        <v>466</v>
      </c>
      <c r="C31" s="410"/>
      <c r="D31" s="521"/>
    </row>
    <row r="32" spans="1:4">
      <c r="A32" s="397" t="s">
        <v>467</v>
      </c>
      <c r="B32" s="411" t="s">
        <v>468</v>
      </c>
      <c r="C32" s="417"/>
      <c r="D32" s="521"/>
    </row>
    <row r="33" spans="1:4">
      <c r="A33" s="397" t="s">
        <v>469</v>
      </c>
      <c r="B33" s="412" t="s">
        <v>470</v>
      </c>
      <c r="C33" s="417"/>
      <c r="D33" s="521"/>
    </row>
    <row r="34" spans="1:4">
      <c r="A34" s="396"/>
      <c r="B34" s="396" t="s">
        <v>471</v>
      </c>
      <c r="C34" s="410"/>
      <c r="D34" s="521"/>
    </row>
    <row r="35" spans="1:4">
      <c r="A35" s="400">
        <v>20</v>
      </c>
      <c r="B35" s="415" t="s">
        <v>90</v>
      </c>
      <c r="C35" s="409">
        <v>169150626.97890002</v>
      </c>
      <c r="D35" s="521"/>
    </row>
    <row r="36" spans="1:4">
      <c r="A36" s="400">
        <v>21</v>
      </c>
      <c r="B36" s="415" t="s">
        <v>472</v>
      </c>
      <c r="C36" s="409">
        <f>C8+C18+C26+C30</f>
        <v>1539056246.7414751</v>
      </c>
      <c r="D36" s="521"/>
    </row>
    <row r="37" spans="1:4">
      <c r="A37" s="402"/>
      <c r="B37" s="402" t="s">
        <v>437</v>
      </c>
      <c r="C37" s="410"/>
      <c r="D37" s="521"/>
    </row>
    <row r="38" spans="1:4">
      <c r="A38" s="400">
        <v>22</v>
      </c>
      <c r="B38" s="415" t="s">
        <v>437</v>
      </c>
      <c r="C38" s="520">
        <f>IFERROR(C35/C36,0)</f>
        <v>0.10990542245420176</v>
      </c>
      <c r="D38" s="521"/>
    </row>
    <row r="39" spans="1:4">
      <c r="A39" s="402"/>
      <c r="B39" s="402" t="s">
        <v>473</v>
      </c>
      <c r="C39" s="410"/>
      <c r="D39" s="521"/>
    </row>
    <row r="40" spans="1:4">
      <c r="A40" s="403" t="s">
        <v>474</v>
      </c>
      <c r="B40" s="411" t="s">
        <v>475</v>
      </c>
      <c r="C40" s="417"/>
      <c r="D40" s="521"/>
    </row>
    <row r="41" spans="1:4">
      <c r="A41" s="404" t="s">
        <v>476</v>
      </c>
      <c r="B41" s="412" t="s">
        <v>477</v>
      </c>
      <c r="C41" s="417"/>
      <c r="D41" s="5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85" zoomScaleNormal="85" workbookViewId="0">
      <pane xSplit="1" ySplit="5" topLeftCell="B6" activePane="bottomRight" state="frozen"/>
      <selection activeCell="B2" sqref="B2"/>
      <selection pane="topRight" activeCell="B2" sqref="B2"/>
      <selection pane="bottomLeft" activeCell="B2" sqref="B2"/>
      <selection pane="bottomRight" activeCell="B3" sqref="B3"/>
    </sheetView>
  </sheetViews>
  <sheetFormatPr defaultRowHeight="15.75"/>
  <cols>
    <col min="1" max="1" width="9.5703125" style="17" bestFit="1" customWidth="1"/>
    <col min="2" max="2" width="86" style="14" customWidth="1"/>
    <col min="3" max="3" width="12.7109375" style="14" customWidth="1"/>
    <col min="4" max="7" width="12.7109375" style="2" customWidth="1"/>
    <col min="8" max="13" width="6.7109375" customWidth="1"/>
  </cols>
  <sheetData>
    <row r="1" spans="1:8">
      <c r="A1" s="15" t="s">
        <v>191</v>
      </c>
      <c r="B1" s="425" t="str">
        <f>Info!C2</f>
        <v>ს.ს "პროკრედიტ ბანკი"</v>
      </c>
    </row>
    <row r="2" spans="1:8">
      <c r="A2" s="15" t="s">
        <v>192</v>
      </c>
      <c r="B2" s="441">
        <v>43465</v>
      </c>
      <c r="C2" s="27"/>
      <c r="D2" s="16"/>
      <c r="E2" s="16"/>
      <c r="F2" s="16"/>
      <c r="G2" s="16"/>
      <c r="H2" s="1"/>
    </row>
    <row r="3" spans="1:8">
      <c r="A3" s="15"/>
      <c r="C3" s="27"/>
      <c r="D3" s="16"/>
      <c r="E3" s="16"/>
      <c r="F3" s="16"/>
      <c r="G3" s="16"/>
      <c r="H3" s="1"/>
    </row>
    <row r="4" spans="1:8" ht="16.5" thickBot="1">
      <c r="A4" s="71" t="s">
        <v>332</v>
      </c>
      <c r="B4" s="189" t="s">
        <v>226</v>
      </c>
      <c r="C4" s="190"/>
      <c r="D4" s="191"/>
      <c r="E4" s="191"/>
      <c r="F4" s="191"/>
      <c r="G4" s="191"/>
      <c r="H4" s="1"/>
    </row>
    <row r="5" spans="1:8" ht="15">
      <c r="A5" s="300" t="s">
        <v>27</v>
      </c>
      <c r="B5" s="301"/>
      <c r="C5" s="434">
        <f>B2</f>
        <v>43465</v>
      </c>
      <c r="D5" s="435">
        <v>43373</v>
      </c>
      <c r="E5" s="435">
        <v>43281</v>
      </c>
      <c r="F5" s="435">
        <v>43190</v>
      </c>
      <c r="G5" s="436">
        <v>43100</v>
      </c>
    </row>
    <row r="6" spans="1:8" ht="15">
      <c r="A6" s="110"/>
      <c r="B6" s="30" t="s">
        <v>188</v>
      </c>
      <c r="C6" s="302"/>
      <c r="D6" s="302"/>
      <c r="E6" s="302"/>
      <c r="F6" s="302"/>
      <c r="G6" s="303"/>
    </row>
    <row r="7" spans="1:8" ht="15">
      <c r="A7" s="110"/>
      <c r="B7" s="31" t="s">
        <v>193</v>
      </c>
      <c r="C7" s="302"/>
      <c r="D7" s="302"/>
      <c r="E7" s="302"/>
      <c r="F7" s="302"/>
      <c r="G7" s="303"/>
    </row>
    <row r="8" spans="1:8" ht="15">
      <c r="A8" s="111">
        <v>1</v>
      </c>
      <c r="B8" s="212" t="s">
        <v>24</v>
      </c>
      <c r="C8" s="214">
        <v>169150626.97890002</v>
      </c>
      <c r="D8" s="215">
        <v>162771321.9727</v>
      </c>
      <c r="E8" s="215">
        <v>186457105.54820001</v>
      </c>
      <c r="F8" s="215">
        <v>179007000.33090001</v>
      </c>
      <c r="G8" s="216">
        <v>170795356.76350001</v>
      </c>
      <c r="H8" s="522"/>
    </row>
    <row r="9" spans="1:8" ht="15">
      <c r="A9" s="111">
        <v>2</v>
      </c>
      <c r="B9" s="212" t="s">
        <v>90</v>
      </c>
      <c r="C9" s="214">
        <v>169150626.97890002</v>
      </c>
      <c r="D9" s="215">
        <v>162771321.9727</v>
      </c>
      <c r="E9" s="215">
        <v>186457105.54820001</v>
      </c>
      <c r="F9" s="215">
        <v>179007000.33090001</v>
      </c>
      <c r="G9" s="216">
        <v>170795356.76350001</v>
      </c>
      <c r="H9" s="522"/>
    </row>
    <row r="10" spans="1:8" ht="15">
      <c r="A10" s="111">
        <v>3</v>
      </c>
      <c r="B10" s="212" t="s">
        <v>89</v>
      </c>
      <c r="C10" s="214">
        <v>225112407.15249586</v>
      </c>
      <c r="D10" s="215">
        <v>223305529.12064809</v>
      </c>
      <c r="E10" s="215">
        <v>230596152.82838216</v>
      </c>
      <c r="F10" s="215">
        <v>222229810.27691144</v>
      </c>
      <c r="G10" s="216">
        <v>217192974.80569807</v>
      </c>
      <c r="H10" s="522"/>
    </row>
    <row r="11" spans="1:8" ht="15">
      <c r="A11" s="110"/>
      <c r="B11" s="30" t="s">
        <v>189</v>
      </c>
      <c r="C11" s="302"/>
      <c r="D11" s="302"/>
      <c r="E11" s="302"/>
      <c r="F11" s="302"/>
      <c r="G11" s="303"/>
      <c r="H11" s="522"/>
    </row>
    <row r="12" spans="1:8" ht="15" customHeight="1">
      <c r="A12" s="111">
        <v>4</v>
      </c>
      <c r="B12" s="212" t="s">
        <v>346</v>
      </c>
      <c r="C12" s="340">
        <v>1265298589.3955257</v>
      </c>
      <c r="D12" s="215">
        <v>1246086715.9894814</v>
      </c>
      <c r="E12" s="215">
        <v>1143607668.793762</v>
      </c>
      <c r="F12" s="215">
        <v>1109187541.5441453</v>
      </c>
      <c r="G12" s="216">
        <v>1187966917.8514235</v>
      </c>
      <c r="H12" s="522"/>
    </row>
    <row r="13" spans="1:8" ht="15">
      <c r="A13" s="110"/>
      <c r="B13" s="30" t="s">
        <v>91</v>
      </c>
      <c r="C13" s="302"/>
      <c r="D13" s="302"/>
      <c r="E13" s="302"/>
      <c r="F13" s="302"/>
      <c r="G13" s="303"/>
      <c r="H13" s="522"/>
    </row>
    <row r="14" spans="1:8" s="3" customFormat="1" ht="15">
      <c r="A14" s="111"/>
      <c r="B14" s="31" t="s">
        <v>404</v>
      </c>
      <c r="C14" s="302"/>
      <c r="D14" s="302"/>
      <c r="E14" s="302"/>
      <c r="F14" s="302"/>
      <c r="G14" s="303"/>
      <c r="H14" s="522"/>
    </row>
    <row r="15" spans="1:8" ht="15">
      <c r="A15" s="109">
        <v>5</v>
      </c>
      <c r="B15" s="29"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&gt;=9.33843972469104%</v>
      </c>
      <c r="C15" s="488">
        <v>0.13368435592717193</v>
      </c>
      <c r="D15" s="426">
        <v>0.13062599888439386</v>
      </c>
      <c r="E15" s="426">
        <v>0.16304289542310305</v>
      </c>
      <c r="F15" s="426">
        <v>0.16138569324507293</v>
      </c>
      <c r="G15" s="427">
        <v>0.14377113890713666</v>
      </c>
      <c r="H15" s="522"/>
    </row>
    <row r="16" spans="1:8" ht="15" customHeight="1">
      <c r="A16" s="109">
        <v>6</v>
      </c>
      <c r="B16" s="29" t="str">
        <f>"პირველადი კაპიტალის კოეფიციენტი &gt;="&amp;'9.1. Capital Requirements'!$C$20*100&amp;"%"</f>
        <v>პირველადი კაპიტალის კოეფიციენტი &gt;=11.630354378604%</v>
      </c>
      <c r="C16" s="488">
        <v>0.13368435592717193</v>
      </c>
      <c r="D16" s="426">
        <v>0.13062599888439386</v>
      </c>
      <c r="E16" s="426">
        <v>0.16304289542310305</v>
      </c>
      <c r="F16" s="426">
        <v>0.16138569324507293</v>
      </c>
      <c r="G16" s="427">
        <v>0.14377113890713666</v>
      </c>
      <c r="H16" s="522"/>
    </row>
    <row r="17" spans="1:8" ht="15">
      <c r="A17" s="109">
        <v>7</v>
      </c>
      <c r="B17" s="29" t="str">
        <f>"საზედამხედველო კაპიტალის კოეფიციენტი &gt;="&amp;'9.1. Capital Requirements'!$C$21*100&amp;"%"</f>
        <v>საზედამხედველო კაპიტალის კოეფიციენტი &gt;=15.8931067048463%</v>
      </c>
      <c r="C17" s="488">
        <v>0.17791247776545724</v>
      </c>
      <c r="D17" s="426">
        <v>0.17920544875027225</v>
      </c>
      <c r="E17" s="426">
        <v>0.20163921519659539</v>
      </c>
      <c r="F17" s="426">
        <v>0.20035368407360241</v>
      </c>
      <c r="G17" s="427">
        <v>0.18282746054790552</v>
      </c>
      <c r="H17" s="522"/>
    </row>
    <row r="18" spans="1:8" ht="15">
      <c r="A18" s="110"/>
      <c r="B18" s="30" t="s">
        <v>6</v>
      </c>
      <c r="C18" s="428"/>
      <c r="D18" s="428"/>
      <c r="E18" s="428"/>
      <c r="F18" s="428"/>
      <c r="G18" s="429"/>
      <c r="H18" s="522"/>
    </row>
    <row r="19" spans="1:8" ht="15" customHeight="1">
      <c r="A19" s="112">
        <v>8</v>
      </c>
      <c r="B19" s="32" t="s">
        <v>7</v>
      </c>
      <c r="C19" s="432">
        <v>6.3928922089932963E-2</v>
      </c>
      <c r="D19" s="430">
        <v>6.5108887043882666E-2</v>
      </c>
      <c r="E19" s="430">
        <v>6.5383484772480432E-2</v>
      </c>
      <c r="F19" s="430">
        <v>6.546949268948811E-2</v>
      </c>
      <c r="G19" s="431">
        <v>6.3483830051664289E-2</v>
      </c>
      <c r="H19" s="522"/>
    </row>
    <row r="20" spans="1:8" ht="15">
      <c r="A20" s="112">
        <v>9</v>
      </c>
      <c r="B20" s="32" t="s">
        <v>8</v>
      </c>
      <c r="C20" s="432">
        <v>2.4837714760723526E-2</v>
      </c>
      <c r="D20" s="430">
        <v>2.3735139364593323E-2</v>
      </c>
      <c r="E20" s="430">
        <v>2.3109024523697681E-2</v>
      </c>
      <c r="F20" s="430">
        <v>2.3095333326691538E-2</v>
      </c>
      <c r="G20" s="431">
        <v>2.3639256726301218E-2</v>
      </c>
      <c r="H20" s="522"/>
    </row>
    <row r="21" spans="1:8" ht="15">
      <c r="A21" s="112">
        <v>10</v>
      </c>
      <c r="B21" s="32" t="s">
        <v>9</v>
      </c>
      <c r="C21" s="432">
        <v>2.4526950610113049E-2</v>
      </c>
      <c r="D21" s="430">
        <v>2.5288400626654092E-2</v>
      </c>
      <c r="E21" s="430">
        <v>2.4697752699274853E-2</v>
      </c>
      <c r="F21" s="430">
        <v>2.8579254364433093E-2</v>
      </c>
      <c r="G21" s="431">
        <v>2.2490988761229312E-2</v>
      </c>
      <c r="H21" s="522"/>
    </row>
    <row r="22" spans="1:8" ht="15">
      <c r="A22" s="112">
        <v>11</v>
      </c>
      <c r="B22" s="32" t="s">
        <v>227</v>
      </c>
      <c r="C22" s="432">
        <v>3.9091207329209433E-2</v>
      </c>
      <c r="D22" s="430">
        <v>4.1373747679289349E-2</v>
      </c>
      <c r="E22" s="430">
        <v>4.2274460248782751E-2</v>
      </c>
      <c r="F22" s="430">
        <v>4.2374159362796572E-2</v>
      </c>
      <c r="G22" s="431">
        <v>3.9844573325363064E-2</v>
      </c>
      <c r="H22" s="522"/>
    </row>
    <row r="23" spans="1:8" ht="15">
      <c r="A23" s="112">
        <v>12</v>
      </c>
      <c r="B23" s="32" t="s">
        <v>10</v>
      </c>
      <c r="C23" s="432">
        <v>2.1433051945955083E-2</v>
      </c>
      <c r="D23" s="430">
        <v>2.2822821153420284E-2</v>
      </c>
      <c r="E23" s="430">
        <v>2.4407929067174983E-2</v>
      </c>
      <c r="F23" s="430">
        <v>2.539718179318954E-2</v>
      </c>
      <c r="G23" s="431">
        <v>1.5502869850186776E-2</v>
      </c>
      <c r="H23" s="522"/>
    </row>
    <row r="24" spans="1:8" ht="15">
      <c r="A24" s="112">
        <v>13</v>
      </c>
      <c r="B24" s="32" t="s">
        <v>11</v>
      </c>
      <c r="C24" s="432">
        <v>0.15503442689900168</v>
      </c>
      <c r="D24" s="430">
        <v>0.15742559322481936</v>
      </c>
      <c r="E24" s="430">
        <v>0.16711493473682704</v>
      </c>
      <c r="F24" s="430">
        <v>0.17825237452843656</v>
      </c>
      <c r="G24" s="431">
        <v>0.11382261829145118</v>
      </c>
      <c r="H24" s="522"/>
    </row>
    <row r="25" spans="1:8" ht="15">
      <c r="A25" s="110"/>
      <c r="B25" s="30" t="s">
        <v>12</v>
      </c>
      <c r="C25" s="428"/>
      <c r="D25" s="428"/>
      <c r="E25" s="428"/>
      <c r="F25" s="428"/>
      <c r="G25" s="429"/>
      <c r="H25" s="522"/>
    </row>
    <row r="26" spans="1:8" ht="15">
      <c r="A26" s="112">
        <v>14</v>
      </c>
      <c r="B26" s="32" t="s">
        <v>13</v>
      </c>
      <c r="C26" s="432">
        <v>2.7001408993398066E-2</v>
      </c>
      <c r="D26" s="430">
        <v>2.6366984499505183E-2</v>
      </c>
      <c r="E26" s="430">
        <v>2.4285244715634435E-2</v>
      </c>
      <c r="F26" s="430">
        <v>2.7282886776936712E-2</v>
      </c>
      <c r="G26" s="431">
        <v>3.0729110979612922E-2</v>
      </c>
      <c r="H26" s="522"/>
    </row>
    <row r="27" spans="1:8" ht="15" customHeight="1">
      <c r="A27" s="112">
        <v>15</v>
      </c>
      <c r="B27" s="32" t="s">
        <v>14</v>
      </c>
      <c r="C27" s="432">
        <v>3.2103008449513359E-2</v>
      </c>
      <c r="D27" s="430">
        <v>3.259278997138039E-2</v>
      </c>
      <c r="E27" s="430">
        <v>3.1787715393308068E-2</v>
      </c>
      <c r="F27" s="430">
        <v>3.3386900760871613E-2</v>
      </c>
      <c r="G27" s="431">
        <v>3.4349126903304536E-2</v>
      </c>
      <c r="H27" s="522"/>
    </row>
    <row r="28" spans="1:8" ht="15">
      <c r="A28" s="112">
        <v>16</v>
      </c>
      <c r="B28" s="32" t="s">
        <v>15</v>
      </c>
      <c r="C28" s="432">
        <v>0.77269342687852827</v>
      </c>
      <c r="D28" s="430">
        <v>0.77881888024618751</v>
      </c>
      <c r="E28" s="430">
        <v>0.79030580418380825</v>
      </c>
      <c r="F28" s="430">
        <v>0.79203924995787611</v>
      </c>
      <c r="G28" s="431">
        <v>0.80437688298028487</v>
      </c>
      <c r="H28" s="522"/>
    </row>
    <row r="29" spans="1:8" ht="15" customHeight="1">
      <c r="A29" s="112">
        <v>17</v>
      </c>
      <c r="B29" s="32" t="s">
        <v>16</v>
      </c>
      <c r="C29" s="432">
        <v>0.73344295428319461</v>
      </c>
      <c r="D29" s="430">
        <v>0.73858022115251432</v>
      </c>
      <c r="E29" s="430">
        <v>0.71490791822550959</v>
      </c>
      <c r="F29" s="430">
        <v>0.72237372214286721</v>
      </c>
      <c r="G29" s="431">
        <v>0.73646459122571173</v>
      </c>
      <c r="H29" s="522"/>
    </row>
    <row r="30" spans="1:8" ht="15">
      <c r="A30" s="112">
        <v>18</v>
      </c>
      <c r="B30" s="32" t="s">
        <v>17</v>
      </c>
      <c r="C30" s="524">
        <v>3.7759915764223495E-2</v>
      </c>
      <c r="D30" s="525">
        <v>4.1425117332523432E-3</v>
      </c>
      <c r="E30" s="525">
        <v>-4.8461074335390757E-2</v>
      </c>
      <c r="F30" s="525">
        <v>-7.0893799148876072E-2</v>
      </c>
      <c r="G30" s="526">
        <v>0.15350013314374994</v>
      </c>
      <c r="H30" s="522"/>
    </row>
    <row r="31" spans="1:8" ht="15" customHeight="1">
      <c r="A31" s="110"/>
      <c r="B31" s="30" t="s">
        <v>18</v>
      </c>
      <c r="C31" s="428"/>
      <c r="D31" s="428"/>
      <c r="E31" s="428"/>
      <c r="F31" s="428"/>
      <c r="G31" s="429"/>
      <c r="H31" s="522"/>
    </row>
    <row r="32" spans="1:8" ht="15" customHeight="1">
      <c r="A32" s="112">
        <v>19</v>
      </c>
      <c r="B32" s="32" t="s">
        <v>19</v>
      </c>
      <c r="C32" s="432">
        <v>0.26331124417668572</v>
      </c>
      <c r="D32" s="432">
        <v>0.24804878191963944</v>
      </c>
      <c r="E32" s="432">
        <v>0.20463841568512603</v>
      </c>
      <c r="F32" s="432">
        <v>0.19515857925829594</v>
      </c>
      <c r="G32" s="433">
        <v>0.21257213879282313</v>
      </c>
      <c r="H32" s="522"/>
    </row>
    <row r="33" spans="1:8" ht="15" customHeight="1">
      <c r="A33" s="112">
        <v>20</v>
      </c>
      <c r="B33" s="32" t="s">
        <v>20</v>
      </c>
      <c r="C33" s="432">
        <v>0.83761843207771902</v>
      </c>
      <c r="D33" s="432">
        <v>0.84572327419858861</v>
      </c>
      <c r="E33" s="432">
        <v>0.85356628978791238</v>
      </c>
      <c r="F33" s="432">
        <v>0.86374069145877574</v>
      </c>
      <c r="G33" s="433">
        <v>0.86676806270269524</v>
      </c>
      <c r="H33" s="522"/>
    </row>
    <row r="34" spans="1:8" ht="15" customHeight="1">
      <c r="A34" s="112">
        <v>21</v>
      </c>
      <c r="B34" s="217" t="s">
        <v>21</v>
      </c>
      <c r="C34" s="432">
        <v>0.30370713727176074</v>
      </c>
      <c r="D34" s="432">
        <v>0.27295515426958095</v>
      </c>
      <c r="E34" s="432">
        <v>0.28946552991531188</v>
      </c>
      <c r="F34" s="432">
        <v>0.28589177999030968</v>
      </c>
      <c r="G34" s="433">
        <v>0.31458118432323923</v>
      </c>
      <c r="H34" s="522"/>
    </row>
    <row r="35" spans="1:8" ht="15" customHeight="1">
      <c r="A35" s="305"/>
      <c r="B35" s="30" t="s">
        <v>403</v>
      </c>
      <c r="C35" s="302"/>
      <c r="D35" s="302"/>
      <c r="E35" s="302"/>
      <c r="F35" s="302"/>
      <c r="G35" s="303"/>
      <c r="H35" s="522"/>
    </row>
    <row r="36" spans="1:8" ht="15" customHeight="1">
      <c r="A36" s="112">
        <v>22</v>
      </c>
      <c r="B36" s="299" t="s">
        <v>396</v>
      </c>
      <c r="C36" s="217">
        <v>348156938.22750002</v>
      </c>
      <c r="D36" s="217">
        <v>302901731.88500005</v>
      </c>
      <c r="E36" s="217">
        <v>226617945.1225</v>
      </c>
      <c r="F36" s="217">
        <v>205001536.9375</v>
      </c>
      <c r="G36" s="304">
        <v>248201149.42749995</v>
      </c>
      <c r="H36" s="522"/>
    </row>
    <row r="37" spans="1:8" ht="15">
      <c r="A37" s="112">
        <v>23</v>
      </c>
      <c r="B37" s="32" t="s">
        <v>397</v>
      </c>
      <c r="C37" s="217">
        <v>203278852.07155752</v>
      </c>
      <c r="D37" s="218">
        <v>157168525.26353148</v>
      </c>
      <c r="E37" s="218">
        <v>148542114.43832749</v>
      </c>
      <c r="F37" s="218">
        <v>163896084.60692155</v>
      </c>
      <c r="G37" s="219">
        <v>182086960.35534555</v>
      </c>
      <c r="H37" s="522"/>
    </row>
    <row r="38" spans="1:8" thickBot="1">
      <c r="A38" s="113">
        <v>24</v>
      </c>
      <c r="B38" s="220" t="s">
        <v>395</v>
      </c>
      <c r="C38" s="437">
        <v>1.7127061407496684</v>
      </c>
      <c r="D38" s="438">
        <v>1.9272416749925674</v>
      </c>
      <c r="E38" s="438">
        <v>1.5256141060021631</v>
      </c>
      <c r="F38" s="438">
        <v>1.2508019177466214</v>
      </c>
      <c r="G38" s="439">
        <v>1.363091288597116</v>
      </c>
      <c r="H38" s="522"/>
    </row>
    <row r="39" spans="1:8">
      <c r="A39" s="18"/>
    </row>
    <row r="40" spans="1:8" ht="39.75">
      <c r="B40" s="298" t="s">
        <v>405</v>
      </c>
    </row>
    <row r="41" spans="1:8" ht="65.25">
      <c r="B41" s="356" t="s">
        <v>402</v>
      </c>
      <c r="D41" s="329"/>
      <c r="E41" s="329"/>
      <c r="F41" s="329"/>
      <c r="G41" s="32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3"/>
  <sheetViews>
    <sheetView zoomScale="85" zoomScaleNormal="85" workbookViewId="0">
      <pane xSplit="1" ySplit="5" topLeftCell="B6" activePane="bottomRight" state="frozen"/>
      <selection activeCell="I38" sqref="I38"/>
      <selection pane="topRight" activeCell="I38" sqref="I38"/>
      <selection pane="bottomLeft" activeCell="I38" sqref="I38"/>
      <selection pane="bottomRight" activeCell="C32" sqref="C32:C3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1" ht="15.75">
      <c r="A1" s="15" t="s">
        <v>191</v>
      </c>
      <c r="B1" s="329" t="str">
        <f>Info!C2</f>
        <v>ს.ს "პროკრედიტ ბანკი"</v>
      </c>
    </row>
    <row r="2" spans="1:11" ht="15.75">
      <c r="A2" s="15" t="s">
        <v>192</v>
      </c>
      <c r="B2" s="445">
        <f>'1. key ratios'!B2</f>
        <v>43465</v>
      </c>
    </row>
    <row r="3" spans="1:11" ht="15.75">
      <c r="A3" s="15"/>
    </row>
    <row r="4" spans="1:11" ht="16.5" thickBot="1">
      <c r="A4" s="33" t="s">
        <v>333</v>
      </c>
      <c r="B4" s="72" t="s">
        <v>247</v>
      </c>
      <c r="C4" s="33"/>
      <c r="D4" s="34"/>
      <c r="E4" s="34"/>
      <c r="F4" s="35"/>
      <c r="G4" s="35"/>
      <c r="H4" s="36" t="s">
        <v>95</v>
      </c>
    </row>
    <row r="5" spans="1:11" ht="15.75">
      <c r="A5" s="37"/>
      <c r="B5" s="38"/>
      <c r="C5" s="531" t="s">
        <v>197</v>
      </c>
      <c r="D5" s="532"/>
      <c r="E5" s="533"/>
      <c r="F5" s="531" t="s">
        <v>198</v>
      </c>
      <c r="G5" s="532"/>
      <c r="H5" s="534"/>
    </row>
    <row r="6" spans="1:11" ht="15.75">
      <c r="A6" s="39" t="s">
        <v>27</v>
      </c>
      <c r="B6" s="40" t="s">
        <v>155</v>
      </c>
      <c r="C6" s="41" t="s">
        <v>28</v>
      </c>
      <c r="D6" s="41" t="s">
        <v>96</v>
      </c>
      <c r="E6" s="41" t="s">
        <v>69</v>
      </c>
      <c r="F6" s="41" t="s">
        <v>28</v>
      </c>
      <c r="G6" s="41" t="s">
        <v>96</v>
      </c>
      <c r="H6" s="42" t="s">
        <v>69</v>
      </c>
    </row>
    <row r="7" spans="1:11" ht="15.75">
      <c r="A7" s="39">
        <v>1</v>
      </c>
      <c r="B7" s="43" t="s">
        <v>156</v>
      </c>
      <c r="C7" s="221">
        <v>22040128</v>
      </c>
      <c r="D7" s="221">
        <v>29688694.530000001</v>
      </c>
      <c r="E7" s="222">
        <v>51728822.530000001</v>
      </c>
      <c r="F7" s="223">
        <v>23993488.120000001</v>
      </c>
      <c r="G7" s="224">
        <v>25467756.760000002</v>
      </c>
      <c r="H7" s="225">
        <v>49461244.880000003</v>
      </c>
      <c r="I7" s="522"/>
      <c r="J7" s="522"/>
      <c r="K7" s="522"/>
    </row>
    <row r="8" spans="1:11" ht="15.75">
      <c r="A8" s="39">
        <v>2</v>
      </c>
      <c r="B8" s="43" t="s">
        <v>157</v>
      </c>
      <c r="C8" s="221">
        <v>20669481.16</v>
      </c>
      <c r="D8" s="221">
        <v>171492340.17000002</v>
      </c>
      <c r="E8" s="222">
        <v>192161821.33000001</v>
      </c>
      <c r="F8" s="223">
        <v>11573376.279999999</v>
      </c>
      <c r="G8" s="224">
        <v>126740358.49000001</v>
      </c>
      <c r="H8" s="225">
        <v>138313734.77000001</v>
      </c>
      <c r="I8" s="522"/>
      <c r="J8" s="522"/>
      <c r="K8" s="522"/>
    </row>
    <row r="9" spans="1:11" ht="15.75">
      <c r="A9" s="39">
        <v>3</v>
      </c>
      <c r="B9" s="43" t="s">
        <v>158</v>
      </c>
      <c r="C9" s="221">
        <v>15265600.73</v>
      </c>
      <c r="D9" s="221">
        <v>105865914.48999999</v>
      </c>
      <c r="E9" s="222">
        <v>121131515.22</v>
      </c>
      <c r="F9" s="223">
        <v>14000181.300000001</v>
      </c>
      <c r="G9" s="224">
        <v>56779187.760000005</v>
      </c>
      <c r="H9" s="225">
        <v>70779369.060000002</v>
      </c>
      <c r="I9" s="522"/>
      <c r="J9" s="522"/>
      <c r="K9" s="522"/>
    </row>
    <row r="10" spans="1:11" ht="15.75">
      <c r="A10" s="39">
        <v>4</v>
      </c>
      <c r="B10" s="43" t="s">
        <v>187</v>
      </c>
      <c r="C10" s="221">
        <v>0</v>
      </c>
      <c r="D10" s="221">
        <v>0</v>
      </c>
      <c r="E10" s="222">
        <v>0</v>
      </c>
      <c r="F10" s="223">
        <v>0</v>
      </c>
      <c r="G10" s="224">
        <v>0</v>
      </c>
      <c r="H10" s="225">
        <v>0</v>
      </c>
      <c r="I10" s="522"/>
      <c r="J10" s="522"/>
      <c r="K10" s="522"/>
    </row>
    <row r="11" spans="1:11" ht="15.75">
      <c r="A11" s="39">
        <v>5</v>
      </c>
      <c r="B11" s="43" t="s">
        <v>159</v>
      </c>
      <c r="C11" s="221">
        <v>29584521.789999999</v>
      </c>
      <c r="D11" s="221">
        <v>0</v>
      </c>
      <c r="E11" s="222">
        <v>29584521.789999999</v>
      </c>
      <c r="F11" s="223">
        <v>27544988.02</v>
      </c>
      <c r="G11" s="224">
        <v>0</v>
      </c>
      <c r="H11" s="225">
        <v>27544988.02</v>
      </c>
      <c r="I11" s="522"/>
      <c r="J11" s="522"/>
      <c r="K11" s="522"/>
    </row>
    <row r="12" spans="1:11" ht="15.75">
      <c r="A12" s="39">
        <v>6.1</v>
      </c>
      <c r="B12" s="44" t="s">
        <v>160</v>
      </c>
      <c r="C12" s="221">
        <v>237196325.65000001</v>
      </c>
      <c r="D12" s="221">
        <v>806312106.12440014</v>
      </c>
      <c r="E12" s="222">
        <v>1043508431.7744001</v>
      </c>
      <c r="F12" s="223">
        <v>196706742.05000001</v>
      </c>
      <c r="G12" s="224">
        <v>808832608.54820001</v>
      </c>
      <c r="H12" s="225">
        <v>1005539350.5982001</v>
      </c>
      <c r="I12" s="522"/>
      <c r="J12" s="522"/>
      <c r="K12" s="522"/>
    </row>
    <row r="13" spans="1:11" ht="15.75">
      <c r="A13" s="39">
        <v>6.2</v>
      </c>
      <c r="B13" s="44" t="s">
        <v>161</v>
      </c>
      <c r="C13" s="221">
        <v>-6357124.4919999987</v>
      </c>
      <c r="D13" s="221">
        <v>-27142635.510392003</v>
      </c>
      <c r="E13" s="222">
        <v>-33499760.002392001</v>
      </c>
      <c r="F13" s="223">
        <v>-5416141.2084000017</v>
      </c>
      <c r="G13" s="224">
        <v>-29123257.551564004</v>
      </c>
      <c r="H13" s="225">
        <v>-34539398.759964004</v>
      </c>
      <c r="I13" s="522"/>
      <c r="J13" s="522"/>
      <c r="K13" s="522"/>
    </row>
    <row r="14" spans="1:11" ht="15.75">
      <c r="A14" s="39">
        <v>6</v>
      </c>
      <c r="B14" s="43" t="s">
        <v>162</v>
      </c>
      <c r="C14" s="222">
        <v>230839201.15799999</v>
      </c>
      <c r="D14" s="222">
        <v>779169470.61400819</v>
      </c>
      <c r="E14" s="222">
        <v>1010008671.7720082</v>
      </c>
      <c r="F14" s="222">
        <v>191290600.8416</v>
      </c>
      <c r="G14" s="222">
        <v>779709350.99663603</v>
      </c>
      <c r="H14" s="225">
        <v>970999951.83823609</v>
      </c>
      <c r="I14" s="522"/>
      <c r="J14" s="522"/>
      <c r="K14" s="522"/>
    </row>
    <row r="15" spans="1:11" ht="15.75">
      <c r="A15" s="39">
        <v>7</v>
      </c>
      <c r="B15" s="43" t="s">
        <v>163</v>
      </c>
      <c r="C15" s="221">
        <v>2077200.0599999998</v>
      </c>
      <c r="D15" s="221">
        <v>3716101.52</v>
      </c>
      <c r="E15" s="222">
        <v>5793301.5800000001</v>
      </c>
      <c r="F15" s="223">
        <v>1563729.97</v>
      </c>
      <c r="G15" s="224">
        <v>4112024.9600000004</v>
      </c>
      <c r="H15" s="225">
        <v>5675754.9300000006</v>
      </c>
      <c r="I15" s="522"/>
      <c r="J15" s="522"/>
      <c r="K15" s="522"/>
    </row>
    <row r="16" spans="1:11" ht="15.75">
      <c r="A16" s="39">
        <v>8</v>
      </c>
      <c r="B16" s="43" t="s">
        <v>164</v>
      </c>
      <c r="C16" s="221">
        <v>0</v>
      </c>
      <c r="D16" s="221" t="s">
        <v>493</v>
      </c>
      <c r="E16" s="222">
        <v>0</v>
      </c>
      <c r="F16" s="223">
        <v>0</v>
      </c>
      <c r="G16" s="224" t="s">
        <v>493</v>
      </c>
      <c r="H16" s="225">
        <v>0</v>
      </c>
      <c r="I16" s="522"/>
      <c r="J16" s="522"/>
      <c r="K16" s="522"/>
    </row>
    <row r="17" spans="1:11" ht="15.75">
      <c r="A17" s="39">
        <v>9</v>
      </c>
      <c r="B17" s="43" t="s">
        <v>165</v>
      </c>
      <c r="C17" s="221">
        <v>6298572.1799999997</v>
      </c>
      <c r="D17" s="221">
        <v>50656.65</v>
      </c>
      <c r="E17" s="222">
        <v>6349228.8300000001</v>
      </c>
      <c r="F17" s="223">
        <v>6298572.1799999997</v>
      </c>
      <c r="G17" s="224">
        <v>51222.6</v>
      </c>
      <c r="H17" s="225">
        <v>6349794.7799999993</v>
      </c>
      <c r="I17" s="522"/>
      <c r="J17" s="522"/>
      <c r="K17" s="522"/>
    </row>
    <row r="18" spans="1:11" ht="15.75">
      <c r="A18" s="39">
        <v>10</v>
      </c>
      <c r="B18" s="43" t="s">
        <v>166</v>
      </c>
      <c r="C18" s="221">
        <v>62278978.430000015</v>
      </c>
      <c r="D18" s="221" t="s">
        <v>493</v>
      </c>
      <c r="E18" s="222">
        <v>62278978.430000015</v>
      </c>
      <c r="F18" s="223">
        <v>70058580.780000001</v>
      </c>
      <c r="G18" s="224" t="s">
        <v>493</v>
      </c>
      <c r="H18" s="225">
        <v>70058580.780000001</v>
      </c>
      <c r="I18" s="522"/>
      <c r="J18" s="522"/>
      <c r="K18" s="522"/>
    </row>
    <row r="19" spans="1:11" ht="15.75">
      <c r="A19" s="39">
        <v>11</v>
      </c>
      <c r="B19" s="43" t="s">
        <v>167</v>
      </c>
      <c r="C19" s="221">
        <v>10319090.239999998</v>
      </c>
      <c r="D19" s="221">
        <v>8907853.9636999983</v>
      </c>
      <c r="E19" s="222">
        <v>19226944.203699999</v>
      </c>
      <c r="F19" s="223">
        <v>10186658.7152</v>
      </c>
      <c r="G19" s="224">
        <v>3427930.9076</v>
      </c>
      <c r="H19" s="225">
        <v>13614589.6228</v>
      </c>
      <c r="I19" s="522"/>
      <c r="J19" s="522"/>
      <c r="K19" s="522"/>
    </row>
    <row r="20" spans="1:11" ht="15.75">
      <c r="A20" s="39">
        <v>12</v>
      </c>
      <c r="B20" s="45" t="s">
        <v>168</v>
      </c>
      <c r="C20" s="222">
        <v>399372773.74800003</v>
      </c>
      <c r="D20" s="222">
        <v>1098891031.9377084</v>
      </c>
      <c r="E20" s="222">
        <v>1498263805.6857085</v>
      </c>
      <c r="F20" s="222">
        <v>356510176.20680004</v>
      </c>
      <c r="G20" s="222">
        <v>996287832.47423613</v>
      </c>
      <c r="H20" s="225">
        <v>1352798008.6810362</v>
      </c>
      <c r="I20" s="522"/>
      <c r="J20" s="522"/>
      <c r="K20" s="522"/>
    </row>
    <row r="21" spans="1:11" ht="15.75">
      <c r="A21" s="39"/>
      <c r="B21" s="40" t="s">
        <v>185</v>
      </c>
      <c r="C21" s="226"/>
      <c r="D21" s="226"/>
      <c r="E21" s="226"/>
      <c r="F21" s="227"/>
      <c r="G21" s="228"/>
      <c r="H21" s="229"/>
      <c r="I21" s="522"/>
      <c r="J21" s="522"/>
      <c r="K21" s="522"/>
    </row>
    <row r="22" spans="1:11" ht="15.75">
      <c r="A22" s="39">
        <v>13</v>
      </c>
      <c r="B22" s="43" t="s">
        <v>169</v>
      </c>
      <c r="C22" s="221">
        <v>0</v>
      </c>
      <c r="D22" s="221">
        <v>122963800</v>
      </c>
      <c r="E22" s="222">
        <v>122963800</v>
      </c>
      <c r="F22" s="223">
        <v>0</v>
      </c>
      <c r="G22" s="224">
        <v>86985600</v>
      </c>
      <c r="H22" s="225">
        <v>86985600</v>
      </c>
      <c r="I22" s="522"/>
      <c r="J22" s="522"/>
      <c r="K22" s="522"/>
    </row>
    <row r="23" spans="1:11" ht="15.75">
      <c r="A23" s="39">
        <v>14</v>
      </c>
      <c r="B23" s="43" t="s">
        <v>170</v>
      </c>
      <c r="C23" s="221">
        <v>94628321.040000007</v>
      </c>
      <c r="D23" s="221">
        <v>130338627.9779</v>
      </c>
      <c r="E23" s="222">
        <v>224966949.01789999</v>
      </c>
      <c r="F23" s="223">
        <v>82992069.109999999</v>
      </c>
      <c r="G23" s="224">
        <v>125245181.49000001</v>
      </c>
      <c r="H23" s="225">
        <v>208237250.60000002</v>
      </c>
      <c r="I23" s="522"/>
      <c r="J23" s="522"/>
      <c r="K23" s="522"/>
    </row>
    <row r="24" spans="1:11" ht="15.75">
      <c r="A24" s="39">
        <v>15</v>
      </c>
      <c r="B24" s="43" t="s">
        <v>171</v>
      </c>
      <c r="C24" s="221">
        <v>54342049.449999996</v>
      </c>
      <c r="D24" s="221">
        <v>175724412.83480015</v>
      </c>
      <c r="E24" s="222">
        <v>230066462.28480014</v>
      </c>
      <c r="F24" s="223">
        <v>40060358.739999995</v>
      </c>
      <c r="G24" s="224">
        <v>177267190.38100001</v>
      </c>
      <c r="H24" s="225">
        <v>217327549.12099999</v>
      </c>
      <c r="I24" s="522"/>
      <c r="J24" s="522"/>
      <c r="K24" s="522"/>
    </row>
    <row r="25" spans="1:11" ht="15.75">
      <c r="A25" s="39">
        <v>16</v>
      </c>
      <c r="B25" s="43" t="s">
        <v>172</v>
      </c>
      <c r="C25" s="221">
        <v>22534059.339999996</v>
      </c>
      <c r="D25" s="221">
        <v>213372830.86000001</v>
      </c>
      <c r="E25" s="222">
        <v>235906890.20000002</v>
      </c>
      <c r="F25" s="223">
        <v>21381185.699999999</v>
      </c>
      <c r="G25" s="224">
        <v>178467649.62</v>
      </c>
      <c r="H25" s="225">
        <v>199848835.31999999</v>
      </c>
      <c r="I25" s="522"/>
      <c r="J25" s="522"/>
      <c r="K25" s="522"/>
    </row>
    <row r="26" spans="1:11" ht="15.75">
      <c r="A26" s="39">
        <v>17</v>
      </c>
      <c r="B26" s="43" t="s">
        <v>173</v>
      </c>
      <c r="C26" s="226"/>
      <c r="D26" s="226"/>
      <c r="E26" s="222">
        <v>0</v>
      </c>
      <c r="F26" s="227"/>
      <c r="G26" s="228"/>
      <c r="H26" s="225">
        <v>0</v>
      </c>
      <c r="I26" s="522"/>
      <c r="J26" s="522"/>
      <c r="K26" s="522"/>
    </row>
    <row r="27" spans="1:11" ht="15.75">
      <c r="A27" s="39">
        <v>18</v>
      </c>
      <c r="B27" s="43" t="s">
        <v>174</v>
      </c>
      <c r="C27" s="221">
        <v>30614358.25</v>
      </c>
      <c r="D27" s="221">
        <v>363717800.0984152</v>
      </c>
      <c r="E27" s="222">
        <v>394332158.3484152</v>
      </c>
      <c r="F27" s="223">
        <v>0</v>
      </c>
      <c r="G27" s="224">
        <v>370700740.07767802</v>
      </c>
      <c r="H27" s="225">
        <v>370700740.07767802</v>
      </c>
      <c r="I27" s="522"/>
      <c r="J27" s="522"/>
      <c r="K27" s="522"/>
    </row>
    <row r="28" spans="1:11" ht="15.75">
      <c r="A28" s="39">
        <v>19</v>
      </c>
      <c r="B28" s="43" t="s">
        <v>175</v>
      </c>
      <c r="C28" s="221">
        <v>1046809.6199999999</v>
      </c>
      <c r="D28" s="221">
        <v>8016811.6000000006</v>
      </c>
      <c r="E28" s="222">
        <v>9063621.2200000007</v>
      </c>
      <c r="F28" s="223">
        <v>941435.36</v>
      </c>
      <c r="G28" s="224">
        <v>7423064.6100000003</v>
      </c>
      <c r="H28" s="225">
        <v>8364499.9700000007</v>
      </c>
      <c r="I28" s="522"/>
      <c r="J28" s="522"/>
      <c r="K28" s="522"/>
    </row>
    <row r="29" spans="1:11" ht="15.75">
      <c r="A29" s="39">
        <v>20</v>
      </c>
      <c r="B29" s="43" t="s">
        <v>97</v>
      </c>
      <c r="C29" s="221">
        <v>11443002.499999998</v>
      </c>
      <c r="D29" s="221">
        <v>10623147.309999999</v>
      </c>
      <c r="E29" s="222">
        <v>22066149.809999995</v>
      </c>
      <c r="F29" s="223">
        <v>11094455.046599999</v>
      </c>
      <c r="G29" s="224">
        <v>7050456.7653719997</v>
      </c>
      <c r="H29" s="225">
        <v>18144911.811972</v>
      </c>
      <c r="I29" s="522"/>
      <c r="J29" s="522"/>
      <c r="K29" s="522"/>
    </row>
    <row r="30" spans="1:11" ht="15.75">
      <c r="A30" s="39">
        <v>21</v>
      </c>
      <c r="B30" s="43" t="s">
        <v>176</v>
      </c>
      <c r="C30" s="221">
        <v>0</v>
      </c>
      <c r="D30" s="221">
        <v>82265500</v>
      </c>
      <c r="E30" s="222">
        <v>82265500</v>
      </c>
      <c r="F30" s="223">
        <v>0</v>
      </c>
      <c r="G30" s="224">
        <v>64805000</v>
      </c>
      <c r="H30" s="225">
        <v>64805000</v>
      </c>
      <c r="I30" s="522"/>
      <c r="J30" s="522"/>
      <c r="K30" s="522"/>
    </row>
    <row r="31" spans="1:11" ht="15.75">
      <c r="A31" s="39">
        <v>22</v>
      </c>
      <c r="B31" s="45" t="s">
        <v>177</v>
      </c>
      <c r="C31" s="222">
        <v>214608600.20000002</v>
      </c>
      <c r="D31" s="222">
        <v>1107022930.6811152</v>
      </c>
      <c r="E31" s="222">
        <v>1321631530.8811152</v>
      </c>
      <c r="F31" s="222">
        <v>156469503.95660001</v>
      </c>
      <c r="G31" s="222">
        <v>1017944882.9440502</v>
      </c>
      <c r="H31" s="225">
        <v>1174414386.9006503</v>
      </c>
      <c r="I31" s="522"/>
      <c r="J31" s="522"/>
      <c r="K31" s="522"/>
    </row>
    <row r="32" spans="1:11" ht="15.75">
      <c r="A32" s="39"/>
      <c r="B32" s="40" t="s">
        <v>186</v>
      </c>
      <c r="C32" s="226"/>
      <c r="D32" s="226"/>
      <c r="E32" s="221"/>
      <c r="F32" s="227"/>
      <c r="G32" s="228"/>
      <c r="H32" s="229"/>
      <c r="I32" s="522"/>
      <c r="J32" s="522"/>
      <c r="K32" s="522"/>
    </row>
    <row r="33" spans="1:11" ht="15.75">
      <c r="A33" s="39">
        <v>23</v>
      </c>
      <c r="B33" s="43" t="s">
        <v>178</v>
      </c>
      <c r="C33" s="221">
        <v>88914815</v>
      </c>
      <c r="D33" s="226" t="s">
        <v>493</v>
      </c>
      <c r="E33" s="222">
        <v>88914815</v>
      </c>
      <c r="F33" s="223">
        <v>88914815</v>
      </c>
      <c r="G33" s="228" t="s">
        <v>493</v>
      </c>
      <c r="H33" s="225">
        <v>88914815</v>
      </c>
      <c r="I33" s="522"/>
      <c r="J33" s="522"/>
      <c r="K33" s="522"/>
    </row>
    <row r="34" spans="1:11" ht="15.75">
      <c r="A34" s="39">
        <v>24</v>
      </c>
      <c r="B34" s="43" t="s">
        <v>179</v>
      </c>
      <c r="C34" s="221">
        <v>0</v>
      </c>
      <c r="D34" s="226" t="s">
        <v>493</v>
      </c>
      <c r="E34" s="222">
        <v>0</v>
      </c>
      <c r="F34" s="223">
        <v>0</v>
      </c>
      <c r="G34" s="228" t="s">
        <v>493</v>
      </c>
      <c r="H34" s="225">
        <v>0</v>
      </c>
      <c r="I34" s="522"/>
      <c r="J34" s="522"/>
      <c r="K34" s="522"/>
    </row>
    <row r="35" spans="1:11" ht="15.75">
      <c r="A35" s="39">
        <v>25</v>
      </c>
      <c r="B35" s="44" t="s">
        <v>180</v>
      </c>
      <c r="C35" s="221">
        <v>0</v>
      </c>
      <c r="D35" s="226" t="s">
        <v>493</v>
      </c>
      <c r="E35" s="222">
        <v>0</v>
      </c>
      <c r="F35" s="223">
        <v>0</v>
      </c>
      <c r="G35" s="228" t="s">
        <v>493</v>
      </c>
      <c r="H35" s="225">
        <v>0</v>
      </c>
      <c r="I35" s="522"/>
      <c r="J35" s="522"/>
      <c r="K35" s="522"/>
    </row>
    <row r="36" spans="1:11" ht="15.75">
      <c r="A36" s="39">
        <v>26</v>
      </c>
      <c r="B36" s="43" t="s">
        <v>181</v>
      </c>
      <c r="C36" s="221">
        <v>36388151.469999999</v>
      </c>
      <c r="D36" s="226" t="s">
        <v>493</v>
      </c>
      <c r="E36" s="222">
        <v>36388151.469999999</v>
      </c>
      <c r="F36" s="223">
        <v>36388151.469999999</v>
      </c>
      <c r="G36" s="228" t="s">
        <v>493</v>
      </c>
      <c r="H36" s="225">
        <v>36388151.469999999</v>
      </c>
      <c r="I36" s="522"/>
      <c r="J36" s="522"/>
      <c r="K36" s="522"/>
    </row>
    <row r="37" spans="1:11" ht="15.75">
      <c r="A37" s="39">
        <v>27</v>
      </c>
      <c r="B37" s="43" t="s">
        <v>182</v>
      </c>
      <c r="C37" s="221">
        <v>0</v>
      </c>
      <c r="D37" s="226" t="s">
        <v>493</v>
      </c>
      <c r="E37" s="222">
        <v>0</v>
      </c>
      <c r="F37" s="223">
        <v>0</v>
      </c>
      <c r="G37" s="228" t="s">
        <v>493</v>
      </c>
      <c r="H37" s="225">
        <v>0</v>
      </c>
      <c r="I37" s="522"/>
      <c r="J37" s="522"/>
      <c r="K37" s="522"/>
    </row>
    <row r="38" spans="1:11" ht="15.75">
      <c r="A38" s="39">
        <v>28</v>
      </c>
      <c r="B38" s="43" t="s">
        <v>183</v>
      </c>
      <c r="C38" s="221">
        <v>51329308.388900012</v>
      </c>
      <c r="D38" s="226" t="s">
        <v>493</v>
      </c>
      <c r="E38" s="222">
        <v>51329308.388900012</v>
      </c>
      <c r="F38" s="223">
        <v>53080655.303499997</v>
      </c>
      <c r="G38" s="228" t="s">
        <v>493</v>
      </c>
      <c r="H38" s="225">
        <v>53080655.303499997</v>
      </c>
      <c r="I38" s="522"/>
      <c r="J38" s="522"/>
      <c r="K38" s="522"/>
    </row>
    <row r="39" spans="1:11" ht="15.75">
      <c r="A39" s="39">
        <v>29</v>
      </c>
      <c r="B39" s="43" t="s">
        <v>199</v>
      </c>
      <c r="C39" s="221">
        <v>0</v>
      </c>
      <c r="D39" s="226" t="s">
        <v>493</v>
      </c>
      <c r="E39" s="222">
        <v>0</v>
      </c>
      <c r="F39" s="223">
        <v>0</v>
      </c>
      <c r="G39" s="228" t="s">
        <v>493</v>
      </c>
      <c r="H39" s="225">
        <v>0</v>
      </c>
      <c r="I39" s="522"/>
      <c r="J39" s="522"/>
      <c r="K39" s="522"/>
    </row>
    <row r="40" spans="1:11" ht="15.75">
      <c r="A40" s="39">
        <v>30</v>
      </c>
      <c r="B40" s="45" t="s">
        <v>184</v>
      </c>
      <c r="C40" s="221">
        <v>176632274.85890001</v>
      </c>
      <c r="D40" s="226" t="s">
        <v>493</v>
      </c>
      <c r="E40" s="222">
        <v>176632274.85890001</v>
      </c>
      <c r="F40" s="223">
        <v>178383621.7735</v>
      </c>
      <c r="G40" s="228" t="s">
        <v>493</v>
      </c>
      <c r="H40" s="225">
        <v>178383621.7735</v>
      </c>
      <c r="I40" s="522"/>
      <c r="J40" s="522"/>
      <c r="K40" s="522"/>
    </row>
    <row r="41" spans="1:11" ht="16.5" thickBot="1">
      <c r="A41" s="46">
        <v>31</v>
      </c>
      <c r="B41" s="47" t="s">
        <v>200</v>
      </c>
      <c r="C41" s="230">
        <v>391240875.0589</v>
      </c>
      <c r="D41" s="230">
        <v>1107022930.6811152</v>
      </c>
      <c r="E41" s="230">
        <v>1498263805.740015</v>
      </c>
      <c r="F41" s="230">
        <v>334853125.73010004</v>
      </c>
      <c r="G41" s="230">
        <v>1017944882.9440502</v>
      </c>
      <c r="H41" s="231">
        <v>1352798008.6741502</v>
      </c>
      <c r="I41" s="522"/>
      <c r="J41" s="522"/>
      <c r="K41" s="522"/>
    </row>
    <row r="43" spans="1:11">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67"/>
  <sheetViews>
    <sheetView zoomScale="85" zoomScaleNormal="85" workbookViewId="0">
      <pane xSplit="1" ySplit="6" topLeftCell="B7" activePane="bottomRight" state="frozen"/>
      <selection activeCell="I38" sqref="I38"/>
      <selection pane="topRight" activeCell="I38" sqref="I38"/>
      <selection pane="bottomLeft" activeCell="I38" sqref="I38"/>
      <selection pane="bottomRight" activeCell="I8" sqref="I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11" ht="15.75">
      <c r="A1" s="15" t="s">
        <v>191</v>
      </c>
      <c r="B1" s="14" t="str">
        <f>Info!C2</f>
        <v>ს.ს "პროკრედიტ ბანკი"</v>
      </c>
      <c r="C1" s="14"/>
    </row>
    <row r="2" spans="1:11" ht="15.75">
      <c r="A2" s="15" t="s">
        <v>192</v>
      </c>
      <c r="B2" s="447">
        <f>'1. key ratios'!B2</f>
        <v>43465</v>
      </c>
      <c r="C2" s="27"/>
      <c r="D2" s="16"/>
      <c r="E2" s="16"/>
      <c r="F2" s="16"/>
      <c r="G2" s="16"/>
      <c r="H2" s="16"/>
    </row>
    <row r="3" spans="1:11" ht="15.75">
      <c r="A3" s="15"/>
      <c r="B3" s="14"/>
      <c r="C3" s="27"/>
      <c r="D3" s="16"/>
      <c r="E3" s="16"/>
      <c r="F3" s="16"/>
      <c r="G3" s="16"/>
      <c r="H3" s="16"/>
    </row>
    <row r="4" spans="1:11" ht="16.5" thickBot="1">
      <c r="A4" s="49" t="s">
        <v>334</v>
      </c>
      <c r="B4" s="28" t="s">
        <v>225</v>
      </c>
      <c r="C4" s="35"/>
      <c r="D4" s="35"/>
      <c r="E4" s="35"/>
      <c r="F4" s="49"/>
      <c r="G4" s="49"/>
      <c r="H4" s="50" t="s">
        <v>95</v>
      </c>
    </row>
    <row r="5" spans="1:11" ht="15.75">
      <c r="A5" s="114"/>
      <c r="B5" s="115"/>
      <c r="C5" s="531" t="s">
        <v>197</v>
      </c>
      <c r="D5" s="532"/>
      <c r="E5" s="533"/>
      <c r="F5" s="531" t="s">
        <v>198</v>
      </c>
      <c r="G5" s="532"/>
      <c r="H5" s="534"/>
    </row>
    <row r="6" spans="1:11">
      <c r="A6" s="116" t="s">
        <v>27</v>
      </c>
      <c r="B6" s="51"/>
      <c r="C6" s="52" t="s">
        <v>28</v>
      </c>
      <c r="D6" s="52" t="s">
        <v>98</v>
      </c>
      <c r="E6" s="52" t="s">
        <v>69</v>
      </c>
      <c r="F6" s="52" t="s">
        <v>28</v>
      </c>
      <c r="G6" s="52" t="s">
        <v>98</v>
      </c>
      <c r="H6" s="117" t="s">
        <v>69</v>
      </c>
    </row>
    <row r="7" spans="1:11">
      <c r="A7" s="118"/>
      <c r="B7" s="54" t="s">
        <v>94</v>
      </c>
      <c r="C7" s="55"/>
      <c r="D7" s="55"/>
      <c r="E7" s="55"/>
      <c r="F7" s="55"/>
      <c r="G7" s="55"/>
      <c r="H7" s="119"/>
    </row>
    <row r="8" spans="1:11" ht="15.75">
      <c r="A8" s="118">
        <v>1</v>
      </c>
      <c r="B8" s="56" t="s">
        <v>99</v>
      </c>
      <c r="C8" s="232">
        <v>2007780.19</v>
      </c>
      <c r="D8" s="232">
        <v>853856.42999999993</v>
      </c>
      <c r="E8" s="222">
        <v>2861636.62</v>
      </c>
      <c r="F8" s="232">
        <v>2932841.6</v>
      </c>
      <c r="G8" s="232">
        <v>299682</v>
      </c>
      <c r="H8" s="233">
        <v>3232523.6</v>
      </c>
      <c r="I8" s="522"/>
      <c r="J8" s="522"/>
      <c r="K8" s="522"/>
    </row>
    <row r="9" spans="1:11" ht="15.75">
      <c r="A9" s="118">
        <v>2</v>
      </c>
      <c r="B9" s="56" t="s">
        <v>100</v>
      </c>
      <c r="C9" s="234">
        <v>23228068.330000002</v>
      </c>
      <c r="D9" s="234">
        <v>57127594.310000002</v>
      </c>
      <c r="E9" s="222">
        <v>80355662.640000001</v>
      </c>
      <c r="F9" s="234">
        <v>18757313.339999996</v>
      </c>
      <c r="G9" s="234">
        <v>57423219.010000005</v>
      </c>
      <c r="H9" s="233">
        <v>76180532.349999994</v>
      </c>
      <c r="I9" s="522"/>
      <c r="J9" s="522"/>
      <c r="K9" s="522"/>
    </row>
    <row r="10" spans="1:11" ht="15.75">
      <c r="A10" s="118">
        <v>2.1</v>
      </c>
      <c r="B10" s="57" t="s">
        <v>101</v>
      </c>
      <c r="C10" s="232">
        <v>347017.6</v>
      </c>
      <c r="D10" s="232">
        <v>0</v>
      </c>
      <c r="E10" s="222">
        <v>347017.6</v>
      </c>
      <c r="F10" s="232">
        <v>813631.91</v>
      </c>
      <c r="G10" s="232">
        <v>0</v>
      </c>
      <c r="H10" s="233">
        <v>813631.91</v>
      </c>
      <c r="I10" s="522"/>
      <c r="J10" s="522"/>
      <c r="K10" s="522"/>
    </row>
    <row r="11" spans="1:11" ht="15.75">
      <c r="A11" s="118">
        <v>2.2000000000000002</v>
      </c>
      <c r="B11" s="57" t="s">
        <v>102</v>
      </c>
      <c r="C11" s="232">
        <v>17245769.389999997</v>
      </c>
      <c r="D11" s="232">
        <v>37585231.966900006</v>
      </c>
      <c r="E11" s="222">
        <v>54831001.356900007</v>
      </c>
      <c r="F11" s="232">
        <v>13551245.979999999</v>
      </c>
      <c r="G11" s="232">
        <v>38858555.284200005</v>
      </c>
      <c r="H11" s="233">
        <v>52409801.264200002</v>
      </c>
      <c r="I11" s="522"/>
      <c r="J11" s="522"/>
      <c r="K11" s="522"/>
    </row>
    <row r="12" spans="1:11" ht="15.75">
      <c r="A12" s="118">
        <v>2.2999999999999998</v>
      </c>
      <c r="B12" s="57" t="s">
        <v>103</v>
      </c>
      <c r="C12" s="232">
        <v>39913.040000000001</v>
      </c>
      <c r="D12" s="232">
        <v>104978.81690000001</v>
      </c>
      <c r="E12" s="222">
        <v>144891.85690000001</v>
      </c>
      <c r="F12" s="232">
        <v>289.68</v>
      </c>
      <c r="G12" s="232">
        <v>90575.246899999998</v>
      </c>
      <c r="H12" s="233">
        <v>90864.926899999991</v>
      </c>
      <c r="I12" s="522"/>
      <c r="J12" s="522"/>
      <c r="K12" s="522"/>
    </row>
    <row r="13" spans="1:11" ht="15.75">
      <c r="A13" s="118">
        <v>2.4</v>
      </c>
      <c r="B13" s="57" t="s">
        <v>104</v>
      </c>
      <c r="C13" s="232">
        <v>602115</v>
      </c>
      <c r="D13" s="232">
        <v>1870357.2633</v>
      </c>
      <c r="E13" s="222">
        <v>2472472.2632999998</v>
      </c>
      <c r="F13" s="232">
        <v>324991.01</v>
      </c>
      <c r="G13" s="232">
        <v>1395411.5615000001</v>
      </c>
      <c r="H13" s="233">
        <v>1720402.5715000001</v>
      </c>
      <c r="I13" s="522"/>
      <c r="J13" s="522"/>
      <c r="K13" s="522"/>
    </row>
    <row r="14" spans="1:11" ht="15.75">
      <c r="A14" s="118">
        <v>2.5</v>
      </c>
      <c r="B14" s="57" t="s">
        <v>105</v>
      </c>
      <c r="C14" s="232">
        <v>1944328.66</v>
      </c>
      <c r="D14" s="232">
        <v>2652855.7497999999</v>
      </c>
      <c r="E14" s="222">
        <v>4597184.4097999996</v>
      </c>
      <c r="F14" s="232">
        <v>720186.17</v>
      </c>
      <c r="G14" s="232">
        <v>1928475.3158</v>
      </c>
      <c r="H14" s="233">
        <v>2648661.4857999999</v>
      </c>
      <c r="I14" s="522"/>
      <c r="J14" s="522"/>
      <c r="K14" s="522"/>
    </row>
    <row r="15" spans="1:11" ht="15.75">
      <c r="A15" s="118">
        <v>2.6</v>
      </c>
      <c r="B15" s="57" t="s">
        <v>106</v>
      </c>
      <c r="C15" s="232">
        <v>165961.53</v>
      </c>
      <c r="D15" s="232">
        <v>1074829.1530000002</v>
      </c>
      <c r="E15" s="222">
        <v>1240790.6830000002</v>
      </c>
      <c r="F15" s="232">
        <v>133780.87</v>
      </c>
      <c r="G15" s="232">
        <v>658626.78850000002</v>
      </c>
      <c r="H15" s="233">
        <v>792407.65850000002</v>
      </c>
      <c r="I15" s="522"/>
      <c r="J15" s="522"/>
      <c r="K15" s="522"/>
    </row>
    <row r="16" spans="1:11" ht="15.75">
      <c r="A16" s="118">
        <v>2.7</v>
      </c>
      <c r="B16" s="57" t="s">
        <v>107</v>
      </c>
      <c r="C16" s="232">
        <v>339441.62</v>
      </c>
      <c r="D16" s="232">
        <v>1127642.5645999999</v>
      </c>
      <c r="E16" s="222">
        <v>1467084.1845999998</v>
      </c>
      <c r="F16" s="232">
        <v>182794.58</v>
      </c>
      <c r="G16" s="232">
        <v>1129018.7585</v>
      </c>
      <c r="H16" s="233">
        <v>1311813.3385000001</v>
      </c>
      <c r="I16" s="522"/>
      <c r="J16" s="522"/>
      <c r="K16" s="522"/>
    </row>
    <row r="17" spans="1:11" ht="15.75">
      <c r="A17" s="118">
        <v>2.8</v>
      </c>
      <c r="B17" s="57" t="s">
        <v>108</v>
      </c>
      <c r="C17" s="232">
        <v>1492472.58</v>
      </c>
      <c r="D17" s="232">
        <v>9882596.129999999</v>
      </c>
      <c r="E17" s="222">
        <v>11375068.709999999</v>
      </c>
      <c r="F17" s="232">
        <v>2156369.87</v>
      </c>
      <c r="G17" s="232">
        <v>10092965.99</v>
      </c>
      <c r="H17" s="233">
        <v>12249335.859999999</v>
      </c>
      <c r="I17" s="522"/>
      <c r="J17" s="522"/>
      <c r="K17" s="522"/>
    </row>
    <row r="18" spans="1:11" ht="15.75">
      <c r="A18" s="118">
        <v>2.9</v>
      </c>
      <c r="B18" s="57" t="s">
        <v>109</v>
      </c>
      <c r="C18" s="232">
        <v>1051048.9099999999</v>
      </c>
      <c r="D18" s="232">
        <v>2829102.6654999997</v>
      </c>
      <c r="E18" s="222">
        <v>3880151.5754999993</v>
      </c>
      <c r="F18" s="232">
        <v>874023.27</v>
      </c>
      <c r="G18" s="232">
        <v>3269590.0646000002</v>
      </c>
      <c r="H18" s="233">
        <v>4143613.3346000002</v>
      </c>
      <c r="I18" s="522"/>
      <c r="J18" s="522"/>
      <c r="K18" s="522"/>
    </row>
    <row r="19" spans="1:11" ht="15.75">
      <c r="A19" s="118">
        <v>3</v>
      </c>
      <c r="B19" s="56" t="s">
        <v>110</v>
      </c>
      <c r="C19" s="232">
        <v>213324.54</v>
      </c>
      <c r="D19" s="232">
        <v>588128.5</v>
      </c>
      <c r="E19" s="222">
        <v>801453.04</v>
      </c>
      <c r="F19" s="232">
        <v>245706.86000000002</v>
      </c>
      <c r="G19" s="232">
        <v>785114.80999999994</v>
      </c>
      <c r="H19" s="233">
        <v>1030821.6699999999</v>
      </c>
      <c r="I19" s="522"/>
      <c r="J19" s="522"/>
      <c r="K19" s="522"/>
    </row>
    <row r="20" spans="1:11" ht="15.75">
      <c r="A20" s="118">
        <v>4</v>
      </c>
      <c r="B20" s="56" t="s">
        <v>111</v>
      </c>
      <c r="C20" s="232">
        <v>1262336</v>
      </c>
      <c r="D20" s="232">
        <v>0</v>
      </c>
      <c r="E20" s="222">
        <v>1262336</v>
      </c>
      <c r="F20" s="232">
        <v>1700976.9000000001</v>
      </c>
      <c r="G20" s="232">
        <v>0</v>
      </c>
      <c r="H20" s="233">
        <v>1700976.9000000001</v>
      </c>
      <c r="I20" s="522"/>
      <c r="J20" s="522"/>
      <c r="K20" s="522"/>
    </row>
    <row r="21" spans="1:11" ht="15.75">
      <c r="A21" s="118">
        <v>5</v>
      </c>
      <c r="B21" s="56" t="s">
        <v>112</v>
      </c>
      <c r="C21" s="232"/>
      <c r="D21" s="232"/>
      <c r="E21" s="222">
        <v>0</v>
      </c>
      <c r="F21" s="232"/>
      <c r="G21" s="232"/>
      <c r="H21" s="233">
        <v>0</v>
      </c>
      <c r="I21" s="522"/>
      <c r="J21" s="522"/>
      <c r="K21" s="522"/>
    </row>
    <row r="22" spans="1:11" ht="15.75">
      <c r="A22" s="118">
        <v>6</v>
      </c>
      <c r="B22" s="58" t="s">
        <v>113</v>
      </c>
      <c r="C22" s="234">
        <v>26711509.060000002</v>
      </c>
      <c r="D22" s="234">
        <v>58569579.240000002</v>
      </c>
      <c r="E22" s="222">
        <v>85281088.300000012</v>
      </c>
      <c r="F22" s="234">
        <v>23636838.699999996</v>
      </c>
      <c r="G22" s="234">
        <v>58508015.820000008</v>
      </c>
      <c r="H22" s="233">
        <v>82144854.520000011</v>
      </c>
      <c r="I22" s="522"/>
      <c r="J22" s="522"/>
      <c r="K22" s="522"/>
    </row>
    <row r="23" spans="1:11" ht="15.75">
      <c r="A23" s="118"/>
      <c r="B23" s="54" t="s">
        <v>92</v>
      </c>
      <c r="C23" s="232"/>
      <c r="D23" s="232"/>
      <c r="E23" s="221"/>
      <c r="F23" s="232"/>
      <c r="G23" s="232"/>
      <c r="H23" s="235"/>
      <c r="I23" s="522"/>
      <c r="J23" s="522"/>
      <c r="K23" s="522"/>
    </row>
    <row r="24" spans="1:11" ht="15.75">
      <c r="A24" s="118">
        <v>7</v>
      </c>
      <c r="B24" s="56" t="s">
        <v>114</v>
      </c>
      <c r="C24" s="232">
        <v>1940750.01</v>
      </c>
      <c r="D24" s="232">
        <v>2007271.244922</v>
      </c>
      <c r="E24" s="222">
        <v>3948021.2549219998</v>
      </c>
      <c r="F24" s="232">
        <v>1779175.95</v>
      </c>
      <c r="G24" s="232">
        <v>2677718.8753189999</v>
      </c>
      <c r="H24" s="233">
        <v>4456894.8253189996</v>
      </c>
      <c r="I24" s="522"/>
      <c r="J24" s="522"/>
      <c r="K24" s="522"/>
    </row>
    <row r="25" spans="1:11" ht="15.75">
      <c r="A25" s="118">
        <v>8</v>
      </c>
      <c r="B25" s="56" t="s">
        <v>115</v>
      </c>
      <c r="C25" s="232">
        <v>1881741.9100000001</v>
      </c>
      <c r="D25" s="232">
        <v>5898368.6050780006</v>
      </c>
      <c r="E25" s="222">
        <v>7780110.5150780007</v>
      </c>
      <c r="F25" s="232">
        <v>2324426.69</v>
      </c>
      <c r="G25" s="232">
        <v>6762816.7146810014</v>
      </c>
      <c r="H25" s="233">
        <v>9087243.4046810009</v>
      </c>
      <c r="I25" s="522"/>
      <c r="J25" s="522"/>
      <c r="K25" s="522"/>
    </row>
    <row r="26" spans="1:11" ht="15.75">
      <c r="A26" s="118">
        <v>9</v>
      </c>
      <c r="B26" s="56" t="s">
        <v>116</v>
      </c>
      <c r="C26" s="232">
        <v>3121.23</v>
      </c>
      <c r="D26" s="232">
        <v>3372978.6999999997</v>
      </c>
      <c r="E26" s="222">
        <v>3376099.9299999997</v>
      </c>
      <c r="F26" s="232">
        <v>286.98</v>
      </c>
      <c r="G26" s="232">
        <v>383425.92000000004</v>
      </c>
      <c r="H26" s="233">
        <v>383712.9</v>
      </c>
      <c r="I26" s="522"/>
      <c r="J26" s="522"/>
      <c r="K26" s="522"/>
    </row>
    <row r="27" spans="1:11" ht="15.75">
      <c r="A27" s="118">
        <v>10</v>
      </c>
      <c r="B27" s="56" t="s">
        <v>117</v>
      </c>
      <c r="C27" s="232">
        <v>0</v>
      </c>
      <c r="D27" s="232">
        <v>0</v>
      </c>
      <c r="E27" s="222">
        <v>0</v>
      </c>
      <c r="F27" s="232">
        <v>0</v>
      </c>
      <c r="G27" s="232">
        <v>0</v>
      </c>
      <c r="H27" s="233">
        <v>0</v>
      </c>
      <c r="I27" s="522"/>
      <c r="J27" s="522"/>
      <c r="K27" s="522"/>
    </row>
    <row r="28" spans="1:11" ht="15.75">
      <c r="A28" s="118">
        <v>11</v>
      </c>
      <c r="B28" s="56" t="s">
        <v>118</v>
      </c>
      <c r="C28" s="232">
        <v>813023.81</v>
      </c>
      <c r="D28" s="232">
        <v>17216219.549999997</v>
      </c>
      <c r="E28" s="222">
        <v>18029243.359999996</v>
      </c>
      <c r="F28" s="232">
        <v>0</v>
      </c>
      <c r="G28" s="232">
        <v>16660147.469999999</v>
      </c>
      <c r="H28" s="233">
        <v>16660147.469999999</v>
      </c>
      <c r="I28" s="522"/>
      <c r="J28" s="522"/>
      <c r="K28" s="522"/>
    </row>
    <row r="29" spans="1:11" ht="15.75">
      <c r="A29" s="118">
        <v>12</v>
      </c>
      <c r="B29" s="56" t="s">
        <v>119</v>
      </c>
      <c r="C29" s="232">
        <v>0</v>
      </c>
      <c r="D29" s="232">
        <v>0</v>
      </c>
      <c r="E29" s="222">
        <v>0</v>
      </c>
      <c r="F29" s="232">
        <v>0</v>
      </c>
      <c r="G29" s="232">
        <v>0</v>
      </c>
      <c r="H29" s="233">
        <v>0</v>
      </c>
      <c r="I29" s="522"/>
      <c r="J29" s="522"/>
      <c r="K29" s="522"/>
    </row>
    <row r="30" spans="1:11" ht="15.75">
      <c r="A30" s="118">
        <v>13</v>
      </c>
      <c r="B30" s="59" t="s">
        <v>120</v>
      </c>
      <c r="C30" s="234">
        <v>4638636.96</v>
      </c>
      <c r="D30" s="234">
        <v>28494838.099999998</v>
      </c>
      <c r="E30" s="222">
        <v>33133475.059999999</v>
      </c>
      <c r="F30" s="234">
        <v>4103889.6199999996</v>
      </c>
      <c r="G30" s="234">
        <v>26484108.98</v>
      </c>
      <c r="H30" s="233">
        <v>30587998.600000001</v>
      </c>
      <c r="I30" s="522"/>
      <c r="J30" s="522"/>
      <c r="K30" s="522"/>
    </row>
    <row r="31" spans="1:11" ht="15.75">
      <c r="A31" s="118">
        <v>14</v>
      </c>
      <c r="B31" s="59" t="s">
        <v>121</v>
      </c>
      <c r="C31" s="234">
        <v>22072872.100000001</v>
      </c>
      <c r="D31" s="234">
        <v>30074741.140000004</v>
      </c>
      <c r="E31" s="222">
        <v>52147613.24000001</v>
      </c>
      <c r="F31" s="234">
        <v>19532949.079999994</v>
      </c>
      <c r="G31" s="234">
        <v>32023906.840000007</v>
      </c>
      <c r="H31" s="233">
        <v>51556855.920000002</v>
      </c>
      <c r="I31" s="522"/>
      <c r="J31" s="522"/>
      <c r="K31" s="522"/>
    </row>
    <row r="32" spans="1:11">
      <c r="A32" s="118"/>
      <c r="B32" s="54"/>
      <c r="C32" s="236"/>
      <c r="D32" s="236"/>
      <c r="E32" s="236"/>
      <c r="F32" s="236"/>
      <c r="G32" s="236"/>
      <c r="H32" s="237"/>
      <c r="I32" s="522"/>
      <c r="J32" s="522"/>
      <c r="K32" s="522"/>
    </row>
    <row r="33" spans="1:11" ht="15.75">
      <c r="A33" s="118"/>
      <c r="B33" s="54" t="s">
        <v>122</v>
      </c>
      <c r="C33" s="232"/>
      <c r="D33" s="232"/>
      <c r="E33" s="221"/>
      <c r="F33" s="232"/>
      <c r="G33" s="232"/>
      <c r="H33" s="235"/>
      <c r="I33" s="522"/>
      <c r="J33" s="522"/>
      <c r="K33" s="522"/>
    </row>
    <row r="34" spans="1:11" ht="15.75">
      <c r="A34" s="118">
        <v>15</v>
      </c>
      <c r="B34" s="53" t="s">
        <v>93</v>
      </c>
      <c r="C34" s="238">
        <v>-205080.27849999908</v>
      </c>
      <c r="D34" s="238">
        <v>3887042.8335000002</v>
      </c>
      <c r="E34" s="222">
        <v>3681962.5550000011</v>
      </c>
      <c r="F34" s="238">
        <v>-641269.83849999961</v>
      </c>
      <c r="G34" s="238">
        <v>3126218.8274999997</v>
      </c>
      <c r="H34" s="233">
        <v>2484948.9890000001</v>
      </c>
      <c r="I34" s="522"/>
      <c r="J34" s="522"/>
      <c r="K34" s="522"/>
    </row>
    <row r="35" spans="1:11" ht="15.75">
      <c r="A35" s="118">
        <v>15.1</v>
      </c>
      <c r="B35" s="57" t="s">
        <v>123</v>
      </c>
      <c r="C35" s="232">
        <v>5682495.5515000001</v>
      </c>
      <c r="D35" s="232">
        <v>5578174.1935000001</v>
      </c>
      <c r="E35" s="222">
        <v>11260669.745000001</v>
      </c>
      <c r="F35" s="232">
        <v>4811397.2915000003</v>
      </c>
      <c r="G35" s="232">
        <v>5212160.4074999997</v>
      </c>
      <c r="H35" s="233">
        <v>10023557.699000001</v>
      </c>
      <c r="I35" s="522"/>
      <c r="J35" s="522"/>
      <c r="K35" s="522"/>
    </row>
    <row r="36" spans="1:11" ht="15.75">
      <c r="A36" s="118">
        <v>15.2</v>
      </c>
      <c r="B36" s="57" t="s">
        <v>124</v>
      </c>
      <c r="C36" s="232">
        <v>5887575.8299999991</v>
      </c>
      <c r="D36" s="232">
        <v>1691131.3599999999</v>
      </c>
      <c r="E36" s="222">
        <v>7578707.1899999995</v>
      </c>
      <c r="F36" s="232">
        <v>5452667.1299999999</v>
      </c>
      <c r="G36" s="232">
        <v>2085941.5800000003</v>
      </c>
      <c r="H36" s="233">
        <v>7538608.71</v>
      </c>
      <c r="I36" s="522"/>
      <c r="J36" s="522"/>
      <c r="K36" s="522"/>
    </row>
    <row r="37" spans="1:11" ht="15.75">
      <c r="A37" s="118">
        <v>16</v>
      </c>
      <c r="B37" s="56" t="s">
        <v>125</v>
      </c>
      <c r="C37" s="232">
        <v>0</v>
      </c>
      <c r="D37" s="232">
        <v>15473.12</v>
      </c>
      <c r="E37" s="222">
        <v>15473.12</v>
      </c>
      <c r="F37" s="232">
        <v>0</v>
      </c>
      <c r="G37" s="232">
        <v>15834.17</v>
      </c>
      <c r="H37" s="233">
        <v>15834.17</v>
      </c>
      <c r="I37" s="522"/>
      <c r="J37" s="522"/>
      <c r="K37" s="522"/>
    </row>
    <row r="38" spans="1:11" ht="15.75">
      <c r="A38" s="118">
        <v>17</v>
      </c>
      <c r="B38" s="56" t="s">
        <v>126</v>
      </c>
      <c r="C38" s="232"/>
      <c r="D38" s="232"/>
      <c r="E38" s="222">
        <v>0</v>
      </c>
      <c r="F38" s="232"/>
      <c r="G38" s="232"/>
      <c r="H38" s="233">
        <v>0</v>
      </c>
      <c r="I38" s="522"/>
      <c r="J38" s="522"/>
      <c r="K38" s="522"/>
    </row>
    <row r="39" spans="1:11" ht="15.75">
      <c r="A39" s="118">
        <v>18</v>
      </c>
      <c r="B39" s="56" t="s">
        <v>127</v>
      </c>
      <c r="C39" s="232"/>
      <c r="D39" s="232">
        <v>0</v>
      </c>
      <c r="E39" s="222">
        <v>0</v>
      </c>
      <c r="F39" s="232"/>
      <c r="G39" s="232">
        <v>0</v>
      </c>
      <c r="H39" s="233">
        <v>0</v>
      </c>
      <c r="I39" s="522"/>
      <c r="J39" s="522"/>
      <c r="K39" s="522"/>
    </row>
    <row r="40" spans="1:11" ht="15.75">
      <c r="A40" s="118">
        <v>19</v>
      </c>
      <c r="B40" s="56" t="s">
        <v>128</v>
      </c>
      <c r="C40" s="232">
        <v>9254562.7699999996</v>
      </c>
      <c r="D40" s="232"/>
      <c r="E40" s="222">
        <v>9254562.7699999996</v>
      </c>
      <c r="F40" s="232">
        <v>9847474.6899999995</v>
      </c>
      <c r="G40" s="232"/>
      <c r="H40" s="233">
        <v>9847474.6899999995</v>
      </c>
      <c r="I40" s="522"/>
      <c r="J40" s="522"/>
      <c r="K40" s="522"/>
    </row>
    <row r="41" spans="1:11" ht="15.75">
      <c r="A41" s="118">
        <v>20</v>
      </c>
      <c r="B41" s="56" t="s">
        <v>129</v>
      </c>
      <c r="C41" s="232">
        <v>1280099.2899999991</v>
      </c>
      <c r="D41" s="232"/>
      <c r="E41" s="222">
        <v>1280099.2899999991</v>
      </c>
      <c r="F41" s="232">
        <v>-4863561.57</v>
      </c>
      <c r="G41" s="232"/>
      <c r="H41" s="233">
        <v>-4863561.57</v>
      </c>
      <c r="I41" s="522"/>
      <c r="J41" s="522"/>
      <c r="K41" s="522"/>
    </row>
    <row r="42" spans="1:11" ht="15.75">
      <c r="A42" s="118">
        <v>21</v>
      </c>
      <c r="B42" s="56" t="s">
        <v>130</v>
      </c>
      <c r="C42" s="232">
        <v>123058.91999999993</v>
      </c>
      <c r="D42" s="232"/>
      <c r="E42" s="222">
        <v>123058.91999999993</v>
      </c>
      <c r="F42" s="232">
        <v>1035345.31</v>
      </c>
      <c r="G42" s="232"/>
      <c r="H42" s="233">
        <v>1035345.31</v>
      </c>
      <c r="I42" s="522"/>
      <c r="J42" s="522"/>
      <c r="K42" s="522"/>
    </row>
    <row r="43" spans="1:11" ht="15.75">
      <c r="A43" s="118">
        <v>22</v>
      </c>
      <c r="B43" s="56" t="s">
        <v>131</v>
      </c>
      <c r="C43" s="232">
        <v>1832824.07</v>
      </c>
      <c r="D43" s="232">
        <v>517330.25</v>
      </c>
      <c r="E43" s="222">
        <v>2350154.3200000003</v>
      </c>
      <c r="F43" s="232">
        <v>1500471.44</v>
      </c>
      <c r="G43" s="232">
        <v>591722.88</v>
      </c>
      <c r="H43" s="233">
        <v>2092194.3199999998</v>
      </c>
      <c r="I43" s="522"/>
      <c r="J43" s="522"/>
      <c r="K43" s="522"/>
    </row>
    <row r="44" spans="1:11" ht="15.75">
      <c r="A44" s="118">
        <v>23</v>
      </c>
      <c r="B44" s="56" t="s">
        <v>132</v>
      </c>
      <c r="C44" s="232">
        <v>1097338.69</v>
      </c>
      <c r="D44" s="232">
        <v>205876.44389999998</v>
      </c>
      <c r="E44" s="222">
        <v>1303215.1339</v>
      </c>
      <c r="F44" s="232">
        <v>475171.31999999983</v>
      </c>
      <c r="G44" s="232">
        <v>114142.20449999999</v>
      </c>
      <c r="H44" s="233">
        <v>589313.52449999982</v>
      </c>
      <c r="I44" s="522"/>
      <c r="J44" s="522"/>
      <c r="K44" s="522"/>
    </row>
    <row r="45" spans="1:11" ht="15.75">
      <c r="A45" s="118">
        <v>24</v>
      </c>
      <c r="B45" s="59" t="s">
        <v>133</v>
      </c>
      <c r="C45" s="234">
        <v>13382803.4615</v>
      </c>
      <c r="D45" s="234">
        <v>4625722.6474000011</v>
      </c>
      <c r="E45" s="222">
        <v>18008526.108900003</v>
      </c>
      <c r="F45" s="234">
        <v>7353631.3515000008</v>
      </c>
      <c r="G45" s="234">
        <v>3847918.0819999995</v>
      </c>
      <c r="H45" s="233">
        <v>11201549.433499999</v>
      </c>
      <c r="I45" s="522"/>
      <c r="J45" s="522"/>
      <c r="K45" s="522"/>
    </row>
    <row r="46" spans="1:11">
      <c r="A46" s="118"/>
      <c r="B46" s="54" t="s">
        <v>134</v>
      </c>
      <c r="C46" s="232"/>
      <c r="D46" s="232"/>
      <c r="E46" s="232"/>
      <c r="F46" s="232"/>
      <c r="G46" s="232"/>
      <c r="H46" s="239"/>
      <c r="I46" s="522"/>
      <c r="J46" s="522"/>
      <c r="K46" s="522"/>
    </row>
    <row r="47" spans="1:11" ht="15.75">
      <c r="A47" s="118">
        <v>25</v>
      </c>
      <c r="B47" s="56" t="s">
        <v>135</v>
      </c>
      <c r="C47" s="232">
        <v>2086037.11</v>
      </c>
      <c r="D47" s="232">
        <v>5261583.5599999996</v>
      </c>
      <c r="E47" s="222">
        <v>7347620.6699999999</v>
      </c>
      <c r="F47" s="232">
        <v>3058554</v>
      </c>
      <c r="G47" s="232">
        <v>4392478.97</v>
      </c>
      <c r="H47" s="233">
        <v>7451032.9699999997</v>
      </c>
      <c r="I47" s="522"/>
      <c r="J47" s="522"/>
      <c r="K47" s="522"/>
    </row>
    <row r="48" spans="1:11" ht="15.75">
      <c r="A48" s="118">
        <v>26</v>
      </c>
      <c r="B48" s="56" t="s">
        <v>136</v>
      </c>
      <c r="C48" s="232">
        <v>3892947.7499999991</v>
      </c>
      <c r="D48" s="232">
        <v>2316328.5500000003</v>
      </c>
      <c r="E48" s="222">
        <v>6209276.2999999989</v>
      </c>
      <c r="F48" s="232">
        <v>3181292.89</v>
      </c>
      <c r="G48" s="232">
        <v>1749449.59</v>
      </c>
      <c r="H48" s="233">
        <v>4930742.4800000004</v>
      </c>
      <c r="I48" s="522"/>
      <c r="J48" s="522"/>
      <c r="K48" s="522"/>
    </row>
    <row r="49" spans="1:11" ht="15.75">
      <c r="A49" s="118">
        <v>27</v>
      </c>
      <c r="B49" s="56" t="s">
        <v>137</v>
      </c>
      <c r="C49" s="232">
        <v>13400333.300000001</v>
      </c>
      <c r="D49" s="232"/>
      <c r="E49" s="222">
        <v>13400333.300000001</v>
      </c>
      <c r="F49" s="232">
        <v>14391649.529999999</v>
      </c>
      <c r="G49" s="232"/>
      <c r="H49" s="233">
        <v>14391649.529999999</v>
      </c>
      <c r="I49" s="522"/>
      <c r="J49" s="522"/>
      <c r="K49" s="522"/>
    </row>
    <row r="50" spans="1:11" ht="15.75">
      <c r="A50" s="118">
        <v>28</v>
      </c>
      <c r="B50" s="56" t="s">
        <v>275</v>
      </c>
      <c r="C50" s="232">
        <v>186203.15</v>
      </c>
      <c r="D50" s="232"/>
      <c r="E50" s="222">
        <v>186203.15</v>
      </c>
      <c r="F50" s="232">
        <v>157156.22</v>
      </c>
      <c r="G50" s="232"/>
      <c r="H50" s="233">
        <v>157156.22</v>
      </c>
      <c r="I50" s="522"/>
      <c r="J50" s="522"/>
      <c r="K50" s="522"/>
    </row>
    <row r="51" spans="1:11" ht="15.75">
      <c r="A51" s="118">
        <v>29</v>
      </c>
      <c r="B51" s="56" t="s">
        <v>138</v>
      </c>
      <c r="C51" s="232">
        <v>4919316.9800000004</v>
      </c>
      <c r="D51" s="232"/>
      <c r="E51" s="222">
        <v>4919316.9800000004</v>
      </c>
      <c r="F51" s="232">
        <v>6092195.8999999994</v>
      </c>
      <c r="G51" s="232"/>
      <c r="H51" s="233">
        <v>6092195.8999999994</v>
      </c>
      <c r="I51" s="522"/>
      <c r="J51" s="522"/>
      <c r="K51" s="522"/>
    </row>
    <row r="52" spans="1:11" ht="15.75">
      <c r="A52" s="118">
        <v>30</v>
      </c>
      <c r="B52" s="56" t="s">
        <v>139</v>
      </c>
      <c r="C52" s="232">
        <v>3966092.2399999998</v>
      </c>
      <c r="D52" s="232">
        <v>5222.3599999999997</v>
      </c>
      <c r="E52" s="222">
        <v>3971314.5999999996</v>
      </c>
      <c r="F52" s="232">
        <v>4446286.3100000005</v>
      </c>
      <c r="G52" s="232">
        <v>15360.080000000002</v>
      </c>
      <c r="H52" s="233">
        <v>4461646.3900000006</v>
      </c>
      <c r="I52" s="522"/>
      <c r="J52" s="522"/>
      <c r="K52" s="522"/>
    </row>
    <row r="53" spans="1:11" ht="15.75">
      <c r="A53" s="118">
        <v>31</v>
      </c>
      <c r="B53" s="59" t="s">
        <v>140</v>
      </c>
      <c r="C53" s="234">
        <v>28450930.529999997</v>
      </c>
      <c r="D53" s="234">
        <v>7583134.4699999997</v>
      </c>
      <c r="E53" s="222">
        <v>36034065</v>
      </c>
      <c r="F53" s="234">
        <v>31327134.850000001</v>
      </c>
      <c r="G53" s="234">
        <v>6157288.6399999997</v>
      </c>
      <c r="H53" s="233">
        <v>37484423.490000002</v>
      </c>
      <c r="I53" s="522"/>
      <c r="J53" s="522"/>
      <c r="K53" s="522"/>
    </row>
    <row r="54" spans="1:11" ht="15.75">
      <c r="A54" s="118">
        <v>32</v>
      </c>
      <c r="B54" s="59" t="s">
        <v>141</v>
      </c>
      <c r="C54" s="234">
        <v>-15068127.068499997</v>
      </c>
      <c r="D54" s="234">
        <v>-2957411.8225999987</v>
      </c>
      <c r="E54" s="222">
        <v>-18025538.891099997</v>
      </c>
      <c r="F54" s="234">
        <v>-23973503.498500001</v>
      </c>
      <c r="G54" s="234">
        <v>-2309370.5580000002</v>
      </c>
      <c r="H54" s="233">
        <v>-26282874.056500003</v>
      </c>
      <c r="I54" s="522"/>
      <c r="J54" s="522"/>
      <c r="K54" s="522"/>
    </row>
    <row r="55" spans="1:11">
      <c r="A55" s="118"/>
      <c r="B55" s="54"/>
      <c r="C55" s="236"/>
      <c r="D55" s="236"/>
      <c r="E55" s="236"/>
      <c r="F55" s="236"/>
      <c r="G55" s="236"/>
      <c r="H55" s="237"/>
      <c r="I55" s="522"/>
      <c r="J55" s="522"/>
      <c r="K55" s="522"/>
    </row>
    <row r="56" spans="1:11" ht="15.75">
      <c r="A56" s="118">
        <v>33</v>
      </c>
      <c r="B56" s="59" t="s">
        <v>142</v>
      </c>
      <c r="C56" s="234">
        <v>7004745.0315000042</v>
      </c>
      <c r="D56" s="234">
        <v>27117329.317400005</v>
      </c>
      <c r="E56" s="222">
        <v>34122074.348900005</v>
      </c>
      <c r="F56" s="234">
        <v>-4440554.4185000062</v>
      </c>
      <c r="G56" s="234">
        <v>29714536.282000005</v>
      </c>
      <c r="H56" s="233">
        <v>25273981.863499999</v>
      </c>
      <c r="I56" s="522"/>
      <c r="J56" s="522"/>
      <c r="K56" s="522"/>
    </row>
    <row r="57" spans="1:11">
      <c r="A57" s="118"/>
      <c r="B57" s="54"/>
      <c r="C57" s="236"/>
      <c r="D57" s="236"/>
      <c r="E57" s="236"/>
      <c r="F57" s="236"/>
      <c r="G57" s="236"/>
      <c r="H57" s="237"/>
      <c r="I57" s="522"/>
      <c r="J57" s="522"/>
      <c r="K57" s="522"/>
    </row>
    <row r="58" spans="1:11" ht="15.75">
      <c r="A58" s="118">
        <v>34</v>
      </c>
      <c r="B58" s="56" t="s">
        <v>143</v>
      </c>
      <c r="C58" s="232">
        <v>-109295.75</v>
      </c>
      <c r="D58" s="232" t="s">
        <v>493</v>
      </c>
      <c r="E58" s="222">
        <v>-109295.75</v>
      </c>
      <c r="F58" s="232">
        <v>3411680.91</v>
      </c>
      <c r="G58" s="232" t="s">
        <v>493</v>
      </c>
      <c r="H58" s="233">
        <v>3411680.91</v>
      </c>
      <c r="I58" s="522"/>
      <c r="J58" s="522"/>
      <c r="K58" s="522"/>
    </row>
    <row r="59" spans="1:11" s="188" customFormat="1" ht="15.75">
      <c r="A59" s="118">
        <v>35</v>
      </c>
      <c r="B59" s="53" t="s">
        <v>144</v>
      </c>
      <c r="C59" s="240">
        <v>0</v>
      </c>
      <c r="D59" s="240" t="s">
        <v>493</v>
      </c>
      <c r="E59" s="241">
        <v>0</v>
      </c>
      <c r="F59" s="242">
        <v>0</v>
      </c>
      <c r="G59" s="242" t="s">
        <v>493</v>
      </c>
      <c r="H59" s="243">
        <v>0</v>
      </c>
      <c r="I59" s="522"/>
      <c r="J59" s="522"/>
      <c r="K59" s="522"/>
    </row>
    <row r="60" spans="1:11" ht="15.75">
      <c r="A60" s="118">
        <v>36</v>
      </c>
      <c r="B60" s="56" t="s">
        <v>145</v>
      </c>
      <c r="C60" s="232">
        <v>858278.49</v>
      </c>
      <c r="D60" s="232" t="s">
        <v>493</v>
      </c>
      <c r="E60" s="222">
        <v>858278.49</v>
      </c>
      <c r="F60" s="232">
        <v>-1166780.56</v>
      </c>
      <c r="G60" s="232" t="s">
        <v>493</v>
      </c>
      <c r="H60" s="233">
        <v>-1166780.56</v>
      </c>
      <c r="I60" s="522"/>
      <c r="J60" s="522"/>
      <c r="K60" s="522"/>
    </row>
    <row r="61" spans="1:11" ht="15.75">
      <c r="A61" s="118">
        <v>37</v>
      </c>
      <c r="B61" s="59" t="s">
        <v>146</v>
      </c>
      <c r="C61" s="234">
        <v>748982.74</v>
      </c>
      <c r="D61" s="234">
        <v>0</v>
      </c>
      <c r="E61" s="222">
        <v>748982.74</v>
      </c>
      <c r="F61" s="234">
        <v>2244900.35</v>
      </c>
      <c r="G61" s="234">
        <v>0</v>
      </c>
      <c r="H61" s="233">
        <v>2244900.35</v>
      </c>
      <c r="I61" s="522"/>
      <c r="J61" s="522"/>
      <c r="K61" s="522"/>
    </row>
    <row r="62" spans="1:11">
      <c r="A62" s="118"/>
      <c r="B62" s="60"/>
      <c r="C62" s="232"/>
      <c r="D62" s="232"/>
      <c r="E62" s="232"/>
      <c r="F62" s="232"/>
      <c r="G62" s="232"/>
      <c r="H62" s="239"/>
      <c r="I62" s="522"/>
      <c r="J62" s="522"/>
      <c r="K62" s="522"/>
    </row>
    <row r="63" spans="1:11" ht="15.75">
      <c r="A63" s="118">
        <v>38</v>
      </c>
      <c r="B63" s="61" t="s">
        <v>276</v>
      </c>
      <c r="C63" s="234">
        <v>6255762.291500004</v>
      </c>
      <c r="D63" s="234">
        <v>27117329.317400005</v>
      </c>
      <c r="E63" s="222">
        <v>33373091.608900011</v>
      </c>
      <c r="F63" s="234">
        <v>-6685454.7685000058</v>
      </c>
      <c r="G63" s="234">
        <v>29714536.282000005</v>
      </c>
      <c r="H63" s="233">
        <v>23029081.513499998</v>
      </c>
      <c r="I63" s="522"/>
      <c r="J63" s="522"/>
      <c r="K63" s="522"/>
    </row>
    <row r="64" spans="1:11" ht="15.75">
      <c r="A64" s="116">
        <v>39</v>
      </c>
      <c r="B64" s="56" t="s">
        <v>147</v>
      </c>
      <c r="C64" s="244">
        <v>4867265.75</v>
      </c>
      <c r="D64" s="244"/>
      <c r="E64" s="222">
        <v>4867265.75</v>
      </c>
      <c r="F64" s="244">
        <v>2867408.95</v>
      </c>
      <c r="G64" s="244"/>
      <c r="H64" s="233">
        <v>2867408.95</v>
      </c>
      <c r="I64" s="522"/>
      <c r="J64" s="522"/>
      <c r="K64" s="522"/>
    </row>
    <row r="65" spans="1:11" ht="15.75">
      <c r="A65" s="118">
        <v>40</v>
      </c>
      <c r="B65" s="59" t="s">
        <v>148</v>
      </c>
      <c r="C65" s="234">
        <v>1388496.541500004</v>
      </c>
      <c r="D65" s="234">
        <v>27117329.317400005</v>
      </c>
      <c r="E65" s="222">
        <v>28505825.858900011</v>
      </c>
      <c r="F65" s="234">
        <v>-9552863.7185000069</v>
      </c>
      <c r="G65" s="234">
        <v>29714536.282000005</v>
      </c>
      <c r="H65" s="233">
        <v>20161672.563499998</v>
      </c>
      <c r="I65" s="522"/>
      <c r="J65" s="522"/>
      <c r="K65" s="522"/>
    </row>
    <row r="66" spans="1:11" ht="15.75">
      <c r="A66" s="116">
        <v>41</v>
      </c>
      <c r="B66" s="56" t="s">
        <v>149</v>
      </c>
      <c r="C66" s="244">
        <v>85834</v>
      </c>
      <c r="D66" s="244"/>
      <c r="E66" s="222">
        <v>85834</v>
      </c>
      <c r="F66" s="244">
        <v>-101745.69</v>
      </c>
      <c r="G66" s="244"/>
      <c r="H66" s="233">
        <v>-101745.69</v>
      </c>
      <c r="I66" s="522"/>
      <c r="J66" s="522"/>
      <c r="K66" s="522"/>
    </row>
    <row r="67" spans="1:11" ht="16.5" thickBot="1">
      <c r="A67" s="120">
        <v>42</v>
      </c>
      <c r="B67" s="121" t="s">
        <v>150</v>
      </c>
      <c r="C67" s="245">
        <v>1474330.541500004</v>
      </c>
      <c r="D67" s="245">
        <v>27117329.317400005</v>
      </c>
      <c r="E67" s="230">
        <v>28591659.858900011</v>
      </c>
      <c r="F67" s="245">
        <v>-9654609.4085000064</v>
      </c>
      <c r="G67" s="245">
        <v>29714536.282000005</v>
      </c>
      <c r="H67" s="246">
        <v>20059926.873499997</v>
      </c>
      <c r="I67" s="522"/>
      <c r="J67" s="522"/>
      <c r="K67" s="522"/>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53"/>
  <sheetViews>
    <sheetView zoomScale="85" zoomScaleNormal="85" workbookViewId="0">
      <selection activeCell="B27" sqref="B27"/>
    </sheetView>
  </sheetViews>
  <sheetFormatPr defaultRowHeight="15"/>
  <cols>
    <col min="1" max="1" width="9.5703125" bestFit="1" customWidth="1"/>
    <col min="2" max="2" width="72.28515625" customWidth="1"/>
    <col min="3" max="3" width="11.7109375" bestFit="1" customWidth="1"/>
    <col min="4" max="5" width="13.42578125" bestFit="1" customWidth="1"/>
    <col min="6" max="6" width="11.7109375" bestFit="1" customWidth="1"/>
    <col min="7" max="8" width="13.42578125" bestFit="1" customWidth="1"/>
    <col min="9" max="9" width="12.28515625" bestFit="1" customWidth="1"/>
  </cols>
  <sheetData>
    <row r="1" spans="1:11">
      <c r="A1" s="2" t="s">
        <v>191</v>
      </c>
      <c r="B1" t="str">
        <f>Info!C2</f>
        <v>ს.ს "პროკრედიტ ბანკი"</v>
      </c>
    </row>
    <row r="2" spans="1:11">
      <c r="A2" s="2" t="s">
        <v>192</v>
      </c>
      <c r="B2" s="442">
        <f>'1. key ratios'!B2</f>
        <v>43465</v>
      </c>
    </row>
    <row r="3" spans="1:11">
      <c r="A3" s="2"/>
    </row>
    <row r="4" spans="1:11" ht="16.5" thickBot="1">
      <c r="A4" s="2" t="s">
        <v>335</v>
      </c>
      <c r="B4" s="2"/>
      <c r="C4" s="197"/>
      <c r="D4" s="197"/>
      <c r="E4" s="197"/>
      <c r="F4" s="198"/>
      <c r="G4" s="198"/>
      <c r="H4" s="199" t="s">
        <v>95</v>
      </c>
    </row>
    <row r="5" spans="1:11" ht="15.75">
      <c r="A5" s="535" t="s">
        <v>27</v>
      </c>
      <c r="B5" s="537" t="s">
        <v>248</v>
      </c>
      <c r="C5" s="539" t="s">
        <v>197</v>
      </c>
      <c r="D5" s="539"/>
      <c r="E5" s="539"/>
      <c r="F5" s="539" t="s">
        <v>198</v>
      </c>
      <c r="G5" s="539"/>
      <c r="H5" s="540"/>
    </row>
    <row r="6" spans="1:11">
      <c r="A6" s="536"/>
      <c r="B6" s="538"/>
      <c r="C6" s="41" t="s">
        <v>28</v>
      </c>
      <c r="D6" s="41" t="s">
        <v>96</v>
      </c>
      <c r="E6" s="41" t="s">
        <v>69</v>
      </c>
      <c r="F6" s="41" t="s">
        <v>28</v>
      </c>
      <c r="G6" s="41" t="s">
        <v>96</v>
      </c>
      <c r="H6" s="42" t="s">
        <v>69</v>
      </c>
    </row>
    <row r="7" spans="1:11" s="3" customFormat="1" ht="15.75">
      <c r="A7" s="200">
        <v>1</v>
      </c>
      <c r="B7" s="201" t="s">
        <v>372</v>
      </c>
      <c r="C7" s="224">
        <v>37835313.890000001</v>
      </c>
      <c r="D7" s="224">
        <v>27466405.540600002</v>
      </c>
      <c r="E7" s="247">
        <v>65301719.430600002</v>
      </c>
      <c r="F7" s="224">
        <v>32218207.949999999</v>
      </c>
      <c r="G7" s="224">
        <v>44327782.815899998</v>
      </c>
      <c r="H7" s="225">
        <v>76545990.765900001</v>
      </c>
      <c r="I7" s="523"/>
      <c r="J7" s="523"/>
      <c r="K7" s="523"/>
    </row>
    <row r="8" spans="1:11" s="3" customFormat="1" ht="15.75">
      <c r="A8" s="200">
        <v>1.1000000000000001</v>
      </c>
      <c r="B8" s="202" t="s">
        <v>280</v>
      </c>
      <c r="C8" s="224">
        <v>25324817.690000001</v>
      </c>
      <c r="D8" s="224">
        <v>13757204.8376</v>
      </c>
      <c r="E8" s="247">
        <v>39082022.527600005</v>
      </c>
      <c r="F8" s="224">
        <v>20667621.829999998</v>
      </c>
      <c r="G8" s="224">
        <v>22387109.268599998</v>
      </c>
      <c r="H8" s="225">
        <v>43054731.0986</v>
      </c>
      <c r="I8" s="523"/>
      <c r="J8" s="523"/>
      <c r="K8" s="523"/>
    </row>
    <row r="9" spans="1:11" s="3" customFormat="1" ht="15.75">
      <c r="A9" s="200">
        <v>1.2</v>
      </c>
      <c r="B9" s="202" t="s">
        <v>281</v>
      </c>
      <c r="C9" s="224">
        <v>0</v>
      </c>
      <c r="D9" s="224">
        <v>0</v>
      </c>
      <c r="E9" s="247">
        <v>0</v>
      </c>
      <c r="F9" s="224">
        <v>0</v>
      </c>
      <c r="G9" s="224">
        <v>530777</v>
      </c>
      <c r="H9" s="225">
        <v>530777</v>
      </c>
      <c r="I9" s="523"/>
      <c r="J9" s="523"/>
      <c r="K9" s="523"/>
    </row>
    <row r="10" spans="1:11" s="3" customFormat="1" ht="15.75">
      <c r="A10" s="200">
        <v>1.3</v>
      </c>
      <c r="B10" s="202" t="s">
        <v>282</v>
      </c>
      <c r="C10" s="224">
        <v>12510496.199999999</v>
      </c>
      <c r="D10" s="224">
        <v>13709200.703000002</v>
      </c>
      <c r="E10" s="247">
        <v>26219696.903000001</v>
      </c>
      <c r="F10" s="224">
        <v>11550586.120000001</v>
      </c>
      <c r="G10" s="224">
        <v>21409896.5473</v>
      </c>
      <c r="H10" s="225">
        <v>32960482.667300001</v>
      </c>
      <c r="I10" s="523"/>
      <c r="J10" s="523"/>
      <c r="K10" s="523"/>
    </row>
    <row r="11" spans="1:11" s="3" customFormat="1" ht="15.75">
      <c r="A11" s="200">
        <v>1.4</v>
      </c>
      <c r="B11" s="202" t="s">
        <v>283</v>
      </c>
      <c r="C11" s="224">
        <v>0</v>
      </c>
      <c r="D11" s="224">
        <v>18200.88</v>
      </c>
      <c r="E11" s="247">
        <v>18200.88</v>
      </c>
      <c r="F11" s="224">
        <v>0</v>
      </c>
      <c r="G11" s="224">
        <v>17626.96</v>
      </c>
      <c r="H11" s="225">
        <v>17626.96</v>
      </c>
      <c r="I11" s="523"/>
      <c r="J11" s="523"/>
      <c r="K11" s="523"/>
    </row>
    <row r="12" spans="1:11" s="3" customFormat="1" ht="29.25" customHeight="1">
      <c r="A12" s="200">
        <v>2</v>
      </c>
      <c r="B12" s="201" t="s">
        <v>284</v>
      </c>
      <c r="C12" s="224">
        <v>30614358.25</v>
      </c>
      <c r="D12" s="224">
        <v>220563483.21000001</v>
      </c>
      <c r="E12" s="247">
        <v>251177841.46000001</v>
      </c>
      <c r="F12" s="224">
        <v>0</v>
      </c>
      <c r="G12" s="224">
        <v>168101837.02000001</v>
      </c>
      <c r="H12" s="225">
        <v>168101837.02000001</v>
      </c>
      <c r="I12" s="523"/>
      <c r="J12" s="523"/>
      <c r="K12" s="523"/>
    </row>
    <row r="13" spans="1:11" s="3" customFormat="1" ht="25.5">
      <c r="A13" s="200">
        <v>3</v>
      </c>
      <c r="B13" s="201" t="s">
        <v>285</v>
      </c>
      <c r="C13" s="224">
        <v>2870000</v>
      </c>
      <c r="D13" s="224">
        <v>0</v>
      </c>
      <c r="E13" s="247">
        <v>2870000</v>
      </c>
      <c r="F13" s="224">
        <v>4118000</v>
      </c>
      <c r="G13" s="224">
        <v>0</v>
      </c>
      <c r="H13" s="225">
        <v>4118000</v>
      </c>
      <c r="I13" s="523"/>
      <c r="J13" s="523"/>
      <c r="K13" s="523"/>
    </row>
    <row r="14" spans="1:11" s="3" customFormat="1" ht="15.75">
      <c r="A14" s="200">
        <v>3.1</v>
      </c>
      <c r="B14" s="202" t="s">
        <v>286</v>
      </c>
      <c r="C14" s="224">
        <v>2870000</v>
      </c>
      <c r="D14" s="224">
        <v>0</v>
      </c>
      <c r="E14" s="247">
        <v>2870000</v>
      </c>
      <c r="F14" s="224">
        <v>4118000</v>
      </c>
      <c r="G14" s="224">
        <v>0</v>
      </c>
      <c r="H14" s="225">
        <v>4118000</v>
      </c>
      <c r="I14" s="523"/>
      <c r="J14" s="523"/>
      <c r="K14" s="523"/>
    </row>
    <row r="15" spans="1:11" s="3" customFormat="1" ht="15.75">
      <c r="A15" s="200">
        <v>3.2</v>
      </c>
      <c r="B15" s="202" t="s">
        <v>287</v>
      </c>
      <c r="C15" s="224"/>
      <c r="D15" s="224"/>
      <c r="E15" s="247">
        <v>0</v>
      </c>
      <c r="F15" s="224"/>
      <c r="G15" s="224"/>
      <c r="H15" s="225">
        <v>0</v>
      </c>
      <c r="I15" s="523"/>
      <c r="J15" s="523"/>
      <c r="K15" s="523"/>
    </row>
    <row r="16" spans="1:11" s="3" customFormat="1" ht="28.5" customHeight="1">
      <c r="A16" s="200">
        <v>4</v>
      </c>
      <c r="B16" s="201" t="s">
        <v>288</v>
      </c>
      <c r="C16" s="224">
        <v>102015115.52</v>
      </c>
      <c r="D16" s="224">
        <v>352554564.58000004</v>
      </c>
      <c r="E16" s="247">
        <v>454569680.10000002</v>
      </c>
      <c r="F16" s="224">
        <v>53530581.509999998</v>
      </c>
      <c r="G16" s="224">
        <v>305268405.22000003</v>
      </c>
      <c r="H16" s="225">
        <v>358798986.73000002</v>
      </c>
      <c r="I16" s="523"/>
      <c r="J16" s="523"/>
      <c r="K16" s="523"/>
    </row>
    <row r="17" spans="1:11" s="3" customFormat="1" ht="15.75">
      <c r="A17" s="200">
        <v>4.0999999999999996</v>
      </c>
      <c r="B17" s="202" t="s">
        <v>289</v>
      </c>
      <c r="C17" s="224">
        <v>71400757.269999996</v>
      </c>
      <c r="D17" s="224">
        <v>131991081.37</v>
      </c>
      <c r="E17" s="247">
        <v>203391838.63999999</v>
      </c>
      <c r="F17" s="224">
        <v>53530581.509999998</v>
      </c>
      <c r="G17" s="224">
        <v>137166568.19999999</v>
      </c>
      <c r="H17" s="225">
        <v>190697149.70999998</v>
      </c>
      <c r="I17" s="523"/>
      <c r="J17" s="523"/>
      <c r="K17" s="523"/>
    </row>
    <row r="18" spans="1:11" s="3" customFormat="1" ht="15.75">
      <c r="A18" s="200">
        <v>4.2</v>
      </c>
      <c r="B18" s="202" t="s">
        <v>290</v>
      </c>
      <c r="C18" s="224"/>
      <c r="D18" s="224"/>
      <c r="E18" s="247">
        <v>0</v>
      </c>
      <c r="F18" s="224"/>
      <c r="G18" s="224"/>
      <c r="H18" s="225">
        <v>0</v>
      </c>
      <c r="I18" s="523"/>
      <c r="J18" s="523"/>
      <c r="K18" s="523"/>
    </row>
    <row r="19" spans="1:11" s="3" customFormat="1" ht="25.5">
      <c r="A19" s="200">
        <v>5</v>
      </c>
      <c r="B19" s="201" t="s">
        <v>291</v>
      </c>
      <c r="C19" s="224">
        <v>305141466.25999999</v>
      </c>
      <c r="D19" s="224">
        <v>1069450754.17</v>
      </c>
      <c r="E19" s="247">
        <v>1374592220.4299998</v>
      </c>
      <c r="F19" s="224">
        <v>260236873.34</v>
      </c>
      <c r="G19" s="224">
        <v>1074984165.8800001</v>
      </c>
      <c r="H19" s="225">
        <v>1335221039.22</v>
      </c>
      <c r="I19" s="523"/>
      <c r="J19" s="523"/>
      <c r="K19" s="523"/>
    </row>
    <row r="20" spans="1:11" s="3" customFormat="1" ht="15.75">
      <c r="A20" s="200">
        <v>5.0999999999999996</v>
      </c>
      <c r="B20" s="202" t="s">
        <v>292</v>
      </c>
      <c r="C20" s="224">
        <v>5304085.42</v>
      </c>
      <c r="D20" s="224">
        <v>6283845.8099999996</v>
      </c>
      <c r="E20" s="247">
        <v>11587931.23</v>
      </c>
      <c r="F20" s="224">
        <v>4660014.96</v>
      </c>
      <c r="G20" s="224">
        <v>10287020.75</v>
      </c>
      <c r="H20" s="225">
        <v>14947035.710000001</v>
      </c>
      <c r="I20" s="523"/>
      <c r="J20" s="523"/>
      <c r="K20" s="523"/>
    </row>
    <row r="21" spans="1:11" s="3" customFormat="1" ht="15.75">
      <c r="A21" s="200">
        <v>5.2</v>
      </c>
      <c r="B21" s="202" t="s">
        <v>293</v>
      </c>
      <c r="C21" s="224">
        <v>0</v>
      </c>
      <c r="D21" s="224">
        <v>0</v>
      </c>
      <c r="E21" s="247">
        <v>0</v>
      </c>
      <c r="F21" s="224">
        <v>0</v>
      </c>
      <c r="G21" s="224">
        <v>0</v>
      </c>
      <c r="H21" s="225">
        <v>0</v>
      </c>
      <c r="I21" s="523"/>
      <c r="J21" s="523"/>
      <c r="K21" s="523"/>
    </row>
    <row r="22" spans="1:11" s="3" customFormat="1" ht="15.75">
      <c r="A22" s="200">
        <v>5.3</v>
      </c>
      <c r="B22" s="202" t="s">
        <v>294</v>
      </c>
      <c r="C22" s="224">
        <v>235499560.18000004</v>
      </c>
      <c r="D22" s="224">
        <v>1007819697.11</v>
      </c>
      <c r="E22" s="247">
        <v>1243319257.29</v>
      </c>
      <c r="F22" s="224">
        <v>229577473.94999999</v>
      </c>
      <c r="G22" s="224">
        <v>1020669313.33</v>
      </c>
      <c r="H22" s="225">
        <v>1250246787.28</v>
      </c>
      <c r="I22" s="523"/>
      <c r="J22" s="523"/>
      <c r="K22" s="523"/>
    </row>
    <row r="23" spans="1:11" s="3" customFormat="1" ht="15.75">
      <c r="A23" s="200" t="s">
        <v>295</v>
      </c>
      <c r="B23" s="203" t="s">
        <v>296</v>
      </c>
      <c r="C23" s="224">
        <v>70496212.450000003</v>
      </c>
      <c r="D23" s="224">
        <v>285840137.94</v>
      </c>
      <c r="E23" s="247">
        <v>356336350.38999999</v>
      </c>
      <c r="F23" s="224">
        <v>77423809.400000006</v>
      </c>
      <c r="G23" s="224">
        <v>307632817.18000001</v>
      </c>
      <c r="H23" s="225">
        <v>385056626.58000004</v>
      </c>
      <c r="I23" s="523"/>
      <c r="J23" s="523"/>
      <c r="K23" s="523"/>
    </row>
    <row r="24" spans="1:11" s="3" customFormat="1" ht="15.75">
      <c r="A24" s="200" t="s">
        <v>297</v>
      </c>
      <c r="B24" s="203" t="s">
        <v>298</v>
      </c>
      <c r="C24" s="224">
        <v>103449991.66</v>
      </c>
      <c r="D24" s="224">
        <v>562260568.98000002</v>
      </c>
      <c r="E24" s="247">
        <v>665710560.63999999</v>
      </c>
      <c r="F24" s="224">
        <v>104908120.55</v>
      </c>
      <c r="G24" s="224">
        <v>558474584.22000003</v>
      </c>
      <c r="H24" s="225">
        <v>663382704.76999998</v>
      </c>
      <c r="I24" s="523"/>
      <c r="J24" s="523"/>
      <c r="K24" s="523"/>
    </row>
    <row r="25" spans="1:11" s="3" customFormat="1" ht="15.75">
      <c r="A25" s="200" t="s">
        <v>299</v>
      </c>
      <c r="B25" s="204" t="s">
        <v>300</v>
      </c>
      <c r="C25" s="224">
        <v>0</v>
      </c>
      <c r="D25" s="224">
        <v>0</v>
      </c>
      <c r="E25" s="247">
        <v>0</v>
      </c>
      <c r="F25" s="224">
        <v>0</v>
      </c>
      <c r="G25" s="224">
        <v>0</v>
      </c>
      <c r="H25" s="225">
        <v>0</v>
      </c>
      <c r="I25" s="523"/>
      <c r="J25" s="523"/>
      <c r="K25" s="523"/>
    </row>
    <row r="26" spans="1:11" s="3" customFormat="1" ht="15.75">
      <c r="A26" s="200" t="s">
        <v>301</v>
      </c>
      <c r="B26" s="203" t="s">
        <v>302</v>
      </c>
      <c r="C26" s="224">
        <v>61524107.990000002</v>
      </c>
      <c r="D26" s="224">
        <v>158537761.90000001</v>
      </c>
      <c r="E26" s="247">
        <v>220061869.89000002</v>
      </c>
      <c r="F26" s="224">
        <v>47243595.280000001</v>
      </c>
      <c r="G26" s="224">
        <v>153370450.65000001</v>
      </c>
      <c r="H26" s="225">
        <v>200614045.93000001</v>
      </c>
      <c r="I26" s="523"/>
      <c r="J26" s="523"/>
      <c r="K26" s="523"/>
    </row>
    <row r="27" spans="1:11" s="3" customFormat="1" ht="15.75">
      <c r="A27" s="200" t="s">
        <v>303</v>
      </c>
      <c r="B27" s="203" t="s">
        <v>304</v>
      </c>
      <c r="C27" s="224">
        <v>29248.080000000002</v>
      </c>
      <c r="D27" s="224">
        <v>1181228.29</v>
      </c>
      <c r="E27" s="247">
        <v>1210476.3700000001</v>
      </c>
      <c r="F27" s="224">
        <v>1948.72</v>
      </c>
      <c r="G27" s="224">
        <v>1191461.28</v>
      </c>
      <c r="H27" s="225">
        <v>1193410</v>
      </c>
      <c r="I27" s="523"/>
      <c r="J27" s="523"/>
      <c r="K27" s="523"/>
    </row>
    <row r="28" spans="1:11" s="3" customFormat="1" ht="15.75">
      <c r="A28" s="200">
        <v>5.4</v>
      </c>
      <c r="B28" s="202" t="s">
        <v>305</v>
      </c>
      <c r="C28" s="224">
        <v>28808681.899999999</v>
      </c>
      <c r="D28" s="224">
        <v>53539175.670000002</v>
      </c>
      <c r="E28" s="247">
        <v>82347857.569999993</v>
      </c>
      <c r="F28" s="224">
        <v>25269002.100000001</v>
      </c>
      <c r="G28" s="224">
        <v>40640542.770000003</v>
      </c>
      <c r="H28" s="225">
        <v>65909544.870000005</v>
      </c>
      <c r="I28" s="523"/>
      <c r="J28" s="523"/>
      <c r="K28" s="523"/>
    </row>
    <row r="29" spans="1:11" s="3" customFormat="1" ht="15.75">
      <c r="A29" s="200">
        <v>5.5</v>
      </c>
      <c r="B29" s="202" t="s">
        <v>306</v>
      </c>
      <c r="C29" s="224">
        <v>32119200</v>
      </c>
      <c r="D29" s="224">
        <v>463051.96</v>
      </c>
      <c r="E29" s="247">
        <v>32582251.960000001</v>
      </c>
      <c r="F29" s="224">
        <v>42332.78</v>
      </c>
      <c r="G29" s="224">
        <v>1129606.2</v>
      </c>
      <c r="H29" s="225">
        <v>1171938.98</v>
      </c>
      <c r="I29" s="523"/>
      <c r="J29" s="523"/>
      <c r="K29" s="523"/>
    </row>
    <row r="30" spans="1:11" s="3" customFormat="1" ht="15.75">
      <c r="A30" s="200">
        <v>5.6</v>
      </c>
      <c r="B30" s="202" t="s">
        <v>307</v>
      </c>
      <c r="C30" s="224">
        <v>0</v>
      </c>
      <c r="D30" s="224">
        <v>0</v>
      </c>
      <c r="E30" s="247">
        <v>0</v>
      </c>
      <c r="F30" s="224">
        <v>30895.94</v>
      </c>
      <c r="G30" s="224">
        <v>0</v>
      </c>
      <c r="H30" s="225">
        <v>30895.94</v>
      </c>
      <c r="I30" s="523"/>
      <c r="J30" s="523"/>
      <c r="K30" s="523"/>
    </row>
    <row r="31" spans="1:11" s="3" customFormat="1" ht="15.75">
      <c r="A31" s="200">
        <v>5.7</v>
      </c>
      <c r="B31" s="202" t="s">
        <v>308</v>
      </c>
      <c r="C31" s="224">
        <v>3409938.76</v>
      </c>
      <c r="D31" s="224">
        <v>1344983.62</v>
      </c>
      <c r="E31" s="247">
        <v>4754922.38</v>
      </c>
      <c r="F31" s="224">
        <v>657153.61</v>
      </c>
      <c r="G31" s="224">
        <v>2257682.83</v>
      </c>
      <c r="H31" s="225">
        <v>2914836.44</v>
      </c>
      <c r="I31" s="523"/>
      <c r="J31" s="523"/>
      <c r="K31" s="523"/>
    </row>
    <row r="32" spans="1:11" s="3" customFormat="1" ht="15.75">
      <c r="A32" s="200">
        <v>6</v>
      </c>
      <c r="B32" s="201" t="s">
        <v>309</v>
      </c>
      <c r="C32" s="224">
        <v>0</v>
      </c>
      <c r="D32" s="224">
        <v>111851756.07949999</v>
      </c>
      <c r="E32" s="247">
        <v>111851756.07949999</v>
      </c>
      <c r="F32" s="224">
        <v>0</v>
      </c>
      <c r="G32" s="224">
        <v>74451906.879999995</v>
      </c>
      <c r="H32" s="225">
        <v>74451906.879999995</v>
      </c>
      <c r="I32" s="523"/>
      <c r="J32" s="523"/>
      <c r="K32" s="523"/>
    </row>
    <row r="33" spans="1:11" s="3" customFormat="1" ht="25.5">
      <c r="A33" s="200">
        <v>6.1</v>
      </c>
      <c r="B33" s="202" t="s">
        <v>373</v>
      </c>
      <c r="C33" s="224"/>
      <c r="D33" s="224">
        <v>56589956.079499997</v>
      </c>
      <c r="E33" s="247">
        <v>56589956.079499997</v>
      </c>
      <c r="F33" s="224"/>
      <c r="G33" s="224">
        <v>37252800</v>
      </c>
      <c r="H33" s="225">
        <v>37252800</v>
      </c>
      <c r="I33" s="523"/>
      <c r="J33" s="523"/>
      <c r="K33" s="523"/>
    </row>
    <row r="34" spans="1:11" s="3" customFormat="1" ht="25.5">
      <c r="A34" s="200">
        <v>6.2</v>
      </c>
      <c r="B34" s="202" t="s">
        <v>310</v>
      </c>
      <c r="C34" s="224"/>
      <c r="D34" s="224">
        <v>55261800</v>
      </c>
      <c r="E34" s="247">
        <v>55261800</v>
      </c>
      <c r="F34" s="224"/>
      <c r="G34" s="224">
        <v>37199106.880000003</v>
      </c>
      <c r="H34" s="225">
        <v>37199106.880000003</v>
      </c>
      <c r="I34" s="523"/>
      <c r="J34" s="523"/>
      <c r="K34" s="523"/>
    </row>
    <row r="35" spans="1:11" s="3" customFormat="1" ht="25.5">
      <c r="A35" s="200">
        <v>6.3</v>
      </c>
      <c r="B35" s="202" t="s">
        <v>311</v>
      </c>
      <c r="C35" s="224"/>
      <c r="D35" s="224"/>
      <c r="E35" s="247">
        <v>0</v>
      </c>
      <c r="F35" s="224"/>
      <c r="G35" s="224"/>
      <c r="H35" s="225">
        <v>0</v>
      </c>
      <c r="I35" s="523"/>
      <c r="J35" s="523"/>
      <c r="K35" s="523"/>
    </row>
    <row r="36" spans="1:11" s="3" customFormat="1" ht="15.75">
      <c r="A36" s="200">
        <v>6.4</v>
      </c>
      <c r="B36" s="202" t="s">
        <v>312</v>
      </c>
      <c r="C36" s="224"/>
      <c r="D36" s="224"/>
      <c r="E36" s="247">
        <v>0</v>
      </c>
      <c r="F36" s="224"/>
      <c r="G36" s="224"/>
      <c r="H36" s="225">
        <v>0</v>
      </c>
      <c r="I36" s="523"/>
      <c r="J36" s="523"/>
      <c r="K36" s="523"/>
    </row>
    <row r="37" spans="1:11" s="3" customFormat="1" ht="15.75">
      <c r="A37" s="200">
        <v>6.5</v>
      </c>
      <c r="B37" s="202" t="s">
        <v>313</v>
      </c>
      <c r="C37" s="224"/>
      <c r="D37" s="224"/>
      <c r="E37" s="247">
        <v>0</v>
      </c>
      <c r="F37" s="224"/>
      <c r="G37" s="224"/>
      <c r="H37" s="225">
        <v>0</v>
      </c>
      <c r="I37" s="523"/>
      <c r="J37" s="523"/>
      <c r="K37" s="523"/>
    </row>
    <row r="38" spans="1:11" s="3" customFormat="1" ht="25.5">
      <c r="A38" s="200">
        <v>6.6</v>
      </c>
      <c r="B38" s="202" t="s">
        <v>314</v>
      </c>
      <c r="C38" s="224"/>
      <c r="D38" s="224"/>
      <c r="E38" s="247">
        <v>0</v>
      </c>
      <c r="F38" s="224"/>
      <c r="G38" s="224"/>
      <c r="H38" s="225">
        <v>0</v>
      </c>
      <c r="I38" s="523"/>
      <c r="J38" s="523"/>
      <c r="K38" s="523"/>
    </row>
    <row r="39" spans="1:11" s="3" customFormat="1" ht="25.5">
      <c r="A39" s="200">
        <v>6.7</v>
      </c>
      <c r="B39" s="202" t="s">
        <v>315</v>
      </c>
      <c r="C39" s="224"/>
      <c r="D39" s="224"/>
      <c r="E39" s="247">
        <v>0</v>
      </c>
      <c r="F39" s="224"/>
      <c r="G39" s="224"/>
      <c r="H39" s="225">
        <v>0</v>
      </c>
      <c r="I39" s="523"/>
      <c r="J39" s="523"/>
      <c r="K39" s="523"/>
    </row>
    <row r="40" spans="1:11" s="3" customFormat="1" ht="15.75">
      <c r="A40" s="200">
        <v>7</v>
      </c>
      <c r="B40" s="201" t="s">
        <v>316</v>
      </c>
      <c r="C40" s="224"/>
      <c r="D40" s="224"/>
      <c r="E40" s="247">
        <v>0</v>
      </c>
      <c r="F40" s="224"/>
      <c r="G40" s="224"/>
      <c r="H40" s="225">
        <v>0</v>
      </c>
      <c r="I40" s="523"/>
      <c r="J40" s="523"/>
      <c r="K40" s="523"/>
    </row>
    <row r="41" spans="1:11" s="3" customFormat="1" ht="25.5">
      <c r="A41" s="200">
        <v>7.1</v>
      </c>
      <c r="B41" s="202" t="s">
        <v>317</v>
      </c>
      <c r="C41" s="224">
        <v>145277.64999999997</v>
      </c>
      <c r="D41" s="224">
        <v>822044.47889999999</v>
      </c>
      <c r="E41" s="247">
        <v>967322.12889999989</v>
      </c>
      <c r="F41" s="224">
        <v>351779.75</v>
      </c>
      <c r="G41" s="224">
        <v>1047751.902</v>
      </c>
      <c r="H41" s="225">
        <v>1399531.652</v>
      </c>
      <c r="I41" s="523"/>
      <c r="J41" s="523"/>
      <c r="K41" s="523"/>
    </row>
    <row r="42" spans="1:11" s="3" customFormat="1" ht="25.5">
      <c r="A42" s="200">
        <v>7.2</v>
      </c>
      <c r="B42" s="202" t="s">
        <v>318</v>
      </c>
      <c r="C42" s="224">
        <v>108782.95999999999</v>
      </c>
      <c r="D42" s="224">
        <v>506367.05729999999</v>
      </c>
      <c r="E42" s="247">
        <v>615150.01729999995</v>
      </c>
      <c r="F42" s="224">
        <v>96872.77</v>
      </c>
      <c r="G42" s="224">
        <v>313030.6764</v>
      </c>
      <c r="H42" s="225">
        <v>409903.44640000002</v>
      </c>
      <c r="I42" s="523"/>
      <c r="J42" s="523"/>
      <c r="K42" s="523"/>
    </row>
    <row r="43" spans="1:11" s="3" customFormat="1" ht="25.5">
      <c r="A43" s="200">
        <v>7.3</v>
      </c>
      <c r="B43" s="202" t="s">
        <v>319</v>
      </c>
      <c r="C43" s="224">
        <v>6072611.7500000009</v>
      </c>
      <c r="D43" s="224">
        <v>34411776.529999986</v>
      </c>
      <c r="E43" s="247">
        <v>40484388.279999986</v>
      </c>
      <c r="F43" s="224">
        <v>7175073.8099999987</v>
      </c>
      <c r="G43" s="224">
        <v>33724035.072400033</v>
      </c>
      <c r="H43" s="225">
        <v>40899108.882400036</v>
      </c>
      <c r="I43" s="523"/>
      <c r="J43" s="523"/>
      <c r="K43" s="523"/>
    </row>
    <row r="44" spans="1:11" s="3" customFormat="1" ht="25.5">
      <c r="A44" s="200">
        <v>7.4</v>
      </c>
      <c r="B44" s="202" t="s">
        <v>320</v>
      </c>
      <c r="C44" s="224">
        <v>2169849.7800000105</v>
      </c>
      <c r="D44" s="224">
        <v>11436087.058799986</v>
      </c>
      <c r="E44" s="247">
        <v>13605936.838799996</v>
      </c>
      <c r="F44" s="224">
        <v>2409505.6500000134</v>
      </c>
      <c r="G44" s="224">
        <v>11761730.504400037</v>
      </c>
      <c r="H44" s="225">
        <v>14171236.154400051</v>
      </c>
      <c r="I44" s="523"/>
      <c r="J44" s="523"/>
      <c r="K44" s="523"/>
    </row>
    <row r="45" spans="1:11" s="3" customFormat="1" ht="15.75">
      <c r="A45" s="200">
        <v>8</v>
      </c>
      <c r="B45" s="201" t="s">
        <v>321</v>
      </c>
      <c r="C45" s="224">
        <v>4841.2970000000005</v>
      </c>
      <c r="D45" s="224">
        <v>279632.93138999998</v>
      </c>
      <c r="E45" s="247">
        <v>284474.22839</v>
      </c>
      <c r="F45" s="224">
        <v>324704.18</v>
      </c>
      <c r="G45" s="224">
        <v>450913.58454999991</v>
      </c>
      <c r="H45" s="225">
        <v>775617.76454999996</v>
      </c>
      <c r="I45" s="523"/>
      <c r="J45" s="523"/>
      <c r="K45" s="523"/>
    </row>
    <row r="46" spans="1:11" s="3" customFormat="1" ht="15.75">
      <c r="A46" s="200">
        <v>8.1</v>
      </c>
      <c r="B46" s="202" t="s">
        <v>322</v>
      </c>
      <c r="C46" s="224"/>
      <c r="D46" s="224"/>
      <c r="E46" s="247">
        <v>0</v>
      </c>
      <c r="F46" s="224"/>
      <c r="G46" s="224"/>
      <c r="H46" s="225">
        <v>0</v>
      </c>
      <c r="I46" s="523"/>
      <c r="J46" s="523"/>
      <c r="K46" s="523"/>
    </row>
    <row r="47" spans="1:11" s="3" customFormat="1" ht="15.75">
      <c r="A47" s="200">
        <v>8.1999999999999993</v>
      </c>
      <c r="B47" s="202" t="s">
        <v>323</v>
      </c>
      <c r="C47" s="224">
        <v>4841.2970000000005</v>
      </c>
      <c r="D47" s="224">
        <v>279632.93138999998</v>
      </c>
      <c r="E47" s="247">
        <v>284474.22839</v>
      </c>
      <c r="F47" s="224">
        <v>4624.1000000000004</v>
      </c>
      <c r="G47" s="224">
        <v>450913.58454999991</v>
      </c>
      <c r="H47" s="225">
        <v>455537.68454999989</v>
      </c>
      <c r="I47" s="523"/>
      <c r="J47" s="523"/>
      <c r="K47" s="523"/>
    </row>
    <row r="48" spans="1:11" s="3" customFormat="1" ht="15.75">
      <c r="A48" s="200">
        <v>8.3000000000000007</v>
      </c>
      <c r="B48" s="202" t="s">
        <v>324</v>
      </c>
      <c r="C48" s="224"/>
      <c r="D48" s="224"/>
      <c r="E48" s="247">
        <v>0</v>
      </c>
      <c r="F48" s="224">
        <v>320080.08</v>
      </c>
      <c r="G48" s="224"/>
      <c r="H48" s="225">
        <v>320080.08</v>
      </c>
      <c r="I48" s="523"/>
      <c r="J48" s="523"/>
      <c r="K48" s="523"/>
    </row>
    <row r="49" spans="1:11" s="3" customFormat="1" ht="15.75">
      <c r="A49" s="200">
        <v>8.4</v>
      </c>
      <c r="B49" s="202" t="s">
        <v>325</v>
      </c>
      <c r="C49" s="224"/>
      <c r="D49" s="224"/>
      <c r="E49" s="247">
        <v>0</v>
      </c>
      <c r="F49" s="224"/>
      <c r="G49" s="224"/>
      <c r="H49" s="225">
        <v>0</v>
      </c>
      <c r="I49" s="523"/>
      <c r="J49" s="523"/>
      <c r="K49" s="523"/>
    </row>
    <row r="50" spans="1:11" s="3" customFormat="1" ht="15.75">
      <c r="A50" s="200">
        <v>8.5</v>
      </c>
      <c r="B50" s="202" t="s">
        <v>326</v>
      </c>
      <c r="C50" s="224"/>
      <c r="D50" s="224"/>
      <c r="E50" s="247">
        <v>0</v>
      </c>
      <c r="F50" s="224"/>
      <c r="G50" s="224"/>
      <c r="H50" s="225">
        <v>0</v>
      </c>
      <c r="I50" s="523"/>
      <c r="J50" s="523"/>
      <c r="K50" s="523"/>
    </row>
    <row r="51" spans="1:11" s="3" customFormat="1" ht="15.75">
      <c r="A51" s="200">
        <v>8.6</v>
      </c>
      <c r="B51" s="202" t="s">
        <v>327</v>
      </c>
      <c r="C51" s="224"/>
      <c r="D51" s="224"/>
      <c r="E51" s="247">
        <v>0</v>
      </c>
      <c r="F51" s="224"/>
      <c r="G51" s="224"/>
      <c r="H51" s="225">
        <v>0</v>
      </c>
      <c r="I51" s="523"/>
      <c r="J51" s="523"/>
      <c r="K51" s="523"/>
    </row>
    <row r="52" spans="1:11" s="3" customFormat="1" ht="15.75">
      <c r="A52" s="200">
        <v>8.6999999999999993</v>
      </c>
      <c r="B52" s="202" t="s">
        <v>328</v>
      </c>
      <c r="C52" s="224"/>
      <c r="D52" s="224"/>
      <c r="E52" s="247">
        <v>0</v>
      </c>
      <c r="F52" s="224"/>
      <c r="G52" s="224"/>
      <c r="H52" s="225">
        <v>0</v>
      </c>
      <c r="I52" s="523"/>
      <c r="J52" s="523"/>
      <c r="K52" s="523"/>
    </row>
    <row r="53" spans="1:11" s="3" customFormat="1" ht="26.25" thickBot="1">
      <c r="A53" s="205">
        <v>9</v>
      </c>
      <c r="B53" s="206" t="s">
        <v>329</v>
      </c>
      <c r="C53" s="248"/>
      <c r="D53" s="248"/>
      <c r="E53" s="249">
        <v>0</v>
      </c>
      <c r="F53" s="248"/>
      <c r="G53" s="248"/>
      <c r="H53" s="231">
        <v>0</v>
      </c>
      <c r="I53" s="523"/>
      <c r="J53" s="523"/>
      <c r="K53" s="52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I38" sqref="I38"/>
      <selection pane="topRight" activeCell="I38" sqref="I38"/>
      <selection pane="bottomLeft" activeCell="I38" sqref="I38"/>
      <selection pane="bottomRight" activeCell="G19" sqref="G19"/>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
      <c r="A1" s="15" t="s">
        <v>191</v>
      </c>
      <c r="B1" s="14" t="str">
        <f>Info!C2</f>
        <v>ს.ს "პროკრედიტ ბანკი"</v>
      </c>
      <c r="C1" s="14"/>
      <c r="D1" s="329"/>
    </row>
    <row r="2" spans="1:8" ht="15">
      <c r="A2" s="15" t="s">
        <v>192</v>
      </c>
      <c r="B2" s="447">
        <f>'1. key ratios'!B2</f>
        <v>43465</v>
      </c>
      <c r="C2" s="27"/>
      <c r="D2" s="16"/>
      <c r="E2" s="9"/>
      <c r="F2" s="9"/>
      <c r="G2" s="9"/>
      <c r="H2" s="9"/>
    </row>
    <row r="3" spans="1:8" ht="15">
      <c r="A3" s="15"/>
      <c r="B3" s="14"/>
      <c r="C3" s="27"/>
      <c r="D3" s="16"/>
      <c r="E3" s="9"/>
      <c r="F3" s="9"/>
      <c r="G3" s="9"/>
      <c r="H3" s="9"/>
    </row>
    <row r="4" spans="1:8" ht="15" customHeight="1" thickBot="1">
      <c r="A4" s="194" t="s">
        <v>336</v>
      </c>
      <c r="B4" s="195" t="s">
        <v>190</v>
      </c>
      <c r="C4" s="194"/>
      <c r="D4" s="196" t="s">
        <v>95</v>
      </c>
    </row>
    <row r="5" spans="1:8" ht="15" customHeight="1">
      <c r="A5" s="192" t="s">
        <v>27</v>
      </c>
      <c r="B5" s="193"/>
      <c r="C5" s="483">
        <v>43465</v>
      </c>
      <c r="D5" s="483">
        <v>43373</v>
      </c>
    </row>
    <row r="6" spans="1:8" ht="15" customHeight="1">
      <c r="A6" s="373">
        <v>1</v>
      </c>
      <c r="B6" s="374" t="s">
        <v>195</v>
      </c>
      <c r="C6" s="375">
        <v>1107622413.8876667</v>
      </c>
      <c r="D6" s="484">
        <v>1076992571.8358474</v>
      </c>
      <c r="E6" s="489"/>
      <c r="F6" s="489"/>
    </row>
    <row r="7" spans="1:8" ht="15" customHeight="1">
      <c r="A7" s="373">
        <v>1.1000000000000001</v>
      </c>
      <c r="B7" s="376" t="s">
        <v>22</v>
      </c>
      <c r="C7" s="377">
        <v>1065615364.4588</v>
      </c>
      <c r="D7" s="485">
        <v>1039745358.68804</v>
      </c>
      <c r="E7" s="489"/>
      <c r="F7" s="489"/>
    </row>
    <row r="8" spans="1:8" ht="25.5">
      <c r="A8" s="373" t="s">
        <v>255</v>
      </c>
      <c r="B8" s="378" t="s">
        <v>330</v>
      </c>
      <c r="C8" s="377"/>
      <c r="D8" s="485"/>
      <c r="E8" s="489"/>
      <c r="F8" s="489"/>
    </row>
    <row r="9" spans="1:8" ht="15" customHeight="1">
      <c r="A9" s="373">
        <v>1.2</v>
      </c>
      <c r="B9" s="376" t="s">
        <v>23</v>
      </c>
      <c r="C9" s="377">
        <v>41780689.604548723</v>
      </c>
      <c r="D9" s="485">
        <v>37186136.237289459</v>
      </c>
      <c r="E9" s="489"/>
      <c r="F9" s="489"/>
    </row>
    <row r="10" spans="1:8" ht="15" customHeight="1">
      <c r="A10" s="373">
        <v>1.3</v>
      </c>
      <c r="B10" s="380" t="s">
        <v>78</v>
      </c>
      <c r="C10" s="379">
        <v>226359.824318</v>
      </c>
      <c r="D10" s="486">
        <v>61076.910517999997</v>
      </c>
      <c r="E10" s="489"/>
      <c r="F10" s="489"/>
    </row>
    <row r="11" spans="1:8" ht="15" customHeight="1">
      <c r="A11" s="373">
        <v>2</v>
      </c>
      <c r="B11" s="374" t="s">
        <v>196</v>
      </c>
      <c r="C11" s="377">
        <v>20614051.110609122</v>
      </c>
      <c r="D11" s="485">
        <v>20132418.911446542</v>
      </c>
      <c r="E11" s="489"/>
      <c r="F11" s="489"/>
    </row>
    <row r="12" spans="1:8" ht="15" customHeight="1">
      <c r="A12" s="391">
        <v>3</v>
      </c>
      <c r="B12" s="392" t="s">
        <v>194</v>
      </c>
      <c r="C12" s="379">
        <v>137062124.39725</v>
      </c>
      <c r="D12" s="486">
        <v>148961725.24218747</v>
      </c>
      <c r="E12" s="489"/>
      <c r="F12" s="489"/>
    </row>
    <row r="13" spans="1:8" ht="15" customHeight="1" thickBot="1">
      <c r="A13" s="123">
        <v>4</v>
      </c>
      <c r="B13" s="124" t="s">
        <v>256</v>
      </c>
      <c r="C13" s="250">
        <v>1265298589.3955257</v>
      </c>
      <c r="D13" s="487">
        <v>1246086715.9894814</v>
      </c>
      <c r="E13" s="489"/>
      <c r="F13" s="489"/>
    </row>
    <row r="14" spans="1:8">
      <c r="B14" s="21"/>
    </row>
    <row r="15" spans="1:8">
      <c r="B15" s="92"/>
    </row>
    <row r="16" spans="1:8">
      <c r="B16" s="92"/>
    </row>
    <row r="17" spans="2:2">
      <c r="B17" s="92"/>
    </row>
    <row r="18" spans="2:2">
      <c r="B18" s="9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Normal="100" workbookViewId="0">
      <pane xSplit="1" ySplit="4" topLeftCell="B5" activePane="bottomRight" state="frozen"/>
      <selection activeCell="I38" sqref="I38"/>
      <selection pane="topRight" activeCell="I38" sqref="I38"/>
      <selection pane="bottomLeft" activeCell="I38" sqref="I38"/>
      <selection pane="bottomRight" activeCell="B33" sqref="B33:B37"/>
    </sheetView>
  </sheetViews>
  <sheetFormatPr defaultRowHeight="15"/>
  <cols>
    <col min="1" max="1" width="9.5703125" style="2" bestFit="1" customWidth="1"/>
    <col min="2" max="2" width="90.42578125" style="2" bestFit="1" customWidth="1"/>
    <col min="3" max="3" width="9.140625" style="2"/>
  </cols>
  <sheetData>
    <row r="1" spans="1:8">
      <c r="A1" s="2" t="s">
        <v>191</v>
      </c>
      <c r="B1" s="329" t="str">
        <f>Info!C2</f>
        <v>ს.ს "პროკრედიტ ბანკი"</v>
      </c>
    </row>
    <row r="2" spans="1:8">
      <c r="A2" s="2" t="s">
        <v>192</v>
      </c>
      <c r="B2" s="445">
        <f>'1. key ratios'!B2</f>
        <v>43465</v>
      </c>
    </row>
    <row r="4" spans="1:8" ht="16.5" customHeight="1" thickBot="1">
      <c r="A4" s="207" t="s">
        <v>337</v>
      </c>
      <c r="B4" s="62" t="s">
        <v>151</v>
      </c>
      <c r="C4" s="11"/>
    </row>
    <row r="5" spans="1:8" ht="15.75">
      <c r="A5" s="8"/>
      <c r="B5" s="541" t="s">
        <v>152</v>
      </c>
      <c r="C5" s="542"/>
    </row>
    <row r="6" spans="1:8">
      <c r="A6" s="12">
        <v>1</v>
      </c>
      <c r="B6" s="64" t="s">
        <v>502</v>
      </c>
      <c r="C6" s="65"/>
    </row>
    <row r="7" spans="1:8">
      <c r="A7" s="12">
        <v>2</v>
      </c>
      <c r="B7" s="64" t="s">
        <v>503</v>
      </c>
      <c r="C7" s="65"/>
    </row>
    <row r="8" spans="1:8">
      <c r="A8" s="12">
        <v>3</v>
      </c>
      <c r="B8" s="64" t="s">
        <v>494</v>
      </c>
      <c r="C8" s="65"/>
    </row>
    <row r="9" spans="1:8">
      <c r="A9" s="12">
        <v>4</v>
      </c>
      <c r="B9" s="64" t="s">
        <v>495</v>
      </c>
      <c r="C9" s="65"/>
    </row>
    <row r="10" spans="1:8">
      <c r="A10" s="12">
        <v>5</v>
      </c>
      <c r="B10" s="64" t="s">
        <v>504</v>
      </c>
      <c r="C10" s="65"/>
    </row>
    <row r="11" spans="1:8">
      <c r="A11" s="12"/>
      <c r="B11" s="64"/>
      <c r="C11" s="65"/>
    </row>
    <row r="12" spans="1:8">
      <c r="A12" s="12"/>
      <c r="B12" s="64"/>
      <c r="C12" s="65"/>
      <c r="H12" s="4"/>
    </row>
    <row r="13" spans="1:8">
      <c r="A13" s="12"/>
      <c r="B13" s="64"/>
      <c r="C13" s="65"/>
    </row>
    <row r="14" spans="1:8">
      <c r="A14" s="12"/>
      <c r="B14" s="64"/>
      <c r="C14" s="65"/>
    </row>
    <row r="15" spans="1:8">
      <c r="A15" s="12"/>
      <c r="B15" s="64"/>
      <c r="C15" s="65"/>
    </row>
    <row r="16" spans="1:8">
      <c r="A16" s="12"/>
      <c r="B16" s="543"/>
      <c r="C16" s="544"/>
    </row>
    <row r="17" spans="1:3" ht="15.75">
      <c r="A17" s="12"/>
      <c r="B17" s="545" t="s">
        <v>153</v>
      </c>
      <c r="C17" s="546"/>
    </row>
    <row r="18" spans="1:3" ht="15.75">
      <c r="A18" s="12">
        <v>1</v>
      </c>
      <c r="B18" s="25" t="s">
        <v>496</v>
      </c>
      <c r="C18" s="63"/>
    </row>
    <row r="19" spans="1:3" ht="15.75">
      <c r="A19" s="12">
        <v>2</v>
      </c>
      <c r="B19" s="25" t="s">
        <v>492</v>
      </c>
      <c r="C19" s="63"/>
    </row>
    <row r="20" spans="1:3" ht="15.75">
      <c r="A20" s="12">
        <v>3</v>
      </c>
      <c r="B20" s="25" t="s">
        <v>497</v>
      </c>
      <c r="C20" s="63"/>
    </row>
    <row r="21" spans="1:3" ht="15.75">
      <c r="A21" s="12"/>
      <c r="B21" s="25"/>
      <c r="C21" s="63"/>
    </row>
    <row r="22" spans="1:3" ht="15.75">
      <c r="A22" s="12"/>
      <c r="B22" s="25"/>
      <c r="C22" s="63"/>
    </row>
    <row r="23" spans="1:3" ht="15.75">
      <c r="A23" s="12"/>
      <c r="B23" s="25"/>
      <c r="C23" s="63"/>
    </row>
    <row r="24" spans="1:3" ht="15.75">
      <c r="A24" s="12"/>
      <c r="B24" s="25"/>
      <c r="C24" s="63"/>
    </row>
    <row r="25" spans="1:3" ht="15.75">
      <c r="A25" s="12"/>
      <c r="B25" s="25"/>
      <c r="C25" s="63"/>
    </row>
    <row r="26" spans="1:3" ht="15.75">
      <c r="A26" s="12"/>
      <c r="B26" s="25"/>
      <c r="C26" s="63"/>
    </row>
    <row r="27" spans="1:3" ht="15.75" customHeight="1">
      <c r="A27" s="12"/>
      <c r="B27" s="25"/>
      <c r="C27" s="26"/>
    </row>
    <row r="28" spans="1:3" ht="15.75" customHeight="1">
      <c r="A28" s="12"/>
      <c r="B28" s="25"/>
      <c r="C28" s="26"/>
    </row>
    <row r="29" spans="1:3" ht="30" customHeight="1">
      <c r="A29" s="12"/>
      <c r="B29" s="547" t="s">
        <v>154</v>
      </c>
      <c r="C29" s="548"/>
    </row>
    <row r="30" spans="1:3">
      <c r="A30" s="12">
        <v>1</v>
      </c>
      <c r="B30" s="64" t="s">
        <v>498</v>
      </c>
      <c r="C30" s="490">
        <v>1</v>
      </c>
    </row>
    <row r="31" spans="1:3" ht="15.75" customHeight="1">
      <c r="A31" s="12"/>
      <c r="B31" s="64"/>
      <c r="C31" s="65"/>
    </row>
    <row r="32" spans="1:3" ht="29.25" customHeight="1">
      <c r="A32" s="12"/>
      <c r="B32" s="547" t="s">
        <v>277</v>
      </c>
      <c r="C32" s="548"/>
    </row>
    <row r="33" spans="1:3">
      <c r="A33" s="12">
        <v>1</v>
      </c>
      <c r="B33" s="527" t="s">
        <v>499</v>
      </c>
      <c r="C33" s="494">
        <v>0.17</v>
      </c>
    </row>
    <row r="34" spans="1:3">
      <c r="A34" s="12">
        <v>2</v>
      </c>
      <c r="B34" s="527" t="s">
        <v>500</v>
      </c>
      <c r="C34" s="495">
        <v>0.13200000000000001</v>
      </c>
    </row>
    <row r="35" spans="1:3">
      <c r="A35" s="12">
        <v>3</v>
      </c>
      <c r="B35" s="528" t="s">
        <v>505</v>
      </c>
      <c r="C35" s="495">
        <v>0.125</v>
      </c>
    </row>
    <row r="36" spans="1:3">
      <c r="A36" s="12">
        <v>4</v>
      </c>
      <c r="B36" s="527" t="s">
        <v>501</v>
      </c>
      <c r="C36" s="495">
        <v>0.1</v>
      </c>
    </row>
    <row r="37" spans="1:3">
      <c r="A37" s="12">
        <v>5</v>
      </c>
      <c r="B37" s="527" t="s">
        <v>506</v>
      </c>
      <c r="C37" s="495">
        <v>8.5999999999999993E-2</v>
      </c>
    </row>
    <row r="38" spans="1:3">
      <c r="A38" s="12"/>
      <c r="B38" s="492"/>
      <c r="C38" s="493"/>
    </row>
    <row r="39" spans="1:3">
      <c r="A39" s="12"/>
      <c r="B39" s="492"/>
      <c r="C39" s="493"/>
    </row>
    <row r="40" spans="1:3">
      <c r="A40" s="12"/>
      <c r="B40" s="492"/>
      <c r="C40" s="493"/>
    </row>
    <row r="41" spans="1:3">
      <c r="A41" s="491"/>
      <c r="B41" s="492"/>
      <c r="C41" s="493"/>
    </row>
    <row r="42" spans="1:3" ht="16.5" thickBot="1">
      <c r="A42" s="13"/>
      <c r="B42" s="66"/>
      <c r="C42" s="67"/>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2"/>
  <sheetViews>
    <sheetView zoomScaleNormal="100" workbookViewId="0">
      <pane xSplit="1" ySplit="5" topLeftCell="B6" activePane="bottomRight" state="frozen"/>
      <selection activeCell="I38" sqref="I38"/>
      <selection pane="topRight" activeCell="I38" sqref="I38"/>
      <selection pane="bottomLeft" activeCell="I38" sqref="I38"/>
      <selection pane="bottomRight" activeCell="G13" sqref="G1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5" t="s">
        <v>191</v>
      </c>
      <c r="B1" s="14" t="str">
        <f>Info!C2</f>
        <v>ს.ს "პროკრედიტ ბანკი"</v>
      </c>
    </row>
    <row r="2" spans="1:7" s="19" customFormat="1" ht="15.75" customHeight="1">
      <c r="A2" s="19" t="s">
        <v>192</v>
      </c>
      <c r="B2" s="446">
        <f>'1. key ratios'!B2</f>
        <v>43465</v>
      </c>
    </row>
    <row r="3" spans="1:7" s="19" customFormat="1" ht="15.75" customHeight="1"/>
    <row r="4" spans="1:7" s="19" customFormat="1" ht="15.75" customHeight="1" thickBot="1">
      <c r="A4" s="208" t="s">
        <v>338</v>
      </c>
      <c r="B4" s="209" t="s">
        <v>266</v>
      </c>
      <c r="C4" s="172"/>
      <c r="D4" s="172"/>
      <c r="E4" s="173" t="s">
        <v>95</v>
      </c>
    </row>
    <row r="5" spans="1:7" s="107" customFormat="1" ht="17.45" customHeight="1">
      <c r="A5" s="342"/>
      <c r="B5" s="343"/>
      <c r="C5" s="171" t="s">
        <v>0</v>
      </c>
      <c r="D5" s="171" t="s">
        <v>1</v>
      </c>
      <c r="E5" s="344" t="s">
        <v>2</v>
      </c>
    </row>
    <row r="6" spans="1:7" s="139" customFormat="1" ht="14.45" customHeight="1">
      <c r="A6" s="345"/>
      <c r="B6" s="549" t="s">
        <v>234</v>
      </c>
      <c r="C6" s="549" t="s">
        <v>233</v>
      </c>
      <c r="D6" s="550" t="s">
        <v>232</v>
      </c>
      <c r="E6" s="551"/>
      <c r="G6"/>
    </row>
    <row r="7" spans="1:7" s="139" customFormat="1" ht="99.6" customHeight="1">
      <c r="A7" s="345"/>
      <c r="B7" s="549"/>
      <c r="C7" s="549"/>
      <c r="D7" s="338" t="s">
        <v>231</v>
      </c>
      <c r="E7" s="339" t="s">
        <v>401</v>
      </c>
      <c r="G7"/>
    </row>
    <row r="8" spans="1:7">
      <c r="A8" s="346">
        <v>1</v>
      </c>
      <c r="B8" s="347" t="s">
        <v>156</v>
      </c>
      <c r="C8" s="348">
        <v>51728822.530000001</v>
      </c>
      <c r="D8" s="348"/>
      <c r="E8" s="349">
        <v>51728822.530000001</v>
      </c>
    </row>
    <row r="9" spans="1:7">
      <c r="A9" s="346">
        <v>2</v>
      </c>
      <c r="B9" s="347" t="s">
        <v>157</v>
      </c>
      <c r="C9" s="348">
        <v>192161821.33000001</v>
      </c>
      <c r="D9" s="348"/>
      <c r="E9" s="349">
        <v>192161821.33000001</v>
      </c>
    </row>
    <row r="10" spans="1:7">
      <c r="A10" s="346">
        <v>3</v>
      </c>
      <c r="B10" s="347" t="s">
        <v>230</v>
      </c>
      <c r="C10" s="348">
        <v>121131515.22</v>
      </c>
      <c r="D10" s="348"/>
      <c r="E10" s="349">
        <v>121131515.22</v>
      </c>
    </row>
    <row r="11" spans="1:7" ht="25.5">
      <c r="A11" s="346">
        <v>4</v>
      </c>
      <c r="B11" s="347" t="s">
        <v>187</v>
      </c>
      <c r="C11" s="348">
        <v>0</v>
      </c>
      <c r="D11" s="348"/>
      <c r="E11" s="349"/>
    </row>
    <row r="12" spans="1:7">
      <c r="A12" s="346">
        <v>5</v>
      </c>
      <c r="B12" s="347" t="s">
        <v>159</v>
      </c>
      <c r="C12" s="348">
        <v>29584521.789999999</v>
      </c>
      <c r="D12" s="348"/>
      <c r="E12" s="349">
        <v>29584521.789999999</v>
      </c>
    </row>
    <row r="13" spans="1:7">
      <c r="A13" s="346">
        <v>6.1</v>
      </c>
      <c r="B13" s="347" t="s">
        <v>160</v>
      </c>
      <c r="C13" s="350">
        <v>1043508431.7744001</v>
      </c>
      <c r="D13" s="348"/>
      <c r="E13" s="349">
        <v>1043508431.7744001</v>
      </c>
    </row>
    <row r="14" spans="1:7">
      <c r="A14" s="346">
        <v>6.2</v>
      </c>
      <c r="B14" s="351" t="s">
        <v>161</v>
      </c>
      <c r="C14" s="350">
        <v>-33499760.002392001</v>
      </c>
      <c r="D14" s="348"/>
      <c r="E14" s="349">
        <v>-33499760.002392001</v>
      </c>
    </row>
    <row r="15" spans="1:7">
      <c r="A15" s="346">
        <v>6</v>
      </c>
      <c r="B15" s="347" t="s">
        <v>229</v>
      </c>
      <c r="C15" s="348">
        <v>1010008671.7720082</v>
      </c>
      <c r="D15" s="348"/>
      <c r="E15" s="349">
        <v>1010008671.7720081</v>
      </c>
    </row>
    <row r="16" spans="1:7" ht="25.5">
      <c r="A16" s="346">
        <v>7</v>
      </c>
      <c r="B16" s="347" t="s">
        <v>163</v>
      </c>
      <c r="C16" s="348">
        <v>5793301.5800000001</v>
      </c>
      <c r="D16" s="348"/>
      <c r="E16" s="349">
        <v>5793301.5800000001</v>
      </c>
    </row>
    <row r="17" spans="1:7">
      <c r="A17" s="346">
        <v>8</v>
      </c>
      <c r="B17" s="347" t="s">
        <v>164</v>
      </c>
      <c r="C17" s="348">
        <v>0</v>
      </c>
      <c r="D17" s="348"/>
      <c r="E17" s="349"/>
      <c r="F17" s="6"/>
      <c r="G17" s="6"/>
    </row>
    <row r="18" spans="1:7">
      <c r="A18" s="346">
        <v>9</v>
      </c>
      <c r="B18" s="347" t="s">
        <v>165</v>
      </c>
      <c r="C18" s="348">
        <v>6349228.8300000001</v>
      </c>
      <c r="D18" s="348">
        <v>6194572.1799999997</v>
      </c>
      <c r="E18" s="349">
        <v>154656.65000000037</v>
      </c>
      <c r="G18" s="6"/>
    </row>
    <row r="19" spans="1:7" ht="25.5">
      <c r="A19" s="346">
        <v>10</v>
      </c>
      <c r="B19" s="347" t="s">
        <v>166</v>
      </c>
      <c r="C19" s="348">
        <v>62278978.430000015</v>
      </c>
      <c r="D19" s="348">
        <v>1287075.6999999993</v>
      </c>
      <c r="E19" s="349">
        <v>60991902.730000019</v>
      </c>
      <c r="G19" s="6"/>
    </row>
    <row r="20" spans="1:7">
      <c r="A20" s="346">
        <v>11</v>
      </c>
      <c r="B20" s="347" t="s">
        <v>167</v>
      </c>
      <c r="C20" s="348">
        <v>19226944.203699999</v>
      </c>
      <c r="D20" s="348"/>
      <c r="E20" s="349">
        <v>19226944.203699999</v>
      </c>
    </row>
    <row r="21" spans="1:7" ht="51.75" thickBot="1">
      <c r="A21" s="352"/>
      <c r="B21" s="353" t="s">
        <v>374</v>
      </c>
      <c r="C21" s="297">
        <f>SUM(C8:C12, C15:C20)</f>
        <v>1498263805.6857083</v>
      </c>
      <c r="D21" s="297">
        <f>SUM(D8:D12, D15:D20)</f>
        <v>7481647.879999999</v>
      </c>
      <c r="E21" s="354">
        <f>SUM(E8:E12, E15:E20)</f>
        <v>1490782157.8057082</v>
      </c>
    </row>
    <row r="22" spans="1:7">
      <c r="A22"/>
      <c r="B22"/>
      <c r="C22"/>
      <c r="D22"/>
      <c r="E22"/>
    </row>
    <row r="23" spans="1:7">
      <c r="A23"/>
      <c r="B23"/>
      <c r="C23"/>
      <c r="D23"/>
      <c r="E23"/>
    </row>
    <row r="25" spans="1:7" s="2" customFormat="1">
      <c r="B25" s="329"/>
      <c r="C25" s="329"/>
      <c r="D25" s="329"/>
      <c r="E25" s="329"/>
      <c r="F25"/>
      <c r="G25"/>
    </row>
    <row r="26" spans="1:7" s="2" customFormat="1">
      <c r="A26" s="329"/>
      <c r="B26" s="329"/>
      <c r="C26" s="329"/>
      <c r="D26" s="329"/>
      <c r="E26" s="329"/>
      <c r="F26"/>
      <c r="G26"/>
    </row>
    <row r="27" spans="1:7" s="2" customFormat="1">
      <c r="A27" s="329"/>
      <c r="B27" s="329"/>
      <c r="C27" s="329"/>
      <c r="D27" s="329"/>
      <c r="E27" s="329"/>
      <c r="F27"/>
      <c r="G27"/>
    </row>
    <row r="28" spans="1:7" s="2" customFormat="1">
      <c r="A28" s="329"/>
      <c r="B28" s="329"/>
      <c r="C28" s="329"/>
      <c r="D28" s="329"/>
      <c r="E28" s="329"/>
      <c r="F28"/>
      <c r="G28"/>
    </row>
    <row r="29" spans="1:7" s="2" customFormat="1">
      <c r="A29" s="329"/>
      <c r="B29" s="329"/>
      <c r="C29" s="329"/>
      <c r="D29" s="329"/>
      <c r="E29" s="329"/>
      <c r="F29"/>
      <c r="G29"/>
    </row>
    <row r="30" spans="1:7" s="2" customFormat="1">
      <c r="A30" s="329"/>
      <c r="B30" s="329"/>
      <c r="C30" s="329"/>
      <c r="D30" s="329"/>
      <c r="E30" s="329"/>
      <c r="F30"/>
      <c r="G30"/>
    </row>
    <row r="31" spans="1:7" s="2" customFormat="1">
      <c r="A31" s="329"/>
      <c r="B31" s="329"/>
      <c r="C31" s="329"/>
      <c r="D31" s="329"/>
      <c r="E31" s="329"/>
      <c r="F31"/>
      <c r="G31"/>
    </row>
    <row r="32" spans="1:7" s="2" customFormat="1">
      <c r="A32" s="329"/>
      <c r="B32" s="329"/>
      <c r="C32" s="329"/>
      <c r="D32" s="329"/>
      <c r="E32" s="329"/>
      <c r="F32"/>
      <c r="G32"/>
    </row>
    <row r="33" spans="1:7" s="2" customFormat="1">
      <c r="A33" s="329"/>
      <c r="B33" s="329"/>
      <c r="C33" s="329"/>
      <c r="D33" s="329"/>
      <c r="E33" s="329"/>
      <c r="F33"/>
      <c r="G33"/>
    </row>
    <row r="34" spans="1:7" s="2" customFormat="1">
      <c r="A34" s="329"/>
      <c r="B34" s="329"/>
      <c r="C34" s="329"/>
      <c r="D34" s="329"/>
      <c r="E34" s="329"/>
      <c r="F34"/>
      <c r="G34"/>
    </row>
    <row r="35" spans="1:7" s="2" customFormat="1">
      <c r="A35" s="329"/>
      <c r="B35" s="329"/>
      <c r="C35" s="329"/>
      <c r="D35" s="329"/>
      <c r="E35" s="329"/>
      <c r="F35"/>
      <c r="G35"/>
    </row>
    <row r="36" spans="1:7" s="2" customFormat="1">
      <c r="A36" s="329"/>
      <c r="B36" s="329"/>
      <c r="C36" s="329"/>
      <c r="D36" s="329"/>
      <c r="E36" s="329"/>
      <c r="F36"/>
      <c r="G36"/>
    </row>
    <row r="37" spans="1:7" s="2" customFormat="1">
      <c r="A37" s="329"/>
      <c r="B37" s="329"/>
      <c r="C37" s="329"/>
      <c r="D37" s="329"/>
      <c r="E37" s="329"/>
      <c r="F37"/>
      <c r="G37"/>
    </row>
    <row r="38" spans="1:7">
      <c r="A38" s="329"/>
      <c r="B38" s="329"/>
      <c r="C38" s="329"/>
      <c r="D38" s="329"/>
      <c r="E38" s="329"/>
    </row>
    <row r="39" spans="1:7">
      <c r="A39" s="329"/>
      <c r="B39" s="329"/>
      <c r="C39" s="329"/>
      <c r="D39" s="329"/>
      <c r="E39" s="329"/>
    </row>
    <row r="40" spans="1:7">
      <c r="A40" s="329"/>
      <c r="B40" s="329"/>
      <c r="C40" s="329"/>
      <c r="D40" s="329"/>
      <c r="E40" s="329"/>
    </row>
    <row r="41" spans="1:7">
      <c r="A41" s="329"/>
      <c r="B41" s="329"/>
      <c r="C41" s="329"/>
      <c r="D41" s="329"/>
      <c r="E41" s="329"/>
    </row>
    <row r="42" spans="1:7">
      <c r="A42" s="329"/>
      <c r="B42" s="329"/>
      <c r="C42" s="329"/>
      <c r="D42" s="329"/>
      <c r="E42" s="329"/>
    </row>
    <row r="43" spans="1:7">
      <c r="A43" s="329"/>
      <c r="B43" s="329"/>
      <c r="C43" s="329"/>
      <c r="D43" s="329"/>
      <c r="E43" s="329"/>
    </row>
    <row r="44" spans="1:7">
      <c r="A44" s="329"/>
      <c r="B44" s="329"/>
      <c r="C44" s="329"/>
      <c r="D44" s="329"/>
      <c r="E44" s="329"/>
    </row>
    <row r="45" spans="1:7">
      <c r="A45" s="329"/>
      <c r="B45" s="329"/>
      <c r="C45" s="329"/>
      <c r="D45" s="329"/>
      <c r="E45" s="329"/>
    </row>
    <row r="46" spans="1:7">
      <c r="A46" s="329"/>
      <c r="B46" s="329"/>
      <c r="C46" s="329"/>
      <c r="D46" s="329"/>
      <c r="E46" s="329"/>
    </row>
    <row r="47" spans="1:7">
      <c r="A47" s="329"/>
      <c r="B47" s="329"/>
      <c r="C47" s="329"/>
      <c r="D47" s="329"/>
      <c r="E47" s="329"/>
    </row>
    <row r="48" spans="1:7">
      <c r="A48" s="329"/>
      <c r="B48" s="329"/>
      <c r="C48" s="329"/>
      <c r="D48" s="329"/>
      <c r="E48" s="329"/>
    </row>
    <row r="49" spans="1:5">
      <c r="A49" s="329"/>
      <c r="B49" s="329"/>
      <c r="C49" s="329"/>
      <c r="D49" s="329"/>
      <c r="E49" s="329"/>
    </row>
    <row r="50" spans="1:5">
      <c r="A50" s="329"/>
      <c r="B50" s="329"/>
      <c r="C50" s="329"/>
      <c r="D50" s="329"/>
      <c r="E50" s="329"/>
    </row>
    <row r="51" spans="1:5">
      <c r="A51" s="329"/>
      <c r="B51" s="329"/>
      <c r="C51" s="329"/>
      <c r="D51" s="329"/>
      <c r="E51" s="329"/>
    </row>
    <row r="52" spans="1:5">
      <c r="A52" s="329"/>
      <c r="B52" s="329"/>
      <c r="C52" s="329"/>
      <c r="D52" s="329"/>
      <c r="E52" s="329"/>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I38" sqref="I38"/>
      <selection pane="topRight" activeCell="I38" sqref="I38"/>
      <selection pane="bottomLeft" activeCell="I38" sqref="I38"/>
      <selection pane="bottomRight" activeCell="D26" sqref="D2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191</v>
      </c>
      <c r="B1" s="14" t="str">
        <f>Info!C2</f>
        <v>ს.ს "პროკრედიტ ბანკი"</v>
      </c>
    </row>
    <row r="2" spans="1:6" s="19" customFormat="1" ht="15.75" customHeight="1">
      <c r="A2" s="19" t="s">
        <v>192</v>
      </c>
      <c r="B2" s="446">
        <f>'1. key ratios'!B2</f>
        <v>43465</v>
      </c>
      <c r="C2"/>
      <c r="D2"/>
      <c r="E2"/>
      <c r="F2"/>
    </row>
    <row r="3" spans="1:6" s="19" customFormat="1" ht="15.75" customHeight="1">
      <c r="C3"/>
      <c r="D3"/>
      <c r="E3"/>
      <c r="F3"/>
    </row>
    <row r="4" spans="1:6" s="19" customFormat="1" ht="26.25" thickBot="1">
      <c r="A4" s="19" t="s">
        <v>339</v>
      </c>
      <c r="B4" s="179" t="s">
        <v>270</v>
      </c>
      <c r="C4" s="173" t="s">
        <v>95</v>
      </c>
      <c r="D4"/>
      <c r="E4"/>
      <c r="F4"/>
    </row>
    <row r="5" spans="1:6" ht="26.25">
      <c r="A5" s="174">
        <v>1</v>
      </c>
      <c r="B5" s="175" t="s">
        <v>347</v>
      </c>
      <c r="C5" s="251">
        <f>'7. LI1'!E21</f>
        <v>1490782157.8057082</v>
      </c>
    </row>
    <row r="6" spans="1:6" s="164" customFormat="1">
      <c r="A6" s="106">
        <v>2.1</v>
      </c>
      <c r="B6" s="181" t="s">
        <v>271</v>
      </c>
      <c r="C6" s="252">
        <v>65319473.310657009</v>
      </c>
    </row>
    <row r="7" spans="1:6" s="4" customFormat="1" ht="25.5" outlineLevel="1">
      <c r="A7" s="180">
        <v>2.2000000000000002</v>
      </c>
      <c r="B7" s="176" t="s">
        <v>272</v>
      </c>
      <c r="C7" s="253">
        <v>56589956.079499997</v>
      </c>
    </row>
    <row r="8" spans="1:6" s="4" customFormat="1" ht="26.25">
      <c r="A8" s="180">
        <v>3</v>
      </c>
      <c r="B8" s="177" t="s">
        <v>348</v>
      </c>
      <c r="C8" s="254">
        <f>SUM(C5:C7)</f>
        <v>1612691587.1958652</v>
      </c>
    </row>
    <row r="9" spans="1:6" s="164" customFormat="1">
      <c r="A9" s="106">
        <v>4</v>
      </c>
      <c r="B9" s="184" t="s">
        <v>267</v>
      </c>
      <c r="C9" s="252">
        <v>19891563.927072</v>
      </c>
    </row>
    <row r="10" spans="1:6" s="4" customFormat="1" ht="25.5" outlineLevel="1">
      <c r="A10" s="180">
        <v>5.0999999999999996</v>
      </c>
      <c r="B10" s="176" t="s">
        <v>278</v>
      </c>
      <c r="C10" s="253">
        <v>-18177183.499999404</v>
      </c>
    </row>
    <row r="11" spans="1:6" s="4" customFormat="1" ht="25.5" outlineLevel="1">
      <c r="A11" s="180">
        <v>5.2</v>
      </c>
      <c r="B11" s="176" t="s">
        <v>279</v>
      </c>
      <c r="C11" s="253">
        <v>-55458156.957909994</v>
      </c>
    </row>
    <row r="12" spans="1:6" s="4" customFormat="1">
      <c r="A12" s="180">
        <v>6</v>
      </c>
      <c r="B12" s="182" t="s">
        <v>268</v>
      </c>
      <c r="C12" s="355"/>
    </row>
    <row r="13" spans="1:6" s="4" customFormat="1" ht="15.75" thickBot="1">
      <c r="A13" s="183">
        <v>7</v>
      </c>
      <c r="B13" s="178" t="s">
        <v>269</v>
      </c>
      <c r="C13" s="255">
        <f>SUM(C8:C12)</f>
        <v>1558947810.6650276</v>
      </c>
    </row>
    <row r="17" spans="1:9" s="2" customFormat="1">
      <c r="B17" s="329"/>
      <c r="C17"/>
      <c r="D17"/>
      <c r="E17"/>
      <c r="F17"/>
      <c r="G17"/>
      <c r="H17"/>
      <c r="I17"/>
    </row>
    <row r="18" spans="1:9" s="2" customFormat="1">
      <c r="A18" s="329"/>
      <c r="B18" s="329"/>
      <c r="C18"/>
      <c r="D18"/>
      <c r="E18"/>
      <c r="F18"/>
      <c r="G18"/>
      <c r="H18"/>
      <c r="I18"/>
    </row>
    <row r="19" spans="1:9" s="2" customFormat="1">
      <c r="A19" s="329"/>
      <c r="B19" s="329"/>
      <c r="C19"/>
      <c r="D19"/>
      <c r="E19"/>
      <c r="F19"/>
      <c r="G19"/>
      <c r="H19"/>
      <c r="I19"/>
    </row>
    <row r="20" spans="1:9" s="2" customFormat="1">
      <c r="A20" s="329"/>
      <c r="B20" s="329"/>
      <c r="C20"/>
      <c r="D20"/>
      <c r="E20"/>
      <c r="F20"/>
      <c r="G20"/>
      <c r="H20"/>
      <c r="I20"/>
    </row>
    <row r="21" spans="1:9" s="2" customFormat="1">
      <c r="A21" s="329"/>
      <c r="B21" s="329"/>
      <c r="C21"/>
      <c r="D21"/>
      <c r="E21"/>
      <c r="F21"/>
      <c r="G21"/>
      <c r="H21"/>
      <c r="I21"/>
    </row>
    <row r="22" spans="1:9" s="2" customFormat="1">
      <c r="A22" s="329"/>
      <c r="B22" s="329"/>
      <c r="C22"/>
      <c r="D22"/>
      <c r="E22"/>
      <c r="F22"/>
      <c r="G22"/>
      <c r="H22"/>
      <c r="I22"/>
    </row>
    <row r="23" spans="1:9" s="2" customFormat="1">
      <c r="A23" s="329"/>
      <c r="B23" s="329"/>
      <c r="C23"/>
      <c r="D23"/>
      <c r="E23"/>
      <c r="F23"/>
      <c r="G23"/>
      <c r="H23"/>
      <c r="I23"/>
    </row>
    <row r="24" spans="1:9" s="2" customFormat="1">
      <c r="A24" s="329"/>
      <c r="B24" s="329"/>
      <c r="C24"/>
      <c r="D24"/>
      <c r="E24"/>
      <c r="F24"/>
      <c r="G24"/>
      <c r="H24"/>
      <c r="I24"/>
    </row>
    <row r="25" spans="1:9" s="2" customFormat="1">
      <c r="A25" s="329"/>
      <c r="B25" s="329"/>
      <c r="C25"/>
      <c r="D25"/>
      <c r="E25"/>
      <c r="F25"/>
      <c r="G25"/>
      <c r="H25"/>
      <c r="I25"/>
    </row>
    <row r="26" spans="1:9" s="2" customFormat="1">
      <c r="A26" s="329"/>
      <c r="B26" s="329"/>
      <c r="C26"/>
      <c r="D26"/>
      <c r="E26"/>
      <c r="F26"/>
      <c r="G26"/>
      <c r="H26"/>
      <c r="I26"/>
    </row>
    <row r="27" spans="1:9" s="2" customFormat="1">
      <c r="A27" s="329"/>
      <c r="B27" s="329"/>
      <c r="C27"/>
      <c r="D27"/>
      <c r="E27"/>
      <c r="F27"/>
      <c r="G27"/>
      <c r="H27"/>
      <c r="I27"/>
    </row>
    <row r="28" spans="1:9" s="2" customFormat="1">
      <c r="B28" s="68"/>
      <c r="C28"/>
      <c r="D28"/>
      <c r="E28"/>
      <c r="F28"/>
      <c r="G28"/>
      <c r="H28"/>
      <c r="I28"/>
    </row>
    <row r="29" spans="1:9" s="2" customFormat="1">
      <c r="B29" s="68"/>
      <c r="C29"/>
      <c r="D29"/>
      <c r="E29"/>
      <c r="F29"/>
      <c r="G29"/>
      <c r="H29"/>
      <c r="I29"/>
    </row>
    <row r="30" spans="1:9" s="2" customFormat="1">
      <c r="B30" s="68"/>
      <c r="C30"/>
      <c r="D30"/>
      <c r="E30"/>
      <c r="F30"/>
      <c r="G30"/>
      <c r="H30"/>
      <c r="I30"/>
    </row>
    <row r="31" spans="1:9" s="2" customFormat="1">
      <c r="B31" s="68"/>
      <c r="C31"/>
      <c r="D31"/>
      <c r="E31"/>
      <c r="F31"/>
      <c r="G31"/>
      <c r="H31"/>
      <c r="I31"/>
    </row>
    <row r="32" spans="1: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sC2ZcnbxT5zYCQXtNdEC0q5vC1WnSbb5kx47mYsk1ZY=</DigestValue>
    </Reference>
    <Reference Type="http://www.w3.org/2000/09/xmldsig#Object" URI="#idOfficeObject">
      <DigestMethod Algorithm="http://www.w3.org/2001/04/xmlenc#sha256"/>
      <DigestValue>bPD9fxM0FtHijGZ3MwNXNmzX+qap9fugeWJhaQw7wyk=</DigestValue>
    </Reference>
    <Reference Type="http://uri.etsi.org/01903#SignedProperties" URI="#idSignedProperties">
      <Transforms>
        <Transform Algorithm="http://www.w3.org/TR/2001/REC-xml-c14n-20010315"/>
      </Transforms>
      <DigestMethod Algorithm="http://www.w3.org/2001/04/xmlenc#sha256"/>
      <DigestValue>hQfLrClRkycUPDXq81w30v/b62vqLmY1d1TS0xuadyQ=</DigestValue>
    </Reference>
  </SignedInfo>
  <SignatureValue>bssI6C3/28kXUYiZjPdq2kWXTWqmCu7ikLZ/ggrE1Lh020UMgbXsuwodqqJ15XDyPH13vU04v/lm
WsCRlUgWqios1d6UqydaHQzjJC6VbqtU9Bw8C1BJ351wqG+yAFoEp0YBNKgfEXm5wNFYuv5crmhA
hIElNpNgFbMBSdbJrrfW5E70+PBq2MFM1WARDdodmPVhJbARFyrdlhRcMW+tRooqwng6Rlguzi9q
KXQsw86trgDUyVuTKfIQw1hQI832Vm9JvDorwuyR40uveLGdUitJTzn0K/GGiZratqzSHl/3h2iK
j5+6vqRmrVgq6FosJJwKdd+VrjQQy8aKw7E23Q==</SignatureValue>
  <KeyInfo>
    <X509Data>
      <X509Certificate>MIIGPzCCBSegAwIBAgIKe24OkgACAAAc3TANBgkqhkiG9w0BAQsFADBKMRIwEAYKCZImiZPyLGQBGRYCZ2UxEzARBgoJkiaJk/IsZAEZFgNuYmcxHzAdBgNVBAMTFk5CRyBDbGFzcyAyIElOVCBTdWIgQ0EwHhcNMTcwMjE1MTAyMjE5WhcNMTkwMjE1MTAyMjE5WjA9MRswGQYDVQQKExJKU0MgUHJvQ3JlZGl0IEJhbmsxHjAcBgNVBAMTFUJQQyAtIE5hbmEgQ2hpa3ZhaWR6ZTCCASIwDQYJKoZIhvcNAQEBBQADggEPADCCAQoCggEBANE3CLOg7mFfTx7LhasNfvGF4Tm4fqpug5UUyuWeH9JH5r0c/+3MoEPgo0dz4rYr7CQ3F3IkmynwzRncDK4BqjENzNiUacasBat5gY33AC4gz9Ui+y4zgBolnDlsU6we843E+VtNIcA3NeZxlTSJ58rnvVx7hUld15iki0DQ4uBZe2QHFGqa5Eg/xngiOAy4vq2bnuNBDPmLRf3oPjshFfBlaQ/Q3DsB73avqQY/KZRBdwMA77SzJOeytV9vZo9fVNsOltyNhlM+Ib0Q9iosHLOv5iD2cKDY/2zatOHGP/Dc78PTNvbu3JGa5cvteqSVacyY1s0N4api+QZdLS58WiMCAwEAAaOCAzIwggMuMDwGCSsGAQQBgjcVBwQvMC0GJSsGAQQBgjcVCOayYION9USGgZkJg7ihSoO+hHEEg8SRM4SDiF0CAWQCAR0wHQYDVR0lBBYwFAYIKwYBBQUHAwIGCCsGAQUFBwMEMAsGA1UdDwQEAwIHgDAnBgkrBgEEAYI3FQoEGjAYMAoGCCsGAQUFBwMCMAoGCCsGAQUFBwMEMB0GA1UdDgQWBBSLL0yY27xN6t8tN+RMRhNoctId6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sHEFfMlSSwqvzpA4DAHuNM1dvRBjnWpbHhdLSPwMOHwN1wRWh8/p660bw01uALZ6b4TU4qx53eRQrAx5fQEv4DjvEbfp1J0dt0Lq/Y/QYz4z2/CXD2DbgVmqZT5tG4KJbtyI+mh4v60MawsOsAQie9GhCTObpJVA5EZuiBZF2Yx0N0s1GxOF6JUN1o/R5OkKdjHDNl7DXG5wbbP77gh7G+EIgqlNdViZlYqgqwZnyDOkZaryJBdRQ9H8mEKYsX2mWPb+uHjllT99OLBBITY1BdSJlL520PssTg8MkCwxAXuPX63g6cAfpyI9e3yIkXmuhC36WMd/e4gh981GIVyy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Nyf5QoVtDTWFY6IQdkMSuamadOHA5z492bcTT8z/ZSk=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RUgNUH8+YubBYhfYFaQb0uYvqpW28hRaLdVemiuOHlY=</DigestValue>
      </Reference>
      <Reference URI="/xl/sharedStrings.xml?ContentType=application/vnd.openxmlformats-officedocument.spreadsheetml.sharedStrings+xml">
        <DigestMethod Algorithm="http://www.w3.org/2001/04/xmlenc#sha256"/>
        <DigestValue>vVq5Bx+mHdjKPak+Mms4VT/MorXtj1CB/qYlEENH3es=</DigestValue>
      </Reference>
      <Reference URI="/xl/styles.xml?ContentType=application/vnd.openxmlformats-officedocument.spreadsheetml.styles+xml">
        <DigestMethod Algorithm="http://www.w3.org/2001/04/xmlenc#sha256"/>
        <DigestValue>nXIV0evmppm0TvETcJvVvRwr2Xlz5boNwUkibUBVY10=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ZnwkZaS1AduTGBnJIMUzTLwkhiVk74ZltyNxkYqgZ6Q=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BMz7Kc5BF7x7FwsQ8+HPogAIntu2cG8kxYeyiEGaxP0=</DigestValue>
      </Reference>
      <Reference URI="/xl/worksheets/sheet10.xml?ContentType=application/vnd.openxmlformats-officedocument.spreadsheetml.worksheet+xml">
        <DigestMethod Algorithm="http://www.w3.org/2001/04/xmlenc#sha256"/>
        <DigestValue>4BQ5zPPcHtR1wWS02oZzFaG0gMjhQtzd1eWTSL+965Q=</DigestValue>
      </Reference>
      <Reference URI="/xl/worksheets/sheet11.xml?ContentType=application/vnd.openxmlformats-officedocument.spreadsheetml.worksheet+xml">
        <DigestMethod Algorithm="http://www.w3.org/2001/04/xmlenc#sha256"/>
        <DigestValue>bPWAoSRjx4Z/PeMEh5/aXwoaIXcWDcQghlh4A6SvEfI=</DigestValue>
      </Reference>
      <Reference URI="/xl/worksheets/sheet12.xml?ContentType=application/vnd.openxmlformats-officedocument.spreadsheetml.worksheet+xml">
        <DigestMethod Algorithm="http://www.w3.org/2001/04/xmlenc#sha256"/>
        <DigestValue>WitUVtFAZtaRR29XtvTMSvbFTuzOyfDx54ELZ6jwf4o=</DigestValue>
      </Reference>
      <Reference URI="/xl/worksheets/sheet13.xml?ContentType=application/vnd.openxmlformats-officedocument.spreadsheetml.worksheet+xml">
        <DigestMethod Algorithm="http://www.w3.org/2001/04/xmlenc#sha256"/>
        <DigestValue>ndKYiEl+KdgAfPUgwdqEqN+bNuL8a6aanjrQo231nuM=</DigestValue>
      </Reference>
      <Reference URI="/xl/worksheets/sheet14.xml?ContentType=application/vnd.openxmlformats-officedocument.spreadsheetml.worksheet+xml">
        <DigestMethod Algorithm="http://www.w3.org/2001/04/xmlenc#sha256"/>
        <DigestValue>bojdATrN1KZvYtyNC7DR3TKBeusyBOpslfz5DK1TNWA=</DigestValue>
      </Reference>
      <Reference URI="/xl/worksheets/sheet15.xml?ContentType=application/vnd.openxmlformats-officedocument.spreadsheetml.worksheet+xml">
        <DigestMethod Algorithm="http://www.w3.org/2001/04/xmlenc#sha256"/>
        <DigestValue>3IWbsCrtTxNpa/yLfbcRBSL0i/AFYI7HC93Y3dCy5jQ=</DigestValue>
      </Reference>
      <Reference URI="/xl/worksheets/sheet16.xml?ContentType=application/vnd.openxmlformats-officedocument.spreadsheetml.worksheet+xml">
        <DigestMethod Algorithm="http://www.w3.org/2001/04/xmlenc#sha256"/>
        <DigestValue>7IFJcvf0BgJ51OMLzLIG+DRKA7tn9OirkODscyKJ0Jo=</DigestValue>
      </Reference>
      <Reference URI="/xl/worksheets/sheet17.xml?ContentType=application/vnd.openxmlformats-officedocument.spreadsheetml.worksheet+xml">
        <DigestMethod Algorithm="http://www.w3.org/2001/04/xmlenc#sha256"/>
        <DigestValue>olX8f1UkASCfLQHZXML3pQOF/zsQyF8HcSAoXx4C330=</DigestValue>
      </Reference>
      <Reference URI="/xl/worksheets/sheet18.xml?ContentType=application/vnd.openxmlformats-officedocument.spreadsheetml.worksheet+xml">
        <DigestMethod Algorithm="http://www.w3.org/2001/04/xmlenc#sha256"/>
        <DigestValue>rdWS7lXdSxDImb9OdC9eiBLH+ub2hqBFHIfPVupp24s=</DigestValue>
      </Reference>
      <Reference URI="/xl/worksheets/sheet2.xml?ContentType=application/vnd.openxmlformats-officedocument.spreadsheetml.worksheet+xml">
        <DigestMethod Algorithm="http://www.w3.org/2001/04/xmlenc#sha256"/>
        <DigestValue>cZhz4C95C7423Yk5EbCj6l6WK1B74Bq5U+PUbUxU9KU=</DigestValue>
      </Reference>
      <Reference URI="/xl/worksheets/sheet3.xml?ContentType=application/vnd.openxmlformats-officedocument.spreadsheetml.worksheet+xml">
        <DigestMethod Algorithm="http://www.w3.org/2001/04/xmlenc#sha256"/>
        <DigestValue>0gyQ0YP2fJVQ1uhO9a+RVIgz+vGW9YwFRHbZ10F6bEU=</DigestValue>
      </Reference>
      <Reference URI="/xl/worksheets/sheet4.xml?ContentType=application/vnd.openxmlformats-officedocument.spreadsheetml.worksheet+xml">
        <DigestMethod Algorithm="http://www.w3.org/2001/04/xmlenc#sha256"/>
        <DigestValue>y/siJQAmzpBZrdxdcted09gUXRJcqS3+MDwFRv8mATo=</DigestValue>
      </Reference>
      <Reference URI="/xl/worksheets/sheet5.xml?ContentType=application/vnd.openxmlformats-officedocument.spreadsheetml.worksheet+xml">
        <DigestMethod Algorithm="http://www.w3.org/2001/04/xmlenc#sha256"/>
        <DigestValue>MYa5H/yI9u4I8zCgl+vK7Ncj6KdxNj1GL2aZzwHZnds=</DigestValue>
      </Reference>
      <Reference URI="/xl/worksheets/sheet6.xml?ContentType=application/vnd.openxmlformats-officedocument.spreadsheetml.worksheet+xml">
        <DigestMethod Algorithm="http://www.w3.org/2001/04/xmlenc#sha256"/>
        <DigestValue>HuBV/qsZ4dm5/MpPMdGVm/QsOah3pu7kJQkucdXVpBs=</DigestValue>
      </Reference>
      <Reference URI="/xl/worksheets/sheet7.xml?ContentType=application/vnd.openxmlformats-officedocument.spreadsheetml.worksheet+xml">
        <DigestMethod Algorithm="http://www.w3.org/2001/04/xmlenc#sha256"/>
        <DigestValue>gqyEXSS3BNLm5p8TARmYxlcGmZ0253LSluJkAxcwgbg=</DigestValue>
      </Reference>
      <Reference URI="/xl/worksheets/sheet8.xml?ContentType=application/vnd.openxmlformats-officedocument.spreadsheetml.worksheet+xml">
        <DigestMethod Algorithm="http://www.w3.org/2001/04/xmlenc#sha256"/>
        <DigestValue>P5OPiv4wvPWfXHcPeIx8urhEcS33fnkRsC1MzJJsLpY=</DigestValue>
      </Reference>
      <Reference URI="/xl/worksheets/sheet9.xml?ContentType=application/vnd.openxmlformats-officedocument.spreadsheetml.worksheet+xml">
        <DigestMethod Algorithm="http://www.w3.org/2001/04/xmlenc#sha256"/>
        <DigestValue>LDbYnLpteovHc1QWDy43vXt/FaXNGJ4TOZCo/xa+4go=</DigestValue>
      </Reference>
    </Manifest>
    <SignatureProperties>
      <SignatureProperty Id="idSignatureTime" Target="#idPackageSignature">
        <mdssi:SignatureTime xmlns:mdssi="http://schemas.openxmlformats.org/package/2006/digital-signature">
          <mdssi:Format>YYYY-MM-DDThh:mm:ssTZD</mdssi:Format>
          <mdssi:Value>2019-01-29T14:27:48Z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2019-01-29T14:27:48Z</xd:SigningTime>
          <xd:SigningCertificate>
            <xd:Cert>
              <xd:CertDigest>
                <DigestMethod Algorithm="http://www.w3.org/2001/04/xmlenc#sha256"/>
                <DigestValue>FvslvZrrr1U8lBAr3ayaX1H0MGY4VfZ4bbQM3SLReFw=</DigestValue>
              </xd:CertDigest>
              <xd:IssuerSerial>
                <X509IssuerName>CN=NBG Class 2 INT Sub CA, DC=nbg, DC=ge</X509IssuerName>
                <X509SerialNumber>582881269142746132651229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+ZOqW/fwPaLmTgH+tkeF+SBsQfwYS6txsE0xtyUbaHM=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XEqfa69+d+UmwFz4/CihhW9I4NmqET3epQPt1Xy7Je8=</DigestValue>
    </Reference>
  </SignedInfo>
  <SignatureValue>nUGwNlSCO3MRpMetXb70VglNZ14ohlwoSRn4QlVj+IDvml5cD/coyo0VlJor1F8Fx+R+6LwZpjCY
6FcHqn49h5QJQobVEDVidf+KqSS3Y7XkfJWv1leFHvyLitBrPmpPdh1Zq4v0QmrvSWWsiJII+xnp
boqPU8vjR4odhr4kV4ceGryshFrPuD32LmoCQjqIi/esoBxU0Yb54UNFzS6Q0X8ucaryIP8kn5Mp
/Xqfvz8aWJq8YZU+HwM07n3ndXFNKpYJOS/Us9NlsKYgwkCjAG6LsydcT24U4z50SUXIeT0JDT5w
4sm5piNHo3G4dN6LSGACTrZz+ssB6dd5faMABg==</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Nyf5QoVtDTWFY6IQdkMSuamadOHA5z492bcTT8z/ZSk=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RUgNUH8+YubBYhfYFaQb0uYvqpW28hRaLdVemiuOHlY=</DigestValue>
      </Reference>
      <Reference URI="/xl/sharedStrings.xml?ContentType=application/vnd.openxmlformats-officedocument.spreadsheetml.sharedStrings+xml">
        <DigestMethod Algorithm="http://www.w3.org/2001/04/xmlenc#sha256"/>
        <DigestValue>vVq5Bx+mHdjKPak+Mms4VT/MorXtj1CB/qYlEENH3es=</DigestValue>
      </Reference>
      <Reference URI="/xl/styles.xml?ContentType=application/vnd.openxmlformats-officedocument.spreadsheetml.styles+xml">
        <DigestMethod Algorithm="http://www.w3.org/2001/04/xmlenc#sha256"/>
        <DigestValue>nXIV0evmppm0TvETcJvVvRwr2Xlz5boNwUkibUBVY10=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ZnwkZaS1AduTGBnJIMUzTLwkhiVk74ZltyNxkYqgZ6Q=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BMz7Kc5BF7x7FwsQ8+HPogAIntu2cG8kxYeyiEGaxP0=</DigestValue>
      </Reference>
      <Reference URI="/xl/worksheets/sheet10.xml?ContentType=application/vnd.openxmlformats-officedocument.spreadsheetml.worksheet+xml">
        <DigestMethod Algorithm="http://www.w3.org/2001/04/xmlenc#sha256"/>
        <DigestValue>4BQ5zPPcHtR1wWS02oZzFaG0gMjhQtzd1eWTSL+965Q=</DigestValue>
      </Reference>
      <Reference URI="/xl/worksheets/sheet11.xml?ContentType=application/vnd.openxmlformats-officedocument.spreadsheetml.worksheet+xml">
        <DigestMethod Algorithm="http://www.w3.org/2001/04/xmlenc#sha256"/>
        <DigestValue>bPWAoSRjx4Z/PeMEh5/aXwoaIXcWDcQghlh4A6SvEfI=</DigestValue>
      </Reference>
      <Reference URI="/xl/worksheets/sheet12.xml?ContentType=application/vnd.openxmlformats-officedocument.spreadsheetml.worksheet+xml">
        <DigestMethod Algorithm="http://www.w3.org/2001/04/xmlenc#sha256"/>
        <DigestValue>WitUVtFAZtaRR29XtvTMSvbFTuzOyfDx54ELZ6jwf4o=</DigestValue>
      </Reference>
      <Reference URI="/xl/worksheets/sheet13.xml?ContentType=application/vnd.openxmlformats-officedocument.spreadsheetml.worksheet+xml">
        <DigestMethod Algorithm="http://www.w3.org/2001/04/xmlenc#sha256"/>
        <DigestValue>ndKYiEl+KdgAfPUgwdqEqN+bNuL8a6aanjrQo231nuM=</DigestValue>
      </Reference>
      <Reference URI="/xl/worksheets/sheet14.xml?ContentType=application/vnd.openxmlformats-officedocument.spreadsheetml.worksheet+xml">
        <DigestMethod Algorithm="http://www.w3.org/2001/04/xmlenc#sha256"/>
        <DigestValue>bojdATrN1KZvYtyNC7DR3TKBeusyBOpslfz5DK1TNWA=</DigestValue>
      </Reference>
      <Reference URI="/xl/worksheets/sheet15.xml?ContentType=application/vnd.openxmlformats-officedocument.spreadsheetml.worksheet+xml">
        <DigestMethod Algorithm="http://www.w3.org/2001/04/xmlenc#sha256"/>
        <DigestValue>3IWbsCrtTxNpa/yLfbcRBSL0i/AFYI7HC93Y3dCy5jQ=</DigestValue>
      </Reference>
      <Reference URI="/xl/worksheets/sheet16.xml?ContentType=application/vnd.openxmlformats-officedocument.spreadsheetml.worksheet+xml">
        <DigestMethod Algorithm="http://www.w3.org/2001/04/xmlenc#sha256"/>
        <DigestValue>7IFJcvf0BgJ51OMLzLIG+DRKA7tn9OirkODscyKJ0Jo=</DigestValue>
      </Reference>
      <Reference URI="/xl/worksheets/sheet17.xml?ContentType=application/vnd.openxmlformats-officedocument.spreadsheetml.worksheet+xml">
        <DigestMethod Algorithm="http://www.w3.org/2001/04/xmlenc#sha256"/>
        <DigestValue>olX8f1UkASCfLQHZXML3pQOF/zsQyF8HcSAoXx4C330=</DigestValue>
      </Reference>
      <Reference URI="/xl/worksheets/sheet18.xml?ContentType=application/vnd.openxmlformats-officedocument.spreadsheetml.worksheet+xml">
        <DigestMethod Algorithm="http://www.w3.org/2001/04/xmlenc#sha256"/>
        <DigestValue>rdWS7lXdSxDImb9OdC9eiBLH+ub2hqBFHIfPVupp24s=</DigestValue>
      </Reference>
      <Reference URI="/xl/worksheets/sheet2.xml?ContentType=application/vnd.openxmlformats-officedocument.spreadsheetml.worksheet+xml">
        <DigestMethod Algorithm="http://www.w3.org/2001/04/xmlenc#sha256"/>
        <DigestValue>cZhz4C95C7423Yk5EbCj6l6WK1B74Bq5U+PUbUxU9KU=</DigestValue>
      </Reference>
      <Reference URI="/xl/worksheets/sheet3.xml?ContentType=application/vnd.openxmlformats-officedocument.spreadsheetml.worksheet+xml">
        <DigestMethod Algorithm="http://www.w3.org/2001/04/xmlenc#sha256"/>
        <DigestValue>0gyQ0YP2fJVQ1uhO9a+RVIgz+vGW9YwFRHbZ10F6bEU=</DigestValue>
      </Reference>
      <Reference URI="/xl/worksheets/sheet4.xml?ContentType=application/vnd.openxmlformats-officedocument.spreadsheetml.worksheet+xml">
        <DigestMethod Algorithm="http://www.w3.org/2001/04/xmlenc#sha256"/>
        <DigestValue>y/siJQAmzpBZrdxdcted09gUXRJcqS3+MDwFRv8mATo=</DigestValue>
      </Reference>
      <Reference URI="/xl/worksheets/sheet5.xml?ContentType=application/vnd.openxmlformats-officedocument.spreadsheetml.worksheet+xml">
        <DigestMethod Algorithm="http://www.w3.org/2001/04/xmlenc#sha256"/>
        <DigestValue>MYa5H/yI9u4I8zCgl+vK7Ncj6KdxNj1GL2aZzwHZnds=</DigestValue>
      </Reference>
      <Reference URI="/xl/worksheets/sheet6.xml?ContentType=application/vnd.openxmlformats-officedocument.spreadsheetml.worksheet+xml">
        <DigestMethod Algorithm="http://www.w3.org/2001/04/xmlenc#sha256"/>
        <DigestValue>HuBV/qsZ4dm5/MpPMdGVm/QsOah3pu7kJQkucdXVpBs=</DigestValue>
      </Reference>
      <Reference URI="/xl/worksheets/sheet7.xml?ContentType=application/vnd.openxmlformats-officedocument.spreadsheetml.worksheet+xml">
        <DigestMethod Algorithm="http://www.w3.org/2001/04/xmlenc#sha256"/>
        <DigestValue>gqyEXSS3BNLm5p8TARmYxlcGmZ0253LSluJkAxcwgbg=</DigestValue>
      </Reference>
      <Reference URI="/xl/worksheets/sheet8.xml?ContentType=application/vnd.openxmlformats-officedocument.spreadsheetml.worksheet+xml">
        <DigestMethod Algorithm="http://www.w3.org/2001/04/xmlenc#sha256"/>
        <DigestValue>P5OPiv4wvPWfXHcPeIx8urhEcS33fnkRsC1MzJJsLpY=</DigestValue>
      </Reference>
      <Reference URI="/xl/worksheets/sheet9.xml?ContentType=application/vnd.openxmlformats-officedocument.spreadsheetml.worksheet+xml">
        <DigestMethod Algorithm="http://www.w3.org/2001/04/xmlenc#sha256"/>
        <DigestValue>LDbYnLpteovHc1QWDy43vXt/FaXNGJ4TOZCo/xa+4go=</DigestValue>
      </Reference>
    </Manifest>
    <SignatureProperties>
      <SignatureProperty Id="idSignatureTime" Target="#idPackageSignature">
        <mdssi:SignatureTime xmlns:mdssi="http://schemas.openxmlformats.org/package/2006/digital-signature">
          <mdssi:Format>YYYY-MM-DDThh:mm:ssTZD</mdssi:Format>
          <mdssi:Value>2019-01-29T14:31:19Z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2019-01-29T14:31:19Z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2019-01-29T14:27:38Z</dcterms:modified>
</cp:coreProperties>
</file>