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827" firstSheet="7" activeTab="15"/>
  </bookViews>
  <sheets>
    <sheet name="Info" sheetId="70" r:id="rId1"/>
    <sheet name="1. key ratios" sheetId="6" r:id="rId2"/>
    <sheet name="2. RC" sheetId="62" r:id="rId3"/>
    <sheet name="3. PL" sheetId="53" r:id="rId4"/>
    <sheet name="4. Off-Balance" sheetId="75" r:id="rId5"/>
    <sheet name="5. RWA" sheetId="71" r:id="rId6"/>
    <sheet name="6. Administrators-shareholders" sheetId="52" r:id="rId7"/>
    <sheet name="7. LI1" sheetId="72" r:id="rId8"/>
    <sheet name="8. LI2" sheetId="73" r:id="rId9"/>
    <sheet name="9. Capital" sheetId="28" r:id="rId10"/>
    <sheet name="10. CC2" sheetId="69" r:id="rId11"/>
    <sheet name="11. CRWA" sheetId="35" r:id="rId12"/>
    <sheet name="12. CRM" sheetId="64" r:id="rId13"/>
    <sheet name="13. CRME" sheetId="74" r:id="rId14"/>
    <sheet name="14. CICR" sheetId="36" r:id="rId15"/>
    <sheet name="15. CCR" sheetId="37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 localSheetId="4">#REF!</definedName>
    <definedName name="ACC_CRS">#REF!</definedName>
    <definedName name="ACC_DBS" localSheetId="4">#REF!</definedName>
    <definedName name="ACC_DBS">#REF!</definedName>
    <definedName name="ACC_ISO" localSheetId="4">#REF!</definedName>
    <definedName name="ACC_ISO">#REF!</definedName>
    <definedName name="ACC_SALDO" localSheetId="4">#REF!</definedName>
    <definedName name="ACC_SALDO">#REF!</definedName>
    <definedName name="BS_BALACC" localSheetId="4">#REF!</definedName>
    <definedName name="BS_BALACC">#REF!</definedName>
    <definedName name="BS_BALANCE" localSheetId="4">#REF!</definedName>
    <definedName name="BS_BALANCE">#REF!</definedName>
    <definedName name="BS_CR" localSheetId="4">#REF!</definedName>
    <definedName name="BS_CR">#REF!</definedName>
    <definedName name="BS_CR_EQU" localSheetId="4">#REF!</definedName>
    <definedName name="BS_CR_EQU">#REF!</definedName>
    <definedName name="BS_DB" localSheetId="4">#REF!</definedName>
    <definedName name="BS_DB">#REF!</definedName>
    <definedName name="BS_DB_EQU" localSheetId="4">#REF!</definedName>
    <definedName name="BS_DB_EQU">#REF!</definedName>
    <definedName name="BS_DT" localSheetId="4">#REF!</definedName>
    <definedName name="BS_DT">#REF!</definedName>
    <definedName name="BS_ISO" localSheetId="4">#REF!</definedName>
    <definedName name="BS_ISO">#REF!</definedName>
    <definedName name="CurrentDate" localSheetId="4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G24" i="74" l="1"/>
  <c r="E22" i="74" l="1"/>
  <c r="D5" i="71" l="1"/>
  <c r="C5" i="71"/>
  <c r="D14" i="74"/>
  <c r="C22" i="74"/>
  <c r="F15" i="72" l="1"/>
  <c r="C15" i="72"/>
  <c r="E14" i="72" l="1"/>
  <c r="E15" i="72" l="1"/>
  <c r="G14" i="72"/>
  <c r="N14" i="37"/>
  <c r="N15" i="37"/>
  <c r="N16" i="37"/>
  <c r="N17" i="37"/>
  <c r="N18" i="37"/>
  <c r="N19" i="37"/>
  <c r="N20" i="37"/>
  <c r="G7" i="37"/>
  <c r="N8" i="37"/>
  <c r="N9" i="37"/>
  <c r="N10" i="37"/>
  <c r="N11" i="37"/>
  <c r="N12" i="37"/>
  <c r="N13" i="37"/>
  <c r="N7" i="37"/>
  <c r="N21" i="37" s="1"/>
  <c r="T8" i="64"/>
  <c r="V8" i="64" s="1"/>
  <c r="T9" i="64"/>
  <c r="V9" i="64" s="1"/>
  <c r="T10" i="64"/>
  <c r="V10" i="64" s="1"/>
  <c r="T11" i="64"/>
  <c r="V11" i="64" s="1"/>
  <c r="T12" i="64"/>
  <c r="V12" i="64" s="1"/>
  <c r="T13" i="64"/>
  <c r="V13" i="64" s="1"/>
  <c r="T14" i="64"/>
  <c r="V14" i="64" s="1"/>
  <c r="T15" i="64"/>
  <c r="V15" i="64" s="1"/>
  <c r="T16" i="64"/>
  <c r="V16" i="64" s="1"/>
  <c r="T17" i="64"/>
  <c r="V17" i="64" s="1"/>
  <c r="T18" i="64"/>
  <c r="V18" i="64" s="1"/>
  <c r="T19" i="64"/>
  <c r="V19" i="64" s="1"/>
  <c r="T20" i="64"/>
  <c r="V20" i="64" s="1"/>
  <c r="T7" i="64"/>
  <c r="V7" i="64" s="1"/>
  <c r="C21" i="64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C36" i="69" l="1"/>
  <c r="C22" i="69" l="1"/>
  <c r="C14" i="69"/>
  <c r="G8" i="72"/>
  <c r="C6" i="71"/>
  <c r="C14" i="71" s="1"/>
  <c r="D6" i="71"/>
  <c r="D14" i="71" s="1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D45" i="75"/>
  <c r="C45" i="75"/>
  <c r="E45" i="75" s="1"/>
  <c r="H44" i="75"/>
  <c r="E44" i="75"/>
  <c r="H43" i="75"/>
  <c r="E43" i="75"/>
  <c r="H42" i="75"/>
  <c r="E42" i="75"/>
  <c r="H41" i="75"/>
  <c r="E41" i="75"/>
  <c r="H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H67" i="53"/>
  <c r="E67" i="53"/>
  <c r="H66" i="53"/>
  <c r="E66" i="53"/>
  <c r="H65" i="53"/>
  <c r="E65" i="53"/>
  <c r="H64" i="53"/>
  <c r="E64" i="53"/>
  <c r="H63" i="53"/>
  <c r="E63" i="53"/>
  <c r="H61" i="53"/>
  <c r="E61" i="53"/>
  <c r="H60" i="53"/>
  <c r="E60" i="53"/>
  <c r="H59" i="53"/>
  <c r="E59" i="53"/>
  <c r="H58" i="53"/>
  <c r="E58" i="53"/>
  <c r="H56" i="53"/>
  <c r="E56" i="53"/>
  <c r="H54" i="53"/>
  <c r="E54" i="53"/>
  <c r="H53" i="53"/>
  <c r="E53" i="53"/>
  <c r="H52" i="53"/>
  <c r="E52" i="53"/>
  <c r="H51" i="53"/>
  <c r="E51" i="53"/>
  <c r="H50" i="53"/>
  <c r="E50" i="53"/>
  <c r="H49" i="53"/>
  <c r="E49" i="53"/>
  <c r="H48" i="53"/>
  <c r="E48" i="53"/>
  <c r="H47" i="53"/>
  <c r="E47" i="53"/>
  <c r="H45" i="53"/>
  <c r="E45" i="53"/>
  <c r="H44" i="53"/>
  <c r="E44" i="53"/>
  <c r="H43" i="53"/>
  <c r="E43" i="53"/>
  <c r="H42" i="53"/>
  <c r="E42" i="53"/>
  <c r="H41" i="53"/>
  <c r="E41" i="53"/>
  <c r="H40" i="53"/>
  <c r="E40" i="53"/>
  <c r="H39" i="53"/>
  <c r="E39" i="53"/>
  <c r="H38" i="53"/>
  <c r="E38" i="53"/>
  <c r="H37" i="53"/>
  <c r="E37" i="53"/>
  <c r="H36" i="53"/>
  <c r="E36" i="53"/>
  <c r="H35" i="53"/>
  <c r="E35" i="53"/>
  <c r="H34" i="53"/>
  <c r="E34" i="53"/>
  <c r="H31" i="53"/>
  <c r="E31" i="53"/>
  <c r="H30" i="53"/>
  <c r="E30" i="53"/>
  <c r="H29" i="53"/>
  <c r="E29" i="53"/>
  <c r="H28" i="53"/>
  <c r="E28" i="53"/>
  <c r="H27" i="53"/>
  <c r="E27" i="53"/>
  <c r="H26" i="53"/>
  <c r="E26" i="53"/>
  <c r="H25" i="53"/>
  <c r="E25" i="53"/>
  <c r="H24" i="53"/>
  <c r="E24" i="53"/>
  <c r="H22" i="53"/>
  <c r="E22" i="53"/>
  <c r="H21" i="53"/>
  <c r="E21" i="53"/>
  <c r="H20" i="53"/>
  <c r="E20" i="53"/>
  <c r="H19" i="53"/>
  <c r="E19" i="53"/>
  <c r="H18" i="53"/>
  <c r="E18" i="53"/>
  <c r="H17" i="53"/>
  <c r="E17" i="53"/>
  <c r="H16" i="53"/>
  <c r="E16" i="53"/>
  <c r="H15" i="53"/>
  <c r="E15" i="53"/>
  <c r="H14" i="53"/>
  <c r="E14" i="53"/>
  <c r="H13" i="53"/>
  <c r="E13" i="53"/>
  <c r="H12" i="53"/>
  <c r="E12" i="53"/>
  <c r="H11" i="53"/>
  <c r="E11" i="53"/>
  <c r="H10" i="53"/>
  <c r="E10" i="53"/>
  <c r="H9" i="53"/>
  <c r="E9" i="53"/>
  <c r="H8" i="53"/>
  <c r="E8" i="53"/>
  <c r="E33" i="62"/>
  <c r="H41" i="62"/>
  <c r="E41" i="62"/>
  <c r="H40" i="62"/>
  <c r="E40" i="62"/>
  <c r="H39" i="62"/>
  <c r="E39" i="62"/>
  <c r="H38" i="62"/>
  <c r="E38" i="62"/>
  <c r="H37" i="62"/>
  <c r="E37" i="62"/>
  <c r="H36" i="62"/>
  <c r="E36" i="62"/>
  <c r="H35" i="62"/>
  <c r="E35" i="62"/>
  <c r="H34" i="62"/>
  <c r="E34" i="62"/>
  <c r="H33" i="62"/>
  <c r="H31" i="62"/>
  <c r="E31" i="62"/>
  <c r="H30" i="62"/>
  <c r="E30" i="62"/>
  <c r="H29" i="62"/>
  <c r="E29" i="62"/>
  <c r="H28" i="62"/>
  <c r="E28" i="62"/>
  <c r="H27" i="62"/>
  <c r="E27" i="62"/>
  <c r="H26" i="62"/>
  <c r="E26" i="62"/>
  <c r="H25" i="62"/>
  <c r="E25" i="62"/>
  <c r="H24" i="62"/>
  <c r="E24" i="62"/>
  <c r="H23" i="62"/>
  <c r="E23" i="62"/>
  <c r="H22" i="62"/>
  <c r="E22" i="62"/>
  <c r="H20" i="62"/>
  <c r="E20" i="62"/>
  <c r="H19" i="62"/>
  <c r="E19" i="62"/>
  <c r="H18" i="62"/>
  <c r="E18" i="62"/>
  <c r="H17" i="62"/>
  <c r="E17" i="62"/>
  <c r="H16" i="62"/>
  <c r="E16" i="62"/>
  <c r="H15" i="62"/>
  <c r="E15" i="62"/>
  <c r="H14" i="62"/>
  <c r="E14" i="62"/>
  <c r="H13" i="62"/>
  <c r="E13" i="62"/>
  <c r="H12" i="62"/>
  <c r="E12" i="62"/>
  <c r="H11" i="62"/>
  <c r="E11" i="62"/>
  <c r="H10" i="62"/>
  <c r="E10" i="62"/>
  <c r="H9" i="62"/>
  <c r="E9" i="62"/>
  <c r="H8" i="62"/>
  <c r="E8" i="62"/>
  <c r="H7" i="62"/>
  <c r="E7" i="62"/>
  <c r="B2" i="37"/>
  <c r="B1" i="37"/>
  <c r="B2" i="36"/>
  <c r="B1" i="36"/>
  <c r="B2" i="74"/>
  <c r="B1" i="74"/>
  <c r="B2" i="64"/>
  <c r="B1" i="64"/>
  <c r="B2" i="35"/>
  <c r="B1" i="35"/>
  <c r="B2" i="69"/>
  <c r="B1" i="69"/>
  <c r="B2" i="28"/>
  <c r="B1" i="28"/>
  <c r="B2" i="73"/>
  <c r="B1" i="73"/>
  <c r="B2" i="72"/>
  <c r="B1" i="72"/>
  <c r="B2" i="52"/>
  <c r="B1" i="52"/>
  <c r="B2" i="71"/>
  <c r="B1" i="71"/>
  <c r="B2" i="75"/>
  <c r="B1" i="75"/>
  <c r="B2" i="53"/>
  <c r="B1" i="53"/>
  <c r="B2" i="62"/>
  <c r="B1" i="62"/>
  <c r="S21" i="35" l="1"/>
  <c r="F21" i="74" s="1"/>
  <c r="G21" i="74" s="1"/>
  <c r="H21" i="74" s="1"/>
  <c r="S20" i="35"/>
  <c r="F20" i="74" s="1"/>
  <c r="G20" i="74" s="1"/>
  <c r="H20" i="74" s="1"/>
  <c r="S19" i="35"/>
  <c r="F19" i="74" s="1"/>
  <c r="G19" i="74" s="1"/>
  <c r="H19" i="74" s="1"/>
  <c r="S18" i="35"/>
  <c r="F18" i="74" s="1"/>
  <c r="G18" i="74" s="1"/>
  <c r="H18" i="74" s="1"/>
  <c r="S17" i="35"/>
  <c r="F17" i="74" s="1"/>
  <c r="G17" i="74" s="1"/>
  <c r="H17" i="74" s="1"/>
  <c r="S16" i="35"/>
  <c r="F16" i="74" s="1"/>
  <c r="G16" i="74" s="1"/>
  <c r="H16" i="74" s="1"/>
  <c r="S15" i="35"/>
  <c r="F15" i="74" s="1"/>
  <c r="G15" i="74" s="1"/>
  <c r="H15" i="74" s="1"/>
  <c r="S14" i="35"/>
  <c r="F14" i="74" s="1"/>
  <c r="G14" i="74" s="1"/>
  <c r="H14" i="74" s="1"/>
  <c r="S13" i="35"/>
  <c r="F13" i="74" s="1"/>
  <c r="G13" i="74" s="1"/>
  <c r="H13" i="74" s="1"/>
  <c r="S12" i="35"/>
  <c r="F12" i="74" s="1"/>
  <c r="G12" i="74" s="1"/>
  <c r="H12" i="74" s="1"/>
  <c r="S11" i="35"/>
  <c r="F11" i="74" s="1"/>
  <c r="G11" i="74" s="1"/>
  <c r="H11" i="74" s="1"/>
  <c r="S10" i="35"/>
  <c r="F10" i="74" s="1"/>
  <c r="G10" i="74" s="1"/>
  <c r="H10" i="74" s="1"/>
  <c r="S9" i="35"/>
  <c r="F9" i="74" s="1"/>
  <c r="G9" i="74" s="1"/>
  <c r="H9" i="74" s="1"/>
  <c r="S8" i="35"/>
  <c r="F8" i="74" s="1"/>
  <c r="G8" i="74" l="1"/>
  <c r="F22" i="74"/>
  <c r="S22" i="35"/>
  <c r="H8" i="74" l="1"/>
  <c r="G22" i="74"/>
  <c r="F21" i="72"/>
  <c r="D21" i="72"/>
  <c r="E21" i="72"/>
  <c r="C21" i="72"/>
  <c r="G25" i="74" l="1"/>
  <c r="H22" i="74"/>
  <c r="D22" i="35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C22" i="35"/>
  <c r="D15" i="36" l="1"/>
  <c r="F23" i="74" s="1"/>
  <c r="T21" i="64" l="1"/>
  <c r="U21" i="64"/>
  <c r="C14" i="37" l="1"/>
  <c r="C7" i="37"/>
  <c r="C21" i="37" l="1"/>
  <c r="D22" i="74" l="1"/>
  <c r="G20" i="72"/>
  <c r="G19" i="72"/>
  <c r="G18" i="72"/>
  <c r="G17" i="72"/>
  <c r="G16" i="72"/>
  <c r="G13" i="72"/>
  <c r="G15" i="72" s="1"/>
  <c r="G12" i="72"/>
  <c r="G11" i="72"/>
  <c r="G10" i="72"/>
  <c r="G9" i="72"/>
  <c r="G21" i="72" s="1"/>
  <c r="C5" i="73" l="1"/>
  <c r="C8" i="73" s="1"/>
  <c r="C13" i="73" s="1"/>
  <c r="C14" i="73" s="1"/>
  <c r="C43" i="28"/>
  <c r="C31" i="28" l="1"/>
  <c r="C30" i="28" s="1"/>
  <c r="E16" i="37" l="1"/>
  <c r="E17" i="37"/>
  <c r="E18" i="37"/>
  <c r="E19" i="37"/>
  <c r="E15" i="37"/>
  <c r="E9" i="37"/>
  <c r="E10" i="37"/>
  <c r="E11" i="37"/>
  <c r="E12" i="37"/>
  <c r="E8" i="37"/>
  <c r="C15" i="36"/>
  <c r="V21" i="64" l="1"/>
  <c r="G23" i="74" s="1"/>
  <c r="E7" i="37"/>
  <c r="E14" i="37"/>
  <c r="E21" i="37" l="1"/>
  <c r="C47" i="28"/>
  <c r="C52" i="28" s="1"/>
  <c r="C35" i="28"/>
  <c r="C41" i="28" s="1"/>
  <c r="C12" i="28"/>
  <c r="C6" i="28" l="1"/>
  <c r="C28" i="28" s="1"/>
  <c r="C44" i="69" l="1"/>
  <c r="C24" i="69"/>
</calcChain>
</file>

<file path=xl/sharedStrings.xml><?xml version="1.0" encoding="utf-8"?>
<sst xmlns="http://schemas.openxmlformats.org/spreadsheetml/2006/main" count="631" uniqueCount="422">
  <si>
    <t>a</t>
  </si>
  <si>
    <t>b</t>
  </si>
  <si>
    <t>c</t>
  </si>
  <si>
    <t>d</t>
  </si>
  <si>
    <t>e</t>
  </si>
  <si>
    <t xml:space="preserve"> </t>
  </si>
  <si>
    <t>f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</si>
  <si>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</si>
  <si>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</si>
  <si>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</si>
  <si>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</si>
  <si>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>უკუგება საშუალო აქტივებზე (ROA)</t>
  </si>
  <si>
    <t>უკუგება საშუალო კაპიტალზე (ROE)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</si>
  <si>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</si>
  <si>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</si>
  <si>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</si>
  <si>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>უცხოური ვალუტით არსებული სესხები / მთლიან სესხებთან</t>
  </si>
  <si>
    <t>უცხოური ვალუტით არსებული აქტივები / მთლიან აქტივებთან</t>
  </si>
  <si>
    <t>მთლიანი სესხების წლიური ზრდის ტემპი</t>
  </si>
  <si>
    <t>ლიკვიდობა</t>
  </si>
  <si>
    <t>ლიკვიდური აქტივები / მთლიან აქტივებთან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</si>
  <si>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</si>
  <si>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</si>
  <si>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საბალანსო ელემენტები</t>
  </si>
  <si>
    <t>გარესაბალანსო ელემენტები</t>
  </si>
  <si>
    <t>სავალუტო კურსის ცვლილებით გამოწვეული საკრედიტო რისკი</t>
  </si>
  <si>
    <t>ძირითადი პირველადი კაპიტალი</t>
  </si>
  <si>
    <t>დამატებითი პირველადი კაპიტალი</t>
  </si>
  <si>
    <t>მეორადი კაპიტალი</t>
  </si>
  <si>
    <t>N</t>
  </si>
  <si>
    <t>ლარი</t>
  </si>
  <si>
    <t>ძირითადი პირველადი კაპიტალი საზედამხედველო კორექტირებამდე</t>
  </si>
  <si>
    <t>ჩვეულებრივი აქციები, რომლებიც აკმაყოფილებენ ძირითადი პირველადი კაპიტალის კრიტერიუმებს</t>
  </si>
  <si>
    <t>დამატებითი სახსრები ჩვეულებრივ აქციებზე, რომლებიც აკმაყოფილებენ ძირითადი პირველადი კაპიტალის კრიტერიუმებს</t>
  </si>
  <si>
    <t>აკუმულირებული სხვა სრული შემოსავალი</t>
  </si>
  <si>
    <t>სხვა რეზერვები</t>
  </si>
  <si>
    <t>გაუნაწილებელი მოგება (ზარალი)</t>
  </si>
  <si>
    <t>ძირითადი პირველადი კაპიტალის საზედამხედველო კორექტირებები</t>
  </si>
  <si>
    <t>აქტივების გადაფასების რეზერვი</t>
  </si>
  <si>
    <t xml:space="preserve">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ნაწილი, რომელიც აღემატება მოგებასა და ზარალში არარეალიზებული გადაფასების შედეგად ასახულ აკუმულირებულ ზარალს </t>
  </si>
  <si>
    <t>არამატერიალური აქტივები</t>
  </si>
  <si>
    <t>აქტივების კლასიფიკაციის შედეგად მიღებული რეზერვების უკმარისობა</t>
  </si>
  <si>
    <t>ინვესტიციები საკუთარ აქციებში</t>
  </si>
  <si>
    <t>კომერციული ბანკების,  სადაზღვევო კომპანიებისა და სხვა საფინანსო ინსტიტუტების კაპიტალში ორმხრივი მფლობელობა</t>
  </si>
  <si>
    <t>ფულადი ნაკადების ჰეჯირების რეზერვი</t>
  </si>
  <si>
    <t>გადავადებული საგადასახადო აქტივები, რომლებზეც არ ვრცელდება ზღვრული დაქვითვის მეთოდი (დაკავშირებული საგადასახადო ვალდებულების გამოკლებით)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</si>
  <si>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ძირითადი პირველადი კაპიტალის ინსტრუმენტებში (რომლებიც არაა ჩვეულებრივი აქციები)</t>
  </si>
  <si>
    <t>აქციების ფლობა და სხვა სახით 10%–ზე მეტი წილის ფლობა კომერციული დაწესებულებების სააქციო კაპიტალში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</si>
  <si>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ჩვეულებრივ აქციებში (ნაწილი, რომელიც აღემატება 10%–იან ზღვარს)</t>
  </si>
  <si>
    <t>ინვესტიციები კომერციული ბანკების, სადაზღვევო კომპანიებისა და სხვა ფინანსური ინსტიტუტების კაპიტალში 10%–ზე ნაკლები წილის მფლობელობით (ნაწილი, რომელიც აღემატება 10%–იან ზღვარს)</t>
  </si>
  <si>
    <t>დროებითი სხვაობებით წარმოშობილი გადავადებული საგადასახადო აქტივები (ნაწილი, რომელიც აღემატება 10%–იან ზღვარს, დაკავშირებული საგადასახადო ვალდებულების გამოკლებით)</t>
  </si>
  <si>
    <t>მნიშვნელოვანი ინვესტიციები და გადავადებული საგადასახადო აქტივები, რომლებიც აღემატება ძირითადი პირველადი კაპიტალის 15% -ს</t>
  </si>
  <si>
    <t xml:space="preserve">ძირითადი პირველადი კაპიტალის საზედამხედველო დაქვითვები, რომლებიც გამოწვეულია დამატებითი პირველადი კაპიტალისა და მეორადი  კაპიტალის უკმარისობით ინვესტიციების დაქვითვებისათვის </t>
  </si>
  <si>
    <t>დამატებითი პირველადი კაპიტალი საზედამხედველო კორექტირებებამდე</t>
  </si>
  <si>
    <t>ინსტრუმენტები, რომლებიც აკმაყოფილებენ დამატებითი პირველადი კაპიტალის კრიტერიუმებს</t>
  </si>
  <si>
    <t>მათ შორის, კლასიფიცირებული კაპიტალად შესაბამისი ბუღალტრული აღრიცხვის სტანდარტებით</t>
  </si>
  <si>
    <t>მათ შორის, კლასიფიცირებული ვალდებულებად შესაბამისი ბუღალტრული აღრიცხვის სტანდარტებით</t>
  </si>
  <si>
    <t>დამატებითი სახსრები ინსტრუმენტებზე,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</si>
  <si>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</si>
  <si>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</si>
  <si>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ინსტრუმენტებში ჯვარედინი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</si>
  <si>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(რომლებიც არაა ჩვეულებრივი აქციები)</t>
  </si>
  <si>
    <t xml:space="preserve">დამატებითი პირველადი კაპიტალის საზედამხედველო დაქვითვები, რომლებიც გამოწვეულია მეორადი  კაპიტალის უკმარისობით ინვესტიციების დაქვითვებისათვის </t>
  </si>
  <si>
    <t>მეორადი კაპიტალი საზედამხედველო კორექტირებებამდე</t>
  </si>
  <si>
    <t>ინსტრუმენტები, რომლებიც აკმაყოფილებენ მეორადი კაპიტალის კრიტერიუმებს</t>
  </si>
  <si>
    <t>დამატებითი სახსრები ინსტრუმენტებზე, რომლებიც აკმაყოფილებენ მეორადი კაპიტალის კრიტერიუმებს</t>
  </si>
  <si>
    <t>საერთო რეზერვები საკრედიტო რისკის მიხედვით შეწონილი რისკის პოზიციების მაქსიმუმ 1.25%–ის ოდენობით</t>
  </si>
  <si>
    <t>მეორადი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</si>
  <si>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მეორადი კაპიტალის კრიტერიუმებს</t>
  </si>
  <si>
    <t>მეორადი კაპიტალის ინსტრუმენტებში ორმხრივი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</si>
  <si>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მეორადი კაპიტალის ინსტრუმენტებში (რომლებიც არაა ჩვეულებრივი აქციები)</t>
  </si>
  <si>
    <t>სულ</t>
  </si>
  <si>
    <t>ვადაგადაცილებული სესხები</t>
  </si>
  <si>
    <t>მაღალი საზედამხედველო რისკის კატეგორიაში შემავალი ერთეულები</t>
  </si>
  <si>
    <t>მოკლევადიანი მოთხოვნები კორპორატიული კლიენტების მიმართ</t>
  </si>
  <si>
    <t>მოთხოვნები კოლექტიური ინვესტიციების სახით</t>
  </si>
  <si>
    <t>რისკის პოზიციები</t>
  </si>
  <si>
    <t>სავალუტო კურსის ცვლილებით გამოწვეული საკრედიტო რისკის მიხედვით შეწონილი რისკის პოზიციები</t>
  </si>
  <si>
    <t>უპირობო და პირობითი მოთხოვნები კორპორატიული კლიენტების მიმართ</t>
  </si>
  <si>
    <t>უპირობო და პირობითი საცალო მოთხოვნები</t>
  </si>
  <si>
    <t>უპირობო და პირობითი მოთხოვნები, რომლებიც უზრუნველყოფილია საცხოვრებელი ქონების იპოთეკით</t>
  </si>
  <si>
    <t>სხვა მოთხოვნები</t>
  </si>
  <si>
    <t>მოთხოვნები, რომელთა დაფარვის წყარო დენომინირებულია 
რისკის პოზიციისგან განსხვავებულ ვალუტაში</t>
  </si>
  <si>
    <t>პროცენტი</t>
  </si>
  <si>
    <t>კონტრაგენტთან დაკავშირებული საკრედიტო რისკის მიხედვით შეწონილი რისკის პოზიციები</t>
  </si>
  <si>
    <t>სავალუტო კურსთან დაკავშირებული კონტრაქტები</t>
  </si>
  <si>
    <t>კონტრაქტები 1 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</si>
  <si>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</si>
  <si>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</si>
  <si>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</si>
  <si>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</si>
  <si>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</si>
  <si>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საპროცენტო განაკვეთთან დაკავშირებული კონტრაქტები</t>
  </si>
  <si>
    <t>რისკის პოზიციების 
ღირებულება</t>
  </si>
  <si>
    <t xml:space="preserve">ნომინალური 
ღირებულება </t>
  </si>
  <si>
    <t>საზედამხედველო კაპიტალი</t>
  </si>
  <si>
    <t>პირველადი კაპიტალი</t>
  </si>
  <si>
    <t>კაპიტალის კოეფიციენტები</t>
  </si>
  <si>
    <t>საპროცენტო ხარჯები</t>
  </si>
  <si>
    <t>წმინდა საკომისიო და სხვა შემოსავლები მომსახურეობის მიხედვით</t>
  </si>
  <si>
    <t>საპროცენტო შემოსავლები</t>
  </si>
  <si>
    <t>ლარებით</t>
  </si>
  <si>
    <t>უცხ.ვალუტა</t>
  </si>
  <si>
    <t>სხვა ვალდებულებები</t>
  </si>
  <si>
    <t>უცხ. ვალუტა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</si>
  <si>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</si>
  <si>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</si>
  <si>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</si>
  <si>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</si>
  <si>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</si>
  <si>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</si>
  <si>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</si>
  <si>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</si>
  <si>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</si>
  <si>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</si>
  <si>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</si>
  <si>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</si>
  <si>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</si>
  <si>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</si>
  <si>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</si>
  <si>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</si>
  <si>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</si>
  <si>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</si>
  <si>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</si>
  <si>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</si>
  <si>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</si>
  <si>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</si>
  <si>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</si>
  <si>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</si>
  <si>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</si>
  <si>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</si>
  <si>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</si>
  <si>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</si>
  <si>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</si>
  <si>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</si>
  <si>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</si>
  <si>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</si>
  <si>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</si>
  <si>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</si>
  <si>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</si>
  <si>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</si>
  <si>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</si>
  <si>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</si>
  <si>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</si>
  <si>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</si>
  <si>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</si>
  <si>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</si>
  <si>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</si>
  <si>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</si>
  <si>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</si>
  <si>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</si>
  <si>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</si>
  <si>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</si>
  <si>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</si>
  <si>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</si>
  <si>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</si>
  <si>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</si>
  <si>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</si>
  <si>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</si>
  <si>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</si>
  <si>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</si>
  <si>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</si>
  <si>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</si>
  <si>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</si>
  <si>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</si>
  <si>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</si>
  <si>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</si>
  <si>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</si>
  <si>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</si>
  <si>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</si>
  <si>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</si>
  <si>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</si>
  <si>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</si>
  <si>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</si>
  <si>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</si>
  <si>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</si>
  <si>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</si>
  <si>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</si>
  <si>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</si>
  <si>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</si>
  <si>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</si>
  <si>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</si>
  <si>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</si>
  <si>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</si>
  <si>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</si>
  <si>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</si>
  <si>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</si>
  <si>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</si>
  <si>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</si>
  <si>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</si>
  <si>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</si>
  <si>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ვალდებულებები</t>
  </si>
  <si>
    <t>სააქციო კაპიტალი</t>
  </si>
  <si>
    <t>ფასიანი ქაღალდები დილინგური ოპერაციებისათვის</t>
  </si>
  <si>
    <t>საზედამხედველო კაპიტალი (მოცულობა, ლარი)</t>
  </si>
  <si>
    <t>რისკის მიხედვით შეწონილი რისკის პოზიციები (მოცულობა, ლარი)</t>
  </si>
  <si>
    <t>რისკის მიხედვით შეწონილი რისკის პოზიციები</t>
  </si>
  <si>
    <t xml:space="preserve">პირველადი კაპიტალის კოეფიციენტი ( ≥ 8.5 %) </t>
  </si>
  <si>
    <t>საზედამხედველო კაპიტალის კოეფიციენტი ( ≥ 10.5 %)</t>
  </si>
  <si>
    <t>ბანკი:</t>
  </si>
  <si>
    <t>თარიღი:</t>
  </si>
  <si>
    <t>ბაზელ III-ზე დაფუძნებული ჩარჩოს მიხედვით</t>
  </si>
  <si>
    <t>ბაზელ I-ზე დაფუძნებული ჩარჩოს მიხედვით</t>
  </si>
  <si>
    <t>საოპერაციო რისკის მიხედვით შეწონილი რისკის პოზიციები</t>
  </si>
  <si>
    <t>საკრედიტო რისკი მიხედვით შეწონილი რისკის პოზიციები</t>
  </si>
  <si>
    <t>საბაზრო რისკის მიხედვით შეწონილი რისკის პოზიციები</t>
  </si>
  <si>
    <t>საანგარიშგებო პერიოდი</t>
  </si>
  <si>
    <t>წინა წლის შესაბამისი პერიოდი</t>
  </si>
  <si>
    <t>აქტივების გადაფასების რეზერვები</t>
  </si>
  <si>
    <t>მთლიანი ვალდებულებები და სააქციო კაპიტალი</t>
  </si>
  <si>
    <t>კრედიტის დაფინანსებული უზრუნველყოფა</t>
  </si>
  <si>
    <t>კრედიტის დაუფინანსებელი უზრუნველყოფა</t>
  </si>
  <si>
    <t>სულ საკრედიტო რისკის მიტიგაცია</t>
  </si>
  <si>
    <t>საბალანსო ელემენტების ერთმანეთთან ურთიერთგაქვითვა</t>
  </si>
  <si>
    <t>სადეპოზიტო ანგარიშზე განთავსებული ფულადი სახსრები ან ფულთან გათანაბრებული ფინანსური ინსტრუმენტები</t>
  </si>
  <si>
    <t>ცენტრალური მთავრობებისა და ცენტრალური ბანკების, რეგიონული მთავრობებისა და ადგილობრივი თვითმმართველობების, საჯარო დაწესებულებების,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</t>
  </si>
  <si>
    <t>სხვა დაწესებულებების მიერ გამოშვებული სავალო ფასიანი ქაღალდები, რომლის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მე-3 ან უკეთეს ბიჯს</t>
  </si>
  <si>
    <t>მოკლევადიანი საკრედიტო შეფასების მქონე სავალო ფასიანი ქაღალდები, რომლის საკრედიტო ხარისხი მოკლევადიანი რისკის პოზიციების შეწონვის სებ–ის მიერ დადგენილი წესით შეესაბამება მე-3 ან უკეთეს ბიჯს</t>
  </si>
  <si>
    <t>წილი კაპიტალში ან კონვერტირებადი ობლიგაციები, რომლებიც შედის მთავარ ინდექსში</t>
  </si>
  <si>
    <t>კომერციული ბანკების მიერ გამოშვებული საკრედიტო შეფასების არ მქონე სავალო ფასიანი ქაღალდები</t>
  </si>
  <si>
    <t xml:space="preserve">წილი კოლექტიურ საინვესტიციო სქემებში </t>
  </si>
  <si>
    <t>ცენტრალური მთავრობებისა და ცენტრალური ბანკების უზრუნველყოფა</t>
  </si>
  <si>
    <t>რეგიონული მთავრობებისა და ადგილობრივი თვითმმართველობების უზრუნველყოფა</t>
  </si>
  <si>
    <t>მრავალმხრივი განვითარების ბანკების უზრუნველყოფა</t>
  </si>
  <si>
    <t>საერთაშორისო ორგანიზაციების უზრუნველყოფა</t>
  </si>
  <si>
    <t>საჯარო დაწესებულებების უზრუნველყოფა</t>
  </si>
  <si>
    <t>კომერციული ბანკების უზრუნველყოფა</t>
  </si>
  <si>
    <t>სხვა კორპორატიული პირების უზრუნველყოფა, რომელთა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მე-2 ან უკეთეს ბიჯს</t>
  </si>
  <si>
    <t>უპირობო და პირობითი მოთხოვნები ცენტრალური მთავრობებისა და ცენტრალური ბანკების მიმართ</t>
  </si>
  <si>
    <t>უპირობო და პირობითი მოთხოვნები რეგიონული მთავრობებისა და ადგილობრივი თვითმმართველობების მიმართ</t>
  </si>
  <si>
    <t>უპირობო და პირობითი მოთხოვნები საჯარო დაწესებულებების მიმართ</t>
  </si>
  <si>
    <t>უპირობო და პირობითი მოთხოვნები მრავალმხრივი განვითარების ბანკების მიმართ</t>
  </si>
  <si>
    <t>უპირობო და პირობითი მოთხოვნები საერთაშორისო ორგანიზაციების მიმართ</t>
  </si>
  <si>
    <t>უპირობო და პირობითი მოთხოვნები კომერციული ბანკების მიმართ</t>
  </si>
  <si>
    <t>მოგება - ზარალის ანგარიშგება</t>
  </si>
  <si>
    <t>ძირითადი მაჩვენებლები</t>
  </si>
  <si>
    <t>წმინდა საპროცენტო მარჟა</t>
  </si>
  <si>
    <t xml:space="preserve">   </t>
  </si>
  <si>
    <t xml:space="preserve">წმინდა სესხები </t>
  </si>
  <si>
    <t xml:space="preserve">ფულადი სახსრები სხვა ბანკებში </t>
  </si>
  <si>
    <t>უცხოური ვალუტით გამოწვეული საკრედიტო რისკის შეწონვას დაქვემდებარებული საბალანსო ელემენტები</t>
  </si>
  <si>
    <t>ელემენტი, რომელზეც არ ვრცელდება კაპიტალის მოთხოვნა ან ექვემდებარება კაპიტალიდან დაქვითვას</t>
  </si>
  <si>
    <t xml:space="preserve"> საბალანსო ღირებულებები 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</si>
  <si>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</si>
  <si>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 xml:space="preserve">სტანდარტიზებული საზედამხედველო ანგარიშგების საბალანსო ელემენტები </t>
  </si>
  <si>
    <t xml:space="preserve">    მინუს: გამოსყიდული აქციები</t>
  </si>
  <si>
    <t>მათ შორის მეორად საზედამხედველო კაპიტალში ჩასათვლელი ინსტრუმენტები</t>
  </si>
  <si>
    <t>მათ შორის არამატერიალური აქტივები</t>
  </si>
  <si>
    <t>მათ შორის 10%-ზე ნაკლები  წილობრივი მფლობელობა, რომელიც შეზღუდულად აღიარდება</t>
  </si>
  <si>
    <t>მათ შორის მნიშვნელოვანი ინვესტიციები, რომლებიც შეზღუდულად აღიარდება</t>
  </si>
  <si>
    <t xml:space="preserve">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</t>
  </si>
  <si>
    <t>g</t>
  </si>
  <si>
    <t>h</t>
  </si>
  <si>
    <t>i</t>
  </si>
  <si>
    <t>j</t>
  </si>
  <si>
    <t>k</t>
  </si>
  <si>
    <t>l</t>
  </si>
  <si>
    <r>
      <t xml:space="preserve">ძირითადი პირველადი კაპიტალის კოეფიციენტი (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7.0 %)</t>
    </r>
  </si>
  <si>
    <t xml:space="preserve"> საბალანსო უწყისი</t>
  </si>
  <si>
    <t>ბალანსგარეშე ანგარიშგების უწყისი</t>
  </si>
  <si>
    <t xml:space="preserve">მათ შორის 10 %-იანი წილობრივი მფლობელობა ფინანსურ  დაწესებულებებში  </t>
  </si>
  <si>
    <t>საკრედიტო რისკის მიტიგაცია</t>
  </si>
  <si>
    <t>ოქროს სტანდარტული ზოდი ან მისი ექვივალენტი</t>
  </si>
  <si>
    <t>სხვა ერთეულები</t>
  </si>
  <si>
    <t>საკრედიტო რისკის მიხედვით შეწონილი რისკის პოზიციები</t>
  </si>
  <si>
    <t>საკრედიტო რისკის მიხედვით შეწონილი რისკის პოზიციები საკრედიტო რისკის მიტიგაციამდე</t>
  </si>
  <si>
    <t>პირველადი კაპიტალის კოეფიციენტი ( ≥ 6.4 %)</t>
  </si>
  <si>
    <t>საზედამხედველო კაპიტალის კოეფიციენტი ( ≥ 9.6 %)</t>
  </si>
  <si>
    <t>1.1.1</t>
  </si>
  <si>
    <t>სულ რისკის მიხედვით შეწონილი რისკის პოზიციები</t>
  </si>
  <si>
    <t>პილარ 3-ის კვარტალური ანგარიშგება</t>
  </si>
  <si>
    <t>ბანკის სრული დასახელება</t>
  </si>
  <si>
    <t>ბანკის სამეთვალყურეო საბჭოს თავმჯდომარე</t>
  </si>
  <si>
    <t>ბანკის გენერალური დირექტორი</t>
  </si>
  <si>
    <t>ბანკის ვებ-გვერდი</t>
  </si>
  <si>
    <t>სარჩევი</t>
  </si>
  <si>
    <t>საბალანსო უწყისი</t>
  </si>
  <si>
    <t>მოგება-ზარალის ანგარიშგება</t>
  </si>
  <si>
    <t xml:space="preserve">ბალანსგარეშე ანგარიშების უწყისი </t>
  </si>
  <si>
    <t>e = c + d</t>
  </si>
  <si>
    <t>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</t>
  </si>
  <si>
    <t>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</t>
  </si>
  <si>
    <t>სხვა კორექტირებების ეფექტი (ასეთის არსებობის შემთხვევაში)</t>
  </si>
  <si>
    <t>სულ საკრედიტო რისკის მიხედვით შეწონვას დაქვემდებარებული რისკის პოზიციები</t>
  </si>
  <si>
    <t>საბალანსო ელემენტების ღირებულებასა და  საკრედიტო რისკის მიხედვით შეწონვას დაქვემდებარებულ რისკის პოზიციებს შორის განსხვავებები</t>
  </si>
  <si>
    <t xml:space="preserve">საკრედიტო რისკით შეწონვას დაქვემდებარებული საბალანსო ელემენტები </t>
  </si>
  <si>
    <t>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</t>
  </si>
  <si>
    <t>კონტრაგენტთან დაკავშირებული საკრედიტო რისკის მიხედვით  შეწონვას დაქვემდებარებული გარესაბალანსო ელემენტების ნომინალური ღირებულება</t>
  </si>
  <si>
    <t>საბალანსო უწყისისა და საზედამხედველო კაპიტალის ელემენტებს შორის კავშირები</t>
  </si>
  <si>
    <t>კავშირი Capital-ის ცხრილთან</t>
  </si>
  <si>
    <t>ძირითადი საშუალებების საექსპლუატაციო ხარჯები</t>
  </si>
  <si>
    <t>მოგება გადასახადის გადახდამდე და გაუთვალისწინებელ შემოსავალ–ხარჯებამდე</t>
  </si>
  <si>
    <t>ბანკის ბენეფიციარების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</si>
  <si>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</t>
  </si>
  <si>
    <t>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(ცხრილი CCR)</t>
  </si>
  <si>
    <t xml:space="preserve">         გაცემული გარანტიები</t>
  </si>
  <si>
    <t xml:space="preserve">         აკრედიტივები</t>
  </si>
  <si>
    <t xml:space="preserve">         კლიენტების მიერ აუთვისებელი ნაშთები</t>
  </si>
  <si>
    <t xml:space="preserve">         სხვა პირობითი ვალდებულებები</t>
  </si>
  <si>
    <t>ბანკის მიმართ არსებული მოთხოვნის უზრუნველყოფის მიზნით მიღებული გარანტიები</t>
  </si>
  <si>
    <t>ბანკის მიმართ არსებული მოთხოვნის უზრუნველყოფის მიზნით დატვირთული ბანკის აქტივები</t>
  </si>
  <si>
    <t xml:space="preserve">         ბანკის ფინანსური აქტივები</t>
  </si>
  <si>
    <t xml:space="preserve">         ბანკის არაფინანსური აქტივები</t>
  </si>
  <si>
    <t>ბანკის მოთხოვნის უზრუნველყოფის მიზნით მიღებული გარანტიები</t>
  </si>
  <si>
    <t xml:space="preserve">         თავდებობა, სოლიდარული პასუხისმგებლობა </t>
  </si>
  <si>
    <t xml:space="preserve">         გარანტია </t>
  </si>
  <si>
    <t>მოთხოვნის უზრუნველყოფის მიზნით ბანკის სასარგებლოდ დატვირთული აქტივები</t>
  </si>
  <si>
    <t xml:space="preserve">         ფულადი სახსრები</t>
  </si>
  <si>
    <t xml:space="preserve">         ძვირფასი ლითონები და ქვები </t>
  </si>
  <si>
    <t xml:space="preserve">         უძრავი ქონება</t>
  </si>
  <si>
    <t>5.3.1</t>
  </si>
  <si>
    <t xml:space="preserve">                     საცხოვრებელი</t>
  </si>
  <si>
    <t>5.3.2</t>
  </si>
  <si>
    <t xml:space="preserve">                     კომერციული</t>
  </si>
  <si>
    <t>5.3.3</t>
  </si>
  <si>
    <t xml:space="preserve">                        კომპლექსური ტიპის უძრავი ქონება</t>
  </si>
  <si>
    <t>5.3.4</t>
  </si>
  <si>
    <t xml:space="preserve">                    მიწის ნაკვეთები (შენობა ნაგებობების გარეშე)</t>
  </si>
  <si>
    <t>5.3.5</t>
  </si>
  <si>
    <t xml:space="preserve">                    სხვა</t>
  </si>
  <si>
    <t xml:space="preserve">         მოძრავი ქონება</t>
  </si>
  <si>
    <t xml:space="preserve">         წილის გირავნობა</t>
  </si>
  <si>
    <t xml:space="preserve">         ფასიანი ქაღალდები</t>
  </si>
  <si>
    <t xml:space="preserve">         სხვა </t>
  </si>
  <si>
    <t>წარმოებული ფინანსური ინსტრუმენტები</t>
  </si>
  <si>
    <t xml:space="preserve">          სავალუტო კურსთან დაკავშირებული კონტრაქტების (გარდა ოფციონებისა) ფარგლებში გასაცები თანხები</t>
  </si>
  <si>
    <t xml:space="preserve">          საპროცენტო განაკვეთთან დაკავშირებული კონტრაქტების (გარდა ოფციონებისა) ძირითადი თანხა </t>
  </si>
  <si>
    <t xml:space="preserve">          გაყიდული ოფციონები</t>
  </si>
  <si>
    <t xml:space="preserve">          ნაყიდი ოფციონები</t>
  </si>
  <si>
    <t xml:space="preserve">          სხვა წარმოებული ინსტრუმენტების ფარგლებში ბანკის პოტენციური მოთხოვნის ნომინალური ღირებულება</t>
  </si>
  <si>
    <t xml:space="preserve">          სხვა წარმოებული ინსტრუმენტების ფარგლებში ბანკის მიმართ პოტენციური მოთხოვნის ნომინალური ღირებულება</t>
  </si>
  <si>
    <t>ბანკის ბალანსზე აუღიარებელი საკრედიტო მოთხოვნები</t>
  </si>
  <si>
    <t xml:space="preserve">          ბოლო 3 თვის განმავალობაში ბალანსიდან ჩამოწერილი საკრედიტო მოთხოვნების ძირი თანხა</t>
  </si>
  <si>
    <t xml:space="preserve">         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</t>
  </si>
  <si>
    <t xml:space="preserve">          ბოლო 5 წლის განმავლობაში (ბოლო 3 თვის ჩათვლით) ბალანსიდან ჩამოწერილი საკრედიტო მოთხოვნების ძირი თანხა</t>
  </si>
  <si>
    <t xml:space="preserve">          ბოლო 5 წლის განმავლობაში (ბოლო 3 თვის ჩათვლით) ბალანსიდან ჩამოწერილი და ბალანსზე აუღიარებელი მისაღები პროცენტები და ჯარიმები</t>
  </si>
  <si>
    <t>შეუქცევადი საოპერაციო იჯარა</t>
  </si>
  <si>
    <t xml:space="preserve">          ვადის გარეშე ხელშეკრულების ფარგლებში</t>
  </si>
  <si>
    <t xml:space="preserve">          1 წლამდე ვადით</t>
  </si>
  <si>
    <t xml:space="preserve">          1-დან 2 წლამდე ვადით</t>
  </si>
  <si>
    <t xml:space="preserve">          2-დან 3 წლამდე ვადით</t>
  </si>
  <si>
    <t xml:space="preserve">          3-დან 4 წლამდე ვადით</t>
  </si>
  <si>
    <t xml:space="preserve">          4-დან 5 წლამდე ვადით</t>
  </si>
  <si>
    <t xml:space="preserve">          5 წელზე მეტი ვადით</t>
  </si>
  <si>
    <t>კაპიტალური დანახარჯების პოტენციური სახელშეკრულებო ვალდებულება</t>
  </si>
  <si>
    <t>მათ შორის: ზღვრული დაქვითვის მეთოდს დაქვემდებარებული რისკის პოზიციები, რომლებიც არ იქვითება კაპიტალიდან (რომლებიც იწონება 250%-ში)</t>
  </si>
  <si>
    <t>ცხრილი N</t>
  </si>
  <si>
    <t>ცხრილი 1</t>
  </si>
  <si>
    <t>ცხრილი 2</t>
  </si>
  <si>
    <t>ცხრილი 3</t>
  </si>
  <si>
    <t>ცხრილი 4</t>
  </si>
  <si>
    <t>ცხრილი 5</t>
  </si>
  <si>
    <t>ცხრილი 6</t>
  </si>
  <si>
    <t>ცხრილი 7</t>
  </si>
  <si>
    <t>ცხრილი 8</t>
  </si>
  <si>
    <t>ცხრილი 9</t>
  </si>
  <si>
    <t>ცხრილი 10</t>
  </si>
  <si>
    <t>ცხრილი 11</t>
  </si>
  <si>
    <t>ცხრილი 12</t>
  </si>
  <si>
    <t>ცხრილი 13</t>
  </si>
  <si>
    <t>ცხრილი 14</t>
  </si>
  <si>
    <t>ცხრილი 15</t>
  </si>
  <si>
    <t>რისკის მიხედვით შეწონილი რისკის პოზიციები (ბაზელ III-ზე დაფუძნებული ჩარჩოს მიხედვით)</t>
  </si>
  <si>
    <t>რისკის მიხედვით შეწონილი რისკის პოზიციები (ბაზელ I-ზე დაფუძნებული ჩარჩოს მიხედვით)</t>
  </si>
  <si>
    <t>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</si>
  <si>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</si>
  <si>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ცხრილი 9 (Capital), N10</t>
  </si>
  <si>
    <t>საბალანსო</t>
  </si>
  <si>
    <t>გარესაბალანსო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</si>
  <si>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</si>
  <si>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</si>
  <si>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</si>
  <si>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</si>
  <si>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</si>
  <si>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რისკის წონები
აქტივების კლასები</t>
  </si>
  <si>
    <t>კომერციული ბანკების, რეგიონული მთავრობებისა და ადგილობრივი თვითმმართველობების,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</t>
  </si>
  <si>
    <t>საბალანსო ელემენტები - რისკის პოზიციების ღირებულება</t>
  </si>
  <si>
    <t xml:space="preserve">გარესაბალანსო ელემენტები კონვერსიის ფაქტორის გათვალისწინებით </t>
  </si>
  <si>
    <t>რისკის მიხედვით შეწონილი აქტივების სიმკვრივე* f=e/(a+c)</t>
  </si>
  <si>
    <t>გარესაბალანსო ელემენტები ნომინალური ღირებულება</t>
  </si>
  <si>
    <t>სულ გარესაბალანსო ელემენტების საკრედიტო მიტიგაცია</t>
  </si>
  <si>
    <t>სულ საბალანსო ელემენტების საკრედიტო მიტიგაცია</t>
  </si>
  <si>
    <t>საკრედიტო რისკის მიხედვით შეწონილი რისკის პოზიციები 
(საბალანსო და კრედიტ კონვერსიის ფაქტორის გათვალისწინებით გარესაბალანსო ელემენტები)</t>
  </si>
  <si>
    <t>საკრედიტო რისკის მიტიგაცია 
(საბალანსო და გარესაბალანსო ელემენტები)</t>
  </si>
  <si>
    <t>სტანდარტიზებული მიდგომა - საკრედიტო რისკის მიტიგაცია</t>
  </si>
  <si>
    <t>სტანდარტიზებული მიდგომა - საკრედიტო რისკის მიტიგაციის ეფექტი</t>
  </si>
  <si>
    <t xml:space="preserve">გარესაბალანსო ელემენტები </t>
  </si>
  <si>
    <t>რისკის მიხედვით შეწონილი აქტივები საკრედიტო რისკის მიტიგაციამდე</t>
  </si>
  <si>
    <t>რისკის მიხედვით შეწონილი აქტივები საკრედიტო რისკის მიტიგაციის ეფექტის გათვალისწინებით</t>
  </si>
  <si>
    <t>პირობითი და სახელშეკრულებო ვალდებულებები</t>
  </si>
  <si>
    <t xml:space="preserve">          სავალუტო კურსთან დაკავშირებული კონტრაქტების (გარდა ოფციონებისა) ფარგლებში მისაღები თანხები</t>
  </si>
  <si>
    <t>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</t>
  </si>
  <si>
    <t>მათ შორის გარესაბალანსო ელემენტების საერთო რეზერვი</t>
  </si>
  <si>
    <t>6.2.1</t>
  </si>
  <si>
    <t>მათ შორის სესხების შესაძლო დანაკარგების საერთო რეზერვი</t>
  </si>
  <si>
    <t>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</si>
  <si>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ს.ს "პროკრედიტ ბანკი"</t>
  </si>
  <si>
    <t>ილირ ალიუ</t>
  </si>
  <si>
    <t>იოვანკა იოლესკა</t>
  </si>
  <si>
    <t>სანდრინ მასიანი</t>
  </si>
  <si>
    <t>ვოლფგანგ ბერტელსმაიერი</t>
  </si>
  <si>
    <t>მარსელ სებასტიან ცაიტინგერი</t>
  </si>
  <si>
    <t>ქეთევან ხუსკივაძე</t>
  </si>
  <si>
    <t>ალექსი მატუა</t>
  </si>
  <si>
    <t>დავით გაბელაშვილი</t>
  </si>
  <si>
    <t>ნათია თხილაიშვილი</t>
  </si>
  <si>
    <t>Zeitinger Invest GmbH</t>
  </si>
  <si>
    <t>KfW - Kreditanstalt für Wiederaufbau</t>
  </si>
  <si>
    <t>DOEN Foundation</t>
  </si>
  <si>
    <t>IFC - International Finance Corporation</t>
  </si>
  <si>
    <t>TIAA-CREF - Teachers Insurance and Annuity Association</t>
  </si>
  <si>
    <t>www.procreditbank.ge</t>
  </si>
  <si>
    <t>ცხრილი 9 (Capital), N39</t>
  </si>
  <si>
    <t>ცხრილი 9 (Capital), N2</t>
  </si>
  <si>
    <t>ცხრილი 9 (Capital), N3</t>
  </si>
  <si>
    <t>ცხრილი 9 (Capital), N6</t>
  </si>
  <si>
    <t>ბანკის დირექტორატი ადასტურებს მოცემულ პილარ 3-ის ანგარიშგებაში ასახული ყველა მონაცემისა და ინფორმაციის უტყუარობასა და სიზუსტეს.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დაცვით, წინამდებარე ანგარიშგება აკმაყოფილებს საქართველოს ეროვნული ბანკის პრეზიდენტის 2017 წლის ივნისის NN92/04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მოთხოვნებსა და საქართველოს ეროვნული ბანკის მიერ დადგენილ სხვა წესებსა და ნორმებს.</t>
  </si>
  <si>
    <t>ცხრილი 9 (Capital), N37</t>
  </si>
  <si>
    <t>პროკრედიტ ჰოლდინგი (ProCredit Holding AG &amp; Co. KGaA)</t>
  </si>
  <si>
    <t>15%-დან 20%-მდე</t>
  </si>
  <si>
    <t>10%-დან 15%-მდე</t>
  </si>
  <si>
    <t>5%-დან 10%-მდე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</si>
</sst>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_(#,##0_);_(\(#,##0\);_(\ \-\ _);_(@_)"/>
    <numFmt numFmtId="172" formatCode="[$-409]dd\-mmm\-yy;@"/>
    <numFmt numFmtId="173" formatCode="[$-409]mmm\-yy;@"/>
    <numFmt numFmtId="174" formatCode="_ * #,##0.00_)&quot;F&quot;_ ;_ * \(#,##0.00\)&quot;F&quot;_ ;_ * &quot;-&quot;??_)&quot;F&quot;_ ;_ @_ 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_-* #,##0.00_$_-;\-* #,##0.00_$_-;_-* &quot;-&quot;??_$_-;_-@_-"/>
    <numFmt numFmtId="182" formatCode="_-* #,##0.00\ _L_a_r_i_-;\-* #,##0.00\ _L_a_r_i_-;_-* &quot;-&quot;??\ _L_a_r_i_-;_-@_-"/>
    <numFmt numFmtId="183" formatCode="[$-409]d\-mmm\-yy;@"/>
    <numFmt numFmtId="184" formatCode="_-* #,##0.00\ _D_M_-;\-* #,##0.00\ _D_M_-;_-* &quot;-&quot;??\ _D_M_-;_-@_-"/>
    <numFmt numFmtId="185" formatCode="&quot;balance  &quot;[$-409]d\-mmm\-yy;@"/>
    <numFmt numFmtId="186" formatCode="mmmm\-yy"/>
    <numFmt numFmtId="187" formatCode="_-* #,##0_ð_._-;\-* #,##0_ð_._-;_-* &quot;-&quot;_ð_._-;_-@_-"/>
    <numFmt numFmtId="188" formatCode="_-* #,##0.00_ð_._-;\-* #,##0.00_ð_._-;_-* &quot;-&quot;??_ð_._-;_-@_-"/>
    <numFmt numFmtId="189" formatCode="&quot;See Note &quot;\ #"/>
    <numFmt numFmtId="190" formatCode="\60\4\7\:"/>
    <numFmt numFmtId="191" formatCode="&quot;p.&quot;#,##0.00;[Red]\-&quot;p.&quot;#,##0.00"/>
    <numFmt numFmtId="192" formatCode="0.00000"/>
    <numFmt numFmtId="193" formatCode="&quot;fl&quot;#,##0.00_);[Red]\(&quot;fl&quot;#,##0.00\)"/>
    <numFmt numFmtId="194" formatCode="_(&quot;fl&quot;* #,##0_);_(&quot;fl&quot;* \(#,##0\);_(&quot;fl&quot;* &quot;-&quot;_);_(@_)"/>
    <numFmt numFmtId="195" formatCode="&quot;Fr.&quot;\ #,##0;[Red]&quot;Fr.&quot;\ \-#,##0"/>
    <numFmt numFmtId="196" formatCode="_(&quot;¤&quot;* #,##0.00_);_(&quot;¤&quot;* \(#,##0.00\);_(&quot;¤&quot;* &quot;-&quot;??_);_(@_)"/>
    <numFmt numFmtId="197" formatCode="#,##0_ ;[Red]\-#,##0\ "/>
    <numFmt numFmtId="198" formatCode="[$-409]mmmm\-yy;@"/>
    <numFmt numFmtId="199" formatCode="#,##0.00000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name val="Geo_Arial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  <font>
      <i/>
      <sz val="10"/>
      <name val="Sylfaen"/>
      <family val="1"/>
    </font>
    <font>
      <i/>
      <sz val="10"/>
      <color theme="1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name val="SPKolheti"/>
      <family val="1"/>
    </font>
    <font>
      <b/>
      <sz val="11"/>
      <name val="Sylfaen"/>
      <family val="1"/>
    </font>
    <font>
      <b/>
      <i/>
      <sz val="10"/>
      <color theme="1"/>
      <name val="Sylfaen"/>
      <family val="1"/>
    </font>
    <font>
      <b/>
      <sz val="8"/>
      <name val="Sylfaen"/>
      <family val="1"/>
    </font>
    <font>
      <sz val="8"/>
      <name val="Sylfaen"/>
      <family val="1"/>
    </font>
    <font>
      <sz val="9"/>
      <color theme="1"/>
      <name val="Calibri"/>
      <family val="2"/>
      <scheme val="minor"/>
    </font>
    <font>
      <sz val="10"/>
      <name val="AcadNusx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0962">
    <xf numFmtId="0" fontId="0" fillId="0" borderId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/>
    <xf numFmtId="172" fontId="28" fillId="37" borderId="0"/>
    <xf numFmtId="173" fontId="28" fillId="37" borderId="0"/>
    <xf numFmtId="172" fontId="28" fillId="37" borderId="0"/>
    <xf numFmtId="0" fontId="29" fillId="38" borderId="0" applyNumberFormat="0" applyBorder="0" applyAlignment="0" applyProtection="0"/>
    <xf numFmtId="0" fontId="4" fillId="13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3" fontId="30" fillId="38" borderId="0" applyNumberFormat="0" applyBorder="0" applyAlignment="0" applyProtection="0"/>
    <xf numFmtId="0" fontId="29" fillId="3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172" fontId="30" fillId="38" borderId="0" applyNumberFormat="0" applyBorder="0" applyAlignment="0" applyProtection="0"/>
    <xf numFmtId="173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3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3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3" fontId="30" fillId="38" borderId="0" applyNumberFormat="0" applyBorder="0" applyAlignment="0" applyProtection="0"/>
    <xf numFmtId="172" fontId="30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4" fillId="17" borderId="0" applyNumberFormat="0" applyBorder="0" applyAlignment="0" applyProtection="0"/>
    <xf numFmtId="172" fontId="30" fillId="39" borderId="0" applyNumberFormat="0" applyBorder="0" applyAlignment="0" applyProtection="0"/>
    <xf numFmtId="172" fontId="30" fillId="39" borderId="0" applyNumberFormat="0" applyBorder="0" applyAlignment="0" applyProtection="0"/>
    <xf numFmtId="173" fontId="30" fillId="39" borderId="0" applyNumberFormat="0" applyBorder="0" applyAlignment="0" applyProtection="0"/>
    <xf numFmtId="0" fontId="29" fillId="3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172" fontId="30" fillId="39" borderId="0" applyNumberFormat="0" applyBorder="0" applyAlignment="0" applyProtection="0"/>
    <xf numFmtId="173" fontId="30" fillId="39" borderId="0" applyNumberFormat="0" applyBorder="0" applyAlignment="0" applyProtection="0"/>
    <xf numFmtId="172" fontId="30" fillId="39" borderId="0" applyNumberFormat="0" applyBorder="0" applyAlignment="0" applyProtection="0"/>
    <xf numFmtId="172" fontId="30" fillId="39" borderId="0" applyNumberFormat="0" applyBorder="0" applyAlignment="0" applyProtection="0"/>
    <xf numFmtId="173" fontId="30" fillId="39" borderId="0" applyNumberFormat="0" applyBorder="0" applyAlignment="0" applyProtection="0"/>
    <xf numFmtId="172" fontId="30" fillId="39" borderId="0" applyNumberFormat="0" applyBorder="0" applyAlignment="0" applyProtection="0"/>
    <xf numFmtId="172" fontId="30" fillId="39" borderId="0" applyNumberFormat="0" applyBorder="0" applyAlignment="0" applyProtection="0"/>
    <xf numFmtId="173" fontId="30" fillId="39" borderId="0" applyNumberFormat="0" applyBorder="0" applyAlignment="0" applyProtection="0"/>
    <xf numFmtId="172" fontId="30" fillId="39" borderId="0" applyNumberFormat="0" applyBorder="0" applyAlignment="0" applyProtection="0"/>
    <xf numFmtId="172" fontId="30" fillId="39" borderId="0" applyNumberFormat="0" applyBorder="0" applyAlignment="0" applyProtection="0"/>
    <xf numFmtId="173" fontId="30" fillId="39" borderId="0" applyNumberFormat="0" applyBorder="0" applyAlignment="0" applyProtection="0"/>
    <xf numFmtId="172" fontId="30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1" borderId="0" applyNumberFormat="0" applyBorder="0" applyAlignment="0" applyProtection="0"/>
    <xf numFmtId="172" fontId="30" fillId="40" borderId="0" applyNumberFormat="0" applyBorder="0" applyAlignment="0" applyProtection="0"/>
    <xf numFmtId="172" fontId="30" fillId="40" borderId="0" applyNumberFormat="0" applyBorder="0" applyAlignment="0" applyProtection="0"/>
    <xf numFmtId="173" fontId="30" fillId="40" borderId="0" applyNumberFormat="0" applyBorder="0" applyAlignment="0" applyProtection="0"/>
    <xf numFmtId="0" fontId="29" fillId="4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72" fontId="30" fillId="40" borderId="0" applyNumberFormat="0" applyBorder="0" applyAlignment="0" applyProtection="0"/>
    <xf numFmtId="173" fontId="30" fillId="40" borderId="0" applyNumberFormat="0" applyBorder="0" applyAlignment="0" applyProtection="0"/>
    <xf numFmtId="172" fontId="30" fillId="40" borderId="0" applyNumberFormat="0" applyBorder="0" applyAlignment="0" applyProtection="0"/>
    <xf numFmtId="172" fontId="30" fillId="40" borderId="0" applyNumberFormat="0" applyBorder="0" applyAlignment="0" applyProtection="0"/>
    <xf numFmtId="173" fontId="30" fillId="40" borderId="0" applyNumberFormat="0" applyBorder="0" applyAlignment="0" applyProtection="0"/>
    <xf numFmtId="172" fontId="30" fillId="40" borderId="0" applyNumberFormat="0" applyBorder="0" applyAlignment="0" applyProtection="0"/>
    <xf numFmtId="172" fontId="30" fillId="40" borderId="0" applyNumberFormat="0" applyBorder="0" applyAlignment="0" applyProtection="0"/>
    <xf numFmtId="173" fontId="30" fillId="40" borderId="0" applyNumberFormat="0" applyBorder="0" applyAlignment="0" applyProtection="0"/>
    <xf numFmtId="172" fontId="30" fillId="40" borderId="0" applyNumberFormat="0" applyBorder="0" applyAlignment="0" applyProtection="0"/>
    <xf numFmtId="172" fontId="30" fillId="40" borderId="0" applyNumberFormat="0" applyBorder="0" applyAlignment="0" applyProtection="0"/>
    <xf numFmtId="173" fontId="30" fillId="40" borderId="0" applyNumberFormat="0" applyBorder="0" applyAlignment="0" applyProtection="0"/>
    <xf numFmtId="172" fontId="30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4" fillId="25" borderId="0" applyNumberFormat="0" applyBorder="0" applyAlignment="0" applyProtection="0"/>
    <xf numFmtId="172" fontId="30" fillId="41" borderId="0" applyNumberFormat="0" applyBorder="0" applyAlignment="0" applyProtection="0"/>
    <xf numFmtId="172" fontId="30" fillId="41" borderId="0" applyNumberFormat="0" applyBorder="0" applyAlignment="0" applyProtection="0"/>
    <xf numFmtId="173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72" fontId="30" fillId="41" borderId="0" applyNumberFormat="0" applyBorder="0" applyAlignment="0" applyProtection="0"/>
    <xf numFmtId="173" fontId="30" fillId="41" borderId="0" applyNumberFormat="0" applyBorder="0" applyAlignment="0" applyProtection="0"/>
    <xf numFmtId="172" fontId="30" fillId="41" borderId="0" applyNumberFormat="0" applyBorder="0" applyAlignment="0" applyProtection="0"/>
    <xf numFmtId="172" fontId="30" fillId="41" borderId="0" applyNumberFormat="0" applyBorder="0" applyAlignment="0" applyProtection="0"/>
    <xf numFmtId="173" fontId="30" fillId="41" borderId="0" applyNumberFormat="0" applyBorder="0" applyAlignment="0" applyProtection="0"/>
    <xf numFmtId="172" fontId="30" fillId="41" borderId="0" applyNumberFormat="0" applyBorder="0" applyAlignment="0" applyProtection="0"/>
    <xf numFmtId="172" fontId="30" fillId="41" borderId="0" applyNumberFormat="0" applyBorder="0" applyAlignment="0" applyProtection="0"/>
    <xf numFmtId="173" fontId="30" fillId="41" borderId="0" applyNumberFormat="0" applyBorder="0" applyAlignment="0" applyProtection="0"/>
    <xf numFmtId="172" fontId="30" fillId="41" borderId="0" applyNumberFormat="0" applyBorder="0" applyAlignment="0" applyProtection="0"/>
    <xf numFmtId="172" fontId="30" fillId="41" borderId="0" applyNumberFormat="0" applyBorder="0" applyAlignment="0" applyProtection="0"/>
    <xf numFmtId="173" fontId="30" fillId="41" borderId="0" applyNumberFormat="0" applyBorder="0" applyAlignment="0" applyProtection="0"/>
    <xf numFmtId="172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4" fillId="29" borderId="0" applyNumberFormat="0" applyBorder="0" applyAlignment="0" applyProtection="0"/>
    <xf numFmtId="172" fontId="30" fillId="42" borderId="0" applyNumberFormat="0" applyBorder="0" applyAlignment="0" applyProtection="0"/>
    <xf numFmtId="172" fontId="30" fillId="42" borderId="0" applyNumberFormat="0" applyBorder="0" applyAlignment="0" applyProtection="0"/>
    <xf numFmtId="173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72" fontId="30" fillId="42" borderId="0" applyNumberFormat="0" applyBorder="0" applyAlignment="0" applyProtection="0"/>
    <xf numFmtId="173" fontId="30" fillId="42" borderId="0" applyNumberFormat="0" applyBorder="0" applyAlignment="0" applyProtection="0"/>
    <xf numFmtId="172" fontId="30" fillId="42" borderId="0" applyNumberFormat="0" applyBorder="0" applyAlignment="0" applyProtection="0"/>
    <xf numFmtId="172" fontId="30" fillId="42" borderId="0" applyNumberFormat="0" applyBorder="0" applyAlignment="0" applyProtection="0"/>
    <xf numFmtId="173" fontId="30" fillId="42" borderId="0" applyNumberFormat="0" applyBorder="0" applyAlignment="0" applyProtection="0"/>
    <xf numFmtId="172" fontId="30" fillId="42" borderId="0" applyNumberFormat="0" applyBorder="0" applyAlignment="0" applyProtection="0"/>
    <xf numFmtId="172" fontId="30" fillId="42" borderId="0" applyNumberFormat="0" applyBorder="0" applyAlignment="0" applyProtection="0"/>
    <xf numFmtId="173" fontId="30" fillId="42" borderId="0" applyNumberFormat="0" applyBorder="0" applyAlignment="0" applyProtection="0"/>
    <xf numFmtId="172" fontId="30" fillId="42" borderId="0" applyNumberFormat="0" applyBorder="0" applyAlignment="0" applyProtection="0"/>
    <xf numFmtId="172" fontId="30" fillId="42" borderId="0" applyNumberFormat="0" applyBorder="0" applyAlignment="0" applyProtection="0"/>
    <xf numFmtId="173" fontId="30" fillId="42" borderId="0" applyNumberFormat="0" applyBorder="0" applyAlignment="0" applyProtection="0"/>
    <xf numFmtId="172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33" borderId="0" applyNumberFormat="0" applyBorder="0" applyAlignment="0" applyProtection="0"/>
    <xf numFmtId="172" fontId="30" fillId="43" borderId="0" applyNumberFormat="0" applyBorder="0" applyAlignment="0" applyProtection="0"/>
    <xf numFmtId="172" fontId="30" fillId="43" borderId="0" applyNumberFormat="0" applyBorder="0" applyAlignment="0" applyProtection="0"/>
    <xf numFmtId="173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72" fontId="30" fillId="43" borderId="0" applyNumberFormat="0" applyBorder="0" applyAlignment="0" applyProtection="0"/>
    <xf numFmtId="173" fontId="30" fillId="43" borderId="0" applyNumberFormat="0" applyBorder="0" applyAlignment="0" applyProtection="0"/>
    <xf numFmtId="172" fontId="30" fillId="43" borderId="0" applyNumberFormat="0" applyBorder="0" applyAlignment="0" applyProtection="0"/>
    <xf numFmtId="172" fontId="30" fillId="43" borderId="0" applyNumberFormat="0" applyBorder="0" applyAlignment="0" applyProtection="0"/>
    <xf numFmtId="173" fontId="30" fillId="43" borderId="0" applyNumberFormat="0" applyBorder="0" applyAlignment="0" applyProtection="0"/>
    <xf numFmtId="172" fontId="30" fillId="43" borderId="0" applyNumberFormat="0" applyBorder="0" applyAlignment="0" applyProtection="0"/>
    <xf numFmtId="172" fontId="30" fillId="43" borderId="0" applyNumberFormat="0" applyBorder="0" applyAlignment="0" applyProtection="0"/>
    <xf numFmtId="173" fontId="30" fillId="43" borderId="0" applyNumberFormat="0" applyBorder="0" applyAlignment="0" applyProtection="0"/>
    <xf numFmtId="172" fontId="30" fillId="43" borderId="0" applyNumberFormat="0" applyBorder="0" applyAlignment="0" applyProtection="0"/>
    <xf numFmtId="172" fontId="30" fillId="43" borderId="0" applyNumberFormat="0" applyBorder="0" applyAlignment="0" applyProtection="0"/>
    <xf numFmtId="173" fontId="30" fillId="43" borderId="0" applyNumberFormat="0" applyBorder="0" applyAlignment="0" applyProtection="0"/>
    <xf numFmtId="172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4" fillId="14" borderId="0" applyNumberFormat="0" applyBorder="0" applyAlignment="0" applyProtection="0"/>
    <xf numFmtId="172" fontId="30" fillId="44" borderId="0" applyNumberFormat="0" applyBorder="0" applyAlignment="0" applyProtection="0"/>
    <xf numFmtId="172" fontId="30" fillId="44" borderId="0" applyNumberFormat="0" applyBorder="0" applyAlignment="0" applyProtection="0"/>
    <xf numFmtId="173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72" fontId="30" fillId="44" borderId="0" applyNumberFormat="0" applyBorder="0" applyAlignment="0" applyProtection="0"/>
    <xf numFmtId="173" fontId="30" fillId="44" borderId="0" applyNumberFormat="0" applyBorder="0" applyAlignment="0" applyProtection="0"/>
    <xf numFmtId="172" fontId="30" fillId="44" borderId="0" applyNumberFormat="0" applyBorder="0" applyAlignment="0" applyProtection="0"/>
    <xf numFmtId="172" fontId="30" fillId="44" borderId="0" applyNumberFormat="0" applyBorder="0" applyAlignment="0" applyProtection="0"/>
    <xf numFmtId="173" fontId="30" fillId="44" borderId="0" applyNumberFormat="0" applyBorder="0" applyAlignment="0" applyProtection="0"/>
    <xf numFmtId="172" fontId="30" fillId="44" borderId="0" applyNumberFormat="0" applyBorder="0" applyAlignment="0" applyProtection="0"/>
    <xf numFmtId="172" fontId="30" fillId="44" borderId="0" applyNumberFormat="0" applyBorder="0" applyAlignment="0" applyProtection="0"/>
    <xf numFmtId="173" fontId="30" fillId="44" borderId="0" applyNumberFormat="0" applyBorder="0" applyAlignment="0" applyProtection="0"/>
    <xf numFmtId="172" fontId="30" fillId="44" borderId="0" applyNumberFormat="0" applyBorder="0" applyAlignment="0" applyProtection="0"/>
    <xf numFmtId="172" fontId="30" fillId="44" borderId="0" applyNumberFormat="0" applyBorder="0" applyAlignment="0" applyProtection="0"/>
    <xf numFmtId="173" fontId="30" fillId="44" borderId="0" applyNumberFormat="0" applyBorder="0" applyAlignment="0" applyProtection="0"/>
    <xf numFmtId="172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4" fillId="18" borderId="0" applyNumberFormat="0" applyBorder="0" applyAlignment="0" applyProtection="0"/>
    <xf numFmtId="172" fontId="30" fillId="45" borderId="0" applyNumberFormat="0" applyBorder="0" applyAlignment="0" applyProtection="0"/>
    <xf numFmtId="172" fontId="30" fillId="45" borderId="0" applyNumberFormat="0" applyBorder="0" applyAlignment="0" applyProtection="0"/>
    <xf numFmtId="173" fontId="30" fillId="45" borderId="0" applyNumberFormat="0" applyBorder="0" applyAlignment="0" applyProtection="0"/>
    <xf numFmtId="0" fontId="29" fillId="4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72" fontId="30" fillId="45" borderId="0" applyNumberFormat="0" applyBorder="0" applyAlignment="0" applyProtection="0"/>
    <xf numFmtId="173" fontId="30" fillId="45" borderId="0" applyNumberFormat="0" applyBorder="0" applyAlignment="0" applyProtection="0"/>
    <xf numFmtId="172" fontId="30" fillId="45" borderId="0" applyNumberFormat="0" applyBorder="0" applyAlignment="0" applyProtection="0"/>
    <xf numFmtId="172" fontId="30" fillId="45" borderId="0" applyNumberFormat="0" applyBorder="0" applyAlignment="0" applyProtection="0"/>
    <xf numFmtId="173" fontId="30" fillId="45" borderId="0" applyNumberFormat="0" applyBorder="0" applyAlignment="0" applyProtection="0"/>
    <xf numFmtId="172" fontId="30" fillId="45" borderId="0" applyNumberFormat="0" applyBorder="0" applyAlignment="0" applyProtection="0"/>
    <xf numFmtId="172" fontId="30" fillId="45" borderId="0" applyNumberFormat="0" applyBorder="0" applyAlignment="0" applyProtection="0"/>
    <xf numFmtId="173" fontId="30" fillId="45" borderId="0" applyNumberFormat="0" applyBorder="0" applyAlignment="0" applyProtection="0"/>
    <xf numFmtId="172" fontId="30" fillId="45" borderId="0" applyNumberFormat="0" applyBorder="0" applyAlignment="0" applyProtection="0"/>
    <xf numFmtId="172" fontId="30" fillId="45" borderId="0" applyNumberFormat="0" applyBorder="0" applyAlignment="0" applyProtection="0"/>
    <xf numFmtId="173" fontId="30" fillId="45" borderId="0" applyNumberFormat="0" applyBorder="0" applyAlignment="0" applyProtection="0"/>
    <xf numFmtId="172" fontId="30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4" fillId="22" borderId="0" applyNumberFormat="0" applyBorder="0" applyAlignment="0" applyProtection="0"/>
    <xf numFmtId="172" fontId="30" fillId="46" borderId="0" applyNumberFormat="0" applyBorder="0" applyAlignment="0" applyProtection="0"/>
    <xf numFmtId="172" fontId="30" fillId="46" borderId="0" applyNumberFormat="0" applyBorder="0" applyAlignment="0" applyProtection="0"/>
    <xf numFmtId="173" fontId="30" fillId="46" borderId="0" applyNumberFormat="0" applyBorder="0" applyAlignment="0" applyProtection="0"/>
    <xf numFmtId="0" fontId="29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72" fontId="30" fillId="46" borderId="0" applyNumberFormat="0" applyBorder="0" applyAlignment="0" applyProtection="0"/>
    <xf numFmtId="173" fontId="30" fillId="46" borderId="0" applyNumberFormat="0" applyBorder="0" applyAlignment="0" applyProtection="0"/>
    <xf numFmtId="172" fontId="30" fillId="46" borderId="0" applyNumberFormat="0" applyBorder="0" applyAlignment="0" applyProtection="0"/>
    <xf numFmtId="172" fontId="30" fillId="46" borderId="0" applyNumberFormat="0" applyBorder="0" applyAlignment="0" applyProtection="0"/>
    <xf numFmtId="173" fontId="30" fillId="46" borderId="0" applyNumberFormat="0" applyBorder="0" applyAlignment="0" applyProtection="0"/>
    <xf numFmtId="172" fontId="30" fillId="46" borderId="0" applyNumberFormat="0" applyBorder="0" applyAlignment="0" applyProtection="0"/>
    <xf numFmtId="172" fontId="30" fillId="46" borderId="0" applyNumberFormat="0" applyBorder="0" applyAlignment="0" applyProtection="0"/>
    <xf numFmtId="173" fontId="30" fillId="46" borderId="0" applyNumberFormat="0" applyBorder="0" applyAlignment="0" applyProtection="0"/>
    <xf numFmtId="172" fontId="30" fillId="46" borderId="0" applyNumberFormat="0" applyBorder="0" applyAlignment="0" applyProtection="0"/>
    <xf numFmtId="172" fontId="30" fillId="46" borderId="0" applyNumberFormat="0" applyBorder="0" applyAlignment="0" applyProtection="0"/>
    <xf numFmtId="173" fontId="30" fillId="46" borderId="0" applyNumberFormat="0" applyBorder="0" applyAlignment="0" applyProtection="0"/>
    <xf numFmtId="172" fontId="30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172" fontId="30" fillId="41" borderId="0" applyNumberFormat="0" applyBorder="0" applyAlignment="0" applyProtection="0"/>
    <xf numFmtId="172" fontId="30" fillId="41" borderId="0" applyNumberFormat="0" applyBorder="0" applyAlignment="0" applyProtection="0"/>
    <xf numFmtId="173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72" fontId="30" fillId="41" borderId="0" applyNumberFormat="0" applyBorder="0" applyAlignment="0" applyProtection="0"/>
    <xf numFmtId="173" fontId="30" fillId="41" borderId="0" applyNumberFormat="0" applyBorder="0" applyAlignment="0" applyProtection="0"/>
    <xf numFmtId="172" fontId="30" fillId="41" borderId="0" applyNumberFormat="0" applyBorder="0" applyAlignment="0" applyProtection="0"/>
    <xf numFmtId="172" fontId="30" fillId="41" borderId="0" applyNumberFormat="0" applyBorder="0" applyAlignment="0" applyProtection="0"/>
    <xf numFmtId="173" fontId="30" fillId="41" borderId="0" applyNumberFormat="0" applyBorder="0" applyAlignment="0" applyProtection="0"/>
    <xf numFmtId="172" fontId="30" fillId="41" borderId="0" applyNumberFormat="0" applyBorder="0" applyAlignment="0" applyProtection="0"/>
    <xf numFmtId="172" fontId="30" fillId="41" borderId="0" applyNumberFormat="0" applyBorder="0" applyAlignment="0" applyProtection="0"/>
    <xf numFmtId="173" fontId="30" fillId="41" borderId="0" applyNumberFormat="0" applyBorder="0" applyAlignment="0" applyProtection="0"/>
    <xf numFmtId="172" fontId="30" fillId="41" borderId="0" applyNumberFormat="0" applyBorder="0" applyAlignment="0" applyProtection="0"/>
    <xf numFmtId="172" fontId="30" fillId="41" borderId="0" applyNumberFormat="0" applyBorder="0" applyAlignment="0" applyProtection="0"/>
    <xf numFmtId="173" fontId="30" fillId="41" borderId="0" applyNumberFormat="0" applyBorder="0" applyAlignment="0" applyProtection="0"/>
    <xf numFmtId="172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4" fillId="30" borderId="0" applyNumberFormat="0" applyBorder="0" applyAlignment="0" applyProtection="0"/>
    <xf numFmtId="172" fontId="30" fillId="44" borderId="0" applyNumberFormat="0" applyBorder="0" applyAlignment="0" applyProtection="0"/>
    <xf numFmtId="172" fontId="30" fillId="44" borderId="0" applyNumberFormat="0" applyBorder="0" applyAlignment="0" applyProtection="0"/>
    <xf numFmtId="173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72" fontId="30" fillId="44" borderId="0" applyNumberFormat="0" applyBorder="0" applyAlignment="0" applyProtection="0"/>
    <xf numFmtId="173" fontId="30" fillId="44" borderId="0" applyNumberFormat="0" applyBorder="0" applyAlignment="0" applyProtection="0"/>
    <xf numFmtId="172" fontId="30" fillId="44" borderId="0" applyNumberFormat="0" applyBorder="0" applyAlignment="0" applyProtection="0"/>
    <xf numFmtId="172" fontId="30" fillId="44" borderId="0" applyNumberFormat="0" applyBorder="0" applyAlignment="0" applyProtection="0"/>
    <xf numFmtId="173" fontId="30" fillId="44" borderId="0" applyNumberFormat="0" applyBorder="0" applyAlignment="0" applyProtection="0"/>
    <xf numFmtId="172" fontId="30" fillId="44" borderId="0" applyNumberFormat="0" applyBorder="0" applyAlignment="0" applyProtection="0"/>
    <xf numFmtId="172" fontId="30" fillId="44" borderId="0" applyNumberFormat="0" applyBorder="0" applyAlignment="0" applyProtection="0"/>
    <xf numFmtId="173" fontId="30" fillId="44" borderId="0" applyNumberFormat="0" applyBorder="0" applyAlignment="0" applyProtection="0"/>
    <xf numFmtId="172" fontId="30" fillId="44" borderId="0" applyNumberFormat="0" applyBorder="0" applyAlignment="0" applyProtection="0"/>
    <xf numFmtId="172" fontId="30" fillId="44" borderId="0" applyNumberFormat="0" applyBorder="0" applyAlignment="0" applyProtection="0"/>
    <xf numFmtId="173" fontId="30" fillId="44" borderId="0" applyNumberFormat="0" applyBorder="0" applyAlignment="0" applyProtection="0"/>
    <xf numFmtId="172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4" fillId="34" borderId="0" applyNumberFormat="0" applyBorder="0" applyAlignment="0" applyProtection="0"/>
    <xf numFmtId="172" fontId="30" fillId="47" borderId="0" applyNumberFormat="0" applyBorder="0" applyAlignment="0" applyProtection="0"/>
    <xf numFmtId="172" fontId="30" fillId="47" borderId="0" applyNumberFormat="0" applyBorder="0" applyAlignment="0" applyProtection="0"/>
    <xf numFmtId="173" fontId="30" fillId="47" borderId="0" applyNumberFormat="0" applyBorder="0" applyAlignment="0" applyProtection="0"/>
    <xf numFmtId="0" fontId="29" fillId="4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172" fontId="30" fillId="47" borderId="0" applyNumberFormat="0" applyBorder="0" applyAlignment="0" applyProtection="0"/>
    <xf numFmtId="173" fontId="30" fillId="47" borderId="0" applyNumberFormat="0" applyBorder="0" applyAlignment="0" applyProtection="0"/>
    <xf numFmtId="172" fontId="30" fillId="47" borderId="0" applyNumberFormat="0" applyBorder="0" applyAlignment="0" applyProtection="0"/>
    <xf numFmtId="172" fontId="30" fillId="47" borderId="0" applyNumberFormat="0" applyBorder="0" applyAlignment="0" applyProtection="0"/>
    <xf numFmtId="173" fontId="30" fillId="47" borderId="0" applyNumberFormat="0" applyBorder="0" applyAlignment="0" applyProtection="0"/>
    <xf numFmtId="172" fontId="30" fillId="47" borderId="0" applyNumberFormat="0" applyBorder="0" applyAlignment="0" applyProtection="0"/>
    <xf numFmtId="172" fontId="30" fillId="47" borderId="0" applyNumberFormat="0" applyBorder="0" applyAlignment="0" applyProtection="0"/>
    <xf numFmtId="173" fontId="30" fillId="47" borderId="0" applyNumberFormat="0" applyBorder="0" applyAlignment="0" applyProtection="0"/>
    <xf numFmtId="172" fontId="30" fillId="47" borderId="0" applyNumberFormat="0" applyBorder="0" applyAlignment="0" applyProtection="0"/>
    <xf numFmtId="172" fontId="30" fillId="47" borderId="0" applyNumberFormat="0" applyBorder="0" applyAlignment="0" applyProtection="0"/>
    <xf numFmtId="173" fontId="30" fillId="47" borderId="0" applyNumberFormat="0" applyBorder="0" applyAlignment="0" applyProtection="0"/>
    <xf numFmtId="172" fontId="30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8" borderId="0" applyNumberFormat="0" applyBorder="0" applyAlignment="0" applyProtection="0"/>
    <xf numFmtId="0" fontId="32" fillId="15" borderId="0" applyNumberFormat="0" applyBorder="0" applyAlignment="0" applyProtection="0"/>
    <xf numFmtId="172" fontId="33" fillId="48" borderId="0" applyNumberFormat="0" applyBorder="0" applyAlignment="0" applyProtection="0"/>
    <xf numFmtId="172" fontId="33" fillId="48" borderId="0" applyNumberFormat="0" applyBorder="0" applyAlignment="0" applyProtection="0"/>
    <xf numFmtId="173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172" fontId="33" fillId="48" borderId="0" applyNumberFormat="0" applyBorder="0" applyAlignment="0" applyProtection="0"/>
    <xf numFmtId="173" fontId="33" fillId="48" borderId="0" applyNumberFormat="0" applyBorder="0" applyAlignment="0" applyProtection="0"/>
    <xf numFmtId="172" fontId="33" fillId="48" borderId="0" applyNumberFormat="0" applyBorder="0" applyAlignment="0" applyProtection="0"/>
    <xf numFmtId="172" fontId="33" fillId="48" borderId="0" applyNumberFormat="0" applyBorder="0" applyAlignment="0" applyProtection="0"/>
    <xf numFmtId="173" fontId="33" fillId="48" borderId="0" applyNumberFormat="0" applyBorder="0" applyAlignment="0" applyProtection="0"/>
    <xf numFmtId="172" fontId="33" fillId="48" borderId="0" applyNumberFormat="0" applyBorder="0" applyAlignment="0" applyProtection="0"/>
    <xf numFmtId="172" fontId="33" fillId="48" borderId="0" applyNumberFormat="0" applyBorder="0" applyAlignment="0" applyProtection="0"/>
    <xf numFmtId="173" fontId="33" fillId="48" borderId="0" applyNumberFormat="0" applyBorder="0" applyAlignment="0" applyProtection="0"/>
    <xf numFmtId="172" fontId="33" fillId="48" borderId="0" applyNumberFormat="0" applyBorder="0" applyAlignment="0" applyProtection="0"/>
    <xf numFmtId="172" fontId="33" fillId="48" borderId="0" applyNumberFormat="0" applyBorder="0" applyAlignment="0" applyProtection="0"/>
    <xf numFmtId="173" fontId="33" fillId="48" borderId="0" applyNumberFormat="0" applyBorder="0" applyAlignment="0" applyProtection="0"/>
    <xf numFmtId="172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5" borderId="0" applyNumberFormat="0" applyBorder="0" applyAlignment="0" applyProtection="0"/>
    <xf numFmtId="0" fontId="32" fillId="19" borderId="0" applyNumberFormat="0" applyBorder="0" applyAlignment="0" applyProtection="0"/>
    <xf numFmtId="172" fontId="33" fillId="45" borderId="0" applyNumberFormat="0" applyBorder="0" applyAlignment="0" applyProtection="0"/>
    <xf numFmtId="172" fontId="33" fillId="45" borderId="0" applyNumberFormat="0" applyBorder="0" applyAlignment="0" applyProtection="0"/>
    <xf numFmtId="173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172" fontId="33" fillId="45" borderId="0" applyNumberFormat="0" applyBorder="0" applyAlignment="0" applyProtection="0"/>
    <xf numFmtId="173" fontId="33" fillId="45" borderId="0" applyNumberFormat="0" applyBorder="0" applyAlignment="0" applyProtection="0"/>
    <xf numFmtId="172" fontId="33" fillId="45" borderId="0" applyNumberFormat="0" applyBorder="0" applyAlignment="0" applyProtection="0"/>
    <xf numFmtId="172" fontId="33" fillId="45" borderId="0" applyNumberFormat="0" applyBorder="0" applyAlignment="0" applyProtection="0"/>
    <xf numFmtId="173" fontId="33" fillId="45" borderId="0" applyNumberFormat="0" applyBorder="0" applyAlignment="0" applyProtection="0"/>
    <xf numFmtId="172" fontId="33" fillId="45" borderId="0" applyNumberFormat="0" applyBorder="0" applyAlignment="0" applyProtection="0"/>
    <xf numFmtId="172" fontId="33" fillId="45" borderId="0" applyNumberFormat="0" applyBorder="0" applyAlignment="0" applyProtection="0"/>
    <xf numFmtId="173" fontId="33" fillId="45" borderId="0" applyNumberFormat="0" applyBorder="0" applyAlignment="0" applyProtection="0"/>
    <xf numFmtId="172" fontId="33" fillId="45" borderId="0" applyNumberFormat="0" applyBorder="0" applyAlignment="0" applyProtection="0"/>
    <xf numFmtId="172" fontId="33" fillId="45" borderId="0" applyNumberFormat="0" applyBorder="0" applyAlignment="0" applyProtection="0"/>
    <xf numFmtId="173" fontId="33" fillId="45" borderId="0" applyNumberFormat="0" applyBorder="0" applyAlignment="0" applyProtection="0"/>
    <xf numFmtId="172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2" fillId="23" borderId="0" applyNumberFormat="0" applyBorder="0" applyAlignment="0" applyProtection="0"/>
    <xf numFmtId="172" fontId="33" fillId="46" borderId="0" applyNumberFormat="0" applyBorder="0" applyAlignment="0" applyProtection="0"/>
    <xf numFmtId="172" fontId="33" fillId="46" borderId="0" applyNumberFormat="0" applyBorder="0" applyAlignment="0" applyProtection="0"/>
    <xf numFmtId="173" fontId="33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172" fontId="33" fillId="46" borderId="0" applyNumberFormat="0" applyBorder="0" applyAlignment="0" applyProtection="0"/>
    <xf numFmtId="173" fontId="33" fillId="46" borderId="0" applyNumberFormat="0" applyBorder="0" applyAlignment="0" applyProtection="0"/>
    <xf numFmtId="172" fontId="33" fillId="46" borderId="0" applyNumberFormat="0" applyBorder="0" applyAlignment="0" applyProtection="0"/>
    <xf numFmtId="172" fontId="33" fillId="46" borderId="0" applyNumberFormat="0" applyBorder="0" applyAlignment="0" applyProtection="0"/>
    <xf numFmtId="173" fontId="33" fillId="46" borderId="0" applyNumberFormat="0" applyBorder="0" applyAlignment="0" applyProtection="0"/>
    <xf numFmtId="172" fontId="33" fillId="46" borderId="0" applyNumberFormat="0" applyBorder="0" applyAlignment="0" applyProtection="0"/>
    <xf numFmtId="172" fontId="33" fillId="46" borderId="0" applyNumberFormat="0" applyBorder="0" applyAlignment="0" applyProtection="0"/>
    <xf numFmtId="173" fontId="33" fillId="46" borderId="0" applyNumberFormat="0" applyBorder="0" applyAlignment="0" applyProtection="0"/>
    <xf numFmtId="172" fontId="33" fillId="46" borderId="0" applyNumberFormat="0" applyBorder="0" applyAlignment="0" applyProtection="0"/>
    <xf numFmtId="172" fontId="33" fillId="46" borderId="0" applyNumberFormat="0" applyBorder="0" applyAlignment="0" applyProtection="0"/>
    <xf numFmtId="173" fontId="33" fillId="46" borderId="0" applyNumberFormat="0" applyBorder="0" applyAlignment="0" applyProtection="0"/>
    <xf numFmtId="172" fontId="33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9" borderId="0" applyNumberFormat="0" applyBorder="0" applyAlignment="0" applyProtection="0"/>
    <xf numFmtId="0" fontId="32" fillId="27" borderId="0" applyNumberFormat="0" applyBorder="0" applyAlignment="0" applyProtection="0"/>
    <xf numFmtId="172" fontId="33" fillId="49" borderId="0" applyNumberFormat="0" applyBorder="0" applyAlignment="0" applyProtection="0"/>
    <xf numFmtId="172" fontId="33" fillId="49" borderId="0" applyNumberFormat="0" applyBorder="0" applyAlignment="0" applyProtection="0"/>
    <xf numFmtId="173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172" fontId="33" fillId="49" borderId="0" applyNumberFormat="0" applyBorder="0" applyAlignment="0" applyProtection="0"/>
    <xf numFmtId="173" fontId="33" fillId="49" borderId="0" applyNumberFormat="0" applyBorder="0" applyAlignment="0" applyProtection="0"/>
    <xf numFmtId="172" fontId="33" fillId="49" borderId="0" applyNumberFormat="0" applyBorder="0" applyAlignment="0" applyProtection="0"/>
    <xf numFmtId="172" fontId="33" fillId="49" borderId="0" applyNumberFormat="0" applyBorder="0" applyAlignment="0" applyProtection="0"/>
    <xf numFmtId="173" fontId="33" fillId="49" borderId="0" applyNumberFormat="0" applyBorder="0" applyAlignment="0" applyProtection="0"/>
    <xf numFmtId="172" fontId="33" fillId="49" borderId="0" applyNumberFormat="0" applyBorder="0" applyAlignment="0" applyProtection="0"/>
    <xf numFmtId="172" fontId="33" fillId="49" borderId="0" applyNumberFormat="0" applyBorder="0" applyAlignment="0" applyProtection="0"/>
    <xf numFmtId="173" fontId="33" fillId="49" borderId="0" applyNumberFormat="0" applyBorder="0" applyAlignment="0" applyProtection="0"/>
    <xf numFmtId="172" fontId="33" fillId="49" borderId="0" applyNumberFormat="0" applyBorder="0" applyAlignment="0" applyProtection="0"/>
    <xf numFmtId="172" fontId="33" fillId="49" borderId="0" applyNumberFormat="0" applyBorder="0" applyAlignment="0" applyProtection="0"/>
    <xf numFmtId="173" fontId="33" fillId="49" borderId="0" applyNumberFormat="0" applyBorder="0" applyAlignment="0" applyProtection="0"/>
    <xf numFmtId="172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2" fillId="31" borderId="0" applyNumberFormat="0" applyBorder="0" applyAlignment="0" applyProtection="0"/>
    <xf numFmtId="172" fontId="33" fillId="50" borderId="0" applyNumberFormat="0" applyBorder="0" applyAlignment="0" applyProtection="0"/>
    <xf numFmtId="172" fontId="33" fillId="50" borderId="0" applyNumberFormat="0" applyBorder="0" applyAlignment="0" applyProtection="0"/>
    <xf numFmtId="173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172" fontId="33" fillId="50" borderId="0" applyNumberFormat="0" applyBorder="0" applyAlignment="0" applyProtection="0"/>
    <xf numFmtId="173" fontId="33" fillId="50" borderId="0" applyNumberFormat="0" applyBorder="0" applyAlignment="0" applyProtection="0"/>
    <xf numFmtId="172" fontId="33" fillId="50" borderId="0" applyNumberFormat="0" applyBorder="0" applyAlignment="0" applyProtection="0"/>
    <xf numFmtId="172" fontId="33" fillId="50" borderId="0" applyNumberFormat="0" applyBorder="0" applyAlignment="0" applyProtection="0"/>
    <xf numFmtId="173" fontId="33" fillId="50" borderId="0" applyNumberFormat="0" applyBorder="0" applyAlignment="0" applyProtection="0"/>
    <xf numFmtId="172" fontId="33" fillId="50" borderId="0" applyNumberFormat="0" applyBorder="0" applyAlignment="0" applyProtection="0"/>
    <xf numFmtId="172" fontId="33" fillId="50" borderId="0" applyNumberFormat="0" applyBorder="0" applyAlignment="0" applyProtection="0"/>
    <xf numFmtId="173" fontId="33" fillId="50" borderId="0" applyNumberFormat="0" applyBorder="0" applyAlignment="0" applyProtection="0"/>
    <xf numFmtId="172" fontId="33" fillId="50" borderId="0" applyNumberFormat="0" applyBorder="0" applyAlignment="0" applyProtection="0"/>
    <xf numFmtId="172" fontId="33" fillId="50" borderId="0" applyNumberFormat="0" applyBorder="0" applyAlignment="0" applyProtection="0"/>
    <xf numFmtId="173" fontId="33" fillId="50" borderId="0" applyNumberFormat="0" applyBorder="0" applyAlignment="0" applyProtection="0"/>
    <xf numFmtId="172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2" fillId="35" borderId="0" applyNumberFormat="0" applyBorder="0" applyAlignment="0" applyProtection="0"/>
    <xf numFmtId="172" fontId="33" fillId="51" borderId="0" applyNumberFormat="0" applyBorder="0" applyAlignment="0" applyProtection="0"/>
    <xf numFmtId="172" fontId="33" fillId="51" borderId="0" applyNumberFormat="0" applyBorder="0" applyAlignment="0" applyProtection="0"/>
    <xf numFmtId="173" fontId="33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72" fontId="33" fillId="51" borderId="0" applyNumberFormat="0" applyBorder="0" applyAlignment="0" applyProtection="0"/>
    <xf numFmtId="173" fontId="33" fillId="51" borderId="0" applyNumberFormat="0" applyBorder="0" applyAlignment="0" applyProtection="0"/>
    <xf numFmtId="172" fontId="33" fillId="51" borderId="0" applyNumberFormat="0" applyBorder="0" applyAlignment="0" applyProtection="0"/>
    <xf numFmtId="172" fontId="33" fillId="51" borderId="0" applyNumberFormat="0" applyBorder="0" applyAlignment="0" applyProtection="0"/>
    <xf numFmtId="173" fontId="33" fillId="51" borderId="0" applyNumberFormat="0" applyBorder="0" applyAlignment="0" applyProtection="0"/>
    <xf numFmtId="172" fontId="33" fillId="51" borderId="0" applyNumberFormat="0" applyBorder="0" applyAlignment="0" applyProtection="0"/>
    <xf numFmtId="172" fontId="33" fillId="51" borderId="0" applyNumberFormat="0" applyBorder="0" applyAlignment="0" applyProtection="0"/>
    <xf numFmtId="173" fontId="33" fillId="51" borderId="0" applyNumberFormat="0" applyBorder="0" applyAlignment="0" applyProtection="0"/>
    <xf numFmtId="172" fontId="33" fillId="51" borderId="0" applyNumberFormat="0" applyBorder="0" applyAlignment="0" applyProtection="0"/>
    <xf numFmtId="172" fontId="33" fillId="51" borderId="0" applyNumberFormat="0" applyBorder="0" applyAlignment="0" applyProtection="0"/>
    <xf numFmtId="173" fontId="33" fillId="51" borderId="0" applyNumberFormat="0" applyBorder="0" applyAlignment="0" applyProtection="0"/>
    <xf numFmtId="172" fontId="33" fillId="51" borderId="0" applyNumberFormat="0" applyBorder="0" applyAlignment="0" applyProtection="0"/>
    <xf numFmtId="0" fontId="31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2" fillId="12" borderId="0" applyNumberFormat="0" applyBorder="0" applyAlignment="0" applyProtection="0"/>
    <xf numFmtId="172" fontId="33" fillId="54" borderId="0" applyNumberFormat="0" applyBorder="0" applyAlignment="0" applyProtection="0"/>
    <xf numFmtId="172" fontId="33" fillId="54" borderId="0" applyNumberFormat="0" applyBorder="0" applyAlignment="0" applyProtection="0"/>
    <xf numFmtId="173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172" fontId="33" fillId="54" borderId="0" applyNumberFormat="0" applyBorder="0" applyAlignment="0" applyProtection="0"/>
    <xf numFmtId="173" fontId="33" fillId="54" borderId="0" applyNumberFormat="0" applyBorder="0" applyAlignment="0" applyProtection="0"/>
    <xf numFmtId="172" fontId="33" fillId="54" borderId="0" applyNumberFormat="0" applyBorder="0" applyAlignment="0" applyProtection="0"/>
    <xf numFmtId="172" fontId="33" fillId="54" borderId="0" applyNumberFormat="0" applyBorder="0" applyAlignment="0" applyProtection="0"/>
    <xf numFmtId="173" fontId="33" fillId="54" borderId="0" applyNumberFormat="0" applyBorder="0" applyAlignment="0" applyProtection="0"/>
    <xf numFmtId="172" fontId="33" fillId="54" borderId="0" applyNumberFormat="0" applyBorder="0" applyAlignment="0" applyProtection="0"/>
    <xf numFmtId="172" fontId="33" fillId="54" borderId="0" applyNumberFormat="0" applyBorder="0" applyAlignment="0" applyProtection="0"/>
    <xf numFmtId="173" fontId="33" fillId="54" borderId="0" applyNumberFormat="0" applyBorder="0" applyAlignment="0" applyProtection="0"/>
    <xf numFmtId="172" fontId="33" fillId="54" borderId="0" applyNumberFormat="0" applyBorder="0" applyAlignment="0" applyProtection="0"/>
    <xf numFmtId="172" fontId="33" fillId="54" borderId="0" applyNumberFormat="0" applyBorder="0" applyAlignment="0" applyProtection="0"/>
    <xf numFmtId="173" fontId="33" fillId="54" borderId="0" applyNumberFormat="0" applyBorder="0" applyAlignment="0" applyProtection="0"/>
    <xf numFmtId="172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2" fillId="16" borderId="0" applyNumberFormat="0" applyBorder="0" applyAlignment="0" applyProtection="0"/>
    <xf numFmtId="172" fontId="33" fillId="58" borderId="0" applyNumberFormat="0" applyBorder="0" applyAlignment="0" applyProtection="0"/>
    <xf numFmtId="172" fontId="33" fillId="58" borderId="0" applyNumberFormat="0" applyBorder="0" applyAlignment="0" applyProtection="0"/>
    <xf numFmtId="173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172" fontId="33" fillId="58" borderId="0" applyNumberFormat="0" applyBorder="0" applyAlignment="0" applyProtection="0"/>
    <xf numFmtId="173" fontId="33" fillId="58" borderId="0" applyNumberFormat="0" applyBorder="0" applyAlignment="0" applyProtection="0"/>
    <xf numFmtId="172" fontId="33" fillId="58" borderId="0" applyNumberFormat="0" applyBorder="0" applyAlignment="0" applyProtection="0"/>
    <xf numFmtId="172" fontId="33" fillId="58" borderId="0" applyNumberFormat="0" applyBorder="0" applyAlignment="0" applyProtection="0"/>
    <xf numFmtId="173" fontId="33" fillId="58" borderId="0" applyNumberFormat="0" applyBorder="0" applyAlignment="0" applyProtection="0"/>
    <xf numFmtId="172" fontId="33" fillId="58" borderId="0" applyNumberFormat="0" applyBorder="0" applyAlignment="0" applyProtection="0"/>
    <xf numFmtId="172" fontId="33" fillId="58" borderId="0" applyNumberFormat="0" applyBorder="0" applyAlignment="0" applyProtection="0"/>
    <xf numFmtId="173" fontId="33" fillId="58" borderId="0" applyNumberFormat="0" applyBorder="0" applyAlignment="0" applyProtection="0"/>
    <xf numFmtId="172" fontId="33" fillId="58" borderId="0" applyNumberFormat="0" applyBorder="0" applyAlignment="0" applyProtection="0"/>
    <xf numFmtId="172" fontId="33" fillId="58" borderId="0" applyNumberFormat="0" applyBorder="0" applyAlignment="0" applyProtection="0"/>
    <xf numFmtId="173" fontId="33" fillId="58" borderId="0" applyNumberFormat="0" applyBorder="0" applyAlignment="0" applyProtection="0"/>
    <xf numFmtId="172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5" borderId="0" applyNumberFormat="0" applyBorder="0" applyAlignment="0" applyProtection="0"/>
    <xf numFmtId="0" fontId="29" fillId="59" borderId="0" applyNumberFormat="0" applyBorder="0" applyAlignment="0" applyProtection="0"/>
    <xf numFmtId="0" fontId="31" fillId="56" borderId="0" applyNumberFormat="0" applyBorder="0" applyAlignment="0" applyProtection="0"/>
    <xf numFmtId="0" fontId="31" fillId="60" borderId="0" applyNumberFormat="0" applyBorder="0" applyAlignment="0" applyProtection="0"/>
    <xf numFmtId="0" fontId="32" fillId="20" borderId="0" applyNumberFormat="0" applyBorder="0" applyAlignment="0" applyProtection="0"/>
    <xf numFmtId="172" fontId="33" fillId="60" borderId="0" applyNumberFormat="0" applyBorder="0" applyAlignment="0" applyProtection="0"/>
    <xf numFmtId="172" fontId="33" fillId="60" borderId="0" applyNumberFormat="0" applyBorder="0" applyAlignment="0" applyProtection="0"/>
    <xf numFmtId="173" fontId="33" fillId="60" borderId="0" applyNumberFormat="0" applyBorder="0" applyAlignment="0" applyProtection="0"/>
    <xf numFmtId="0" fontId="31" fillId="6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172" fontId="33" fillId="60" borderId="0" applyNumberFormat="0" applyBorder="0" applyAlignment="0" applyProtection="0"/>
    <xf numFmtId="173" fontId="33" fillId="60" borderId="0" applyNumberFormat="0" applyBorder="0" applyAlignment="0" applyProtection="0"/>
    <xf numFmtId="172" fontId="33" fillId="60" borderId="0" applyNumberFormat="0" applyBorder="0" applyAlignment="0" applyProtection="0"/>
    <xf numFmtId="172" fontId="33" fillId="60" borderId="0" applyNumberFormat="0" applyBorder="0" applyAlignment="0" applyProtection="0"/>
    <xf numFmtId="173" fontId="33" fillId="60" borderId="0" applyNumberFormat="0" applyBorder="0" applyAlignment="0" applyProtection="0"/>
    <xf numFmtId="172" fontId="33" fillId="60" borderId="0" applyNumberFormat="0" applyBorder="0" applyAlignment="0" applyProtection="0"/>
    <xf numFmtId="172" fontId="33" fillId="60" borderId="0" applyNumberFormat="0" applyBorder="0" applyAlignment="0" applyProtection="0"/>
    <xf numFmtId="173" fontId="33" fillId="60" borderId="0" applyNumberFormat="0" applyBorder="0" applyAlignment="0" applyProtection="0"/>
    <xf numFmtId="172" fontId="33" fillId="60" borderId="0" applyNumberFormat="0" applyBorder="0" applyAlignment="0" applyProtection="0"/>
    <xf numFmtId="172" fontId="33" fillId="60" borderId="0" applyNumberFormat="0" applyBorder="0" applyAlignment="0" applyProtection="0"/>
    <xf numFmtId="173" fontId="33" fillId="60" borderId="0" applyNumberFormat="0" applyBorder="0" applyAlignment="0" applyProtection="0"/>
    <xf numFmtId="172" fontId="33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29" fillId="52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9" borderId="0" applyNumberFormat="0" applyBorder="0" applyAlignment="0" applyProtection="0"/>
    <xf numFmtId="0" fontId="32" fillId="24" borderId="0" applyNumberFormat="0" applyBorder="0" applyAlignment="0" applyProtection="0"/>
    <xf numFmtId="172" fontId="33" fillId="49" borderId="0" applyNumberFormat="0" applyBorder="0" applyAlignment="0" applyProtection="0"/>
    <xf numFmtId="172" fontId="33" fillId="49" borderId="0" applyNumberFormat="0" applyBorder="0" applyAlignment="0" applyProtection="0"/>
    <xf numFmtId="173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2" fontId="33" fillId="49" borderId="0" applyNumberFormat="0" applyBorder="0" applyAlignment="0" applyProtection="0"/>
    <xf numFmtId="173" fontId="33" fillId="49" borderId="0" applyNumberFormat="0" applyBorder="0" applyAlignment="0" applyProtection="0"/>
    <xf numFmtId="172" fontId="33" fillId="49" borderId="0" applyNumberFormat="0" applyBorder="0" applyAlignment="0" applyProtection="0"/>
    <xf numFmtId="172" fontId="33" fillId="49" borderId="0" applyNumberFormat="0" applyBorder="0" applyAlignment="0" applyProtection="0"/>
    <xf numFmtId="173" fontId="33" fillId="49" borderId="0" applyNumberFormat="0" applyBorder="0" applyAlignment="0" applyProtection="0"/>
    <xf numFmtId="172" fontId="33" fillId="49" borderId="0" applyNumberFormat="0" applyBorder="0" applyAlignment="0" applyProtection="0"/>
    <xf numFmtId="172" fontId="33" fillId="49" borderId="0" applyNumberFormat="0" applyBorder="0" applyAlignment="0" applyProtection="0"/>
    <xf numFmtId="173" fontId="33" fillId="49" borderId="0" applyNumberFormat="0" applyBorder="0" applyAlignment="0" applyProtection="0"/>
    <xf numFmtId="172" fontId="33" fillId="49" borderId="0" applyNumberFormat="0" applyBorder="0" applyAlignment="0" applyProtection="0"/>
    <xf numFmtId="172" fontId="33" fillId="49" borderId="0" applyNumberFormat="0" applyBorder="0" applyAlignment="0" applyProtection="0"/>
    <xf numFmtId="173" fontId="33" fillId="49" borderId="0" applyNumberFormat="0" applyBorder="0" applyAlignment="0" applyProtection="0"/>
    <xf numFmtId="172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61" borderId="0" applyNumberFormat="0" applyBorder="0" applyAlignment="0" applyProtection="0"/>
    <xf numFmtId="0" fontId="29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0" borderId="0" applyNumberFormat="0" applyBorder="0" applyAlignment="0" applyProtection="0"/>
    <xf numFmtId="0" fontId="32" fillId="28" borderId="0" applyNumberFormat="0" applyBorder="0" applyAlignment="0" applyProtection="0"/>
    <xf numFmtId="172" fontId="33" fillId="50" borderId="0" applyNumberFormat="0" applyBorder="0" applyAlignment="0" applyProtection="0"/>
    <xf numFmtId="172" fontId="33" fillId="50" borderId="0" applyNumberFormat="0" applyBorder="0" applyAlignment="0" applyProtection="0"/>
    <xf numFmtId="173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172" fontId="33" fillId="50" borderId="0" applyNumberFormat="0" applyBorder="0" applyAlignment="0" applyProtection="0"/>
    <xf numFmtId="173" fontId="33" fillId="50" borderId="0" applyNumberFormat="0" applyBorder="0" applyAlignment="0" applyProtection="0"/>
    <xf numFmtId="172" fontId="33" fillId="50" borderId="0" applyNumberFormat="0" applyBorder="0" applyAlignment="0" applyProtection="0"/>
    <xf numFmtId="172" fontId="33" fillId="50" borderId="0" applyNumberFormat="0" applyBorder="0" applyAlignment="0" applyProtection="0"/>
    <xf numFmtId="173" fontId="33" fillId="50" borderId="0" applyNumberFormat="0" applyBorder="0" applyAlignment="0" applyProtection="0"/>
    <xf numFmtId="172" fontId="33" fillId="50" borderId="0" applyNumberFormat="0" applyBorder="0" applyAlignment="0" applyProtection="0"/>
    <xf numFmtId="172" fontId="33" fillId="50" borderId="0" applyNumberFormat="0" applyBorder="0" applyAlignment="0" applyProtection="0"/>
    <xf numFmtId="173" fontId="33" fillId="50" borderId="0" applyNumberFormat="0" applyBorder="0" applyAlignment="0" applyProtection="0"/>
    <xf numFmtId="172" fontId="33" fillId="50" borderId="0" applyNumberFormat="0" applyBorder="0" applyAlignment="0" applyProtection="0"/>
    <xf numFmtId="172" fontId="33" fillId="50" borderId="0" applyNumberFormat="0" applyBorder="0" applyAlignment="0" applyProtection="0"/>
    <xf numFmtId="173" fontId="33" fillId="50" borderId="0" applyNumberFormat="0" applyBorder="0" applyAlignment="0" applyProtection="0"/>
    <xf numFmtId="172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55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2" fillId="32" borderId="0" applyNumberFormat="0" applyBorder="0" applyAlignment="0" applyProtection="0"/>
    <xf numFmtId="172" fontId="33" fillId="63" borderId="0" applyNumberFormat="0" applyBorder="0" applyAlignment="0" applyProtection="0"/>
    <xf numFmtId="172" fontId="33" fillId="63" borderId="0" applyNumberFormat="0" applyBorder="0" applyAlignment="0" applyProtection="0"/>
    <xf numFmtId="173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172" fontId="33" fillId="63" borderId="0" applyNumberFormat="0" applyBorder="0" applyAlignment="0" applyProtection="0"/>
    <xf numFmtId="173" fontId="33" fillId="63" borderId="0" applyNumberFormat="0" applyBorder="0" applyAlignment="0" applyProtection="0"/>
    <xf numFmtId="172" fontId="33" fillId="63" borderId="0" applyNumberFormat="0" applyBorder="0" applyAlignment="0" applyProtection="0"/>
    <xf numFmtId="172" fontId="33" fillId="63" borderId="0" applyNumberFormat="0" applyBorder="0" applyAlignment="0" applyProtection="0"/>
    <xf numFmtId="173" fontId="33" fillId="63" borderId="0" applyNumberFormat="0" applyBorder="0" applyAlignment="0" applyProtection="0"/>
    <xf numFmtId="172" fontId="33" fillId="63" borderId="0" applyNumberFormat="0" applyBorder="0" applyAlignment="0" applyProtection="0"/>
    <xf numFmtId="172" fontId="33" fillId="63" borderId="0" applyNumberFormat="0" applyBorder="0" applyAlignment="0" applyProtection="0"/>
    <xf numFmtId="173" fontId="33" fillId="63" borderId="0" applyNumberFormat="0" applyBorder="0" applyAlignment="0" applyProtection="0"/>
    <xf numFmtId="172" fontId="33" fillId="63" borderId="0" applyNumberFormat="0" applyBorder="0" applyAlignment="0" applyProtection="0"/>
    <xf numFmtId="172" fontId="33" fillId="63" borderId="0" applyNumberFormat="0" applyBorder="0" applyAlignment="0" applyProtection="0"/>
    <xf numFmtId="173" fontId="33" fillId="63" borderId="0" applyNumberFormat="0" applyBorder="0" applyAlignment="0" applyProtection="0"/>
    <xf numFmtId="172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4" fillId="39" borderId="0" applyNumberFormat="0" applyBorder="0" applyAlignment="0" applyProtection="0"/>
    <xf numFmtId="0" fontId="35" fillId="6" borderId="0" applyNumberFormat="0" applyBorder="0" applyAlignment="0" applyProtection="0"/>
    <xf numFmtId="172" fontId="36" fillId="39" borderId="0" applyNumberFormat="0" applyBorder="0" applyAlignment="0" applyProtection="0"/>
    <xf numFmtId="172" fontId="36" fillId="39" borderId="0" applyNumberFormat="0" applyBorder="0" applyAlignment="0" applyProtection="0"/>
    <xf numFmtId="173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172" fontId="36" fillId="39" borderId="0" applyNumberFormat="0" applyBorder="0" applyAlignment="0" applyProtection="0"/>
    <xf numFmtId="173" fontId="36" fillId="39" borderId="0" applyNumberFormat="0" applyBorder="0" applyAlignment="0" applyProtection="0"/>
    <xf numFmtId="172" fontId="36" fillId="39" borderId="0" applyNumberFormat="0" applyBorder="0" applyAlignment="0" applyProtection="0"/>
    <xf numFmtId="172" fontId="36" fillId="39" borderId="0" applyNumberFormat="0" applyBorder="0" applyAlignment="0" applyProtection="0"/>
    <xf numFmtId="173" fontId="36" fillId="39" borderId="0" applyNumberFormat="0" applyBorder="0" applyAlignment="0" applyProtection="0"/>
    <xf numFmtId="172" fontId="36" fillId="39" borderId="0" applyNumberFormat="0" applyBorder="0" applyAlignment="0" applyProtection="0"/>
    <xf numFmtId="172" fontId="36" fillId="39" borderId="0" applyNumberFormat="0" applyBorder="0" applyAlignment="0" applyProtection="0"/>
    <xf numFmtId="173" fontId="36" fillId="39" borderId="0" applyNumberFormat="0" applyBorder="0" applyAlignment="0" applyProtection="0"/>
    <xf numFmtId="172" fontId="36" fillId="39" borderId="0" applyNumberFormat="0" applyBorder="0" applyAlignment="0" applyProtection="0"/>
    <xf numFmtId="172" fontId="36" fillId="39" borderId="0" applyNumberFormat="0" applyBorder="0" applyAlignment="0" applyProtection="0"/>
    <xf numFmtId="173" fontId="36" fillId="39" borderId="0" applyNumberFormat="0" applyBorder="0" applyAlignment="0" applyProtection="0"/>
    <xf numFmtId="172" fontId="36" fillId="39" borderId="0" applyNumberFormat="0" applyBorder="0" applyAlignment="0" applyProtection="0"/>
    <xf numFmtId="0" fontId="34" fillId="39" borderId="0" applyNumberFormat="0" applyBorder="0" applyAlignment="0" applyProtection="0"/>
    <xf numFmtId="174" fontId="37" fillId="0" borderId="0" applyFill="0" applyBorder="0" applyAlignment="0"/>
    <xf numFmtId="174" fontId="38" fillId="0" borderId="0" applyFill="0" applyBorder="0" applyAlignment="0"/>
    <xf numFmtId="174" fontId="38" fillId="0" borderId="0" applyFill="0" applyBorder="0" applyAlignment="0"/>
    <xf numFmtId="174" fontId="38" fillId="0" borderId="0" applyFill="0" applyBorder="0" applyAlignment="0"/>
    <xf numFmtId="175" fontId="39" fillId="0" borderId="0" applyFill="0" applyBorder="0" applyAlignment="0"/>
    <xf numFmtId="175" fontId="39" fillId="0" borderId="0" applyFill="0" applyBorder="0" applyAlignment="0"/>
    <xf numFmtId="174" fontId="38" fillId="0" borderId="0" applyFill="0" applyBorder="0" applyAlignment="0"/>
    <xf numFmtId="174" fontId="38" fillId="0" borderId="0" applyFill="0" applyBorder="0" applyAlignment="0"/>
    <xf numFmtId="174" fontId="38" fillId="0" borderId="0" applyFill="0" applyBorder="0" applyAlignment="0"/>
    <xf numFmtId="174" fontId="38" fillId="0" borderId="0" applyFill="0" applyBorder="0" applyAlignment="0"/>
    <xf numFmtId="174" fontId="38" fillId="0" borderId="0" applyFill="0" applyBorder="0" applyAlignment="0"/>
    <xf numFmtId="174" fontId="38" fillId="0" borderId="0" applyFill="0" applyBorder="0" applyAlignment="0"/>
    <xf numFmtId="176" fontId="39" fillId="0" borderId="0" applyFill="0" applyBorder="0" applyAlignment="0"/>
    <xf numFmtId="177" fontId="39" fillId="0" borderId="0" applyFill="0" applyBorder="0" applyAlignment="0"/>
    <xf numFmtId="178" fontId="39" fillId="0" borderId="0" applyFill="0" applyBorder="0" applyAlignment="0"/>
    <xf numFmtId="179" fontId="39" fillId="0" borderId="0" applyFill="0" applyBorder="0" applyAlignment="0"/>
    <xf numFmtId="175" fontId="39" fillId="0" borderId="0" applyFill="0" applyBorder="0" applyAlignment="0"/>
    <xf numFmtId="180" fontId="39" fillId="0" borderId="0" applyFill="0" applyBorder="0" applyAlignment="0"/>
    <xf numFmtId="176" fontId="39" fillId="0" borderId="0" applyFill="0" applyBorder="0" applyAlignment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172" fontId="42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172" fontId="42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173" fontId="42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172" fontId="42" fillId="64" borderId="43" applyNumberFormat="0" applyAlignment="0" applyProtection="0"/>
    <xf numFmtId="173" fontId="42" fillId="64" borderId="43" applyNumberFormat="0" applyAlignment="0" applyProtection="0"/>
    <xf numFmtId="172" fontId="42" fillId="64" borderId="43" applyNumberFormat="0" applyAlignment="0" applyProtection="0"/>
    <xf numFmtId="172" fontId="42" fillId="64" borderId="43" applyNumberFormat="0" applyAlignment="0" applyProtection="0"/>
    <xf numFmtId="173" fontId="42" fillId="64" borderId="43" applyNumberFormat="0" applyAlignment="0" applyProtection="0"/>
    <xf numFmtId="172" fontId="42" fillId="64" borderId="43" applyNumberFormat="0" applyAlignment="0" applyProtection="0"/>
    <xf numFmtId="172" fontId="42" fillId="64" borderId="43" applyNumberFormat="0" applyAlignment="0" applyProtection="0"/>
    <xf numFmtId="173" fontId="42" fillId="64" borderId="43" applyNumberFormat="0" applyAlignment="0" applyProtection="0"/>
    <xf numFmtId="172" fontId="42" fillId="64" borderId="43" applyNumberFormat="0" applyAlignment="0" applyProtection="0"/>
    <xf numFmtId="172" fontId="42" fillId="64" borderId="43" applyNumberFormat="0" applyAlignment="0" applyProtection="0"/>
    <xf numFmtId="173" fontId="42" fillId="64" borderId="43" applyNumberFormat="0" applyAlignment="0" applyProtection="0"/>
    <xf numFmtId="172" fontId="42" fillId="64" borderId="43" applyNumberFormat="0" applyAlignment="0" applyProtection="0"/>
    <xf numFmtId="0" fontId="40" fillId="64" borderId="43" applyNumberFormat="0" applyAlignment="0" applyProtection="0"/>
    <xf numFmtId="0" fontId="43" fillId="65" borderId="44" applyNumberFormat="0" applyAlignment="0" applyProtection="0"/>
    <xf numFmtId="0" fontId="44" fillId="10" borderId="39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0" fontId="43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0" fontId="44" fillId="10" borderId="39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173" fontId="45" fillId="65" borderId="44" applyNumberFormat="0" applyAlignment="0" applyProtection="0"/>
    <xf numFmtId="172" fontId="45" fillId="65" borderId="44" applyNumberFormat="0" applyAlignment="0" applyProtection="0"/>
    <xf numFmtId="0" fontId="43" fillId="65" borderId="44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3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quotePrefix="1">
      <protection locked="0"/>
    </xf>
    <xf numFmtId="168" fontId="29" fillId="0" borderId="0" applyFont="0" applyFill="0" applyBorder="0" applyAlignment="0" applyProtection="0"/>
    <xf numFmtId="168" fontId="2" fillId="0" borderId="0" quotePrefix="1">
      <protection locked="0"/>
    </xf>
    <xf numFmtId="168" fontId="29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82" fontId="29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8" fillId="0" borderId="0" applyFont="0" applyFill="0" applyBorder="0" applyAlignment="0" applyProtection="0"/>
    <xf numFmtId="182" fontId="29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82" fontId="29" fillId="0" borderId="0" applyFont="0" applyFill="0" applyBorder="0" applyAlignment="0" applyProtection="0"/>
    <xf numFmtId="167" fontId="8" fillId="0" borderId="0" applyFont="0" applyFill="0" applyBorder="0" applyAlignment="0" applyProtection="0"/>
    <xf numFmtId="182" fontId="29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7" fillId="0" borderId="0"/>
    <xf numFmtId="176" fontId="3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7" fillId="0" borderId="0"/>
    <xf numFmtId="14" fontId="48" fillId="0" borderId="0" applyFill="0" applyBorder="0" applyAlignment="0"/>
    <xf numFmtId="38" fontId="28" fillId="0" borderId="45">
      <alignment vertical="center"/>
    </xf>
    <xf numFmtId="38" fontId="28" fillId="0" borderId="45">
      <alignment vertical="center"/>
    </xf>
    <xf numFmtId="38" fontId="28" fillId="0" borderId="45">
      <alignment vertical="center"/>
    </xf>
    <xf numFmtId="38" fontId="28" fillId="0" borderId="45">
      <alignment vertical="center"/>
    </xf>
    <xf numFmtId="38" fontId="28" fillId="0" borderId="45">
      <alignment vertical="center"/>
    </xf>
    <xf numFmtId="38" fontId="28" fillId="0" borderId="45">
      <alignment vertical="center"/>
    </xf>
    <xf numFmtId="38" fontId="28" fillId="0" borderId="45">
      <alignment vertical="center"/>
    </xf>
    <xf numFmtId="38" fontId="2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8" borderId="0" applyNumberFormat="0" applyBorder="0" applyAlignment="0" applyProtection="0"/>
    <xf numFmtId="175" fontId="39" fillId="0" borderId="0" applyFill="0" applyBorder="0" applyAlignment="0"/>
    <xf numFmtId="176" fontId="39" fillId="0" borderId="0" applyFill="0" applyBorder="0" applyAlignment="0"/>
    <xf numFmtId="175" fontId="39" fillId="0" borderId="0" applyFill="0" applyBorder="0" applyAlignment="0"/>
    <xf numFmtId="180" fontId="39" fillId="0" borderId="0" applyFill="0" applyBorder="0" applyAlignment="0"/>
    <xf numFmtId="176" fontId="39" fillId="0" borderId="0" applyFill="0" applyBorder="0" applyAlignment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173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173" fontId="52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173" fontId="52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173" fontId="52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173" fontId="52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" fillId="0" borderId="0"/>
    <xf numFmtId="0" fontId="2" fillId="0" borderId="0"/>
    <xf numFmtId="172" fontId="2" fillId="0" borderId="0"/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53" fillId="40" borderId="0" applyNumberFormat="0" applyBorder="0" applyAlignment="0" applyProtection="0"/>
    <xf numFmtId="0" fontId="54" fillId="5" borderId="0" applyNumberFormat="0" applyBorder="0" applyAlignment="0" applyProtection="0"/>
    <xf numFmtId="172" fontId="55" fillId="40" borderId="0" applyNumberFormat="0" applyBorder="0" applyAlignment="0" applyProtection="0"/>
    <xf numFmtId="172" fontId="55" fillId="40" borderId="0" applyNumberFormat="0" applyBorder="0" applyAlignment="0" applyProtection="0"/>
    <xf numFmtId="173" fontId="55" fillId="40" borderId="0" applyNumberFormat="0" applyBorder="0" applyAlignment="0" applyProtection="0"/>
    <xf numFmtId="0" fontId="53" fillId="40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172" fontId="55" fillId="40" borderId="0" applyNumberFormat="0" applyBorder="0" applyAlignment="0" applyProtection="0"/>
    <xf numFmtId="173" fontId="55" fillId="40" borderId="0" applyNumberFormat="0" applyBorder="0" applyAlignment="0" applyProtection="0"/>
    <xf numFmtId="172" fontId="55" fillId="40" borderId="0" applyNumberFormat="0" applyBorder="0" applyAlignment="0" applyProtection="0"/>
    <xf numFmtId="172" fontId="55" fillId="40" borderId="0" applyNumberFormat="0" applyBorder="0" applyAlignment="0" applyProtection="0"/>
    <xf numFmtId="173" fontId="55" fillId="40" borderId="0" applyNumberFormat="0" applyBorder="0" applyAlignment="0" applyProtection="0"/>
    <xf numFmtId="172" fontId="55" fillId="40" borderId="0" applyNumberFormat="0" applyBorder="0" applyAlignment="0" applyProtection="0"/>
    <xf numFmtId="172" fontId="55" fillId="40" borderId="0" applyNumberFormat="0" applyBorder="0" applyAlignment="0" applyProtection="0"/>
    <xf numFmtId="173" fontId="55" fillId="40" borderId="0" applyNumberFormat="0" applyBorder="0" applyAlignment="0" applyProtection="0"/>
    <xf numFmtId="172" fontId="55" fillId="40" borderId="0" applyNumberFormat="0" applyBorder="0" applyAlignment="0" applyProtection="0"/>
    <xf numFmtId="172" fontId="55" fillId="40" borderId="0" applyNumberFormat="0" applyBorder="0" applyAlignment="0" applyProtection="0"/>
    <xf numFmtId="173" fontId="55" fillId="40" borderId="0" applyNumberFormat="0" applyBorder="0" applyAlignment="0" applyProtection="0"/>
    <xf numFmtId="172" fontId="55" fillId="40" borderId="0" applyNumberFormat="0" applyBorder="0" applyAlignment="0" applyProtection="0"/>
    <xf numFmtId="0" fontId="53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56" fillId="0" borderId="33" applyNumberFormat="0" applyAlignment="0" applyProtection="0">
      <alignment horizontal="left" vertical="center"/>
    </xf>
    <xf numFmtId="0" fontId="56" fillId="0" borderId="33" applyNumberFormat="0" applyAlignment="0" applyProtection="0">
      <alignment horizontal="left" vertical="center"/>
    </xf>
    <xf numFmtId="172" fontId="56" fillId="0" borderId="33" applyNumberFormat="0" applyAlignment="0" applyProtection="0">
      <alignment horizontal="left" vertical="center"/>
    </xf>
    <xf numFmtId="0" fontId="56" fillId="0" borderId="9">
      <alignment horizontal="left" vertical="center"/>
    </xf>
    <xf numFmtId="0" fontId="56" fillId="0" borderId="9">
      <alignment horizontal="left" vertical="center"/>
    </xf>
    <xf numFmtId="172" fontId="56" fillId="0" borderId="9">
      <alignment horizontal="left" vertical="center"/>
    </xf>
    <xf numFmtId="0" fontId="57" fillId="0" borderId="46" applyNumberFormat="0" applyFill="0" applyAlignment="0" applyProtection="0"/>
    <xf numFmtId="173" fontId="57" fillId="0" borderId="46" applyNumberFormat="0" applyFill="0" applyAlignment="0" applyProtection="0"/>
    <xf numFmtId="0" fontId="57" fillId="0" borderId="46" applyNumberFormat="0" applyFill="0" applyAlignment="0" applyProtection="0"/>
    <xf numFmtId="172" fontId="57" fillId="0" borderId="46" applyNumberFormat="0" applyFill="0" applyAlignment="0" applyProtection="0"/>
    <xf numFmtId="172" fontId="57" fillId="0" borderId="46" applyNumberFormat="0" applyFill="0" applyAlignment="0" applyProtection="0"/>
    <xf numFmtId="172" fontId="57" fillId="0" borderId="46" applyNumberFormat="0" applyFill="0" applyAlignment="0" applyProtection="0"/>
    <xf numFmtId="173" fontId="57" fillId="0" borderId="46" applyNumberFormat="0" applyFill="0" applyAlignment="0" applyProtection="0"/>
    <xf numFmtId="172" fontId="57" fillId="0" borderId="46" applyNumberFormat="0" applyFill="0" applyAlignment="0" applyProtection="0"/>
    <xf numFmtId="172" fontId="57" fillId="0" borderId="46" applyNumberFormat="0" applyFill="0" applyAlignment="0" applyProtection="0"/>
    <xf numFmtId="173" fontId="57" fillId="0" borderId="46" applyNumberFormat="0" applyFill="0" applyAlignment="0" applyProtection="0"/>
    <xf numFmtId="172" fontId="57" fillId="0" borderId="46" applyNumberFormat="0" applyFill="0" applyAlignment="0" applyProtection="0"/>
    <xf numFmtId="172" fontId="57" fillId="0" borderId="46" applyNumberFormat="0" applyFill="0" applyAlignment="0" applyProtection="0"/>
    <xf numFmtId="173" fontId="57" fillId="0" borderId="46" applyNumberFormat="0" applyFill="0" applyAlignment="0" applyProtection="0"/>
    <xf numFmtId="172" fontId="57" fillId="0" borderId="46" applyNumberFormat="0" applyFill="0" applyAlignment="0" applyProtection="0"/>
    <xf numFmtId="172" fontId="57" fillId="0" borderId="46" applyNumberFormat="0" applyFill="0" applyAlignment="0" applyProtection="0"/>
    <xf numFmtId="173" fontId="57" fillId="0" borderId="46" applyNumberFormat="0" applyFill="0" applyAlignment="0" applyProtection="0"/>
    <xf numFmtId="172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8" fillId="0" borderId="47" applyNumberFormat="0" applyFill="0" applyAlignment="0" applyProtection="0"/>
    <xf numFmtId="173" fontId="58" fillId="0" borderId="47" applyNumberFormat="0" applyFill="0" applyAlignment="0" applyProtection="0"/>
    <xf numFmtId="0" fontId="58" fillId="0" borderId="47" applyNumberFormat="0" applyFill="0" applyAlignment="0" applyProtection="0"/>
    <xf numFmtId="172" fontId="58" fillId="0" borderId="47" applyNumberFormat="0" applyFill="0" applyAlignment="0" applyProtection="0"/>
    <xf numFmtId="172" fontId="58" fillId="0" borderId="47" applyNumberFormat="0" applyFill="0" applyAlignment="0" applyProtection="0"/>
    <xf numFmtId="172" fontId="58" fillId="0" borderId="47" applyNumberFormat="0" applyFill="0" applyAlignment="0" applyProtection="0"/>
    <xf numFmtId="173" fontId="58" fillId="0" borderId="47" applyNumberFormat="0" applyFill="0" applyAlignment="0" applyProtection="0"/>
    <xf numFmtId="172" fontId="58" fillId="0" borderId="47" applyNumberFormat="0" applyFill="0" applyAlignment="0" applyProtection="0"/>
    <xf numFmtId="172" fontId="58" fillId="0" borderId="47" applyNumberFormat="0" applyFill="0" applyAlignment="0" applyProtection="0"/>
    <xf numFmtId="173" fontId="58" fillId="0" borderId="47" applyNumberFormat="0" applyFill="0" applyAlignment="0" applyProtection="0"/>
    <xf numFmtId="172" fontId="58" fillId="0" borderId="47" applyNumberFormat="0" applyFill="0" applyAlignment="0" applyProtection="0"/>
    <xf numFmtId="172" fontId="58" fillId="0" borderId="47" applyNumberFormat="0" applyFill="0" applyAlignment="0" applyProtection="0"/>
    <xf numFmtId="173" fontId="58" fillId="0" borderId="47" applyNumberFormat="0" applyFill="0" applyAlignment="0" applyProtection="0"/>
    <xf numFmtId="172" fontId="58" fillId="0" borderId="47" applyNumberFormat="0" applyFill="0" applyAlignment="0" applyProtection="0"/>
    <xf numFmtId="172" fontId="58" fillId="0" borderId="47" applyNumberFormat="0" applyFill="0" applyAlignment="0" applyProtection="0"/>
    <xf numFmtId="173" fontId="58" fillId="0" borderId="47" applyNumberFormat="0" applyFill="0" applyAlignment="0" applyProtection="0"/>
    <xf numFmtId="172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9" fillId="0" borderId="48" applyNumberFormat="0" applyFill="0" applyAlignment="0" applyProtection="0"/>
    <xf numFmtId="173" fontId="59" fillId="0" borderId="48" applyNumberFormat="0" applyFill="0" applyAlignment="0" applyProtection="0"/>
    <xf numFmtId="0" fontId="59" fillId="0" borderId="48" applyNumberFormat="0" applyFill="0" applyAlignment="0" applyProtection="0"/>
    <xf numFmtId="172" fontId="59" fillId="0" borderId="48" applyNumberFormat="0" applyFill="0" applyAlignment="0" applyProtection="0"/>
    <xf numFmtId="0" fontId="59" fillId="0" borderId="48" applyNumberFormat="0" applyFill="0" applyAlignment="0" applyProtection="0"/>
    <xf numFmtId="172" fontId="59" fillId="0" borderId="48" applyNumberFormat="0" applyFill="0" applyAlignment="0" applyProtection="0"/>
    <xf numFmtId="0" fontId="59" fillId="0" borderId="48" applyNumberFormat="0" applyFill="0" applyAlignment="0" applyProtection="0"/>
    <xf numFmtId="0" fontId="59" fillId="0" borderId="48" applyNumberFormat="0" applyFill="0" applyAlignment="0" applyProtection="0"/>
    <xf numFmtId="172" fontId="59" fillId="0" borderId="48" applyNumberFormat="0" applyFill="0" applyAlignment="0" applyProtection="0"/>
    <xf numFmtId="173" fontId="59" fillId="0" borderId="48" applyNumberFormat="0" applyFill="0" applyAlignment="0" applyProtection="0"/>
    <xf numFmtId="172" fontId="59" fillId="0" borderId="48" applyNumberFormat="0" applyFill="0" applyAlignment="0" applyProtection="0"/>
    <xf numFmtId="172" fontId="59" fillId="0" borderId="48" applyNumberFormat="0" applyFill="0" applyAlignment="0" applyProtection="0"/>
    <xf numFmtId="173" fontId="59" fillId="0" borderId="48" applyNumberFormat="0" applyFill="0" applyAlignment="0" applyProtection="0"/>
    <xf numFmtId="172" fontId="59" fillId="0" borderId="48" applyNumberFormat="0" applyFill="0" applyAlignment="0" applyProtection="0"/>
    <xf numFmtId="172" fontId="59" fillId="0" borderId="48" applyNumberFormat="0" applyFill="0" applyAlignment="0" applyProtection="0"/>
    <xf numFmtId="173" fontId="59" fillId="0" borderId="48" applyNumberFormat="0" applyFill="0" applyAlignment="0" applyProtection="0"/>
    <xf numFmtId="172" fontId="59" fillId="0" borderId="48" applyNumberFormat="0" applyFill="0" applyAlignment="0" applyProtection="0"/>
    <xf numFmtId="172" fontId="59" fillId="0" borderId="48" applyNumberFormat="0" applyFill="0" applyAlignment="0" applyProtection="0"/>
    <xf numFmtId="173" fontId="59" fillId="0" borderId="48" applyNumberFormat="0" applyFill="0" applyAlignment="0" applyProtection="0"/>
    <xf numFmtId="172" fontId="59" fillId="0" borderId="48" applyNumberFormat="0" applyFill="0" applyAlignment="0" applyProtection="0"/>
    <xf numFmtId="0" fontId="59" fillId="0" borderId="48" applyNumberFormat="0" applyFill="0" applyAlignment="0" applyProtection="0"/>
    <xf numFmtId="0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7" fontId="60" fillId="0" borderId="0"/>
    <xf numFmtId="172" fontId="61" fillId="0" borderId="0"/>
    <xf numFmtId="0" fontId="61" fillId="0" borderId="0"/>
    <xf numFmtId="172" fontId="61" fillId="0" borderId="0"/>
    <xf numFmtId="172" fontId="56" fillId="0" borderId="0"/>
    <xf numFmtId="0" fontId="56" fillId="0" borderId="0"/>
    <xf numFmtId="172" fontId="56" fillId="0" borderId="0"/>
    <xf numFmtId="172" fontId="62" fillId="0" borderId="0"/>
    <xf numFmtId="0" fontId="62" fillId="0" borderId="0"/>
    <xf numFmtId="172" fontId="62" fillId="0" borderId="0"/>
    <xf numFmtId="172" fontId="63" fillId="0" borderId="0"/>
    <xf numFmtId="0" fontId="63" fillId="0" borderId="0"/>
    <xf numFmtId="172" fontId="63" fillId="0" borderId="0"/>
    <xf numFmtId="172" fontId="64" fillId="0" borderId="0"/>
    <xf numFmtId="0" fontId="64" fillId="0" borderId="0"/>
    <xf numFmtId="172" fontId="64" fillId="0" borderId="0"/>
    <xf numFmtId="172" fontId="65" fillId="0" borderId="0"/>
    <xf numFmtId="0" fontId="65" fillId="0" borderId="0"/>
    <xf numFmtId="172" fontId="65" fillId="0" borderId="0"/>
    <xf numFmtId="0" fontId="64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66" fillId="0" borderId="0" applyNumberFormat="0" applyFill="0" applyBorder="0" applyAlignment="0" applyProtection="0">
      <alignment vertical="top"/>
      <protection locked="0"/>
    </xf>
    <xf numFmtId="173" fontId="66" fillId="0" borderId="0" applyNumberFormat="0" applyFill="0" applyBorder="0" applyAlignment="0" applyProtection="0">
      <alignment vertical="top"/>
      <protection locked="0"/>
    </xf>
    <xf numFmtId="172" fontId="66" fillId="0" borderId="0" applyNumberFormat="0" applyFill="0" applyBorder="0" applyAlignment="0" applyProtection="0">
      <alignment vertical="top"/>
      <protection locked="0"/>
    </xf>
    <xf numFmtId="172" fontId="67" fillId="0" borderId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172" fontId="70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172" fontId="70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173" fontId="70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172" fontId="70" fillId="43" borderId="43" applyNumberFormat="0" applyAlignment="0" applyProtection="0"/>
    <xf numFmtId="173" fontId="70" fillId="43" borderId="43" applyNumberFormat="0" applyAlignment="0" applyProtection="0"/>
    <xf numFmtId="172" fontId="70" fillId="43" borderId="43" applyNumberFormat="0" applyAlignment="0" applyProtection="0"/>
    <xf numFmtId="172" fontId="70" fillId="43" borderId="43" applyNumberFormat="0" applyAlignment="0" applyProtection="0"/>
    <xf numFmtId="173" fontId="70" fillId="43" borderId="43" applyNumberFormat="0" applyAlignment="0" applyProtection="0"/>
    <xf numFmtId="172" fontId="70" fillId="43" borderId="43" applyNumberFormat="0" applyAlignment="0" applyProtection="0"/>
    <xf numFmtId="172" fontId="70" fillId="43" borderId="43" applyNumberFormat="0" applyAlignment="0" applyProtection="0"/>
    <xf numFmtId="173" fontId="70" fillId="43" borderId="43" applyNumberFormat="0" applyAlignment="0" applyProtection="0"/>
    <xf numFmtId="172" fontId="70" fillId="43" borderId="43" applyNumberFormat="0" applyAlignment="0" applyProtection="0"/>
    <xf numFmtId="172" fontId="70" fillId="43" borderId="43" applyNumberFormat="0" applyAlignment="0" applyProtection="0"/>
    <xf numFmtId="173" fontId="70" fillId="43" borderId="43" applyNumberFormat="0" applyAlignment="0" applyProtection="0"/>
    <xf numFmtId="172" fontId="70" fillId="43" borderId="43" applyNumberFormat="0" applyAlignment="0" applyProtection="0"/>
    <xf numFmtId="0" fontId="68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5" fontId="39" fillId="0" borderId="0" applyFill="0" applyBorder="0" applyAlignment="0"/>
    <xf numFmtId="176" fontId="39" fillId="0" borderId="0" applyFill="0" applyBorder="0" applyAlignment="0"/>
    <xf numFmtId="175" fontId="39" fillId="0" borderId="0" applyFill="0" applyBorder="0" applyAlignment="0"/>
    <xf numFmtId="180" fontId="39" fillId="0" borderId="0" applyFill="0" applyBorder="0" applyAlignment="0"/>
    <xf numFmtId="176" fontId="39" fillId="0" borderId="0" applyFill="0" applyBorder="0" applyAlignment="0"/>
    <xf numFmtId="0" fontId="71" fillId="0" borderId="49" applyNumberFormat="0" applyFill="0" applyAlignment="0" applyProtection="0"/>
    <xf numFmtId="0" fontId="72" fillId="0" borderId="38" applyNumberFormat="0" applyFill="0" applyAlignment="0" applyProtection="0"/>
    <xf numFmtId="172" fontId="73" fillId="0" borderId="49" applyNumberFormat="0" applyFill="0" applyAlignment="0" applyProtection="0"/>
    <xf numFmtId="172" fontId="73" fillId="0" borderId="49" applyNumberFormat="0" applyFill="0" applyAlignment="0" applyProtection="0"/>
    <xf numFmtId="173" fontId="73" fillId="0" borderId="49" applyNumberFormat="0" applyFill="0" applyAlignment="0" applyProtection="0"/>
    <xf numFmtId="0" fontId="71" fillId="0" borderId="49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172" fontId="73" fillId="0" borderId="49" applyNumberFormat="0" applyFill="0" applyAlignment="0" applyProtection="0"/>
    <xf numFmtId="173" fontId="73" fillId="0" borderId="49" applyNumberFormat="0" applyFill="0" applyAlignment="0" applyProtection="0"/>
    <xf numFmtId="172" fontId="73" fillId="0" borderId="49" applyNumberFormat="0" applyFill="0" applyAlignment="0" applyProtection="0"/>
    <xf numFmtId="172" fontId="73" fillId="0" borderId="49" applyNumberFormat="0" applyFill="0" applyAlignment="0" applyProtection="0"/>
    <xf numFmtId="173" fontId="73" fillId="0" borderId="49" applyNumberFormat="0" applyFill="0" applyAlignment="0" applyProtection="0"/>
    <xf numFmtId="172" fontId="73" fillId="0" borderId="49" applyNumberFormat="0" applyFill="0" applyAlignment="0" applyProtection="0"/>
    <xf numFmtId="172" fontId="73" fillId="0" borderId="49" applyNumberFormat="0" applyFill="0" applyAlignment="0" applyProtection="0"/>
    <xf numFmtId="173" fontId="73" fillId="0" borderId="49" applyNumberFormat="0" applyFill="0" applyAlignment="0" applyProtection="0"/>
    <xf numFmtId="172" fontId="73" fillId="0" borderId="49" applyNumberFormat="0" applyFill="0" applyAlignment="0" applyProtection="0"/>
    <xf numFmtId="172" fontId="73" fillId="0" borderId="49" applyNumberFormat="0" applyFill="0" applyAlignment="0" applyProtection="0"/>
    <xf numFmtId="173" fontId="73" fillId="0" borderId="49" applyNumberFormat="0" applyFill="0" applyAlignment="0" applyProtection="0"/>
    <xf numFmtId="172" fontId="73" fillId="0" borderId="49" applyNumberFormat="0" applyFill="0" applyAlignment="0" applyProtection="0"/>
    <xf numFmtId="0" fontId="71" fillId="0" borderId="49" applyNumberFormat="0" applyFill="0" applyAlignment="0" applyProtection="0"/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74" fillId="73" borderId="0" applyNumberFormat="0" applyBorder="0" applyAlignment="0" applyProtection="0"/>
    <xf numFmtId="0" fontId="75" fillId="7" borderId="0" applyNumberFormat="0" applyBorder="0" applyAlignment="0" applyProtection="0"/>
    <xf numFmtId="172" fontId="76" fillId="73" borderId="0" applyNumberFormat="0" applyBorder="0" applyAlignment="0" applyProtection="0"/>
    <xf numFmtId="172" fontId="76" fillId="73" borderId="0" applyNumberFormat="0" applyBorder="0" applyAlignment="0" applyProtection="0"/>
    <xf numFmtId="173" fontId="76" fillId="73" borderId="0" applyNumberFormat="0" applyBorder="0" applyAlignment="0" applyProtection="0"/>
    <xf numFmtId="0" fontId="74" fillId="73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172" fontId="76" fillId="73" borderId="0" applyNumberFormat="0" applyBorder="0" applyAlignment="0" applyProtection="0"/>
    <xf numFmtId="173" fontId="76" fillId="73" borderId="0" applyNumberFormat="0" applyBorder="0" applyAlignment="0" applyProtection="0"/>
    <xf numFmtId="172" fontId="76" fillId="73" borderId="0" applyNumberFormat="0" applyBorder="0" applyAlignment="0" applyProtection="0"/>
    <xf numFmtId="172" fontId="76" fillId="73" borderId="0" applyNumberFormat="0" applyBorder="0" applyAlignment="0" applyProtection="0"/>
    <xf numFmtId="173" fontId="76" fillId="73" borderId="0" applyNumberFormat="0" applyBorder="0" applyAlignment="0" applyProtection="0"/>
    <xf numFmtId="172" fontId="76" fillId="73" borderId="0" applyNumberFormat="0" applyBorder="0" applyAlignment="0" applyProtection="0"/>
    <xf numFmtId="172" fontId="76" fillId="73" borderId="0" applyNumberFormat="0" applyBorder="0" applyAlignment="0" applyProtection="0"/>
    <xf numFmtId="173" fontId="76" fillId="73" borderId="0" applyNumberFormat="0" applyBorder="0" applyAlignment="0" applyProtection="0"/>
    <xf numFmtId="172" fontId="76" fillId="73" borderId="0" applyNumberFormat="0" applyBorder="0" applyAlignment="0" applyProtection="0"/>
    <xf numFmtId="172" fontId="76" fillId="73" borderId="0" applyNumberFormat="0" applyBorder="0" applyAlignment="0" applyProtection="0"/>
    <xf numFmtId="173" fontId="76" fillId="73" borderId="0" applyNumberFormat="0" applyBorder="0" applyAlignment="0" applyProtection="0"/>
    <xf numFmtId="172" fontId="76" fillId="73" borderId="0" applyNumberFormat="0" applyBorder="0" applyAlignment="0" applyProtection="0"/>
    <xf numFmtId="0" fontId="74" fillId="73" borderId="0" applyNumberFormat="0" applyBorder="0" applyAlignment="0" applyProtection="0"/>
    <xf numFmtId="1" fontId="77" fillId="0" borderId="0" applyProtection="0"/>
    <xf numFmtId="172" fontId="28" fillId="0" borderId="50"/>
    <xf numFmtId="173" fontId="28" fillId="0" borderId="50"/>
    <xf numFmtId="172" fontId="28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185" fontId="2" fillId="0" borderId="0"/>
    <xf numFmtId="183" fontId="30" fillId="0" borderId="0"/>
    <xf numFmtId="0" fontId="7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79" fillId="0" borderId="0"/>
    <xf numFmtId="0" fontId="79" fillId="0" borderId="0"/>
    <xf numFmtId="0" fontId="78" fillId="0" borderId="0"/>
    <xf numFmtId="183" fontId="30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0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183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0" fillId="0" borderId="0"/>
    <xf numFmtId="0" fontId="2" fillId="0" borderId="0"/>
    <xf numFmtId="172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2" fillId="0" borderId="0"/>
    <xf numFmtId="183" fontId="2" fillId="0" borderId="0"/>
    <xf numFmtId="172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3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3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83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3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30" fillId="0" borderId="0"/>
    <xf numFmtId="0" fontId="30" fillId="0" borderId="0"/>
    <xf numFmtId="172" fontId="30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3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30" fillId="0" borderId="0"/>
    <xf numFmtId="172" fontId="30" fillId="0" borderId="0"/>
    <xf numFmtId="0" fontId="30" fillId="0" borderId="0"/>
    <xf numFmtId="0" fontId="30" fillId="0" borderId="0"/>
    <xf numFmtId="0" fontId="2" fillId="0" borderId="0"/>
    <xf numFmtId="183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3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9" fillId="0" borderId="0"/>
    <xf numFmtId="183" fontId="30" fillId="0" borderId="0"/>
    <xf numFmtId="183" fontId="30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3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30" fillId="0" borderId="0"/>
    <xf numFmtId="183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30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7" fillId="0" borderId="0"/>
    <xf numFmtId="0" fontId="30" fillId="0" borderId="0"/>
    <xf numFmtId="0" fontId="2" fillId="0" borderId="0"/>
    <xf numFmtId="0" fontId="29" fillId="0" borderId="0"/>
    <xf numFmtId="172" fontId="27" fillId="0" borderId="0"/>
    <xf numFmtId="0" fontId="2" fillId="0" borderId="0"/>
    <xf numFmtId="0" fontId="1" fillId="0" borderId="0"/>
    <xf numFmtId="0" fontId="1" fillId="0" borderId="0"/>
    <xf numFmtId="183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3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3" fontId="2" fillId="0" borderId="0"/>
    <xf numFmtId="0" fontId="30" fillId="0" borderId="0"/>
    <xf numFmtId="0" fontId="30" fillId="0" borderId="0"/>
    <xf numFmtId="172" fontId="27" fillId="0" borderId="0"/>
    <xf numFmtId="0" fontId="67" fillId="0" borderId="0"/>
    <xf numFmtId="0" fontId="2" fillId="0" borderId="0"/>
    <xf numFmtId="172" fontId="27" fillId="0" borderId="0"/>
    <xf numFmtId="0" fontId="1" fillId="0" borderId="0"/>
    <xf numFmtId="183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3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172" fontId="27" fillId="0" borderId="0"/>
    <xf numFmtId="172" fontId="27" fillId="0" borderId="0"/>
    <xf numFmtId="0" fontId="1" fillId="0" borderId="0"/>
    <xf numFmtId="183" fontId="30" fillId="0" borderId="0"/>
    <xf numFmtId="183" fontId="30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30" fillId="0" borderId="0"/>
    <xf numFmtId="172" fontId="27" fillId="0" borderId="0"/>
    <xf numFmtId="172" fontId="27" fillId="0" borderId="0"/>
    <xf numFmtId="0" fontId="1" fillId="0" borderId="0"/>
    <xf numFmtId="183" fontId="30" fillId="0" borderId="0"/>
    <xf numFmtId="183" fontId="30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30" fillId="0" borderId="0"/>
    <xf numFmtId="183" fontId="30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183" fontId="30" fillId="0" borderId="0"/>
    <xf numFmtId="0" fontId="7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78" fillId="0" borderId="0"/>
    <xf numFmtId="183" fontId="2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7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8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8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83" fontId="28" fillId="0" borderId="0"/>
    <xf numFmtId="0" fontId="8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3" fontId="8" fillId="0" borderId="0"/>
    <xf numFmtId="0" fontId="28" fillId="0" borderId="0"/>
    <xf numFmtId="183" fontId="28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28" fillId="0" borderId="0"/>
    <xf numFmtId="183" fontId="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7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172" fontId="28" fillId="0" borderId="0"/>
    <xf numFmtId="0" fontId="78" fillId="0" borderId="0"/>
    <xf numFmtId="172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8" fillId="0" borderId="0"/>
    <xf numFmtId="0" fontId="8" fillId="0" borderId="0"/>
    <xf numFmtId="0" fontId="78" fillId="0" borderId="0"/>
    <xf numFmtId="172" fontId="8" fillId="0" borderId="0"/>
    <xf numFmtId="0" fontId="78" fillId="0" borderId="0"/>
    <xf numFmtId="172" fontId="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183" fontId="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183" fontId="2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1" fillId="0" borderId="0"/>
    <xf numFmtId="183" fontId="28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2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46" fillId="0" borderId="0"/>
    <xf numFmtId="0" fontId="2" fillId="0" borderId="0"/>
    <xf numFmtId="0" fontId="78" fillId="0" borderId="0"/>
    <xf numFmtId="172" fontId="46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7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7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78" fillId="0" borderId="0"/>
    <xf numFmtId="0" fontId="2" fillId="0" borderId="0"/>
    <xf numFmtId="0" fontId="7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2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172" fontId="2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2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2" fillId="0" borderId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172" fontId="2" fillId="0" borderId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" fillId="74" borderId="51" applyNumberFormat="0" applyFont="0" applyAlignment="0" applyProtection="0"/>
    <xf numFmtId="0" fontId="29" fillId="74" borderId="51" applyNumberFormat="0" applyFont="0" applyAlignment="0" applyProtection="0"/>
    <xf numFmtId="172" fontId="2" fillId="0" borderId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9" fillId="74" borderId="51" applyNumberFormat="0" applyFont="0" applyAlignment="0" applyProtection="0"/>
    <xf numFmtId="0" fontId="2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173" fontId="2" fillId="0" borderId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83" fillId="0" borderId="0">
      <alignment horizontal="left"/>
    </xf>
    <xf numFmtId="0" fontId="2" fillId="0" borderId="0"/>
    <xf numFmtId="0" fontId="2" fillId="0" borderId="0"/>
    <xf numFmtId="172" fontId="2" fillId="0" borderId="0"/>
    <xf numFmtId="3" fontId="2" fillId="75" borderId="3" applyFont="0">
      <alignment horizontal="right" vertical="center"/>
      <protection locked="0"/>
    </xf>
    <xf numFmtId="172" fontId="84" fillId="0" borderId="0"/>
    <xf numFmtId="0" fontId="84" fillId="0" borderId="0"/>
    <xf numFmtId="172" fontId="84" fillId="0" borderId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172" fontId="87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172" fontId="87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173" fontId="87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172" fontId="87" fillId="64" borderId="52" applyNumberFormat="0" applyAlignment="0" applyProtection="0"/>
    <xf numFmtId="173" fontId="87" fillId="64" borderId="52" applyNumberFormat="0" applyAlignment="0" applyProtection="0"/>
    <xf numFmtId="172" fontId="87" fillId="64" borderId="52" applyNumberFormat="0" applyAlignment="0" applyProtection="0"/>
    <xf numFmtId="172" fontId="87" fillId="64" borderId="52" applyNumberFormat="0" applyAlignment="0" applyProtection="0"/>
    <xf numFmtId="173" fontId="87" fillId="64" borderId="52" applyNumberFormat="0" applyAlignment="0" applyProtection="0"/>
    <xf numFmtId="172" fontId="87" fillId="64" borderId="52" applyNumberFormat="0" applyAlignment="0" applyProtection="0"/>
    <xf numFmtId="172" fontId="87" fillId="64" borderId="52" applyNumberFormat="0" applyAlignment="0" applyProtection="0"/>
    <xf numFmtId="173" fontId="87" fillId="64" borderId="52" applyNumberFormat="0" applyAlignment="0" applyProtection="0"/>
    <xf numFmtId="172" fontId="87" fillId="64" borderId="52" applyNumberFormat="0" applyAlignment="0" applyProtection="0"/>
    <xf numFmtId="172" fontId="87" fillId="64" borderId="52" applyNumberFormat="0" applyAlignment="0" applyProtection="0"/>
    <xf numFmtId="173" fontId="87" fillId="64" borderId="52" applyNumberFormat="0" applyAlignment="0" applyProtection="0"/>
    <xf numFmtId="172" fontId="87" fillId="64" borderId="52" applyNumberFormat="0" applyAlignment="0" applyProtection="0"/>
    <xf numFmtId="0" fontId="85" fillId="64" borderId="52" applyNumberFormat="0" applyAlignment="0" applyProtection="0"/>
    <xf numFmtId="0" fontId="27" fillId="0" borderId="0"/>
    <xf numFmtId="179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39" fillId="0" borderId="0" applyFill="0" applyBorder="0" applyAlignment="0"/>
    <xf numFmtId="176" fontId="39" fillId="0" borderId="0" applyFill="0" applyBorder="0" applyAlignment="0"/>
    <xf numFmtId="175" fontId="39" fillId="0" borderId="0" applyFill="0" applyBorder="0" applyAlignment="0"/>
    <xf numFmtId="180" fontId="39" fillId="0" borderId="0" applyFill="0" applyBorder="0" applyAlignment="0"/>
    <xf numFmtId="176" fontId="39" fillId="0" borderId="0" applyFill="0" applyBorder="0" applyAlignment="0"/>
    <xf numFmtId="172" fontId="2" fillId="0" borderId="0"/>
    <xf numFmtId="0" fontId="2" fillId="0" borderId="0"/>
    <xf numFmtId="172" fontId="2" fillId="0" borderId="0"/>
    <xf numFmtId="191" fontId="67" fillId="0" borderId="3" applyNumberFormat="0">
      <alignment horizontal="center" vertical="top" wrapText="1"/>
    </xf>
    <xf numFmtId="0" fontId="89" fillId="0" borderId="0" applyNumberFormat="0" applyFill="0" applyBorder="0" applyAlignment="0" applyProtection="0"/>
    <xf numFmtId="3" fontId="2" fillId="70" borderId="3" applyFont="0">
      <alignment horizontal="right" vertical="center"/>
    </xf>
    <xf numFmtId="192" fontId="2" fillId="70" borderId="3" applyFont="0">
      <alignment horizontal="right" vertical="center"/>
    </xf>
    <xf numFmtId="0" fontId="90" fillId="0" borderId="0"/>
    <xf numFmtId="0" fontId="27" fillId="0" borderId="0"/>
    <xf numFmtId="0" fontId="91" fillId="0" borderId="0"/>
    <xf numFmtId="0" fontId="91" fillId="0" borderId="0"/>
    <xf numFmtId="172" fontId="27" fillId="0" borderId="0"/>
    <xf numFmtId="172" fontId="27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9" fontId="48" fillId="0" borderId="0" applyFill="0" applyBorder="0" applyAlignment="0"/>
    <xf numFmtId="193" fontId="39" fillId="0" borderId="0" applyFill="0" applyBorder="0" applyAlignment="0"/>
    <xf numFmtId="194" fontId="39" fillId="0" borderId="0" applyFill="0" applyBorder="0" applyAlignment="0"/>
    <xf numFmtId="0" fontId="94" fillId="0" borderId="0">
      <alignment horizontal="center" vertical="top"/>
    </xf>
    <xf numFmtId="0" fontId="95" fillId="0" borderId="0" applyNumberFormat="0" applyFill="0" applyBorder="0" applyAlignment="0" applyProtection="0"/>
    <xf numFmtId="173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2" fontId="95" fillId="0" borderId="0" applyNumberFormat="0" applyFill="0" applyBorder="0" applyAlignment="0" applyProtection="0"/>
    <xf numFmtId="172" fontId="95" fillId="0" borderId="0" applyNumberFormat="0" applyFill="0" applyBorder="0" applyAlignment="0" applyProtection="0"/>
    <xf numFmtId="172" fontId="95" fillId="0" borderId="0" applyNumberFormat="0" applyFill="0" applyBorder="0" applyAlignment="0" applyProtection="0"/>
    <xf numFmtId="173" fontId="95" fillId="0" borderId="0" applyNumberFormat="0" applyFill="0" applyBorder="0" applyAlignment="0" applyProtection="0"/>
    <xf numFmtId="172" fontId="95" fillId="0" borderId="0" applyNumberFormat="0" applyFill="0" applyBorder="0" applyAlignment="0" applyProtection="0"/>
    <xf numFmtId="172" fontId="95" fillId="0" borderId="0" applyNumberFormat="0" applyFill="0" applyBorder="0" applyAlignment="0" applyProtection="0"/>
    <xf numFmtId="173" fontId="95" fillId="0" borderId="0" applyNumberFormat="0" applyFill="0" applyBorder="0" applyAlignment="0" applyProtection="0"/>
    <xf numFmtId="172" fontId="95" fillId="0" borderId="0" applyNumberFormat="0" applyFill="0" applyBorder="0" applyAlignment="0" applyProtection="0"/>
    <xf numFmtId="172" fontId="95" fillId="0" borderId="0" applyNumberFormat="0" applyFill="0" applyBorder="0" applyAlignment="0" applyProtection="0"/>
    <xf numFmtId="173" fontId="95" fillId="0" borderId="0" applyNumberFormat="0" applyFill="0" applyBorder="0" applyAlignment="0" applyProtection="0"/>
    <xf numFmtId="172" fontId="95" fillId="0" borderId="0" applyNumberFormat="0" applyFill="0" applyBorder="0" applyAlignment="0" applyProtection="0"/>
    <xf numFmtId="172" fontId="95" fillId="0" borderId="0" applyNumberFormat="0" applyFill="0" applyBorder="0" applyAlignment="0" applyProtection="0"/>
    <xf numFmtId="173" fontId="95" fillId="0" borderId="0" applyNumberFormat="0" applyFill="0" applyBorder="0" applyAlignment="0" applyProtection="0"/>
    <xf numFmtId="172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172" fontId="96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172" fontId="96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173" fontId="96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172" fontId="96" fillId="0" borderId="53" applyNumberFormat="0" applyFill="0" applyAlignment="0" applyProtection="0"/>
    <xf numFmtId="173" fontId="96" fillId="0" borderId="53" applyNumberFormat="0" applyFill="0" applyAlignment="0" applyProtection="0"/>
    <xf numFmtId="172" fontId="96" fillId="0" borderId="53" applyNumberFormat="0" applyFill="0" applyAlignment="0" applyProtection="0"/>
    <xf numFmtId="172" fontId="96" fillId="0" borderId="53" applyNumberFormat="0" applyFill="0" applyAlignment="0" applyProtection="0"/>
    <xf numFmtId="173" fontId="96" fillId="0" borderId="53" applyNumberFormat="0" applyFill="0" applyAlignment="0" applyProtection="0"/>
    <xf numFmtId="172" fontId="96" fillId="0" borderId="53" applyNumberFormat="0" applyFill="0" applyAlignment="0" applyProtection="0"/>
    <xf numFmtId="172" fontId="96" fillId="0" borderId="53" applyNumberFormat="0" applyFill="0" applyAlignment="0" applyProtection="0"/>
    <xf numFmtId="173" fontId="96" fillId="0" borderId="53" applyNumberFormat="0" applyFill="0" applyAlignment="0" applyProtection="0"/>
    <xf numFmtId="172" fontId="96" fillId="0" borderId="53" applyNumberFormat="0" applyFill="0" applyAlignment="0" applyProtection="0"/>
    <xf numFmtId="172" fontId="96" fillId="0" borderId="53" applyNumberFormat="0" applyFill="0" applyAlignment="0" applyProtection="0"/>
    <xf numFmtId="173" fontId="96" fillId="0" borderId="53" applyNumberFormat="0" applyFill="0" applyAlignment="0" applyProtection="0"/>
    <xf numFmtId="172" fontId="96" fillId="0" borderId="53" applyNumberFormat="0" applyFill="0" applyAlignment="0" applyProtection="0"/>
    <xf numFmtId="0" fontId="49" fillId="0" borderId="53" applyNumberFormat="0" applyFill="0" applyAlignment="0" applyProtection="0"/>
    <xf numFmtId="0" fontId="27" fillId="0" borderId="54"/>
    <xf numFmtId="189" fontId="83" fillId="0" borderId="0">
      <alignment horizontal="left"/>
    </xf>
    <xf numFmtId="0" fontId="2" fillId="0" borderId="0"/>
    <xf numFmtId="0" fontId="2" fillId="0" borderId="0"/>
    <xf numFmtId="172" fontId="2" fillId="0" borderId="0"/>
    <xf numFmtId="172" fontId="2" fillId="0" borderId="0">
      <alignment horizontal="center" textRotation="90"/>
    </xf>
    <xf numFmtId="0" fontId="2" fillId="0" borderId="0">
      <alignment horizontal="center" textRotation="90"/>
    </xf>
    <xf numFmtId="172" fontId="2" fillId="0" borderId="0">
      <alignment horizontal="center" textRotation="90"/>
    </xf>
    <xf numFmtId="195" fontId="28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" fontId="99" fillId="0" borderId="0" applyFill="0" applyProtection="0">
      <alignment horizontal="right"/>
    </xf>
    <xf numFmtId="165" fontId="100" fillId="0" borderId="0" applyFont="0" applyFill="0" applyBorder="0" applyAlignment="0" applyProtection="0"/>
    <xf numFmtId="167" fontId="100" fillId="0" borderId="0" applyFont="0" applyFill="0" applyBorder="0" applyAlignment="0" applyProtection="0"/>
    <xf numFmtId="0" fontId="101" fillId="0" borderId="0"/>
    <xf numFmtId="0" fontId="102" fillId="0" borderId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66" fontId="100" fillId="0" borderId="0" applyFont="0" applyFill="0" applyBorder="0" applyAlignment="0" applyProtection="0"/>
    <xf numFmtId="168" fontId="100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79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 applyFill="1"/>
    <xf numFmtId="171" fontId="0" fillId="0" borderId="0" xfId="0" applyNumberFormat="1"/>
    <xf numFmtId="171" fontId="3" fillId="0" borderId="0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9" fillId="0" borderId="18" xfId="0" applyFont="1" applyBorder="1"/>
    <xf numFmtId="0" fontId="12" fillId="0" borderId="0" xfId="0" applyFont="1" applyBorder="1"/>
    <xf numFmtId="0" fontId="12" fillId="0" borderId="0" xfId="0" applyFont="1"/>
    <xf numFmtId="0" fontId="9" fillId="0" borderId="0" xfId="0" applyFont="1" applyBorder="1" applyAlignment="1">
      <alignment horizontal="right" wrapText="1"/>
    </xf>
    <xf numFmtId="0" fontId="9" fillId="0" borderId="21" xfId="0" applyFont="1" applyBorder="1" applyAlignment="1">
      <alignment vertical="center"/>
    </xf>
    <xf numFmtId="0" fontId="9" fillId="0" borderId="24" xfId="0" applyFont="1" applyBorder="1"/>
    <xf numFmtId="0" fontId="7" fillId="0" borderId="0" xfId="0" applyFont="1"/>
    <xf numFmtId="0" fontId="9" fillId="0" borderId="0" xfId="11" applyFont="1" applyFill="1" applyBorder="1" applyProtection="1"/>
    <xf numFmtId="0" fontId="4" fillId="0" borderId="0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11" applyFont="1" applyFill="1" applyBorder="1" applyAlignment="1" applyProtection="1"/>
    <xf numFmtId="0" fontId="4" fillId="0" borderId="7" xfId="0" applyFont="1" applyBorder="1"/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0" fillId="0" borderId="0" xfId="11" applyFont="1" applyFill="1" applyBorder="1" applyAlignment="1" applyProtection="1"/>
    <xf numFmtId="0" fontId="9" fillId="0" borderId="8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9" fillId="0" borderId="0" xfId="0" applyFont="1" applyFill="1" applyBorder="1" applyProtection="1"/>
    <xf numFmtId="10" fontId="9" fillId="0" borderId="0" xfId="6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0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Protection="1"/>
    <xf numFmtId="0" fontId="9" fillId="0" borderId="21" xfId="0" applyFont="1" applyFill="1" applyBorder="1" applyAlignment="1" applyProtection="1">
      <alignment horizontal="left" indent="1"/>
    </xf>
    <xf numFmtId="0" fontId="10" fillId="0" borderId="8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indent="1"/>
    </xf>
    <xf numFmtId="0" fontId="9" fillId="0" borderId="8" xfId="0" applyFont="1" applyFill="1" applyBorder="1" applyAlignment="1" applyProtection="1">
      <alignment horizontal="left" indent="2"/>
    </xf>
    <xf numFmtId="0" fontId="10" fillId="0" borderId="8" xfId="0" applyFont="1" applyFill="1" applyBorder="1" applyAlignment="1" applyProtection="1"/>
    <xf numFmtId="0" fontId="9" fillId="0" borderId="24" xfId="0" applyFont="1" applyFill="1" applyBorder="1" applyAlignment="1" applyProtection="1">
      <alignment horizontal="left" indent="1"/>
    </xf>
    <xf numFmtId="0" fontId="10" fillId="0" borderId="27" xfId="0" applyFont="1" applyFill="1" applyBorder="1" applyAlignment="1" applyProtection="1"/>
    <xf numFmtId="0" fontId="19" fillId="0" borderId="0" xfId="0" applyFont="1" applyAlignment="1">
      <alignment vertical="center"/>
    </xf>
    <xf numFmtId="0" fontId="9" fillId="0" borderId="0" xfId="0" applyFont="1" applyFill="1" applyBorder="1"/>
    <xf numFmtId="0" fontId="18" fillId="0" borderId="0" xfId="0" applyFont="1" applyFill="1"/>
    <xf numFmtId="0" fontId="20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indent="1"/>
    </xf>
    <xf numFmtId="0" fontId="21" fillId="0" borderId="3" xfId="0" applyFont="1" applyFill="1" applyBorder="1" applyAlignment="1">
      <alignment horizontal="center"/>
    </xf>
    <xf numFmtId="38" fontId="20" fillId="0" borderId="3" xfId="0" applyNumberFormat="1" applyFont="1" applyFill="1" applyBorder="1" applyAlignment="1" applyProtection="1">
      <alignment horizontal="right"/>
      <protection locked="0"/>
    </xf>
    <xf numFmtId="0" fontId="20" fillId="0" borderId="3" xfId="0" applyFont="1" applyFill="1" applyBorder="1" applyAlignment="1">
      <alignment horizontal="left" wrapText="1" indent="1"/>
    </xf>
    <xf numFmtId="0" fontId="20" fillId="0" borderId="3" xfId="0" applyFont="1" applyFill="1" applyBorder="1" applyAlignment="1">
      <alignment horizontal="left" wrapText="1" indent="2"/>
    </xf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 indent="1"/>
    </xf>
    <xf numFmtId="0" fontId="21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2" fillId="0" borderId="3" xfId="0" applyFont="1" applyBorder="1" applyAlignment="1">
      <alignment vertical="center" wrapText="1"/>
    </xf>
    <xf numFmtId="14" fontId="7" fillId="3" borderId="3" xfId="8" quotePrefix="1" applyNumberFormat="1" applyFont="1" applyFill="1" applyBorder="1" applyAlignment="1" applyProtection="1">
      <alignment horizontal="left" vertical="center" wrapText="1" indent="2"/>
      <protection locked="0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23" xfId="0" applyFont="1" applyBorder="1" applyAlignment="1"/>
    <xf numFmtId="0" fontId="13" fillId="0" borderId="8" xfId="0" applyFont="1" applyBorder="1" applyAlignment="1">
      <alignment wrapText="1"/>
    </xf>
    <xf numFmtId="0" fontId="4" fillId="0" borderId="23" xfId="0" applyFont="1" applyBorder="1" applyAlignment="1"/>
    <xf numFmtId="0" fontId="13" fillId="0" borderId="27" xfId="0" applyFont="1" applyBorder="1" applyAlignment="1">
      <alignment wrapText="1"/>
    </xf>
    <xf numFmtId="0" fontId="4" fillId="0" borderId="42" xfId="0" applyFont="1" applyBorder="1" applyAlignme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5" fillId="0" borderId="0" xfId="0" applyFont="1"/>
    <xf numFmtId="0" fontId="10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3" borderId="3" xfId="13" applyFont="1" applyFill="1" applyBorder="1" applyAlignment="1" applyProtection="1">
      <alignment vertical="center" wrapText="1"/>
      <protection locked="0"/>
    </xf>
    <xf numFmtId="0" fontId="7" fillId="3" borderId="3" xfId="13" applyFont="1" applyFill="1" applyBorder="1" applyAlignment="1" applyProtection="1">
      <alignment horizontal="left" vertical="center" wrapText="1"/>
      <protection locked="0"/>
    </xf>
    <xf numFmtId="0" fontId="7" fillId="3" borderId="3" xfId="9" applyFont="1" applyFill="1" applyBorder="1" applyAlignment="1" applyProtection="1">
      <alignment horizontal="left" vertical="center" wrapText="1"/>
      <protection locked="0"/>
    </xf>
    <xf numFmtId="0" fontId="7" fillId="0" borderId="3" xfId="13" applyFont="1" applyBorder="1" applyAlignment="1" applyProtection="1">
      <alignment horizontal="left" vertical="center" wrapText="1"/>
      <protection locked="0"/>
    </xf>
    <xf numFmtId="0" fontId="7" fillId="0" borderId="3" xfId="13" applyFont="1" applyFill="1" applyBorder="1" applyAlignment="1" applyProtection="1">
      <alignment horizontal="left" vertical="center" wrapText="1"/>
      <protection locked="0"/>
    </xf>
    <xf numFmtId="0" fontId="15" fillId="3" borderId="3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vertical="center" wrapText="1"/>
      <protection locked="0"/>
    </xf>
    <xf numFmtId="0" fontId="7" fillId="3" borderId="2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horizontal="left" vertical="center" wrapText="1"/>
      <protection locked="0"/>
    </xf>
    <xf numFmtId="0" fontId="6" fillId="36" borderId="3" xfId="0" applyFont="1" applyFill="1" applyBorder="1" applyAlignment="1">
      <alignment horizontal="left" vertical="top" wrapText="1"/>
    </xf>
    <xf numFmtId="1" fontId="15" fillId="36" borderId="3" xfId="2" applyNumberFormat="1" applyFont="1" applyFill="1" applyBorder="1" applyAlignment="1" applyProtection="1">
      <alignment horizontal="left" vertical="top" wrapText="1"/>
    </xf>
    <xf numFmtId="0" fontId="15" fillId="36" borderId="3" xfId="13" applyFont="1" applyFill="1" applyBorder="1" applyAlignment="1" applyProtection="1">
      <alignment vertical="center" wrapText="1"/>
      <protection locked="0"/>
    </xf>
    <xf numFmtId="0" fontId="25" fillId="0" borderId="35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right" wrapText="1"/>
    </xf>
    <xf numFmtId="0" fontId="25" fillId="0" borderId="12" xfId="0" applyFont="1" applyBorder="1" applyAlignment="1">
      <alignment wrapText="1"/>
    </xf>
    <xf numFmtId="0" fontId="19" fillId="0" borderId="12" xfId="0" applyFont="1" applyBorder="1" applyAlignment="1">
      <alignment horizontal="right" wrapText="1"/>
    </xf>
    <xf numFmtId="0" fontId="24" fillId="36" borderId="15" xfId="0" applyFont="1" applyFill="1" applyBorder="1" applyAlignment="1">
      <alignment wrapText="1"/>
    </xf>
    <xf numFmtId="0" fontId="4" fillId="0" borderId="21" xfId="0" applyFont="1" applyBorder="1"/>
    <xf numFmtId="0" fontId="25" fillId="0" borderId="3" xfId="0" applyFont="1" applyBorder="1"/>
    <xf numFmtId="0" fontId="24" fillId="0" borderId="0" xfId="0" applyFont="1"/>
    <xf numFmtId="0" fontId="7" fillId="0" borderId="3" xfId="13" applyFont="1" applyBorder="1" applyAlignment="1" applyProtection="1">
      <alignment horizontal="center" vertical="center" wrapText="1"/>
      <protection locked="0"/>
    </xf>
    <xf numFmtId="169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169" fontId="7" fillId="3" borderId="21" xfId="1" applyNumberFormat="1" applyFont="1" applyFill="1" applyBorder="1" applyAlignment="1" applyProtection="1">
      <alignment horizontal="center" vertical="center" wrapText="1"/>
      <protection locked="0"/>
    </xf>
    <xf numFmtId="169" fontId="7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/>
    <xf numFmtId="0" fontId="4" fillId="0" borderId="20" xfId="0" applyFont="1" applyBorder="1"/>
    <xf numFmtId="0" fontId="7" fillId="3" borderId="24" xfId="9" applyFont="1" applyFill="1" applyBorder="1" applyAlignment="1" applyProtection="1">
      <alignment horizontal="left" vertical="center"/>
      <protection locked="0"/>
    </xf>
    <xf numFmtId="0" fontId="15" fillId="3" borderId="26" xfId="16" applyFont="1" applyFill="1" applyBorder="1" applyAlignment="1" applyProtection="1">
      <protection locked="0"/>
    </xf>
    <xf numFmtId="0" fontId="4" fillId="0" borderId="0" xfId="0" applyFont="1" applyFill="1" applyBorder="1" applyAlignment="1">
      <alignment wrapText="1"/>
    </xf>
    <xf numFmtId="0" fontId="15" fillId="0" borderId="0" xfId="8" applyFont="1" applyFill="1" applyBorder="1" applyAlignment="1" applyProtection="1">
      <protection locked="0"/>
    </xf>
    <xf numFmtId="0" fontId="7" fillId="0" borderId="0" xfId="5" applyFont="1" applyFill="1" applyProtection="1">
      <protection locked="0"/>
    </xf>
    <xf numFmtId="0" fontId="15" fillId="3" borderId="3" xfId="15" applyFont="1" applyFill="1" applyBorder="1" applyAlignment="1" applyProtection="1">
      <alignment horizontal="center" vertical="center"/>
      <protection locked="0"/>
    </xf>
    <xf numFmtId="0" fontId="4" fillId="3" borderId="3" xfId="15" applyFont="1" applyFill="1" applyBorder="1" applyAlignment="1" applyProtection="1">
      <alignment horizontal="center" vertical="center" wrapText="1"/>
      <protection locked="0"/>
    </xf>
    <xf numFmtId="3" fontId="7" fillId="3" borderId="3" xfId="16" applyNumberFormat="1" applyFont="1" applyFill="1" applyBorder="1" applyAlignment="1" applyProtection="1">
      <alignment horizontal="left" wrapText="1"/>
      <protection locked="0"/>
    </xf>
    <xf numFmtId="0" fontId="9" fillId="3" borderId="3" xfId="5" applyFont="1" applyFill="1" applyBorder="1" applyProtection="1">
      <protection locked="0"/>
    </xf>
    <xf numFmtId="0" fontId="9" fillId="0" borderId="3" xfId="13" applyFont="1" applyFill="1" applyBorder="1" applyAlignment="1" applyProtection="1">
      <alignment horizontal="center" vertical="center" wrapText="1"/>
      <protection locked="0"/>
    </xf>
    <xf numFmtId="0" fontId="9" fillId="3" borderId="3" xfId="13" applyFont="1" applyFill="1" applyBorder="1" applyAlignment="1" applyProtection="1">
      <alignment horizontal="center" vertical="center" wrapText="1"/>
      <protection locked="0"/>
    </xf>
    <xf numFmtId="3" fontId="9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9" fillId="3" borderId="3" xfId="15" applyNumberFormat="1" applyFont="1" applyFill="1" applyBorder="1" applyAlignment="1" applyProtection="1">
      <alignment horizontal="center" vertical="center"/>
      <protection locked="0"/>
    </xf>
    <xf numFmtId="0" fontId="10" fillId="3" borderId="3" xfId="13" applyFont="1" applyFill="1" applyBorder="1" applyAlignment="1" applyProtection="1">
      <alignment wrapText="1"/>
      <protection locked="0"/>
    </xf>
    <xf numFmtId="0" fontId="9" fillId="3" borderId="3" xfId="13" applyFont="1" applyFill="1" applyBorder="1" applyAlignment="1" applyProtection="1">
      <alignment horizontal="left" vertical="center" wrapText="1"/>
      <protection locked="0"/>
    </xf>
    <xf numFmtId="170" fontId="9" fillId="3" borderId="3" xfId="8" applyNumberFormat="1" applyFont="1" applyFill="1" applyBorder="1" applyAlignment="1" applyProtection="1">
      <alignment horizontal="right" wrapText="1"/>
      <protection locked="0"/>
    </xf>
    <xf numFmtId="0" fontId="9" fillId="0" borderId="3" xfId="13" applyFont="1" applyFill="1" applyBorder="1" applyAlignment="1" applyProtection="1">
      <alignment horizontal="left" vertical="center" wrapText="1"/>
      <protection locked="0"/>
    </xf>
    <xf numFmtId="170" fontId="9" fillId="4" borderId="3" xfId="8" applyNumberFormat="1" applyFont="1" applyFill="1" applyBorder="1" applyAlignment="1" applyProtection="1">
      <alignment horizontal="right" wrapText="1"/>
      <protection locked="0"/>
    </xf>
    <xf numFmtId="0" fontId="10" fillId="0" borderId="3" xfId="13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11" applyFont="1" applyFill="1" applyBorder="1" applyAlignment="1" applyProtection="1">
      <alignment vertical="center"/>
    </xf>
    <xf numFmtId="0" fontId="4" fillId="0" borderId="21" xfId="0" applyFont="1" applyBorder="1" applyAlignment="1">
      <alignment vertical="center"/>
    </xf>
    <xf numFmtId="0" fontId="4" fillId="0" borderId="3" xfId="0" applyFont="1" applyFill="1" applyBorder="1"/>
    <xf numFmtId="0" fontId="9" fillId="0" borderId="21" xfId="0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9" fillId="2" borderId="25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center" indent="1"/>
    </xf>
    <xf numFmtId="0" fontId="20" fillId="0" borderId="19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 inden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indent="1"/>
    </xf>
    <xf numFmtId="38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4" xfId="0" applyFont="1" applyFill="1" applyBorder="1" applyAlignment="1">
      <alignment horizontal="left" vertical="center" indent="1"/>
    </xf>
    <xf numFmtId="0" fontId="21" fillId="0" borderId="25" xfId="0" applyFont="1" applyFill="1" applyBorder="1" applyAlignment="1"/>
    <xf numFmtId="0" fontId="4" fillId="0" borderId="59" xfId="0" applyFont="1" applyBorder="1"/>
    <xf numFmtId="0" fontId="22" fillId="0" borderId="2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0" fontId="4" fillId="0" borderId="60" xfId="0" applyFont="1" applyBorder="1"/>
    <xf numFmtId="0" fontId="7" fillId="0" borderId="18" xfId="9" applyFont="1" applyFill="1" applyBorder="1" applyAlignment="1" applyProtection="1">
      <alignment horizontal="center" vertical="center"/>
      <protection locked="0"/>
    </xf>
    <xf numFmtId="0" fontId="15" fillId="3" borderId="5" xfId="9" applyFont="1" applyFill="1" applyBorder="1" applyAlignment="1" applyProtection="1">
      <alignment horizontal="center" vertical="center" wrapText="1"/>
      <protection locked="0"/>
    </xf>
    <xf numFmtId="169" fontId="7" fillId="3" borderId="20" xfId="2" applyNumberFormat="1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horizontal="center" vertical="center"/>
      <protection locked="0"/>
    </xf>
    <xf numFmtId="0" fontId="7" fillId="0" borderId="0" xfId="13" applyFont="1" applyBorder="1" applyAlignment="1" applyProtection="1">
      <alignment wrapText="1"/>
      <protection locked="0"/>
    </xf>
    <xf numFmtId="0" fontId="7" fillId="0" borderId="21" xfId="9" applyFont="1" applyFill="1" applyBorder="1" applyAlignment="1" applyProtection="1">
      <alignment horizontal="center" vertical="center" wrapText="1"/>
      <protection locked="0"/>
    </xf>
    <xf numFmtId="0" fontId="7" fillId="0" borderId="24" xfId="9" applyFont="1" applyFill="1" applyBorder="1" applyAlignment="1" applyProtection="1">
      <alignment horizontal="center" vertical="center" wrapText="1"/>
      <protection locked="0"/>
    </xf>
    <xf numFmtId="0" fontId="15" fillId="36" borderId="25" xfId="13" applyFont="1" applyFill="1" applyBorder="1" applyAlignment="1" applyProtection="1">
      <alignment vertical="center" wrapText="1"/>
      <protection locked="0"/>
    </xf>
    <xf numFmtId="0" fontId="25" fillId="0" borderId="21" xfId="0" applyFont="1" applyBorder="1" applyAlignment="1">
      <alignment horizontal="center"/>
    </xf>
    <xf numFmtId="171" fontId="25" fillId="0" borderId="68" xfId="0" applyNumberFormat="1" applyFont="1" applyBorder="1" applyAlignment="1">
      <alignment horizontal="center"/>
    </xf>
    <xf numFmtId="171" fontId="25" fillId="0" borderId="66" xfId="0" applyNumberFormat="1" applyFont="1" applyBorder="1" applyAlignment="1">
      <alignment horizontal="center"/>
    </xf>
    <xf numFmtId="171" fontId="19" fillId="0" borderId="66" xfId="0" applyNumberFormat="1" applyFont="1" applyBorder="1" applyAlignment="1">
      <alignment horizontal="center"/>
    </xf>
    <xf numFmtId="171" fontId="25" fillId="0" borderId="69" xfId="0" applyNumberFormat="1" applyFont="1" applyBorder="1" applyAlignment="1">
      <alignment horizontal="center"/>
    </xf>
    <xf numFmtId="171" fontId="24" fillId="36" borderId="61" xfId="0" applyNumberFormat="1" applyFont="1" applyFill="1" applyBorder="1" applyAlignment="1">
      <alignment horizontal="center"/>
    </xf>
    <xf numFmtId="171" fontId="25" fillId="0" borderId="65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4" fillId="36" borderId="62" xfId="0" applyFont="1" applyFill="1" applyBorder="1" applyAlignment="1">
      <alignment wrapText="1"/>
    </xf>
    <xf numFmtId="171" fontId="24" fillId="36" borderId="6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70" xfId="0" applyFont="1" applyBorder="1"/>
    <xf numFmtId="0" fontId="4" fillId="0" borderId="19" xfId="0" applyFont="1" applyBorder="1"/>
    <xf numFmtId="0" fontId="4" fillId="0" borderId="24" xfId="0" applyFont="1" applyBorder="1"/>
    <xf numFmtId="0" fontId="7" fillId="3" borderId="22" xfId="13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/>
    <xf numFmtId="0" fontId="7" fillId="3" borderId="21" xfId="5" applyFont="1" applyFill="1" applyBorder="1" applyAlignment="1" applyProtection="1">
      <alignment horizontal="right" vertical="center"/>
      <protection locked="0"/>
    </xf>
    <xf numFmtId="0" fontId="15" fillId="3" borderId="25" xfId="16" applyFont="1" applyFill="1" applyBorder="1" applyAlignment="1" applyProtection="1">
      <protection locked="0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6" fillId="0" borderId="25" xfId="0" applyFont="1" applyBorder="1"/>
    <xf numFmtId="0" fontId="15" fillId="0" borderId="59" xfId="8" applyFont="1" applyFill="1" applyBorder="1" applyAlignment="1" applyProtection="1">
      <protection locked="0"/>
    </xf>
    <xf numFmtId="0" fontId="7" fillId="0" borderId="20" xfId="5" applyFont="1" applyFill="1" applyBorder="1" applyAlignment="1" applyProtection="1">
      <alignment horizontal="center"/>
      <protection locked="0"/>
    </xf>
    <xf numFmtId="0" fontId="7" fillId="3" borderId="21" xfId="15" applyFont="1" applyFill="1" applyBorder="1" applyAlignment="1" applyProtection="1">
      <alignment horizontal="left" vertical="center"/>
      <protection locked="0"/>
    </xf>
    <xf numFmtId="0" fontId="7" fillId="3" borderId="22" xfId="5" applyFont="1" applyFill="1" applyBorder="1" applyAlignment="1" applyProtection="1">
      <alignment horizontal="center" vertical="center" wrapText="1"/>
      <protection locked="0"/>
    </xf>
    <xf numFmtId="0" fontId="7" fillId="3" borderId="21" xfId="9" applyFont="1" applyFill="1" applyBorder="1" applyAlignment="1" applyProtection="1">
      <alignment horizontal="right" vertical="center"/>
      <protection locked="0"/>
    </xf>
    <xf numFmtId="0" fontId="7" fillId="3" borderId="24" xfId="9" applyFont="1" applyFill="1" applyBorder="1" applyAlignment="1" applyProtection="1">
      <alignment horizontal="right" vertical="center"/>
      <protection locked="0"/>
    </xf>
    <xf numFmtId="0" fontId="9" fillId="3" borderId="21" xfId="5" applyFont="1" applyFill="1" applyBorder="1" applyAlignment="1" applyProtection="1">
      <alignment horizontal="left" vertical="center"/>
      <protection locked="0"/>
    </xf>
    <xf numFmtId="0" fontId="9" fillId="3" borderId="22" xfId="13" applyFont="1" applyFill="1" applyBorder="1" applyAlignment="1" applyProtection="1">
      <alignment horizontal="center" vertical="center" wrapText="1"/>
      <protection locked="0"/>
    </xf>
    <xf numFmtId="0" fontId="9" fillId="3" borderId="21" xfId="5" applyFont="1" applyFill="1" applyBorder="1" applyAlignment="1" applyProtection="1">
      <alignment horizontal="right" vertical="center"/>
      <protection locked="0"/>
    </xf>
    <xf numFmtId="3" fontId="9" fillId="36" borderId="22" xfId="5" applyNumberFormat="1" applyFont="1" applyFill="1" applyBorder="1" applyProtection="1">
      <protection locked="0"/>
    </xf>
    <xf numFmtId="0" fontId="9" fillId="3" borderId="24" xfId="9" applyFont="1" applyFill="1" applyBorder="1" applyAlignment="1" applyProtection="1">
      <alignment horizontal="right" vertical="center"/>
      <protection locked="0"/>
    </xf>
    <xf numFmtId="0" fontId="10" fillId="3" borderId="25" xfId="16" applyFont="1" applyFill="1" applyBorder="1" applyAlignment="1" applyProtection="1">
      <protection locked="0"/>
    </xf>
    <xf numFmtId="3" fontId="10" fillId="36" borderId="25" xfId="16" applyNumberFormat="1" applyFont="1" applyFill="1" applyBorder="1" applyAlignment="1" applyProtection="1">
      <protection locked="0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3" borderId="3" xfId="13" applyFont="1" applyFill="1" applyBorder="1" applyAlignment="1" applyProtection="1">
      <alignment horizontal="left" vertical="center"/>
      <protection locked="0"/>
    </xf>
    <xf numFmtId="0" fontId="7" fillId="3" borderId="3" xfId="13" applyFont="1" applyFill="1" applyBorder="1" applyAlignment="1" applyProtection="1">
      <alignment horizontal="left" vertical="center" wrapText="1" indent="3"/>
      <protection locked="0"/>
    </xf>
    <xf numFmtId="0" fontId="4" fillId="0" borderId="22" xfId="0" applyFont="1" applyBorder="1" applyAlignment="1">
      <alignment horizontal="center" vertical="center"/>
    </xf>
    <xf numFmtId="14" fontId="7" fillId="3" borderId="3" xfId="8" quotePrefix="1" applyNumberFormat="1" applyFont="1" applyFill="1" applyBorder="1" applyAlignment="1" applyProtection="1">
      <alignment horizontal="left" vertical="center" wrapText="1" indent="3"/>
      <protection locked="0"/>
    </xf>
    <xf numFmtId="0" fontId="22" fillId="0" borderId="3" xfId="0" applyFont="1" applyFill="1" applyBorder="1" applyAlignment="1">
      <alignment horizontal="left" vertical="center" wrapText="1" indent="2"/>
    </xf>
    <xf numFmtId="0" fontId="0" fillId="0" borderId="0" xfId="0" applyAlignment="1"/>
    <xf numFmtId="0" fontId="1" fillId="0" borderId="0" xfId="0" applyFont="1"/>
    <xf numFmtId="0" fontId="9" fillId="3" borderId="3" xfId="20960" applyFont="1" applyFill="1" applyBorder="1" applyAlignment="1" applyProtection="1">
      <alignment horizontal="left" wrapText="1" indent="1"/>
    </xf>
    <xf numFmtId="0" fontId="9" fillId="0" borderId="3" xfId="20960" applyFont="1" applyFill="1" applyBorder="1" applyAlignment="1" applyProtection="1">
      <alignment horizontal="left" wrapText="1" indent="1"/>
    </xf>
    <xf numFmtId="0" fontId="104" fillId="0" borderId="3" xfId="20960" applyFont="1" applyFill="1" applyBorder="1" applyAlignment="1" applyProtection="1">
      <alignment horizontal="center" vertical="center"/>
    </xf>
    <xf numFmtId="0" fontId="105" fillId="0" borderId="0" xfId="0" applyFont="1" applyBorder="1" applyAlignment="1">
      <alignment wrapText="1"/>
    </xf>
    <xf numFmtId="0" fontId="11" fillId="0" borderId="3" xfId="17" applyFill="1" applyBorder="1" applyAlignment="1" applyProtection="1"/>
    <xf numFmtId="0" fontId="11" fillId="0" borderId="3" xfId="17" applyFill="1" applyBorder="1" applyAlignment="1" applyProtection="1">
      <alignment horizontal="left" vertical="center" wrapText="1"/>
    </xf>
    <xf numFmtId="0" fontId="11" fillId="0" borderId="3" xfId="17" applyFill="1" applyBorder="1" applyAlignment="1" applyProtection="1">
      <alignment horizontal="left" vertical="center"/>
    </xf>
    <xf numFmtId="0" fontId="9" fillId="0" borderId="2" xfId="20960" applyFont="1" applyFill="1" applyBorder="1" applyAlignment="1" applyProtection="1">
      <alignment horizontal="left" wrapText="1" indent="1"/>
    </xf>
    <xf numFmtId="0" fontId="15" fillId="0" borderId="19" xfId="11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9" fillId="0" borderId="0" xfId="11" applyFont="1" applyFill="1" applyBorder="1" applyAlignment="1" applyProtection="1">
      <alignment horizontal="left"/>
    </xf>
    <xf numFmtId="0" fontId="18" fillId="0" borderId="0" xfId="11" applyFont="1" applyFill="1" applyBorder="1" applyAlignment="1" applyProtection="1">
      <alignment horizontal="right"/>
    </xf>
    <xf numFmtId="0" fontId="0" fillId="0" borderId="18" xfId="0" applyBorder="1" applyAlignment="1">
      <alignment horizontal="center" vertical="center"/>
    </xf>
    <xf numFmtId="0" fontId="6" fillId="36" borderId="30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6" fillId="36" borderId="9" xfId="0" applyFont="1" applyFill="1" applyBorder="1" applyAlignment="1">
      <alignment wrapText="1"/>
    </xf>
    <xf numFmtId="0" fontId="6" fillId="36" borderId="75" xfId="0" applyFont="1" applyFill="1" applyBorder="1" applyAlignment="1">
      <alignment wrapText="1"/>
    </xf>
    <xf numFmtId="0" fontId="15" fillId="0" borderId="0" xfId="11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4" fillId="0" borderId="9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10" fillId="0" borderId="0" xfId="11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0" fontId="4" fillId="0" borderId="7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9" fillId="0" borderId="1" xfId="11" applyFont="1" applyFill="1" applyBorder="1" applyAlignment="1" applyProtection="1"/>
    <xf numFmtId="0" fontId="15" fillId="0" borderId="1" xfId="11" applyFont="1" applyFill="1" applyBorder="1" applyAlignment="1" applyProtection="1">
      <alignment horizontal="left" vertical="center"/>
    </xf>
    <xf numFmtId="0" fontId="6" fillId="36" borderId="28" xfId="0" applyFont="1" applyFill="1" applyBorder="1" applyAlignment="1">
      <alignment vertical="center" wrapText="1"/>
    </xf>
    <xf numFmtId="0" fontId="7" fillId="3" borderId="3" xfId="20960" applyFont="1" applyFill="1" applyBorder="1" applyAlignment="1" applyProtection="1"/>
    <xf numFmtId="0" fontId="7" fillId="3" borderId="3" xfId="20960" applyFont="1" applyFill="1" applyBorder="1" applyAlignment="1" applyProtection="1">
      <alignment horizontal="right" indent="1"/>
    </xf>
    <xf numFmtId="0" fontId="7" fillId="3" borderId="2" xfId="20960" applyFont="1" applyFill="1" applyBorder="1" applyAlignment="1" applyProtection="1">
      <alignment horizontal="right" indent="1"/>
    </xf>
    <xf numFmtId="0" fontId="15" fillId="0" borderId="20" xfId="1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171" fontId="18" fillId="76" borderId="66" xfId="0" applyNumberFormat="1" applyFont="1" applyFill="1" applyBorder="1" applyAlignment="1">
      <alignment horizontal="center"/>
    </xf>
    <xf numFmtId="197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9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97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97" fontId="9" fillId="0" borderId="3" xfId="7" applyNumberFormat="1" applyFont="1" applyFill="1" applyBorder="1" applyAlignment="1" applyProtection="1">
      <alignment horizontal="right"/>
    </xf>
    <xf numFmtId="197" fontId="9" fillId="36" borderId="3" xfId="7" applyNumberFormat="1" applyFont="1" applyFill="1" applyBorder="1" applyAlignment="1" applyProtection="1">
      <alignment horizontal="right"/>
    </xf>
    <xf numFmtId="197" fontId="9" fillId="0" borderId="10" xfId="0" applyNumberFormat="1" applyFont="1" applyFill="1" applyBorder="1" applyAlignment="1" applyProtection="1">
      <alignment horizontal="right"/>
    </xf>
    <xf numFmtId="197" fontId="9" fillId="0" borderId="3" xfId="0" applyNumberFormat="1" applyFont="1" applyFill="1" applyBorder="1" applyAlignment="1" applyProtection="1">
      <alignment horizontal="right"/>
    </xf>
    <xf numFmtId="197" fontId="9" fillId="36" borderId="22" xfId="0" applyNumberFormat="1" applyFont="1" applyFill="1" applyBorder="1" applyAlignment="1" applyProtection="1">
      <alignment horizontal="right"/>
    </xf>
    <xf numFmtId="197" fontId="9" fillId="0" borderId="3" xfId="7" applyNumberFormat="1" applyFont="1" applyFill="1" applyBorder="1" applyAlignment="1" applyProtection="1">
      <alignment horizontal="right"/>
      <protection locked="0"/>
    </xf>
    <xf numFmtId="197" fontId="9" fillId="0" borderId="10" xfId="0" applyNumberFormat="1" applyFont="1" applyFill="1" applyBorder="1" applyAlignment="1" applyProtection="1">
      <alignment horizontal="right"/>
      <protection locked="0"/>
    </xf>
    <xf numFmtId="197" fontId="9" fillId="0" borderId="3" xfId="0" applyNumberFormat="1" applyFont="1" applyFill="1" applyBorder="1" applyAlignment="1" applyProtection="1">
      <alignment horizontal="right"/>
      <protection locked="0"/>
    </xf>
    <xf numFmtId="197" fontId="9" fillId="0" borderId="22" xfId="0" applyNumberFormat="1" applyFont="1" applyFill="1" applyBorder="1" applyAlignment="1" applyProtection="1">
      <alignment horizontal="right"/>
    </xf>
    <xf numFmtId="197" fontId="9" fillId="36" borderId="25" xfId="7" applyNumberFormat="1" applyFont="1" applyFill="1" applyBorder="1" applyAlignment="1" applyProtection="1">
      <alignment horizontal="right"/>
    </xf>
    <xf numFmtId="197" fontId="9" fillId="36" borderId="26" xfId="0" applyNumberFormat="1" applyFont="1" applyFill="1" applyBorder="1" applyAlignment="1" applyProtection="1">
      <alignment horizontal="right"/>
    </xf>
    <xf numFmtId="197" fontId="20" fillId="0" borderId="3" xfId="0" applyNumberFormat="1" applyFont="1" applyFill="1" applyBorder="1" applyAlignment="1" applyProtection="1">
      <alignment horizontal="right"/>
      <protection locked="0"/>
    </xf>
    <xf numFmtId="197" fontId="9" fillId="36" borderId="22" xfId="7" applyNumberFormat="1" applyFont="1" applyFill="1" applyBorder="1" applyAlignment="1" applyProtection="1">
      <alignment horizontal="right"/>
    </xf>
    <xf numFmtId="197" fontId="20" fillId="36" borderId="3" xfId="0" applyNumberFormat="1" applyFont="1" applyFill="1" applyBorder="1" applyAlignment="1">
      <alignment horizontal="right"/>
    </xf>
    <xf numFmtId="197" fontId="9" fillId="0" borderId="22" xfId="7" applyNumberFormat="1" applyFont="1" applyFill="1" applyBorder="1" applyAlignment="1" applyProtection="1">
      <alignment horizontal="right"/>
    </xf>
    <xf numFmtId="197" fontId="21" fillId="0" borderId="3" xfId="0" applyNumberFormat="1" applyFont="1" applyFill="1" applyBorder="1" applyAlignment="1">
      <alignment horizontal="center"/>
    </xf>
    <xf numFmtId="197" fontId="21" fillId="0" borderId="22" xfId="0" applyNumberFormat="1" applyFont="1" applyFill="1" applyBorder="1" applyAlignment="1">
      <alignment horizontal="center"/>
    </xf>
    <xf numFmtId="197" fontId="20" fillId="36" borderId="3" xfId="0" applyNumberFormat="1" applyFont="1" applyFill="1" applyBorder="1" applyAlignment="1" applyProtection="1">
      <alignment horizontal="right"/>
    </xf>
    <xf numFmtId="197" fontId="20" fillId="0" borderId="22" xfId="0" applyNumberFormat="1" applyFont="1" applyFill="1" applyBorder="1" applyAlignment="1" applyProtection="1">
      <alignment horizontal="right"/>
      <protection locked="0"/>
    </xf>
    <xf numFmtId="197" fontId="20" fillId="0" borderId="3" xfId="0" applyNumberFormat="1" applyFont="1" applyFill="1" applyBorder="1" applyAlignment="1" applyProtection="1">
      <alignment horizontal="left" indent="1"/>
      <protection locked="0"/>
    </xf>
    <xf numFmtId="197" fontId="9" fillId="36" borderId="3" xfId="7" applyNumberFormat="1" applyFont="1" applyFill="1" applyBorder="1" applyAlignment="1" applyProtection="1"/>
    <xf numFmtId="197" fontId="20" fillId="0" borderId="3" xfId="0" applyNumberFormat="1" applyFont="1" applyFill="1" applyBorder="1" applyAlignment="1" applyProtection="1">
      <protection locked="0"/>
    </xf>
    <xf numFmtId="197" fontId="9" fillId="36" borderId="22" xfId="7" applyNumberFormat="1" applyFont="1" applyFill="1" applyBorder="1" applyAlignment="1" applyProtection="1"/>
    <xf numFmtId="197" fontId="20" fillId="0" borderId="3" xfId="0" applyNumberFormat="1" applyFont="1" applyFill="1" applyBorder="1" applyAlignment="1" applyProtection="1">
      <alignment horizontal="right" vertical="center"/>
      <protection locked="0"/>
    </xf>
    <xf numFmtId="197" fontId="20" fillId="36" borderId="25" xfId="0" applyNumberFormat="1" applyFont="1" applyFill="1" applyBorder="1" applyAlignment="1">
      <alignment horizontal="right"/>
    </xf>
    <xf numFmtId="197" fontId="9" fillId="36" borderId="26" xfId="7" applyNumberFormat="1" applyFont="1" applyFill="1" applyBorder="1" applyAlignment="1" applyProtection="1">
      <alignment horizontal="right"/>
    </xf>
    <xf numFmtId="3" fontId="23" fillId="36" borderId="3" xfId="0" applyNumberFormat="1" applyFont="1" applyFill="1" applyBorder="1" applyAlignment="1">
      <alignment vertical="center" wrapText="1"/>
    </xf>
    <xf numFmtId="3" fontId="23" fillId="36" borderId="22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22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36" borderId="25" xfId="0" applyNumberFormat="1" applyFont="1" applyFill="1" applyBorder="1" applyAlignment="1">
      <alignment vertical="center" wrapText="1"/>
    </xf>
    <xf numFmtId="3" fontId="23" fillId="36" borderId="26" xfId="0" applyNumberFormat="1" applyFont="1" applyFill="1" applyBorder="1" applyAlignment="1">
      <alignment vertical="center" wrapText="1"/>
    </xf>
    <xf numFmtId="197" fontId="0" fillId="36" borderId="20" xfId="0" applyNumberFormat="1" applyFill="1" applyBorder="1" applyAlignment="1">
      <alignment horizontal="center" vertical="center"/>
    </xf>
    <xf numFmtId="197" fontId="0" fillId="0" borderId="22" xfId="0" applyNumberFormat="1" applyBorder="1" applyAlignment="1"/>
    <xf numFmtId="197" fontId="0" fillId="0" borderId="22" xfId="0" applyNumberFormat="1" applyBorder="1" applyAlignment="1">
      <alignment wrapText="1"/>
    </xf>
    <xf numFmtId="197" fontId="0" fillId="36" borderId="22" xfId="0" applyNumberFormat="1" applyFill="1" applyBorder="1" applyAlignment="1">
      <alignment horizontal="center" vertical="center" wrapText="1"/>
    </xf>
    <xf numFmtId="197" fontId="0" fillId="36" borderId="26" xfId="0" applyNumberFormat="1" applyFill="1" applyBorder="1" applyAlignment="1">
      <alignment horizontal="center" vertical="center" wrapText="1"/>
    </xf>
    <xf numFmtId="197" fontId="7" fillId="36" borderId="22" xfId="2" applyNumberFormat="1" applyFont="1" applyFill="1" applyBorder="1" applyAlignment="1" applyProtection="1">
      <alignment vertical="top"/>
    </xf>
    <xf numFmtId="197" fontId="7" fillId="3" borderId="22" xfId="2" applyNumberFormat="1" applyFont="1" applyFill="1" applyBorder="1" applyAlignment="1" applyProtection="1">
      <alignment vertical="top"/>
      <protection locked="0"/>
    </xf>
    <xf numFmtId="197" fontId="7" fillId="36" borderId="22" xfId="2" applyNumberFormat="1" applyFont="1" applyFill="1" applyBorder="1" applyAlignment="1" applyProtection="1">
      <alignment vertical="top" wrapText="1"/>
    </xf>
    <xf numFmtId="197" fontId="7" fillId="3" borderId="22" xfId="2" applyNumberFormat="1" applyFont="1" applyFill="1" applyBorder="1" applyAlignment="1" applyProtection="1">
      <alignment vertical="top" wrapText="1"/>
      <protection locked="0"/>
    </xf>
    <xf numFmtId="197" fontId="7" fillId="36" borderId="22" xfId="2" applyNumberFormat="1" applyFont="1" applyFill="1" applyBorder="1" applyAlignment="1" applyProtection="1">
      <alignment vertical="top" wrapText="1"/>
      <protection locked="0"/>
    </xf>
    <xf numFmtId="197" fontId="7" fillId="36" borderId="26" xfId="2" applyNumberFormat="1" applyFont="1" applyFill="1" applyBorder="1" applyAlignment="1" applyProtection="1">
      <alignment vertical="top" wrapText="1"/>
    </xf>
    <xf numFmtId="197" fontId="25" fillId="0" borderId="34" xfId="0" applyNumberFormat="1" applyFont="1" applyBorder="1" applyAlignment="1">
      <alignment vertical="center"/>
    </xf>
    <xf numFmtId="197" fontId="25" fillId="0" borderId="13" xfId="0" applyNumberFormat="1" applyFont="1" applyBorder="1" applyAlignment="1">
      <alignment vertical="center"/>
    </xf>
    <xf numFmtId="197" fontId="19" fillId="0" borderId="13" xfId="0" applyNumberFormat="1" applyFont="1" applyBorder="1" applyAlignment="1">
      <alignment vertical="center"/>
    </xf>
    <xf numFmtId="197" fontId="25" fillId="0" borderId="14" xfId="0" applyNumberFormat="1" applyFont="1" applyBorder="1" applyAlignment="1">
      <alignment vertical="center"/>
    </xf>
    <xf numFmtId="197" fontId="24" fillId="36" borderId="16" xfId="0" applyNumberFormat="1" applyFont="1" applyFill="1" applyBorder="1" applyAlignment="1">
      <alignment vertical="center"/>
    </xf>
    <xf numFmtId="197" fontId="25" fillId="0" borderId="17" xfId="0" applyNumberFormat="1" applyFont="1" applyBorder="1" applyAlignment="1">
      <alignment vertical="center"/>
    </xf>
    <xf numFmtId="197" fontId="19" fillId="0" borderId="14" xfId="0" applyNumberFormat="1" applyFont="1" applyBorder="1" applyAlignment="1">
      <alignment vertical="center"/>
    </xf>
    <xf numFmtId="197" fontId="24" fillId="36" borderId="63" xfId="0" applyNumberFormat="1" applyFont="1" applyFill="1" applyBorder="1" applyAlignment="1">
      <alignment vertical="center"/>
    </xf>
    <xf numFmtId="197" fontId="25" fillId="36" borderId="13" xfId="0" applyNumberFormat="1" applyFont="1" applyFill="1" applyBorder="1" applyAlignment="1">
      <alignment vertical="center"/>
    </xf>
    <xf numFmtId="197" fontId="4" fillId="0" borderId="3" xfId="0" applyNumberFormat="1" applyFont="1" applyBorder="1" applyAlignment="1"/>
    <xf numFmtId="197" fontId="4" fillId="36" borderId="25" xfId="0" applyNumberFormat="1" applyFont="1" applyFill="1" applyBorder="1"/>
    <xf numFmtId="197" fontId="4" fillId="0" borderId="21" xfId="0" applyNumberFormat="1" applyFont="1" applyBorder="1" applyAlignment="1"/>
    <xf numFmtId="197" fontId="4" fillId="0" borderId="22" xfId="0" applyNumberFormat="1" applyFont="1" applyBorder="1" applyAlignment="1"/>
    <xf numFmtId="197" fontId="4" fillId="36" borderId="56" xfId="0" applyNumberFormat="1" applyFont="1" applyFill="1" applyBorder="1" applyAlignment="1"/>
    <xf numFmtId="197" fontId="4" fillId="36" borderId="24" xfId="0" applyNumberFormat="1" applyFont="1" applyFill="1" applyBorder="1"/>
    <xf numFmtId="197" fontId="4" fillId="36" borderId="26" xfId="0" applyNumberFormat="1" applyFont="1" applyFill="1" applyBorder="1"/>
    <xf numFmtId="197" fontId="4" fillId="36" borderId="57" xfId="0" applyNumberFormat="1" applyFont="1" applyFill="1" applyBorder="1"/>
    <xf numFmtId="197" fontId="4" fillId="0" borderId="3" xfId="0" applyNumberFormat="1" applyFont="1" applyBorder="1"/>
    <xf numFmtId="197" fontId="4" fillId="0" borderId="3" xfId="0" applyNumberFormat="1" applyFont="1" applyFill="1" applyBorder="1"/>
    <xf numFmtId="197" fontId="103" fillId="0" borderId="3" xfId="8" applyNumberFormat="1" applyFont="1" applyFill="1" applyBorder="1" applyAlignment="1">
      <alignment horizontal="right" wrapText="1"/>
    </xf>
    <xf numFmtId="197" fontId="7" fillId="0" borderId="3" xfId="8" applyNumberFormat="1" applyFont="1" applyFill="1" applyBorder="1" applyAlignment="1" applyProtection="1">
      <alignment horizontal="right" wrapText="1"/>
      <protection locked="0"/>
    </xf>
    <xf numFmtId="197" fontId="7" fillId="0" borderId="0" xfId="5" applyNumberFormat="1" applyFont="1" applyFill="1" applyBorder="1" applyProtection="1">
      <protection locked="0"/>
    </xf>
    <xf numFmtId="197" fontId="15" fillId="36" borderId="25" xfId="16" applyNumberFormat="1" applyFont="1" applyFill="1" applyBorder="1" applyAlignment="1" applyProtection="1">
      <protection locked="0"/>
    </xf>
    <xf numFmtId="197" fontId="7" fillId="36" borderId="22" xfId="1" applyNumberFormat="1" applyFont="1" applyFill="1" applyBorder="1" applyProtection="1">
      <protection locked="0"/>
    </xf>
    <xf numFmtId="197" fontId="7" fillId="36" borderId="26" xfId="1" applyNumberFormat="1" applyFont="1" applyFill="1" applyBorder="1" applyProtection="1">
      <protection locked="0"/>
    </xf>
    <xf numFmtId="197" fontId="9" fillId="36" borderId="3" xfId="5" applyNumberFormat="1" applyFont="1" applyFill="1" applyBorder="1" applyProtection="1">
      <protection locked="0"/>
    </xf>
    <xf numFmtId="197" fontId="9" fillId="3" borderId="3" xfId="5" applyNumberFormat="1" applyFont="1" applyFill="1" applyBorder="1" applyProtection="1">
      <protection locked="0"/>
    </xf>
    <xf numFmtId="197" fontId="10" fillId="36" borderId="25" xfId="16" applyNumberFormat="1" applyFont="1" applyFill="1" applyBorder="1" applyAlignment="1" applyProtection="1">
      <protection locked="0"/>
    </xf>
    <xf numFmtId="197" fontId="9" fillId="36" borderId="3" xfId="1" applyNumberFormat="1" applyFont="1" applyFill="1" applyBorder="1" applyProtection="1">
      <protection locked="0"/>
    </xf>
    <xf numFmtId="197" fontId="9" fillId="0" borderId="3" xfId="1" applyNumberFormat="1" applyFont="1" applyFill="1" applyBorder="1" applyProtection="1">
      <protection locked="0"/>
    </xf>
    <xf numFmtId="197" fontId="10" fillId="36" borderId="25" xfId="1" applyNumberFormat="1" applyFont="1" applyFill="1" applyBorder="1" applyAlignment="1" applyProtection="1">
      <protection locked="0"/>
    </xf>
    <xf numFmtId="197" fontId="9" fillId="3" borderId="25" xfId="5" applyNumberFormat="1" applyFont="1" applyFill="1" applyBorder="1" applyProtection="1">
      <protection locked="0"/>
    </xf>
    <xf numFmtId="197" fontId="25" fillId="0" borderId="0" xfId="0" applyNumberFormat="1" applyFont="1"/>
    <xf numFmtId="0" fontId="4" fillId="0" borderId="29" xfId="0" applyFont="1" applyBorder="1" applyAlignment="1">
      <alignment horizontal="center" vertical="center"/>
    </xf>
    <xf numFmtId="197" fontId="4" fillId="0" borderId="8" xfId="0" applyNumberFormat="1" applyFont="1" applyBorder="1" applyAlignment="1"/>
    <xf numFmtId="0" fontId="4" fillId="0" borderId="29" xfId="0" applyFont="1" applyBorder="1" applyAlignment="1">
      <alignment wrapText="1"/>
    </xf>
    <xf numFmtId="197" fontId="4" fillId="0" borderId="8" xfId="0" applyNumberFormat="1" applyFont="1" applyBorder="1"/>
    <xf numFmtId="197" fontId="4" fillId="0" borderId="23" xfId="0" applyNumberFormat="1" applyFont="1" applyBorder="1" applyAlignment="1"/>
    <xf numFmtId="197" fontId="4" fillId="0" borderId="23" xfId="0" applyNumberFormat="1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9" fontId="108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3" xfId="13" applyFont="1" applyFill="1" applyBorder="1" applyAlignment="1" applyProtection="1">
      <alignment horizontal="center" vertical="center" wrapText="1"/>
      <protection locked="0"/>
    </xf>
    <xf numFmtId="9" fontId="4" fillId="0" borderId="22" xfId="20961" applyFont="1" applyBorder="1"/>
    <xf numFmtId="9" fontId="4" fillId="36" borderId="26" xfId="20961" applyFont="1" applyFill="1" applyBorder="1"/>
    <xf numFmtId="171" fontId="4" fillId="0" borderId="22" xfId="0" applyNumberFormat="1" applyFont="1" applyBorder="1" applyAlignment="1"/>
    <xf numFmtId="171" fontId="0" fillId="0" borderId="22" xfId="0" applyNumberFormat="1" applyFill="1" applyBorder="1" applyAlignment="1">
      <alignment horizontal="center"/>
    </xf>
    <xf numFmtId="171" fontId="6" fillId="36" borderId="25" xfId="0" applyNumberFormat="1" applyFont="1" applyFill="1" applyBorder="1" applyAlignment="1">
      <alignment horizontal="center" vertical="center"/>
    </xf>
    <xf numFmtId="0" fontId="7" fillId="0" borderId="19" xfId="8" applyFont="1" applyFill="1" applyBorder="1" applyAlignment="1" applyProtection="1">
      <alignment horizontal="center"/>
      <protection locked="0"/>
    </xf>
    <xf numFmtId="169" fontId="7" fillId="0" borderId="3" xfId="7" applyNumberFormat="1" applyFont="1" applyFill="1" applyBorder="1" applyAlignment="1">
      <alignment vertical="center" wrapText="1"/>
    </xf>
    <xf numFmtId="169" fontId="15" fillId="0" borderId="3" xfId="7" applyNumberFormat="1" applyFont="1" applyFill="1" applyBorder="1" applyAlignment="1">
      <alignment horizontal="center" vertical="center" wrapText="1"/>
    </xf>
    <xf numFmtId="169" fontId="16" fillId="0" borderId="3" xfId="7" applyNumberFormat="1" applyFont="1" applyFill="1" applyBorder="1" applyAlignment="1">
      <alignment horizontal="left" vertical="center" wrapText="1"/>
    </xf>
    <xf numFmtId="10" fontId="7" fillId="0" borderId="3" xfId="20961" applyNumberFormat="1" applyFont="1" applyBorder="1" applyAlignment="1" applyProtection="1">
      <alignment vertical="center" wrapText="1"/>
      <protection locked="0"/>
    </xf>
    <xf numFmtId="10" fontId="15" fillId="0" borderId="3" xfId="20961" applyNumberFormat="1" applyFont="1" applyFill="1" applyBorder="1" applyAlignment="1" applyProtection="1">
      <alignment vertical="center" wrapText="1"/>
      <protection locked="0"/>
    </xf>
    <xf numFmtId="10" fontId="9" fillId="2" borderId="3" xfId="20961" applyNumberFormat="1" applyFont="1" applyFill="1" applyBorder="1" applyAlignment="1" applyProtection="1">
      <alignment vertical="center"/>
      <protection locked="0"/>
    </xf>
    <xf numFmtId="10" fontId="15" fillId="0" borderId="3" xfId="20961" applyNumberFormat="1" applyFont="1" applyFill="1" applyBorder="1" applyAlignment="1" applyProtection="1">
      <alignment horizontal="center" vertical="center" wrapText="1"/>
      <protection locked="0"/>
    </xf>
    <xf numFmtId="10" fontId="9" fillId="2" borderId="25" xfId="20961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4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14" fontId="25" fillId="0" borderId="0" xfId="0" applyNumberFormat="1" applyFont="1" applyAlignment="1">
      <alignment horizontal="left"/>
    </xf>
    <xf numFmtId="197" fontId="107" fillId="0" borderId="3" xfId="0" applyNumberFormat="1" applyFont="1" applyFill="1" applyBorder="1" applyAlignment="1" applyProtection="1">
      <alignment horizontal="right"/>
    </xf>
    <xf numFmtId="197" fontId="107" fillId="36" borderId="3" xfId="0" applyNumberFormat="1" applyFont="1" applyFill="1" applyBorder="1" applyAlignment="1" applyProtection="1">
      <alignment horizontal="right"/>
    </xf>
    <xf numFmtId="197" fontId="107" fillId="36" borderId="22" xfId="0" applyNumberFormat="1" applyFont="1" applyFill="1" applyBorder="1" applyAlignment="1" applyProtection="1">
      <alignment horizontal="right"/>
    </xf>
    <xf numFmtId="197" fontId="106" fillId="0" borderId="3" xfId="0" applyNumberFormat="1" applyFont="1" applyFill="1" applyBorder="1" applyAlignment="1" applyProtection="1">
      <alignment horizontal="right"/>
    </xf>
    <xf numFmtId="197" fontId="107" fillId="0" borderId="25" xfId="0" applyNumberFormat="1" applyFont="1" applyFill="1" applyBorder="1" applyAlignment="1" applyProtection="1">
      <alignment horizontal="right"/>
    </xf>
    <xf numFmtId="197" fontId="107" fillId="36" borderId="25" xfId="0" applyNumberFormat="1" applyFont="1" applyFill="1" applyBorder="1" applyAlignment="1" applyProtection="1">
      <alignment horizontal="right"/>
    </xf>
    <xf numFmtId="197" fontId="107" fillId="36" borderId="26" xfId="0" applyNumberFormat="1" applyFont="1" applyFill="1" applyBorder="1" applyAlignment="1" applyProtection="1">
      <alignment horizontal="right"/>
    </xf>
    <xf numFmtId="3" fontId="23" fillId="0" borderId="23" xfId="0" applyNumberFormat="1" applyFont="1" applyFill="1" applyBorder="1" applyAlignment="1">
      <alignment vertical="center" wrapText="1"/>
    </xf>
    <xf numFmtId="3" fontId="23" fillId="0" borderId="22" xfId="0" applyNumberFormat="1" applyFont="1" applyFill="1" applyBorder="1" applyAlignment="1">
      <alignment vertical="center" wrapText="1"/>
    </xf>
    <xf numFmtId="3" fontId="23" fillId="0" borderId="23" xfId="0" applyNumberFormat="1" applyFont="1" applyBorder="1" applyAlignment="1">
      <alignment vertical="center" wrapText="1"/>
    </xf>
    <xf numFmtId="197" fontId="4" fillId="0" borderId="3" xfId="0" applyNumberFormat="1" applyFont="1" applyBorder="1" applyAlignment="1">
      <alignment horizontal="center" vertical="center"/>
    </xf>
    <xf numFmtId="197" fontId="4" fillId="0" borderId="3" xfId="0" applyNumberFormat="1" applyFont="1" applyFill="1" applyBorder="1" applyAlignment="1">
      <alignment horizontal="center" vertical="center"/>
    </xf>
    <xf numFmtId="197" fontId="4" fillId="0" borderId="8" xfId="0" applyNumberFormat="1" applyFont="1" applyFill="1" applyBorder="1" applyAlignment="1">
      <alignment horizontal="center" vertical="center"/>
    </xf>
    <xf numFmtId="197" fontId="9" fillId="0" borderId="14" xfId="0" applyNumberFormat="1" applyFont="1" applyBorder="1" applyAlignment="1">
      <alignment vertical="center"/>
    </xf>
    <xf numFmtId="168" fontId="4" fillId="36" borderId="26" xfId="7" applyFont="1" applyFill="1" applyBorder="1"/>
    <xf numFmtId="10" fontId="9" fillId="0" borderId="3" xfId="20961" applyNumberFormat="1" applyFont="1" applyFill="1" applyBorder="1" applyAlignment="1" applyProtection="1">
      <alignment vertical="center"/>
      <protection locked="0"/>
    </xf>
    <xf numFmtId="199" fontId="110" fillId="0" borderId="0" xfId="0" applyNumberFormat="1" applyFont="1"/>
    <xf numFmtId="197" fontId="4" fillId="0" borderId="0" xfId="0" applyNumberFormat="1" applyFont="1"/>
    <xf numFmtId="14" fontId="22" fillId="0" borderId="7" xfId="0" applyNumberFormat="1" applyFont="1" applyFill="1" applyBorder="1" applyAlignment="1">
      <alignment horizontal="center" vertical="center" wrapText="1"/>
    </xf>
    <xf numFmtId="14" fontId="22" fillId="0" borderId="71" xfId="0" applyNumberFormat="1" applyFont="1" applyFill="1" applyBorder="1" applyAlignment="1">
      <alignment horizontal="center" vertical="center" wrapText="1"/>
    </xf>
    <xf numFmtId="197" fontId="12" fillId="0" borderId="0" xfId="0" applyNumberFormat="1" applyFont="1"/>
    <xf numFmtId="168" fontId="4" fillId="0" borderId="0" xfId="7" applyFont="1"/>
    <xf numFmtId="3" fontId="4" fillId="0" borderId="0" xfId="0" applyNumberFormat="1" applyFont="1"/>
    <xf numFmtId="0" fontId="4" fillId="0" borderId="7" xfId="0" applyFont="1" applyFill="1" applyBorder="1" applyAlignment="1">
      <alignment horizontal="center" vertical="center" wrapText="1"/>
    </xf>
    <xf numFmtId="198" fontId="6" fillId="0" borderId="0" xfId="0" applyNumberFormat="1" applyFont="1" applyBorder="1" applyAlignment="1">
      <alignment horizontal="center" vertical="center"/>
    </xf>
    <xf numFmtId="198" fontId="6" fillId="0" borderId="0" xfId="0" applyNumberFormat="1" applyFont="1" applyFill="1" applyBorder="1" applyAlignment="1">
      <alignment horizontal="center" vertical="center"/>
    </xf>
    <xf numFmtId="197" fontId="15" fillId="0" borderId="7" xfId="0" applyNumberFormat="1" applyFont="1" applyFill="1" applyBorder="1" applyAlignment="1" applyProtection="1">
      <alignment horizontal="center" vertical="center" wrapText="1"/>
      <protection locked="0"/>
    </xf>
    <xf numFmtId="197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97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18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vertical="center" wrapText="1"/>
    </xf>
    <xf numFmtId="169" fontId="7" fillId="0" borderId="22" xfId="7" applyNumberFormat="1" applyFont="1" applyFill="1" applyBorder="1" applyAlignment="1">
      <alignment vertical="center" wrapText="1"/>
    </xf>
    <xf numFmtId="169" fontId="15" fillId="0" borderId="22" xfId="7" applyNumberFormat="1" applyFont="1" applyFill="1" applyBorder="1" applyAlignment="1">
      <alignment horizontal="center" vertical="center" wrapText="1"/>
    </xf>
    <xf numFmtId="169" fontId="16" fillId="0" borderId="22" xfId="7" applyNumberFormat="1" applyFont="1" applyFill="1" applyBorder="1" applyAlignment="1">
      <alignment horizontal="left" vertical="center" wrapText="1"/>
    </xf>
    <xf numFmtId="10" fontId="7" fillId="0" borderId="22" xfId="20961" applyNumberFormat="1" applyFont="1" applyBorder="1" applyAlignment="1" applyProtection="1">
      <alignment vertical="center" wrapText="1"/>
      <protection locked="0"/>
    </xf>
    <xf numFmtId="10" fontId="15" fillId="0" borderId="22" xfId="20961" applyNumberFormat="1" applyFont="1" applyFill="1" applyBorder="1" applyAlignment="1" applyProtection="1">
      <alignment vertical="center" wrapText="1"/>
      <protection locked="0"/>
    </xf>
    <xf numFmtId="197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22" xfId="20961" applyNumberFormat="1" applyFont="1" applyFill="1" applyBorder="1" applyAlignment="1" applyProtection="1">
      <alignment vertical="center"/>
      <protection locked="0"/>
    </xf>
    <xf numFmtId="10" fontId="15" fillId="0" borderId="22" xfId="20961" applyNumberFormat="1" applyFont="1" applyFill="1" applyBorder="1" applyAlignment="1" applyProtection="1">
      <alignment horizontal="center" vertical="center" wrapText="1"/>
      <protection locked="0"/>
    </xf>
    <xf numFmtId="10" fontId="9" fillId="2" borderId="22" xfId="20961" applyNumberFormat="1" applyFont="1" applyFill="1" applyBorder="1" applyAlignment="1" applyProtection="1">
      <alignment vertical="center"/>
      <protection locked="0"/>
    </xf>
    <xf numFmtId="10" fontId="9" fillId="2" borderId="26" xfId="20961" applyNumberFormat="1" applyFont="1" applyFill="1" applyBorder="1" applyAlignment="1" applyProtection="1">
      <alignment vertical="center"/>
      <protection locked="0"/>
    </xf>
    <xf numFmtId="0" fontId="105" fillId="0" borderId="73" xfId="0" applyFont="1" applyFill="1" applyBorder="1" applyAlignment="1">
      <alignment horizontal="left" wrapText="1"/>
    </xf>
    <xf numFmtId="0" fontId="105" fillId="0" borderId="72" xfId="0" applyFont="1" applyFill="1" applyBorder="1" applyAlignment="1">
      <alignment horizontal="left" wrapText="1"/>
    </xf>
    <xf numFmtId="0" fontId="9" fillId="0" borderId="29" xfId="0" applyFont="1" applyFill="1" applyBorder="1" applyAlignment="1" applyProtection="1">
      <alignment horizontal="center"/>
    </xf>
    <xf numFmtId="0" fontId="9" fillId="0" borderId="30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0" fontId="9" fillId="0" borderId="31" xfId="0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29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4" fillId="0" borderId="22" xfId="0" applyFont="1" applyBorder="1" applyAlignment="1"/>
    <xf numFmtId="0" fontId="10" fillId="0" borderId="8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9" fillId="0" borderId="8" xfId="0" applyFont="1" applyFill="1" applyBorder="1" applyAlignment="1">
      <alignment wrapText="1"/>
    </xf>
    <xf numFmtId="0" fontId="109" fillId="0" borderId="2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103" fillId="3" borderId="74" xfId="13" applyFont="1" applyFill="1" applyBorder="1" applyAlignment="1" applyProtection="1">
      <alignment horizontal="center" vertical="center" wrapText="1"/>
      <protection locked="0"/>
    </xf>
    <xf numFmtId="0" fontId="103" fillId="3" borderId="71" xfId="13" applyFont="1" applyFill="1" applyBorder="1" applyAlignment="1" applyProtection="1">
      <alignment horizontal="center" vertical="center" wrapText="1"/>
      <protection locked="0"/>
    </xf>
    <xf numFmtId="9" fontId="4" fillId="0" borderId="8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9" fontId="15" fillId="3" borderId="18" xfId="1" applyNumberFormat="1" applyFont="1" applyFill="1" applyBorder="1" applyAlignment="1" applyProtection="1">
      <alignment horizontal="center"/>
      <protection locked="0"/>
    </xf>
    <xf numFmtId="169" fontId="15" fillId="3" borderId="19" xfId="1" applyNumberFormat="1" applyFont="1" applyFill="1" applyBorder="1" applyAlignment="1" applyProtection="1">
      <alignment horizontal="center"/>
      <protection locked="0"/>
    </xf>
    <xf numFmtId="169" fontId="15" fillId="3" borderId="20" xfId="1" applyNumberFormat="1" applyFont="1" applyFill="1" applyBorder="1" applyAlignment="1" applyProtection="1">
      <alignment horizontal="center"/>
      <protection locked="0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69" fontId="15" fillId="0" borderId="77" xfId="1" applyNumberFormat="1" applyFont="1" applyFill="1" applyBorder="1" applyAlignment="1" applyProtection="1">
      <alignment horizontal="center" vertical="center" wrapText="1"/>
      <protection locked="0"/>
    </xf>
    <xf numFmtId="169" fontId="15" fillId="0" borderId="7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3" xfId="17" applyFont="1" applyBorder="1" applyAlignment="1" applyProtection="1"/>
    <xf numFmtId="14" fontId="6" fillId="0" borderId="19" xfId="0" applyNumberFormat="1" applyFont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Alignment="1">
      <alignment horizontal="left"/>
    </xf>
    <xf numFmtId="0" fontId="2" fillId="0" borderId="8" xfId="0" applyFont="1" applyBorder="1" applyAlignment="1">
      <alignment wrapText="1"/>
    </xf>
    <xf numFmtId="9" fontId="111" fillId="0" borderId="23" xfId="0" applyNumberFormat="1" applyFont="1" applyBorder="1" applyAlignment="1"/>
    <xf numFmtId="0" fontId="111" fillId="0" borderId="23" xfId="0" applyFont="1" applyBorder="1" applyAlignment="1">
      <alignment horizontal="right" vertical="center"/>
    </xf>
    <xf numFmtId="0" fontId="7" fillId="0" borderId="18" xfId="11" applyFont="1" applyFill="1" applyBorder="1" applyAlignment="1" applyProtection="1">
      <alignment vertical="center"/>
    </xf>
    <xf numFmtId="0" fontId="7" fillId="0" borderId="19" xfId="11" applyFont="1" applyFill="1" applyBorder="1" applyAlignment="1" applyProtection="1">
      <alignment vertic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4" xfId="0" applyBorder="1"/>
    <xf numFmtId="171" fontId="6" fillId="36" borderId="26" xfId="0" applyNumberFormat="1" applyFont="1" applyFill="1" applyBorder="1" applyAlignment="1">
      <alignment horizontal="center" vertical="center"/>
    </xf>
  </cellXfs>
  <cellStyles count="20962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1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819150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BG%20Reports\Pillar%20III\final%20version\06'2017\WB%20_%20(&#4307;&#4304;&#4316;&#4304;&#4320;&#4311;&#4312;%201)%20TR1_06'2017%20(erovnulis%20rev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BG%20Reports\FINSTAT\2017\FRM-BPC-MM-201706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apital"/>
      <sheetName val="Risk Weighted Risk Exposures"/>
      <sheetName val="CRM"/>
      <sheetName val="914"/>
      <sheetName val="912"/>
      <sheetName val="Alta off"/>
      <sheetName val="1. key ratios"/>
      <sheetName val="2. RC"/>
      <sheetName val="3. PL"/>
      <sheetName val="4. Off-Balance"/>
      <sheetName val="5. RWA"/>
      <sheetName val="6. Administrators-shareholders"/>
      <sheetName val="7. LI1"/>
      <sheetName val="8. LI2"/>
      <sheetName val="9. Capital"/>
      <sheetName val="10. CC2"/>
      <sheetName val="11. CRWA"/>
      <sheetName val="12. CRM"/>
      <sheetName val="13. CRME"/>
      <sheetName val="14. CICR"/>
      <sheetName val="15. CCR"/>
      <sheetName val="16. CR-General"/>
      <sheetName val="17. CR-Quality"/>
      <sheetName val="18. CR-PTI,LTV"/>
      <sheetName val="19. CR (ratios)"/>
      <sheetName val="Instruction"/>
    </sheetNames>
    <sheetDataSet>
      <sheetData sheetId="0"/>
      <sheetData sheetId="1"/>
      <sheetData sheetId="2">
        <row r="44">
          <cell r="E44">
            <v>1224826188.5663998</v>
          </cell>
        </row>
        <row r="73">
          <cell r="C73">
            <v>64366928.662692003</v>
          </cell>
          <cell r="E73">
            <v>39774467.979204804</v>
          </cell>
        </row>
        <row r="92">
          <cell r="E92">
            <v>386447.0736</v>
          </cell>
        </row>
        <row r="105">
          <cell r="E105">
            <v>704057497.61930001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 (2)"/>
      <sheetName val="RC"/>
      <sheetName val="RC-C"/>
      <sheetName val="RC-S"/>
      <sheetName val="RC-L"/>
      <sheetName val="RC-A"/>
      <sheetName val="RC-I"/>
      <sheetName val="RC-D"/>
      <sheetName val="RC-B"/>
      <sheetName val="RC-SD"/>
      <sheetName val="RC-O"/>
      <sheetName val="RC-P"/>
      <sheetName val="RI"/>
      <sheetName val="RI-C"/>
      <sheetName val="RI-AC"/>
      <sheetName val="RI-A"/>
      <sheetName val="A-L"/>
      <sheetName val="A-G"/>
      <sheetName val="A-CP"/>
      <sheetName val="A-D"/>
      <sheetName val="A-CAn"/>
      <sheetName val="A_CI"/>
      <sheetName val="A-CI (OLD)"/>
      <sheetName val="FXD"/>
      <sheetName val="FX"/>
      <sheetName val="A-LD"/>
      <sheetName val="A-LS"/>
      <sheetName val="A"/>
      <sheetName val="Capital"/>
      <sheetName val="Risk Weighted Risk Exposures"/>
      <sheetName val="C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4">
          <cell r="P44">
            <v>931266338.42411482</v>
          </cell>
        </row>
        <row r="73">
          <cell r="P73">
            <v>37082602.05223424</v>
          </cell>
        </row>
        <row r="105">
          <cell r="G105">
            <v>352028748.80965</v>
          </cell>
        </row>
      </sheetData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liance@procreditbank.ge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5" sqref="C5"/>
    </sheetView>
  </sheetViews>
  <sheetFormatPr defaultRowHeight="15"/>
  <cols>
    <col min="1" max="1" width="10.28515625" style="2" customWidth="1"/>
    <col min="2" max="2" width="134.7109375" bestFit="1" customWidth="1"/>
    <col min="3" max="3" width="39.42578125" customWidth="1"/>
    <col min="7" max="7" width="25" customWidth="1"/>
  </cols>
  <sheetData>
    <row r="1" spans="1:3">
      <c r="A1" s="10"/>
      <c r="B1" s="214" t="s">
        <v>270</v>
      </c>
    </row>
    <row r="2" spans="1:3" s="211" customFormat="1" ht="15.75">
      <c r="A2" s="262">
        <v>1</v>
      </c>
      <c r="B2" s="212" t="s">
        <v>271</v>
      </c>
      <c r="C2" s="104" t="s">
        <v>396</v>
      </c>
    </row>
    <row r="3" spans="1:3" s="211" customFormat="1" ht="15.75">
      <c r="A3" s="262">
        <v>2</v>
      </c>
      <c r="B3" s="213" t="s">
        <v>272</v>
      </c>
      <c r="C3" s="104" t="s">
        <v>397</v>
      </c>
    </row>
    <row r="4" spans="1:3" s="211" customFormat="1" ht="15.75">
      <c r="A4" s="262">
        <v>3</v>
      </c>
      <c r="B4" s="213" t="s">
        <v>273</v>
      </c>
      <c r="C4" s="104" t="s">
        <v>404</v>
      </c>
    </row>
    <row r="5" spans="1:3" s="211" customFormat="1" ht="15.75">
      <c r="A5" s="263">
        <v>4</v>
      </c>
      <c r="B5" s="219" t="s">
        <v>274</v>
      </c>
      <c r="C5" s="465" t="s">
        <v>411</v>
      </c>
    </row>
    <row r="6" spans="1:3" s="215" customFormat="1" ht="65.25" customHeight="1">
      <c r="A6" s="421" t="s">
        <v>416</v>
      </c>
      <c r="B6" s="422"/>
      <c r="C6" s="422"/>
    </row>
    <row r="7" spans="1:3">
      <c r="A7" s="261" t="s">
        <v>346</v>
      </c>
      <c r="B7" s="214" t="s">
        <v>275</v>
      </c>
    </row>
    <row r="8" spans="1:3">
      <c r="A8" s="10">
        <v>1</v>
      </c>
      <c r="B8" s="216" t="s">
        <v>235</v>
      </c>
    </row>
    <row r="9" spans="1:3">
      <c r="A9" s="10">
        <v>2</v>
      </c>
      <c r="B9" s="216" t="s">
        <v>276</v>
      </c>
    </row>
    <row r="10" spans="1:3">
      <c r="A10" s="10">
        <v>3</v>
      </c>
      <c r="B10" s="216" t="s">
        <v>277</v>
      </c>
    </row>
    <row r="11" spans="1:3">
      <c r="A11" s="10">
        <v>4</v>
      </c>
      <c r="B11" s="216" t="s">
        <v>278</v>
      </c>
      <c r="C11" s="210"/>
    </row>
    <row r="12" spans="1:3">
      <c r="A12" s="10">
        <v>5</v>
      </c>
      <c r="B12" s="216" t="s">
        <v>196</v>
      </c>
    </row>
    <row r="13" spans="1:3">
      <c r="A13" s="10">
        <v>6</v>
      </c>
      <c r="B13" s="217" t="s">
        <v>157</v>
      </c>
    </row>
    <row r="14" spans="1:3">
      <c r="A14" s="10">
        <v>7</v>
      </c>
      <c r="B14" s="216" t="s">
        <v>280</v>
      </c>
    </row>
    <row r="15" spans="1:3">
      <c r="A15" s="10">
        <v>8</v>
      </c>
      <c r="B15" s="216" t="s">
        <v>284</v>
      </c>
    </row>
    <row r="16" spans="1:3">
      <c r="A16" s="10">
        <v>9</v>
      </c>
      <c r="B16" s="216" t="s">
        <v>95</v>
      </c>
    </row>
    <row r="17" spans="1:2">
      <c r="A17" s="10">
        <v>10</v>
      </c>
      <c r="B17" s="216" t="s">
        <v>288</v>
      </c>
    </row>
    <row r="18" spans="1:2">
      <c r="A18" s="10">
        <v>11</v>
      </c>
      <c r="B18" s="217" t="s">
        <v>264</v>
      </c>
    </row>
    <row r="19" spans="1:2">
      <c r="A19" s="10">
        <v>12</v>
      </c>
      <c r="B19" s="217" t="s">
        <v>261</v>
      </c>
    </row>
    <row r="20" spans="1:2">
      <c r="A20" s="10">
        <v>13</v>
      </c>
      <c r="B20" s="218" t="s">
        <v>385</v>
      </c>
    </row>
    <row r="21" spans="1:2">
      <c r="A21" s="10">
        <v>14</v>
      </c>
      <c r="B21" s="217" t="s">
        <v>77</v>
      </c>
    </row>
    <row r="22" spans="1:2">
      <c r="A22" s="136">
        <v>15</v>
      </c>
      <c r="B22" s="217" t="s">
        <v>84</v>
      </c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</sheetData>
  <mergeCells count="1">
    <mergeCell ref="A6:C6"/>
  </mergeCells>
  <hyperlinks>
    <hyperlink ref="B8" location="'1. key ratios'!A1" display="ცხრილი 1: ძირითადი მაჩვენებლები"/>
    <hyperlink ref="B9" location="'2. RC'!A1" display="ცხრილი 2: საბალანსო უწყისი"/>
    <hyperlink ref="B10" location="'3. PL'!A1" display="ცხრილი 3: მოგება-ზარალის ანგარიშგება"/>
    <hyperlink ref="B11" location="'4. Off-Balance'!A1" display="ბალანსგარეშე ანგარიშების უწყისი "/>
    <hyperlink ref="B12" location="'5. RWA'!A1" display="ცხრილი 5: რისკის მიხედვით შეწონილი რისკის პოზიციები"/>
    <hyperlink ref="B14" location="'7. LI1'!A1" display="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"/>
    <hyperlink ref="B13" location="'6. Administrators-shareholders'!A1" display="ინფორმაცია ბანკის სამეთვალყურეო საბჭოს, დირექტორატის და აქციონერთა შესახებ"/>
    <hyperlink ref="B15" location="'8. LI2'!A1" display="ცხრილი 8: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"/>
    <hyperlink ref="B16" location="'9. Capital'!A1" display="ცხრილი 9: საზედამხედველო კაპიტალი"/>
    <hyperlink ref="B17" location="'10. CC2'!A1" display="ცხრილი 10: კავშირი საზედამხედველო კაპიტალსა და ფინანსური მდგომარეობის ანგარიშგებას შორის"/>
    <hyperlink ref="B19" location="'12. CRM'!A1" display="საკრედიტო რისკის მიტიგაცია"/>
    <hyperlink ref="B18" location="'11. CRWA'!A1" display="საკრედიტო რისკის მიხედვით შეწონილი რისკის პოზიციები"/>
    <hyperlink ref="B20" location="'13. CRME'!A1" display="სტანდარტიზებული მიდგომა - საკრედიტო რისკი საკრედიტო რისკის მიტიგაციის ეფექტი"/>
    <hyperlink ref="B21" location="'14. CICR'!A1" display="სავალუტო კურსის ცვლილებით გამოწვეული საკრედიტო რისკის მიხედვით შეწონილი რისკის პოზიციები"/>
    <hyperlink ref="B22" location="'15. CCR'!A1" display="კონტრაგენტთან დაკავშირებული საკრედიტო რისკის მიხედვით შეწონილი რისკის პოზიციები"/>
    <hyperlink ref="C5" r:id="rId1" display="compliance@procreditbank.ge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5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62" sqref="C62"/>
    </sheetView>
  </sheetViews>
  <sheetFormatPr defaultRowHeight="15"/>
  <cols>
    <col min="1" max="1" width="9.5703125" style="5" bestFit="1" customWidth="1"/>
    <col min="2" max="2" width="132.42578125" style="2" customWidth="1"/>
    <col min="3" max="3" width="18.42578125" style="2" customWidth="1"/>
  </cols>
  <sheetData>
    <row r="1" spans="1:6" ht="15.75">
      <c r="A1" s="18" t="s">
        <v>199</v>
      </c>
      <c r="B1" s="17" t="str">
        <f>'1. key ratios'!B1</f>
        <v>ს.ს "პროკრედიტ ბანკი"</v>
      </c>
      <c r="D1" s="2"/>
      <c r="E1" s="2"/>
      <c r="F1" s="2"/>
    </row>
    <row r="2" spans="1:6" s="22" customFormat="1" ht="15.75" customHeight="1">
      <c r="A2" s="22" t="s">
        <v>200</v>
      </c>
      <c r="B2" s="373">
        <f>'1. key ratios'!B2</f>
        <v>42916</v>
      </c>
    </row>
    <row r="3" spans="1:6" s="22" customFormat="1" ht="15.75" customHeight="1"/>
    <row r="4" spans="1:6" ht="15.75" thickBot="1">
      <c r="A4" s="5" t="s">
        <v>355</v>
      </c>
      <c r="B4" s="65" t="s">
        <v>95</v>
      </c>
    </row>
    <row r="5" spans="1:6">
      <c r="A5" s="156" t="s">
        <v>29</v>
      </c>
      <c r="B5" s="157"/>
      <c r="C5" s="158" t="s">
        <v>30</v>
      </c>
    </row>
    <row r="6" spans="1:6">
      <c r="A6" s="159">
        <v>1</v>
      </c>
      <c r="B6" s="93" t="s">
        <v>31</v>
      </c>
      <c r="C6" s="308">
        <f>SUM(C7:C11)</f>
        <v>164857881.088</v>
      </c>
    </row>
    <row r="7" spans="1:6">
      <c r="A7" s="159">
        <v>2</v>
      </c>
      <c r="B7" s="90" t="s">
        <v>32</v>
      </c>
      <c r="C7" s="309">
        <v>88914815</v>
      </c>
    </row>
    <row r="8" spans="1:6">
      <c r="A8" s="159">
        <v>3</v>
      </c>
      <c r="B8" s="84" t="s">
        <v>33</v>
      </c>
      <c r="C8" s="309">
        <v>36388151.469999999</v>
      </c>
    </row>
    <row r="9" spans="1:6">
      <c r="A9" s="159">
        <v>4</v>
      </c>
      <c r="B9" s="84" t="s">
        <v>34</v>
      </c>
      <c r="C9" s="309">
        <v>0</v>
      </c>
    </row>
    <row r="10" spans="1:6">
      <c r="A10" s="159">
        <v>5</v>
      </c>
      <c r="B10" s="84" t="s">
        <v>35</v>
      </c>
      <c r="C10" s="309">
        <v>0</v>
      </c>
    </row>
    <row r="11" spans="1:6">
      <c r="A11" s="159">
        <v>6</v>
      </c>
      <c r="B11" s="91" t="s">
        <v>36</v>
      </c>
      <c r="C11" s="309">
        <v>39554914.618000008</v>
      </c>
    </row>
    <row r="12" spans="1:6" s="4" customFormat="1">
      <c r="A12" s="159">
        <v>7</v>
      </c>
      <c r="B12" s="93" t="s">
        <v>37</v>
      </c>
      <c r="C12" s="310">
        <f>SUM(C13:C27)</f>
        <v>7637580.04</v>
      </c>
    </row>
    <row r="13" spans="1:6" s="4" customFormat="1">
      <c r="A13" s="159">
        <v>8</v>
      </c>
      <c r="B13" s="92" t="s">
        <v>38</v>
      </c>
      <c r="C13" s="311">
        <v>0</v>
      </c>
    </row>
    <row r="14" spans="1:6" s="4" customFormat="1" ht="25.5">
      <c r="A14" s="159">
        <v>9</v>
      </c>
      <c r="B14" s="85" t="s">
        <v>39</v>
      </c>
      <c r="C14" s="311">
        <v>0</v>
      </c>
    </row>
    <row r="15" spans="1:6" s="4" customFormat="1">
      <c r="A15" s="159">
        <v>10</v>
      </c>
      <c r="B15" s="86" t="s">
        <v>40</v>
      </c>
      <c r="C15" s="311">
        <v>1443007.8600000003</v>
      </c>
    </row>
    <row r="16" spans="1:6" s="4" customFormat="1">
      <c r="A16" s="159">
        <v>11</v>
      </c>
      <c r="B16" s="87" t="s">
        <v>41</v>
      </c>
      <c r="C16" s="311">
        <v>0</v>
      </c>
    </row>
    <row r="17" spans="1:3" s="4" customFormat="1">
      <c r="A17" s="159">
        <v>12</v>
      </c>
      <c r="B17" s="86" t="s">
        <v>42</v>
      </c>
      <c r="C17" s="311">
        <v>0</v>
      </c>
    </row>
    <row r="18" spans="1:3" s="4" customFormat="1">
      <c r="A18" s="159">
        <v>13</v>
      </c>
      <c r="B18" s="86" t="s">
        <v>43</v>
      </c>
      <c r="C18" s="311">
        <v>0</v>
      </c>
    </row>
    <row r="19" spans="1:3" s="4" customFormat="1">
      <c r="A19" s="159">
        <v>14</v>
      </c>
      <c r="B19" s="86" t="s">
        <v>44</v>
      </c>
      <c r="C19" s="311">
        <v>0</v>
      </c>
    </row>
    <row r="20" spans="1:3" s="4" customFormat="1" ht="25.5">
      <c r="A20" s="159">
        <v>15</v>
      </c>
      <c r="B20" s="86" t="s">
        <v>45</v>
      </c>
      <c r="C20" s="311">
        <v>0</v>
      </c>
    </row>
    <row r="21" spans="1:3" s="4" customFormat="1" ht="25.5">
      <c r="A21" s="159">
        <v>16</v>
      </c>
      <c r="B21" s="85" t="s">
        <v>46</v>
      </c>
      <c r="C21" s="311">
        <v>0</v>
      </c>
    </row>
    <row r="22" spans="1:3" s="4" customFormat="1">
      <c r="A22" s="159">
        <v>17</v>
      </c>
      <c r="B22" s="160" t="s">
        <v>47</v>
      </c>
      <c r="C22" s="311">
        <v>6194572.1799999997</v>
      </c>
    </row>
    <row r="23" spans="1:3" s="4" customFormat="1" ht="25.5">
      <c r="A23" s="159">
        <v>18</v>
      </c>
      <c r="B23" s="85" t="s">
        <v>48</v>
      </c>
      <c r="C23" s="311">
        <v>0</v>
      </c>
    </row>
    <row r="24" spans="1:3" s="4" customFormat="1" ht="25.5">
      <c r="A24" s="159">
        <v>19</v>
      </c>
      <c r="B24" s="85" t="s">
        <v>49</v>
      </c>
      <c r="C24" s="311">
        <v>0</v>
      </c>
    </row>
    <row r="25" spans="1:3" s="4" customFormat="1" ht="25.5">
      <c r="A25" s="159">
        <v>20</v>
      </c>
      <c r="B25" s="88" t="s">
        <v>50</v>
      </c>
      <c r="C25" s="311">
        <v>0</v>
      </c>
    </row>
    <row r="26" spans="1:3" s="4" customFormat="1">
      <c r="A26" s="159">
        <v>21</v>
      </c>
      <c r="B26" s="88" t="s">
        <v>51</v>
      </c>
      <c r="C26" s="311">
        <v>0</v>
      </c>
    </row>
    <row r="27" spans="1:3" s="4" customFormat="1" ht="25.5">
      <c r="A27" s="159">
        <v>22</v>
      </c>
      <c r="B27" s="88" t="s">
        <v>52</v>
      </c>
      <c r="C27" s="311">
        <v>0</v>
      </c>
    </row>
    <row r="28" spans="1:3" s="4" customFormat="1">
      <c r="A28" s="159">
        <v>23</v>
      </c>
      <c r="B28" s="94" t="s">
        <v>26</v>
      </c>
      <c r="C28" s="310">
        <f>C6-C12</f>
        <v>157220301.04800001</v>
      </c>
    </row>
    <row r="29" spans="1:3" s="4" customFormat="1">
      <c r="A29" s="161"/>
      <c r="B29" s="89"/>
      <c r="C29" s="311"/>
    </row>
    <row r="30" spans="1:3" s="4" customFormat="1">
      <c r="A30" s="161">
        <v>24</v>
      </c>
      <c r="B30" s="94" t="s">
        <v>53</v>
      </c>
      <c r="C30" s="310">
        <f>C31+C34</f>
        <v>0</v>
      </c>
    </row>
    <row r="31" spans="1:3" s="4" customFormat="1">
      <c r="A31" s="161">
        <v>25</v>
      </c>
      <c r="B31" s="84" t="s">
        <v>54</v>
      </c>
      <c r="C31" s="312">
        <f>C32+C33</f>
        <v>0</v>
      </c>
    </row>
    <row r="32" spans="1:3" s="4" customFormat="1">
      <c r="A32" s="161">
        <v>26</v>
      </c>
      <c r="B32" s="206" t="s">
        <v>55</v>
      </c>
      <c r="C32" s="311"/>
    </row>
    <row r="33" spans="1:3" s="4" customFormat="1">
      <c r="A33" s="161">
        <v>27</v>
      </c>
      <c r="B33" s="206" t="s">
        <v>56</v>
      </c>
      <c r="C33" s="311"/>
    </row>
    <row r="34" spans="1:3" s="4" customFormat="1">
      <c r="A34" s="161">
        <v>28</v>
      </c>
      <c r="B34" s="84" t="s">
        <v>57</v>
      </c>
      <c r="C34" s="311"/>
    </row>
    <row r="35" spans="1:3" s="4" customFormat="1">
      <c r="A35" s="161">
        <v>29</v>
      </c>
      <c r="B35" s="94" t="s">
        <v>58</v>
      </c>
      <c r="C35" s="310">
        <f>SUM(C36:C40)</f>
        <v>0</v>
      </c>
    </row>
    <row r="36" spans="1:3" s="4" customFormat="1">
      <c r="A36" s="161">
        <v>30</v>
      </c>
      <c r="B36" s="85" t="s">
        <v>59</v>
      </c>
      <c r="C36" s="311"/>
    </row>
    <row r="37" spans="1:3" s="4" customFormat="1">
      <c r="A37" s="161">
        <v>31</v>
      </c>
      <c r="B37" s="86" t="s">
        <v>60</v>
      </c>
      <c r="C37" s="311"/>
    </row>
    <row r="38" spans="1:3" s="4" customFormat="1" ht="25.5">
      <c r="A38" s="161">
        <v>32</v>
      </c>
      <c r="B38" s="85" t="s">
        <v>61</v>
      </c>
      <c r="C38" s="311"/>
    </row>
    <row r="39" spans="1:3" s="4" customFormat="1" ht="25.5">
      <c r="A39" s="161">
        <v>33</v>
      </c>
      <c r="B39" s="85" t="s">
        <v>49</v>
      </c>
      <c r="C39" s="311"/>
    </row>
    <row r="40" spans="1:3" s="4" customFormat="1" ht="25.5">
      <c r="A40" s="161">
        <v>34</v>
      </c>
      <c r="B40" s="88" t="s">
        <v>62</v>
      </c>
      <c r="C40" s="311"/>
    </row>
    <row r="41" spans="1:3" s="4" customFormat="1">
      <c r="A41" s="161">
        <v>35</v>
      </c>
      <c r="B41" s="94" t="s">
        <v>27</v>
      </c>
      <c r="C41" s="310">
        <f>C30-C35</f>
        <v>0</v>
      </c>
    </row>
    <row r="42" spans="1:3" s="4" customFormat="1">
      <c r="A42" s="161"/>
      <c r="B42" s="89"/>
      <c r="C42" s="311"/>
    </row>
    <row r="43" spans="1:3" s="4" customFormat="1">
      <c r="A43" s="161">
        <v>36</v>
      </c>
      <c r="B43" s="95" t="s">
        <v>63</v>
      </c>
      <c r="C43" s="310">
        <f>SUM(C44:C46)</f>
        <v>55020887.233759001</v>
      </c>
    </row>
    <row r="44" spans="1:3" s="4" customFormat="1">
      <c r="A44" s="161">
        <v>37</v>
      </c>
      <c r="B44" s="84" t="s">
        <v>64</v>
      </c>
      <c r="C44" s="311">
        <v>38515200.000000015</v>
      </c>
    </row>
    <row r="45" spans="1:3" s="4" customFormat="1">
      <c r="A45" s="161">
        <v>38</v>
      </c>
      <c r="B45" s="84" t="s">
        <v>65</v>
      </c>
      <c r="C45" s="311">
        <v>0</v>
      </c>
    </row>
    <row r="46" spans="1:3" s="4" customFormat="1">
      <c r="A46" s="161">
        <v>39</v>
      </c>
      <c r="B46" s="84" t="s">
        <v>66</v>
      </c>
      <c r="C46" s="311">
        <v>16505687.23375899</v>
      </c>
    </row>
    <row r="47" spans="1:3" s="4" customFormat="1">
      <c r="A47" s="161">
        <v>40</v>
      </c>
      <c r="B47" s="95" t="s">
        <v>67</v>
      </c>
      <c r="C47" s="310">
        <f>SUM(C48:C51)</f>
        <v>0</v>
      </c>
    </row>
    <row r="48" spans="1:3" s="4" customFormat="1">
      <c r="A48" s="161">
        <v>41</v>
      </c>
      <c r="B48" s="85" t="s">
        <v>68</v>
      </c>
      <c r="C48" s="311"/>
    </row>
    <row r="49" spans="1:3" s="4" customFormat="1">
      <c r="A49" s="161">
        <v>42</v>
      </c>
      <c r="B49" s="86" t="s">
        <v>69</v>
      </c>
      <c r="C49" s="311"/>
    </row>
    <row r="50" spans="1:3" s="4" customFormat="1" ht="25.5">
      <c r="A50" s="161">
        <v>43</v>
      </c>
      <c r="B50" s="85" t="s">
        <v>70</v>
      </c>
      <c r="C50" s="311"/>
    </row>
    <row r="51" spans="1:3" s="4" customFormat="1" ht="25.5">
      <c r="A51" s="161">
        <v>44</v>
      </c>
      <c r="B51" s="85" t="s">
        <v>49</v>
      </c>
      <c r="C51" s="311"/>
    </row>
    <row r="52" spans="1:3" s="4" customFormat="1" ht="15.75" thickBot="1">
      <c r="A52" s="162">
        <v>45</v>
      </c>
      <c r="B52" s="163" t="s">
        <v>28</v>
      </c>
      <c r="C52" s="313">
        <f>C43-C47</f>
        <v>55020887.233759001</v>
      </c>
    </row>
    <row r="55" spans="1:3">
      <c r="B55" s="2" t="s">
        <v>237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44"/>
  <sheetViews>
    <sheetView zoomScale="85" zoomScaleNormal="85" workbookViewId="0">
      <pane xSplit="1" ySplit="5" topLeftCell="B24" activePane="bottomRight" state="frozen"/>
      <selection pane="topRight" activeCell="B1" sqref="B1"/>
      <selection pane="bottomLeft" activeCell="A5" sqref="A5"/>
      <selection pane="bottomRight" activeCell="D36" sqref="D36"/>
    </sheetView>
  </sheetViews>
  <sheetFormatPr defaultRowHeight="15.75"/>
  <cols>
    <col min="1" max="1" width="10.7109375" style="81" customWidth="1"/>
    <col min="2" max="2" width="91.85546875" style="81" customWidth="1"/>
    <col min="3" max="3" width="53.140625" style="81" customWidth="1"/>
    <col min="4" max="4" width="32.28515625" style="81" customWidth="1"/>
    <col min="5" max="5" width="9.42578125" customWidth="1"/>
  </cols>
  <sheetData>
    <row r="1" spans="1:6">
      <c r="A1" s="18" t="s">
        <v>199</v>
      </c>
      <c r="B1" s="20" t="str">
        <f>'1. key ratios'!B1</f>
        <v>ს.ს "პროკრედიტ ბანკი"</v>
      </c>
      <c r="E1" s="2"/>
      <c r="F1" s="2"/>
    </row>
    <row r="2" spans="1:6" s="22" customFormat="1" ht="15.75" customHeight="1">
      <c r="A2" s="22" t="s">
        <v>200</v>
      </c>
      <c r="B2" s="376">
        <f>'1. key ratios'!B2</f>
        <v>42916</v>
      </c>
    </row>
    <row r="3" spans="1:6" s="22" customFormat="1" ht="15.75" customHeight="1">
      <c r="A3" s="27"/>
    </row>
    <row r="4" spans="1:6" s="22" customFormat="1" ht="15.75" customHeight="1" thickBot="1">
      <c r="A4" s="22" t="s">
        <v>356</v>
      </c>
      <c r="B4" s="235" t="s">
        <v>288</v>
      </c>
      <c r="D4" s="237" t="s">
        <v>101</v>
      </c>
    </row>
    <row r="5" spans="1:6" ht="38.25">
      <c r="A5" s="174" t="s">
        <v>29</v>
      </c>
      <c r="B5" s="175" t="s">
        <v>244</v>
      </c>
      <c r="C5" s="176" t="s">
        <v>250</v>
      </c>
      <c r="D5" s="236" t="s">
        <v>289</v>
      </c>
    </row>
    <row r="6" spans="1:6">
      <c r="A6" s="164">
        <v>1</v>
      </c>
      <c r="B6" s="96" t="s">
        <v>162</v>
      </c>
      <c r="C6" s="314">
        <v>58438787</v>
      </c>
      <c r="D6" s="165"/>
      <c r="E6" s="8"/>
    </row>
    <row r="7" spans="1:6">
      <c r="A7" s="164">
        <v>2</v>
      </c>
      <c r="B7" s="97" t="s">
        <v>163</v>
      </c>
      <c r="C7" s="315">
        <v>129574831.16000001</v>
      </c>
      <c r="D7" s="166"/>
      <c r="E7" s="8"/>
    </row>
    <row r="8" spans="1:6">
      <c r="A8" s="164">
        <v>3</v>
      </c>
      <c r="B8" s="97" t="s">
        <v>164</v>
      </c>
      <c r="C8" s="315">
        <v>47149170.939999998</v>
      </c>
      <c r="D8" s="166"/>
      <c r="E8" s="8"/>
    </row>
    <row r="9" spans="1:6">
      <c r="A9" s="164">
        <v>4</v>
      </c>
      <c r="B9" s="97" t="s">
        <v>193</v>
      </c>
      <c r="C9" s="315">
        <v>0</v>
      </c>
      <c r="D9" s="166"/>
      <c r="E9" s="8"/>
    </row>
    <row r="10" spans="1:6">
      <c r="A10" s="164">
        <v>5</v>
      </c>
      <c r="B10" s="97" t="s">
        <v>165</v>
      </c>
      <c r="C10" s="315">
        <v>21378897.439999998</v>
      </c>
      <c r="D10" s="166"/>
      <c r="E10" s="8"/>
    </row>
    <row r="11" spans="1:6">
      <c r="A11" s="164">
        <v>6.1</v>
      </c>
      <c r="B11" s="97" t="s">
        <v>166</v>
      </c>
      <c r="C11" s="316">
        <v>893086433.96850014</v>
      </c>
      <c r="D11" s="167"/>
      <c r="E11" s="9"/>
    </row>
    <row r="12" spans="1:6">
      <c r="A12" s="164">
        <v>6.2</v>
      </c>
      <c r="B12" s="98" t="s">
        <v>167</v>
      </c>
      <c r="C12" s="316">
        <v>-33220065.124946009</v>
      </c>
      <c r="D12" s="167"/>
      <c r="E12" s="9"/>
    </row>
    <row r="13" spans="1:6">
      <c r="A13" s="164" t="s">
        <v>393</v>
      </c>
      <c r="B13" s="99" t="s">
        <v>394</v>
      </c>
      <c r="C13" s="316">
        <v>-16505687.23375899</v>
      </c>
      <c r="D13" s="266" t="s">
        <v>412</v>
      </c>
      <c r="E13" s="9"/>
    </row>
    <row r="14" spans="1:6">
      <c r="A14" s="164">
        <v>6</v>
      </c>
      <c r="B14" s="97" t="s">
        <v>168</v>
      </c>
      <c r="C14" s="322">
        <f>C11+C12</f>
        <v>859866368.84355414</v>
      </c>
      <c r="D14" s="167"/>
      <c r="E14" s="8"/>
    </row>
    <row r="15" spans="1:6">
      <c r="A15" s="164">
        <v>7</v>
      </c>
      <c r="B15" s="97" t="s">
        <v>169</v>
      </c>
      <c r="C15" s="315">
        <v>5381964.5999999996</v>
      </c>
      <c r="D15" s="166"/>
      <c r="E15" s="8"/>
    </row>
    <row r="16" spans="1:6">
      <c r="A16" s="164">
        <v>8</v>
      </c>
      <c r="B16" s="97" t="s">
        <v>170</v>
      </c>
      <c r="C16" s="315">
        <v>0</v>
      </c>
      <c r="D16" s="166"/>
      <c r="E16" s="8"/>
    </row>
    <row r="17" spans="1:5">
      <c r="A17" s="164">
        <v>9</v>
      </c>
      <c r="B17" s="97" t="s">
        <v>171</v>
      </c>
      <c r="C17" s="315">
        <v>6343854.7799999993</v>
      </c>
      <c r="D17" s="166"/>
      <c r="E17" s="8"/>
    </row>
    <row r="18" spans="1:5">
      <c r="A18" s="164">
        <v>9.1</v>
      </c>
      <c r="B18" s="99" t="s">
        <v>260</v>
      </c>
      <c r="C18" s="316"/>
      <c r="D18" s="166"/>
      <c r="E18" s="8"/>
    </row>
    <row r="19" spans="1:5">
      <c r="A19" s="164">
        <v>9.1999999999999993</v>
      </c>
      <c r="B19" s="99" t="s">
        <v>249</v>
      </c>
      <c r="C19" s="316"/>
      <c r="D19" s="166"/>
      <c r="E19" s="8"/>
    </row>
    <row r="20" spans="1:5">
      <c r="A20" s="164">
        <v>9.3000000000000007</v>
      </c>
      <c r="B20" s="99" t="s">
        <v>248</v>
      </c>
      <c r="C20" s="316"/>
      <c r="D20" s="166"/>
      <c r="E20" s="8"/>
    </row>
    <row r="21" spans="1:5">
      <c r="A21" s="164">
        <v>10</v>
      </c>
      <c r="B21" s="97" t="s">
        <v>172</v>
      </c>
      <c r="C21" s="315">
        <v>74430719.24000001</v>
      </c>
      <c r="D21" s="166"/>
      <c r="E21" s="8"/>
    </row>
    <row r="22" spans="1:5">
      <c r="A22" s="164">
        <v>10.1</v>
      </c>
      <c r="B22" s="99" t="s">
        <v>247</v>
      </c>
      <c r="C22" s="315">
        <f>'9. Capital'!C15</f>
        <v>1443007.8600000003</v>
      </c>
      <c r="D22" s="266" t="s">
        <v>366</v>
      </c>
      <c r="E22" s="8"/>
    </row>
    <row r="23" spans="1:5">
      <c r="A23" s="164">
        <v>11</v>
      </c>
      <c r="B23" s="100" t="s">
        <v>173</v>
      </c>
      <c r="C23" s="317">
        <v>13678991.859999999</v>
      </c>
      <c r="D23" s="168"/>
      <c r="E23" s="8"/>
    </row>
    <row r="24" spans="1:5">
      <c r="A24" s="164">
        <v>12</v>
      </c>
      <c r="B24" s="102" t="s">
        <v>174</v>
      </c>
      <c r="C24" s="318">
        <f>SUM(C6:C10,C14:C17,C21,C23)</f>
        <v>1216243585.863554</v>
      </c>
      <c r="D24" s="169"/>
      <c r="E24" s="7"/>
    </row>
    <row r="25" spans="1:5">
      <c r="A25" s="164">
        <v>13</v>
      </c>
      <c r="B25" s="97" t="s">
        <v>175</v>
      </c>
      <c r="C25" s="319">
        <v>0</v>
      </c>
      <c r="D25" s="170"/>
      <c r="E25" s="8"/>
    </row>
    <row r="26" spans="1:5">
      <c r="A26" s="164">
        <v>14</v>
      </c>
      <c r="B26" s="97" t="s">
        <v>176</v>
      </c>
      <c r="C26" s="315">
        <v>199076609.52999997</v>
      </c>
      <c r="D26" s="166"/>
      <c r="E26" s="8"/>
    </row>
    <row r="27" spans="1:5">
      <c r="A27" s="164">
        <v>15</v>
      </c>
      <c r="B27" s="97" t="s">
        <v>177</v>
      </c>
      <c r="C27" s="315">
        <v>237967639.85720006</v>
      </c>
      <c r="D27" s="166"/>
      <c r="E27" s="8"/>
    </row>
    <row r="28" spans="1:5">
      <c r="A28" s="164">
        <v>16</v>
      </c>
      <c r="B28" s="97" t="s">
        <v>178</v>
      </c>
      <c r="C28" s="315">
        <v>225339251.13</v>
      </c>
      <c r="D28" s="166"/>
      <c r="E28" s="8"/>
    </row>
    <row r="29" spans="1:5">
      <c r="A29" s="164">
        <v>17</v>
      </c>
      <c r="B29" s="97" t="s">
        <v>179</v>
      </c>
      <c r="C29" s="315">
        <v>0</v>
      </c>
      <c r="D29" s="166"/>
      <c r="E29" s="8"/>
    </row>
    <row r="30" spans="1:5">
      <c r="A30" s="164">
        <v>18</v>
      </c>
      <c r="B30" s="97" t="s">
        <v>180</v>
      </c>
      <c r="C30" s="315">
        <v>307300994.53781509</v>
      </c>
      <c r="D30" s="166"/>
      <c r="E30" s="8"/>
    </row>
    <row r="31" spans="1:5">
      <c r="A31" s="164">
        <v>19</v>
      </c>
      <c r="B31" s="97" t="s">
        <v>181</v>
      </c>
      <c r="C31" s="315">
        <v>8424494.3200000003</v>
      </c>
      <c r="D31" s="166"/>
      <c r="E31" s="8"/>
    </row>
    <row r="32" spans="1:5">
      <c r="A32" s="164">
        <v>20</v>
      </c>
      <c r="B32" s="97" t="s">
        <v>103</v>
      </c>
      <c r="C32" s="315">
        <v>13096715.387300001</v>
      </c>
      <c r="D32" s="166"/>
      <c r="E32" s="8"/>
    </row>
    <row r="33" spans="1:5">
      <c r="A33" s="164">
        <v>20.100000000000001</v>
      </c>
      <c r="B33" s="101" t="s">
        <v>392</v>
      </c>
      <c r="C33" s="391">
        <v>945850.51730000018</v>
      </c>
      <c r="D33" s="168"/>
      <c r="E33" s="8"/>
    </row>
    <row r="34" spans="1:5">
      <c r="A34" s="164">
        <v>21</v>
      </c>
      <c r="B34" s="100" t="s">
        <v>182</v>
      </c>
      <c r="C34" s="317">
        <v>60180000.000000015</v>
      </c>
      <c r="D34" s="168"/>
      <c r="E34" s="8"/>
    </row>
    <row r="35" spans="1:5">
      <c r="A35" s="164">
        <v>21.1</v>
      </c>
      <c r="B35" s="101" t="s">
        <v>246</v>
      </c>
      <c r="C35" s="320">
        <v>38515200.000000015</v>
      </c>
      <c r="D35" s="266" t="s">
        <v>417</v>
      </c>
      <c r="E35" s="8"/>
    </row>
    <row r="36" spans="1:5">
      <c r="A36" s="164">
        <v>22</v>
      </c>
      <c r="B36" s="102" t="s">
        <v>183</v>
      </c>
      <c r="C36" s="318">
        <f>SUM(C25:C34)-C33</f>
        <v>1051385704.7623152</v>
      </c>
      <c r="D36" s="169"/>
      <c r="E36" s="7"/>
    </row>
    <row r="37" spans="1:5">
      <c r="A37" s="164">
        <v>23</v>
      </c>
      <c r="B37" s="100" t="s">
        <v>184</v>
      </c>
      <c r="C37" s="315">
        <v>88914815</v>
      </c>
      <c r="D37" s="266" t="s">
        <v>413</v>
      </c>
      <c r="E37" s="8"/>
    </row>
    <row r="38" spans="1:5">
      <c r="A38" s="164">
        <v>24</v>
      </c>
      <c r="B38" s="100" t="s">
        <v>185</v>
      </c>
      <c r="C38" s="315">
        <v>0</v>
      </c>
      <c r="D38" s="166"/>
      <c r="E38" s="8"/>
    </row>
    <row r="39" spans="1:5">
      <c r="A39" s="164">
        <v>25</v>
      </c>
      <c r="B39" s="100" t="s">
        <v>245</v>
      </c>
      <c r="C39" s="315">
        <v>0</v>
      </c>
      <c r="D39" s="166"/>
      <c r="E39" s="8"/>
    </row>
    <row r="40" spans="1:5">
      <c r="A40" s="164">
        <v>26</v>
      </c>
      <c r="B40" s="100" t="s">
        <v>187</v>
      </c>
      <c r="C40" s="315">
        <v>36388151.469999999</v>
      </c>
      <c r="D40" s="266" t="s">
        <v>414</v>
      </c>
      <c r="E40" s="8"/>
    </row>
    <row r="41" spans="1:5">
      <c r="A41" s="164">
        <v>27</v>
      </c>
      <c r="B41" s="100" t="s">
        <v>188</v>
      </c>
      <c r="C41" s="315">
        <v>0</v>
      </c>
      <c r="D41" s="166"/>
      <c r="E41" s="8"/>
    </row>
    <row r="42" spans="1:5">
      <c r="A42" s="164">
        <v>28</v>
      </c>
      <c r="B42" s="100" t="s">
        <v>189</v>
      </c>
      <c r="C42" s="315">
        <v>39554914.618000008</v>
      </c>
      <c r="D42" s="266" t="s">
        <v>415</v>
      </c>
      <c r="E42" s="8"/>
    </row>
    <row r="43" spans="1:5">
      <c r="A43" s="164">
        <v>29</v>
      </c>
      <c r="B43" s="100" t="s">
        <v>38</v>
      </c>
      <c r="C43" s="315"/>
      <c r="D43" s="166"/>
      <c r="E43" s="8"/>
    </row>
    <row r="44" spans="1:5" ht="16.5" thickBot="1">
      <c r="A44" s="171">
        <v>30</v>
      </c>
      <c r="B44" s="172" t="s">
        <v>190</v>
      </c>
      <c r="C44" s="321">
        <f>SUM(C37:C43)</f>
        <v>164857881.088</v>
      </c>
      <c r="D44" s="173"/>
      <c r="E44" s="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2"/>
  <sheetViews>
    <sheetView zoomScale="70" zoomScaleNormal="70" workbookViewId="0">
      <pane xSplit="2" ySplit="7" topLeftCell="J8" activePane="bottomRight" state="frozen"/>
      <selection pane="topRight" activeCell="C1" sqref="C1"/>
      <selection pane="bottomLeft" activeCell="A8" sqref="A8"/>
      <selection pane="bottomRight" activeCell="J40" sqref="J40"/>
    </sheetView>
  </sheetViews>
  <sheetFormatPr defaultColWidth="9.140625" defaultRowHeight="12.75"/>
  <cols>
    <col min="1" max="1" width="10.5703125" style="2" bestFit="1" customWidth="1"/>
    <col min="2" max="2" width="95" style="2" customWidth="1"/>
    <col min="3" max="3" width="11.28515625" style="2" bestFit="1" customWidth="1"/>
    <col min="4" max="4" width="13.28515625" style="2" bestFit="1" customWidth="1"/>
    <col min="5" max="5" width="10.7109375" style="2" bestFit="1" customWidth="1"/>
    <col min="6" max="6" width="13.28515625" style="2" bestFit="1" customWidth="1"/>
    <col min="7" max="7" width="9.42578125" style="2" bestFit="1" customWidth="1"/>
    <col min="8" max="8" width="13.28515625" style="2" bestFit="1" customWidth="1"/>
    <col min="9" max="9" width="9.42578125" style="2" bestFit="1" customWidth="1"/>
    <col min="10" max="10" width="13.28515625" style="2" bestFit="1" customWidth="1"/>
    <col min="11" max="11" width="11.28515625" style="2" bestFit="1" customWidth="1"/>
    <col min="12" max="12" width="13.28515625" style="2" bestFit="1" customWidth="1"/>
    <col min="13" max="13" width="11.7109375" style="2" bestFit="1" customWidth="1"/>
    <col min="14" max="14" width="13.28515625" style="2" bestFit="1" customWidth="1"/>
    <col min="15" max="15" width="9.42578125" style="2" bestFit="1" customWidth="1"/>
    <col min="16" max="16" width="13.28515625" style="2" bestFit="1" customWidth="1"/>
    <col min="17" max="17" width="9.42578125" style="2" bestFit="1" customWidth="1"/>
    <col min="18" max="18" width="13.28515625" style="2" bestFit="1" customWidth="1"/>
    <col min="19" max="19" width="31.5703125" style="2" bestFit="1" customWidth="1"/>
    <col min="20" max="16384" width="9.140625" style="13"/>
  </cols>
  <sheetData>
    <row r="1" spans="1:19">
      <c r="A1" s="2" t="s">
        <v>199</v>
      </c>
      <c r="B1" s="2" t="str">
        <f>'1. key ratios'!B1</f>
        <v>ს.ს "პროკრედიტ ბანკი"</v>
      </c>
    </row>
    <row r="2" spans="1:19">
      <c r="A2" s="2" t="s">
        <v>200</v>
      </c>
      <c r="B2" s="375">
        <f>'1. key ratios'!B2</f>
        <v>42916</v>
      </c>
    </row>
    <row r="4" spans="1:19" ht="39" thickBot="1">
      <c r="A4" s="80" t="s">
        <v>357</v>
      </c>
      <c r="B4" s="356" t="s">
        <v>382</v>
      </c>
    </row>
    <row r="5" spans="1:19">
      <c r="A5" s="151"/>
      <c r="B5" s="155"/>
      <c r="C5" s="131" t="s">
        <v>0</v>
      </c>
      <c r="D5" s="131" t="s">
        <v>1</v>
      </c>
      <c r="E5" s="131" t="s">
        <v>2</v>
      </c>
      <c r="F5" s="131" t="s">
        <v>3</v>
      </c>
      <c r="G5" s="131" t="s">
        <v>4</v>
      </c>
      <c r="H5" s="131" t="s">
        <v>6</v>
      </c>
      <c r="I5" s="131" t="s">
        <v>251</v>
      </c>
      <c r="J5" s="131" t="s">
        <v>252</v>
      </c>
      <c r="K5" s="131" t="s">
        <v>253</v>
      </c>
      <c r="L5" s="131" t="s">
        <v>254</v>
      </c>
      <c r="M5" s="131" t="s">
        <v>255</v>
      </c>
      <c r="N5" s="131" t="s">
        <v>256</v>
      </c>
      <c r="O5" s="131" t="s">
        <v>369</v>
      </c>
      <c r="P5" s="131" t="s">
        <v>370</v>
      </c>
      <c r="Q5" s="131" t="s">
        <v>371</v>
      </c>
      <c r="R5" s="347" t="s">
        <v>372</v>
      </c>
      <c r="S5" s="132" t="s">
        <v>373</v>
      </c>
    </row>
    <row r="6" spans="1:19" ht="46.5" customHeight="1">
      <c r="A6" s="178"/>
      <c r="B6" s="452" t="s">
        <v>374</v>
      </c>
      <c r="C6" s="450">
        <v>0</v>
      </c>
      <c r="D6" s="451"/>
      <c r="E6" s="450">
        <v>0.2</v>
      </c>
      <c r="F6" s="451"/>
      <c r="G6" s="450">
        <v>0.35</v>
      </c>
      <c r="H6" s="451"/>
      <c r="I6" s="450">
        <v>0.5</v>
      </c>
      <c r="J6" s="451"/>
      <c r="K6" s="450">
        <v>0.75</v>
      </c>
      <c r="L6" s="451"/>
      <c r="M6" s="450">
        <v>1</v>
      </c>
      <c r="N6" s="451"/>
      <c r="O6" s="450">
        <v>1.5</v>
      </c>
      <c r="P6" s="451"/>
      <c r="Q6" s="450">
        <v>2.5</v>
      </c>
      <c r="R6" s="451"/>
      <c r="S6" s="448" t="s">
        <v>265</v>
      </c>
    </row>
    <row r="7" spans="1:19">
      <c r="A7" s="178"/>
      <c r="B7" s="453"/>
      <c r="C7" s="355" t="s">
        <v>367</v>
      </c>
      <c r="D7" s="355" t="s">
        <v>368</v>
      </c>
      <c r="E7" s="355" t="s">
        <v>367</v>
      </c>
      <c r="F7" s="355" t="s">
        <v>368</v>
      </c>
      <c r="G7" s="355" t="s">
        <v>367</v>
      </c>
      <c r="H7" s="355" t="s">
        <v>368</v>
      </c>
      <c r="I7" s="355" t="s">
        <v>367</v>
      </c>
      <c r="J7" s="355" t="s">
        <v>368</v>
      </c>
      <c r="K7" s="355" t="s">
        <v>367</v>
      </c>
      <c r="L7" s="355" t="s">
        <v>368</v>
      </c>
      <c r="M7" s="355" t="s">
        <v>367</v>
      </c>
      <c r="N7" s="355" t="s">
        <v>368</v>
      </c>
      <c r="O7" s="355" t="s">
        <v>367</v>
      </c>
      <c r="P7" s="355" t="s">
        <v>368</v>
      </c>
      <c r="Q7" s="355" t="s">
        <v>367</v>
      </c>
      <c r="R7" s="355" t="s">
        <v>368</v>
      </c>
      <c r="S7" s="449"/>
    </row>
    <row r="8" spans="1:19" s="182" customFormat="1">
      <c r="A8" s="135">
        <v>1</v>
      </c>
      <c r="B8" s="205" t="s">
        <v>228</v>
      </c>
      <c r="C8" s="323">
        <v>55229745.719999999</v>
      </c>
      <c r="D8" s="323"/>
      <c r="E8" s="323">
        <v>0</v>
      </c>
      <c r="F8" s="348"/>
      <c r="G8" s="323">
        <v>0</v>
      </c>
      <c r="H8" s="323"/>
      <c r="I8" s="323">
        <v>0</v>
      </c>
      <c r="J8" s="323"/>
      <c r="K8" s="323">
        <v>0</v>
      </c>
      <c r="L8" s="323"/>
      <c r="M8" s="323">
        <v>115484619.93740001</v>
      </c>
      <c r="N8" s="323"/>
      <c r="O8" s="323">
        <v>0</v>
      </c>
      <c r="P8" s="323"/>
      <c r="Q8" s="323">
        <v>0</v>
      </c>
      <c r="R8" s="348"/>
      <c r="S8" s="361">
        <f>$C$6*SUM(C8:D8)+$E$6*SUM(E8:F8)+$G$6*SUM(G8:H8)+$I$6*SUM(I8:J8)+$K$6*SUM(K8:L8)+$M$6*SUM(M8:N8)+$O$6*SUM(O8:P8)+$Q$6*SUM(Q8:R8)</f>
        <v>115484619.93740001</v>
      </c>
    </row>
    <row r="9" spans="1:19" s="182" customFormat="1">
      <c r="A9" s="135">
        <v>2</v>
      </c>
      <c r="B9" s="205" t="s">
        <v>229</v>
      </c>
      <c r="C9" s="323">
        <v>0</v>
      </c>
      <c r="D9" s="323"/>
      <c r="E9" s="323">
        <v>0</v>
      </c>
      <c r="F9" s="323"/>
      <c r="G9" s="323">
        <v>0</v>
      </c>
      <c r="H9" s="323"/>
      <c r="I9" s="323">
        <v>0</v>
      </c>
      <c r="J9" s="323"/>
      <c r="K9" s="323">
        <v>0</v>
      </c>
      <c r="L9" s="323"/>
      <c r="M9" s="323">
        <v>0</v>
      </c>
      <c r="N9" s="323"/>
      <c r="O9" s="323">
        <v>0</v>
      </c>
      <c r="P9" s="323"/>
      <c r="Q9" s="323">
        <v>0</v>
      </c>
      <c r="R9" s="348"/>
      <c r="S9" s="361">
        <f t="shared" ref="S9:S21" si="0">$C$6*SUM(C9:D9)+$E$6*SUM(E9:F9)+$G$6*SUM(G9:H9)+$I$6*SUM(I9:J9)+$K$6*SUM(K9:L9)+$M$6*SUM(M9:N9)+$O$6*SUM(O9:P9)+$Q$6*SUM(Q9:R9)</f>
        <v>0</v>
      </c>
    </row>
    <row r="10" spans="1:19" s="182" customFormat="1">
      <c r="A10" s="135">
        <v>3</v>
      </c>
      <c r="B10" s="205" t="s">
        <v>230</v>
      </c>
      <c r="C10" s="323">
        <v>0</v>
      </c>
      <c r="D10" s="323"/>
      <c r="E10" s="323">
        <v>0</v>
      </c>
      <c r="F10" s="323"/>
      <c r="G10" s="323">
        <v>0</v>
      </c>
      <c r="H10" s="323"/>
      <c r="I10" s="323">
        <v>0</v>
      </c>
      <c r="J10" s="323"/>
      <c r="K10" s="323">
        <v>0</v>
      </c>
      <c r="L10" s="323"/>
      <c r="M10" s="323">
        <v>0</v>
      </c>
      <c r="N10" s="323"/>
      <c r="O10" s="323">
        <v>0</v>
      </c>
      <c r="P10" s="323"/>
      <c r="Q10" s="323">
        <v>0</v>
      </c>
      <c r="R10" s="348"/>
      <c r="S10" s="361">
        <f t="shared" si="0"/>
        <v>0</v>
      </c>
    </row>
    <row r="11" spans="1:19" s="182" customFormat="1">
      <c r="A11" s="135">
        <v>4</v>
      </c>
      <c r="B11" s="205" t="s">
        <v>231</v>
      </c>
      <c r="C11" s="323">
        <v>0</v>
      </c>
      <c r="D11" s="323"/>
      <c r="E11" s="323">
        <v>0</v>
      </c>
      <c r="F11" s="323"/>
      <c r="G11" s="323">
        <v>0</v>
      </c>
      <c r="H11" s="323"/>
      <c r="I11" s="323">
        <v>0</v>
      </c>
      <c r="J11" s="323"/>
      <c r="K11" s="323">
        <v>0</v>
      </c>
      <c r="L11" s="323"/>
      <c r="M11" s="323">
        <v>0</v>
      </c>
      <c r="N11" s="323"/>
      <c r="O11" s="323">
        <v>0</v>
      </c>
      <c r="P11" s="323"/>
      <c r="Q11" s="323">
        <v>0</v>
      </c>
      <c r="R11" s="348"/>
      <c r="S11" s="361">
        <f t="shared" si="0"/>
        <v>0</v>
      </c>
    </row>
    <row r="12" spans="1:19" s="182" customFormat="1">
      <c r="A12" s="135">
        <v>5</v>
      </c>
      <c r="B12" s="205" t="s">
        <v>232</v>
      </c>
      <c r="C12" s="323">
        <v>0</v>
      </c>
      <c r="D12" s="323"/>
      <c r="E12" s="323">
        <v>0</v>
      </c>
      <c r="F12" s="323"/>
      <c r="G12" s="323">
        <v>0</v>
      </c>
      <c r="H12" s="323"/>
      <c r="I12" s="323">
        <v>0</v>
      </c>
      <c r="J12" s="323"/>
      <c r="K12" s="323">
        <v>0</v>
      </c>
      <c r="L12" s="323"/>
      <c r="M12" s="323">
        <v>0</v>
      </c>
      <c r="N12" s="323"/>
      <c r="O12" s="323">
        <v>0</v>
      </c>
      <c r="P12" s="323"/>
      <c r="Q12" s="323">
        <v>0</v>
      </c>
      <c r="R12" s="348"/>
      <c r="S12" s="361">
        <f t="shared" si="0"/>
        <v>0</v>
      </c>
    </row>
    <row r="13" spans="1:19" s="182" customFormat="1">
      <c r="A13" s="135">
        <v>6</v>
      </c>
      <c r="B13" s="205" t="s">
        <v>233</v>
      </c>
      <c r="C13" s="323">
        <v>0</v>
      </c>
      <c r="D13" s="323"/>
      <c r="E13" s="323">
        <v>46284333.854700007</v>
      </c>
      <c r="F13" s="323"/>
      <c r="G13" s="323">
        <v>0</v>
      </c>
      <c r="H13" s="323"/>
      <c r="I13" s="323">
        <v>867754.90080000006</v>
      </c>
      <c r="J13" s="323"/>
      <c r="K13" s="323">
        <v>0</v>
      </c>
      <c r="L13" s="323"/>
      <c r="M13" s="323">
        <v>0</v>
      </c>
      <c r="N13" s="323"/>
      <c r="O13" s="323">
        <v>0</v>
      </c>
      <c r="P13" s="323"/>
      <c r="Q13" s="323">
        <v>0</v>
      </c>
      <c r="R13" s="348"/>
      <c r="S13" s="361">
        <f t="shared" si="0"/>
        <v>9690744.2213400025</v>
      </c>
    </row>
    <row r="14" spans="1:19" s="182" customFormat="1">
      <c r="A14" s="135">
        <v>7</v>
      </c>
      <c r="B14" s="205" t="s">
        <v>78</v>
      </c>
      <c r="C14" s="323">
        <v>0</v>
      </c>
      <c r="D14" s="323"/>
      <c r="E14" s="323">
        <v>0</v>
      </c>
      <c r="F14" s="323"/>
      <c r="G14" s="323">
        <v>0</v>
      </c>
      <c r="H14" s="323"/>
      <c r="I14" s="323">
        <v>0</v>
      </c>
      <c r="J14" s="323"/>
      <c r="K14" s="323">
        <v>0</v>
      </c>
      <c r="L14" s="323"/>
      <c r="M14" s="323">
        <v>683245961.90459979</v>
      </c>
      <c r="N14" s="323">
        <v>39774467.979204804</v>
      </c>
      <c r="O14" s="323">
        <v>0</v>
      </c>
      <c r="P14" s="323"/>
      <c r="Q14" s="323">
        <v>0</v>
      </c>
      <c r="R14" s="348"/>
      <c r="S14" s="361">
        <f t="shared" si="0"/>
        <v>723020429.88380456</v>
      </c>
    </row>
    <row r="15" spans="1:19" s="182" customFormat="1">
      <c r="A15" s="135">
        <v>8</v>
      </c>
      <c r="B15" s="205" t="s">
        <v>79</v>
      </c>
      <c r="C15" s="323">
        <v>0</v>
      </c>
      <c r="D15" s="323"/>
      <c r="E15" s="323">
        <v>0</v>
      </c>
      <c r="F15" s="323"/>
      <c r="G15" s="323">
        <v>0</v>
      </c>
      <c r="H15" s="323"/>
      <c r="I15" s="323">
        <v>0</v>
      </c>
      <c r="J15" s="323"/>
      <c r="K15" s="323">
        <v>173492241.25009999</v>
      </c>
      <c r="L15" s="323"/>
      <c r="M15" s="323">
        <v>0</v>
      </c>
      <c r="N15" s="323"/>
      <c r="O15" s="323">
        <v>0</v>
      </c>
      <c r="P15" s="323"/>
      <c r="Q15" s="323">
        <v>0</v>
      </c>
      <c r="R15" s="348"/>
      <c r="S15" s="361">
        <f t="shared" si="0"/>
        <v>130119180.93757498</v>
      </c>
    </row>
    <row r="16" spans="1:19" s="182" customFormat="1">
      <c r="A16" s="135">
        <v>9</v>
      </c>
      <c r="B16" s="205" t="s">
        <v>80</v>
      </c>
      <c r="C16" s="323">
        <v>0</v>
      </c>
      <c r="D16" s="323"/>
      <c r="E16" s="323">
        <v>0</v>
      </c>
      <c r="F16" s="323"/>
      <c r="G16" s="323">
        <v>0</v>
      </c>
      <c r="H16" s="323"/>
      <c r="I16" s="323">
        <v>0</v>
      </c>
      <c r="J16" s="323"/>
      <c r="K16" s="323">
        <v>0</v>
      </c>
      <c r="L16" s="323"/>
      <c r="M16" s="323">
        <v>0</v>
      </c>
      <c r="N16" s="323"/>
      <c r="O16" s="323">
        <v>0</v>
      </c>
      <c r="P16" s="323"/>
      <c r="Q16" s="323">
        <v>0</v>
      </c>
      <c r="R16" s="348"/>
      <c r="S16" s="361">
        <f t="shared" si="0"/>
        <v>0</v>
      </c>
    </row>
    <row r="17" spans="1:19" s="182" customFormat="1">
      <c r="A17" s="135">
        <v>10</v>
      </c>
      <c r="B17" s="205" t="s">
        <v>72</v>
      </c>
      <c r="C17" s="323">
        <v>0</v>
      </c>
      <c r="D17" s="323"/>
      <c r="E17" s="323">
        <v>0</v>
      </c>
      <c r="F17" s="323"/>
      <c r="G17" s="323">
        <v>0</v>
      </c>
      <c r="H17" s="323"/>
      <c r="I17" s="323">
        <v>0</v>
      </c>
      <c r="J17" s="323"/>
      <c r="K17" s="323">
        <v>0</v>
      </c>
      <c r="L17" s="323"/>
      <c r="M17" s="323">
        <v>4919570.9485999998</v>
      </c>
      <c r="N17" s="323"/>
      <c r="O17" s="323">
        <v>0</v>
      </c>
      <c r="P17" s="323"/>
      <c r="Q17" s="323">
        <v>0</v>
      </c>
      <c r="R17" s="348"/>
      <c r="S17" s="361">
        <f t="shared" si="0"/>
        <v>4919570.9485999998</v>
      </c>
    </row>
    <row r="18" spans="1:19" s="182" customFormat="1">
      <c r="A18" s="135">
        <v>11</v>
      </c>
      <c r="B18" s="205" t="s">
        <v>73</v>
      </c>
      <c r="C18" s="323">
        <v>0</v>
      </c>
      <c r="D18" s="323"/>
      <c r="E18" s="323">
        <v>0</v>
      </c>
      <c r="F18" s="323"/>
      <c r="G18" s="323">
        <v>0</v>
      </c>
      <c r="H18" s="323"/>
      <c r="I18" s="323">
        <v>0</v>
      </c>
      <c r="J18" s="323"/>
      <c r="K18" s="323">
        <v>0</v>
      </c>
      <c r="L18" s="323"/>
      <c r="M18" s="323">
        <v>0</v>
      </c>
      <c r="N18" s="323"/>
      <c r="O18" s="323">
        <v>0</v>
      </c>
      <c r="P18" s="323"/>
      <c r="Q18" s="323">
        <v>0</v>
      </c>
      <c r="R18" s="348"/>
      <c r="S18" s="361">
        <f t="shared" si="0"/>
        <v>0</v>
      </c>
    </row>
    <row r="19" spans="1:19" s="182" customFormat="1">
      <c r="A19" s="135">
        <v>12</v>
      </c>
      <c r="B19" s="205" t="s">
        <v>74</v>
      </c>
      <c r="C19" s="323">
        <v>0</v>
      </c>
      <c r="D19" s="323"/>
      <c r="E19" s="323">
        <v>0</v>
      </c>
      <c r="F19" s="323"/>
      <c r="G19" s="323">
        <v>0</v>
      </c>
      <c r="H19" s="323"/>
      <c r="I19" s="323">
        <v>0</v>
      </c>
      <c r="J19" s="323"/>
      <c r="K19" s="323">
        <v>0</v>
      </c>
      <c r="L19" s="323"/>
      <c r="M19" s="323">
        <v>0</v>
      </c>
      <c r="N19" s="323"/>
      <c r="O19" s="323">
        <v>0</v>
      </c>
      <c r="P19" s="323"/>
      <c r="Q19" s="323">
        <v>0</v>
      </c>
      <c r="R19" s="348"/>
      <c r="S19" s="361">
        <f t="shared" si="0"/>
        <v>0</v>
      </c>
    </row>
    <row r="20" spans="1:19" s="182" customFormat="1">
      <c r="A20" s="135">
        <v>13</v>
      </c>
      <c r="B20" s="205" t="s">
        <v>75</v>
      </c>
      <c r="C20" s="323">
        <v>0</v>
      </c>
      <c r="D20" s="323"/>
      <c r="E20" s="323">
        <v>0</v>
      </c>
      <c r="F20" s="323"/>
      <c r="G20" s="323">
        <v>0</v>
      </c>
      <c r="H20" s="323"/>
      <c r="I20" s="323">
        <v>0</v>
      </c>
      <c r="J20" s="323"/>
      <c r="K20" s="323">
        <v>0</v>
      </c>
      <c r="L20" s="323"/>
      <c r="M20" s="323">
        <v>0</v>
      </c>
      <c r="N20" s="323"/>
      <c r="O20" s="323">
        <v>0</v>
      </c>
      <c r="P20" s="323"/>
      <c r="Q20" s="323">
        <v>0</v>
      </c>
      <c r="R20" s="348"/>
      <c r="S20" s="361">
        <f t="shared" si="0"/>
        <v>0</v>
      </c>
    </row>
    <row r="21" spans="1:19" s="182" customFormat="1">
      <c r="A21" s="135">
        <v>14</v>
      </c>
      <c r="B21" s="205" t="s">
        <v>263</v>
      </c>
      <c r="C21" s="323">
        <v>58438787</v>
      </c>
      <c r="D21" s="323"/>
      <c r="E21" s="323">
        <v>0</v>
      </c>
      <c r="F21" s="323"/>
      <c r="G21" s="323">
        <v>0</v>
      </c>
      <c r="H21" s="323"/>
      <c r="I21" s="323">
        <v>0</v>
      </c>
      <c r="J21" s="323"/>
      <c r="K21" s="323">
        <v>0</v>
      </c>
      <c r="L21" s="323"/>
      <c r="M21" s="323">
        <v>81263301.720200002</v>
      </c>
      <c r="N21" s="323"/>
      <c r="O21" s="323">
        <v>0</v>
      </c>
      <c r="P21" s="323"/>
      <c r="Q21" s="323">
        <v>5599871.3300000001</v>
      </c>
      <c r="R21" s="348"/>
      <c r="S21" s="361">
        <f t="shared" si="0"/>
        <v>95262980.045200005</v>
      </c>
    </row>
    <row r="22" spans="1:19" ht="13.5" thickBot="1">
      <c r="A22" s="112"/>
      <c r="B22" s="184" t="s">
        <v>71</v>
      </c>
      <c r="C22" s="324">
        <f>SUM(C8:C21)</f>
        <v>113668532.72</v>
      </c>
      <c r="D22" s="324">
        <f t="shared" ref="D22:S22" si="1">SUM(D8:D21)</f>
        <v>0</v>
      </c>
      <c r="E22" s="324">
        <f t="shared" si="1"/>
        <v>46284333.854700007</v>
      </c>
      <c r="F22" s="324">
        <f t="shared" si="1"/>
        <v>0</v>
      </c>
      <c r="G22" s="324">
        <f t="shared" si="1"/>
        <v>0</v>
      </c>
      <c r="H22" s="324">
        <f t="shared" si="1"/>
        <v>0</v>
      </c>
      <c r="I22" s="324">
        <f t="shared" si="1"/>
        <v>867754.90080000006</v>
      </c>
      <c r="J22" s="324">
        <f t="shared" si="1"/>
        <v>0</v>
      </c>
      <c r="K22" s="324">
        <f t="shared" si="1"/>
        <v>173492241.25009999</v>
      </c>
      <c r="L22" s="324">
        <f t="shared" si="1"/>
        <v>0</v>
      </c>
      <c r="M22" s="324">
        <f t="shared" si="1"/>
        <v>884913454.51079988</v>
      </c>
      <c r="N22" s="324">
        <f t="shared" si="1"/>
        <v>39774467.979204804</v>
      </c>
      <c r="O22" s="324">
        <f t="shared" si="1"/>
        <v>0</v>
      </c>
      <c r="P22" s="324">
        <f t="shared" si="1"/>
        <v>0</v>
      </c>
      <c r="Q22" s="324">
        <f t="shared" si="1"/>
        <v>5599871.3300000001</v>
      </c>
      <c r="R22" s="324">
        <f t="shared" si="1"/>
        <v>0</v>
      </c>
      <c r="S22" s="392">
        <f t="shared" si="1"/>
        <v>1078497525.9739196</v>
      </c>
    </row>
  </sheetData>
  <mergeCells count="10">
    <mergeCell ref="S6:S7"/>
    <mergeCell ref="O6:P6"/>
    <mergeCell ref="Q6:R6"/>
    <mergeCell ref="B6:B7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4"/>
  <sheetViews>
    <sheetView zoomScale="70" zoomScaleNormal="70" workbookViewId="0">
      <pane xSplit="2" ySplit="6" topLeftCell="Q7" activePane="bottomRight" state="frozen"/>
      <selection pane="topRight" activeCell="C1" sqref="C1"/>
      <selection pane="bottomLeft" activeCell="A6" sqref="A6"/>
      <selection pane="bottomRight" activeCell="V7" sqref="V7:V19"/>
    </sheetView>
  </sheetViews>
  <sheetFormatPr defaultColWidth="9.140625" defaultRowHeight="12.75"/>
  <cols>
    <col min="1" max="1" width="10.5703125" style="2" bestFit="1" customWidth="1"/>
    <col min="2" max="2" width="74.5703125" style="2" customWidth="1"/>
    <col min="3" max="3" width="19" style="2" customWidth="1"/>
    <col min="4" max="4" width="19.5703125" style="2" customWidth="1"/>
    <col min="5" max="5" width="31.140625" style="2" customWidth="1"/>
    <col min="6" max="6" width="29.140625" style="2" customWidth="1"/>
    <col min="7" max="7" width="28.5703125" style="2" customWidth="1"/>
    <col min="8" max="8" width="26.42578125" style="2" customWidth="1"/>
    <col min="9" max="9" width="23.7109375" style="2" customWidth="1"/>
    <col min="10" max="10" width="21.5703125" style="2" customWidth="1"/>
    <col min="11" max="11" width="15.7109375" style="2" customWidth="1"/>
    <col min="12" max="12" width="13.28515625" style="2" customWidth="1"/>
    <col min="13" max="13" width="20.85546875" style="2" customWidth="1"/>
    <col min="14" max="14" width="19.28515625" style="2" customWidth="1"/>
    <col min="15" max="15" width="18.42578125" style="2" customWidth="1"/>
    <col min="16" max="16" width="19" style="2" customWidth="1"/>
    <col min="17" max="17" width="20.28515625" style="2" customWidth="1"/>
    <col min="18" max="18" width="18" style="2" customWidth="1"/>
    <col min="19" max="19" width="36" style="2" customWidth="1"/>
    <col min="20" max="20" width="19.42578125" style="2" customWidth="1"/>
    <col min="21" max="21" width="19.140625" style="2" customWidth="1"/>
    <col min="22" max="22" width="20" style="2" customWidth="1"/>
    <col min="23" max="16384" width="9.140625" style="13"/>
  </cols>
  <sheetData>
    <row r="1" spans="1:22">
      <c r="A1" s="2" t="s">
        <v>199</v>
      </c>
      <c r="B1" s="2" t="str">
        <f>'1. key ratios'!B1</f>
        <v>ს.ს "პროკრედიტ ბანკი"</v>
      </c>
    </row>
    <row r="2" spans="1:22">
      <c r="A2" s="2" t="s">
        <v>200</v>
      </c>
      <c r="B2" s="375">
        <f>'1. key ratios'!B2</f>
        <v>42916</v>
      </c>
    </row>
    <row r="4" spans="1:22" ht="27.75" thickBot="1">
      <c r="A4" s="2" t="s">
        <v>358</v>
      </c>
      <c r="B4" s="357" t="s">
        <v>383</v>
      </c>
      <c r="V4" s="237" t="s">
        <v>101</v>
      </c>
    </row>
    <row r="5" spans="1:22">
      <c r="A5" s="110"/>
      <c r="B5" s="111"/>
      <c r="C5" s="454" t="s">
        <v>210</v>
      </c>
      <c r="D5" s="455"/>
      <c r="E5" s="455"/>
      <c r="F5" s="455"/>
      <c r="G5" s="455"/>
      <c r="H5" s="455"/>
      <c r="I5" s="455"/>
      <c r="J5" s="455"/>
      <c r="K5" s="455"/>
      <c r="L5" s="456"/>
      <c r="M5" s="454" t="s">
        <v>211</v>
      </c>
      <c r="N5" s="455"/>
      <c r="O5" s="455"/>
      <c r="P5" s="455"/>
      <c r="Q5" s="455"/>
      <c r="R5" s="455"/>
      <c r="S5" s="456"/>
      <c r="T5" s="459" t="s">
        <v>381</v>
      </c>
      <c r="U5" s="459" t="s">
        <v>380</v>
      </c>
      <c r="V5" s="457" t="s">
        <v>212</v>
      </c>
    </row>
    <row r="6" spans="1:22" s="80" customFormat="1" ht="140.25">
      <c r="A6" s="133"/>
      <c r="B6" s="207"/>
      <c r="C6" s="108" t="s">
        <v>213</v>
      </c>
      <c r="D6" s="107" t="s">
        <v>214</v>
      </c>
      <c r="E6" s="106" t="s">
        <v>215</v>
      </c>
      <c r="F6" s="358" t="s">
        <v>375</v>
      </c>
      <c r="G6" s="107" t="s">
        <v>216</v>
      </c>
      <c r="H6" s="107" t="s">
        <v>217</v>
      </c>
      <c r="I6" s="107" t="s">
        <v>218</v>
      </c>
      <c r="J6" s="107" t="s">
        <v>262</v>
      </c>
      <c r="K6" s="107" t="s">
        <v>219</v>
      </c>
      <c r="L6" s="109" t="s">
        <v>220</v>
      </c>
      <c r="M6" s="108" t="s">
        <v>221</v>
      </c>
      <c r="N6" s="107" t="s">
        <v>222</v>
      </c>
      <c r="O6" s="107" t="s">
        <v>223</v>
      </c>
      <c r="P6" s="107" t="s">
        <v>224</v>
      </c>
      <c r="Q6" s="107" t="s">
        <v>225</v>
      </c>
      <c r="R6" s="107" t="s">
        <v>226</v>
      </c>
      <c r="S6" s="109" t="s">
        <v>227</v>
      </c>
      <c r="T6" s="460"/>
      <c r="U6" s="460"/>
      <c r="V6" s="458"/>
    </row>
    <row r="7" spans="1:22" s="182" customFormat="1">
      <c r="A7" s="183">
        <v>1</v>
      </c>
      <c r="B7" s="181" t="s">
        <v>228</v>
      </c>
      <c r="C7" s="325">
        <v>0</v>
      </c>
      <c r="D7" s="323">
        <v>0</v>
      </c>
      <c r="E7" s="323"/>
      <c r="F7" s="323"/>
      <c r="G7" s="323"/>
      <c r="H7" s="323"/>
      <c r="I7" s="323"/>
      <c r="J7" s="323"/>
      <c r="K7" s="323"/>
      <c r="L7" s="326"/>
      <c r="M7" s="325">
        <v>0</v>
      </c>
      <c r="N7" s="323">
        <v>0</v>
      </c>
      <c r="O7" s="323">
        <v>104781173.31</v>
      </c>
      <c r="P7" s="323">
        <v>0</v>
      </c>
      <c r="Q7" s="323">
        <v>0</v>
      </c>
      <c r="R7" s="323">
        <v>0</v>
      </c>
      <c r="S7" s="326">
        <v>0</v>
      </c>
      <c r="T7" s="352">
        <f>SUM(C7:S7)</f>
        <v>104781173.31</v>
      </c>
      <c r="U7" s="351"/>
      <c r="V7" s="327">
        <f>SUM(T7,U7)</f>
        <v>104781173.31</v>
      </c>
    </row>
    <row r="8" spans="1:22" s="182" customFormat="1">
      <c r="A8" s="183">
        <v>2</v>
      </c>
      <c r="B8" s="181" t="s">
        <v>229</v>
      </c>
      <c r="C8" s="325">
        <v>0</v>
      </c>
      <c r="D8" s="323">
        <v>0</v>
      </c>
      <c r="E8" s="323"/>
      <c r="F8" s="323"/>
      <c r="G8" s="323"/>
      <c r="H8" s="323"/>
      <c r="I8" s="323"/>
      <c r="J8" s="323"/>
      <c r="K8" s="323"/>
      <c r="L8" s="326"/>
      <c r="M8" s="325">
        <v>0</v>
      </c>
      <c r="N8" s="323">
        <v>0</v>
      </c>
      <c r="O8" s="323">
        <v>0</v>
      </c>
      <c r="P8" s="323">
        <v>0</v>
      </c>
      <c r="Q8" s="323">
        <v>0</v>
      </c>
      <c r="R8" s="323">
        <v>0</v>
      </c>
      <c r="S8" s="326">
        <v>0</v>
      </c>
      <c r="T8" s="352">
        <f t="shared" ref="T8:T20" si="0">SUM(C8:S8)</f>
        <v>0</v>
      </c>
      <c r="U8" s="351"/>
      <c r="V8" s="327">
        <f t="shared" ref="V8:V20" si="1">SUM(T8,U8)</f>
        <v>0</v>
      </c>
    </row>
    <row r="9" spans="1:22" s="182" customFormat="1">
      <c r="A9" s="183">
        <v>3</v>
      </c>
      <c r="B9" s="181" t="s">
        <v>230</v>
      </c>
      <c r="C9" s="325">
        <v>0</v>
      </c>
      <c r="D9" s="323">
        <v>0</v>
      </c>
      <c r="E9" s="323"/>
      <c r="F9" s="323"/>
      <c r="G9" s="323"/>
      <c r="H9" s="323"/>
      <c r="I9" s="323"/>
      <c r="J9" s="323"/>
      <c r="K9" s="323"/>
      <c r="L9" s="326"/>
      <c r="M9" s="325">
        <v>0</v>
      </c>
      <c r="N9" s="323">
        <v>0</v>
      </c>
      <c r="O9" s="323">
        <v>0</v>
      </c>
      <c r="P9" s="323">
        <v>0</v>
      </c>
      <c r="Q9" s="323">
        <v>0</v>
      </c>
      <c r="R9" s="323">
        <v>0</v>
      </c>
      <c r="S9" s="326">
        <v>0</v>
      </c>
      <c r="T9" s="352">
        <f t="shared" si="0"/>
        <v>0</v>
      </c>
      <c r="U9" s="351"/>
      <c r="V9" s="327">
        <f t="shared" si="1"/>
        <v>0</v>
      </c>
    </row>
    <row r="10" spans="1:22" s="182" customFormat="1">
      <c r="A10" s="183">
        <v>4</v>
      </c>
      <c r="B10" s="181" t="s">
        <v>231</v>
      </c>
      <c r="C10" s="325">
        <v>0</v>
      </c>
      <c r="D10" s="323">
        <v>0</v>
      </c>
      <c r="E10" s="323"/>
      <c r="F10" s="323"/>
      <c r="G10" s="323"/>
      <c r="H10" s="323"/>
      <c r="I10" s="323"/>
      <c r="J10" s="323"/>
      <c r="K10" s="323"/>
      <c r="L10" s="326"/>
      <c r="M10" s="325">
        <v>0</v>
      </c>
      <c r="N10" s="323">
        <v>0</v>
      </c>
      <c r="O10" s="323">
        <v>0</v>
      </c>
      <c r="P10" s="323">
        <v>0</v>
      </c>
      <c r="Q10" s="323">
        <v>0</v>
      </c>
      <c r="R10" s="323">
        <v>0</v>
      </c>
      <c r="S10" s="326">
        <v>0</v>
      </c>
      <c r="T10" s="352">
        <f t="shared" si="0"/>
        <v>0</v>
      </c>
      <c r="U10" s="351"/>
      <c r="V10" s="327">
        <f t="shared" si="1"/>
        <v>0</v>
      </c>
    </row>
    <row r="11" spans="1:22" s="182" customFormat="1">
      <c r="A11" s="183">
        <v>5</v>
      </c>
      <c r="B11" s="181" t="s">
        <v>232</v>
      </c>
      <c r="C11" s="325">
        <v>0</v>
      </c>
      <c r="D11" s="323">
        <v>0</v>
      </c>
      <c r="E11" s="323"/>
      <c r="F11" s="323"/>
      <c r="G11" s="323"/>
      <c r="H11" s="323"/>
      <c r="I11" s="323"/>
      <c r="J11" s="323"/>
      <c r="K11" s="323"/>
      <c r="L11" s="326"/>
      <c r="M11" s="325">
        <v>0</v>
      </c>
      <c r="N11" s="323">
        <v>0</v>
      </c>
      <c r="O11" s="323">
        <v>0</v>
      </c>
      <c r="P11" s="323">
        <v>0</v>
      </c>
      <c r="Q11" s="323">
        <v>0</v>
      </c>
      <c r="R11" s="323">
        <v>0</v>
      </c>
      <c r="S11" s="326">
        <v>0</v>
      </c>
      <c r="T11" s="352">
        <f t="shared" si="0"/>
        <v>0</v>
      </c>
      <c r="U11" s="351"/>
      <c r="V11" s="327">
        <f t="shared" si="1"/>
        <v>0</v>
      </c>
    </row>
    <row r="12" spans="1:22" s="182" customFormat="1">
      <c r="A12" s="183">
        <v>6</v>
      </c>
      <c r="B12" s="181" t="s">
        <v>233</v>
      </c>
      <c r="C12" s="325">
        <v>0</v>
      </c>
      <c r="D12" s="323">
        <v>0</v>
      </c>
      <c r="E12" s="323"/>
      <c r="F12" s="323"/>
      <c r="G12" s="323"/>
      <c r="H12" s="323"/>
      <c r="I12" s="323"/>
      <c r="J12" s="323"/>
      <c r="K12" s="323"/>
      <c r="L12" s="326"/>
      <c r="M12" s="325">
        <v>0</v>
      </c>
      <c r="N12" s="323">
        <v>0</v>
      </c>
      <c r="O12" s="323">
        <v>0</v>
      </c>
      <c r="P12" s="323">
        <v>0</v>
      </c>
      <c r="Q12" s="323">
        <v>0</v>
      </c>
      <c r="R12" s="323">
        <v>0</v>
      </c>
      <c r="S12" s="326">
        <v>0</v>
      </c>
      <c r="T12" s="352">
        <f t="shared" si="0"/>
        <v>0</v>
      </c>
      <c r="U12" s="351"/>
      <c r="V12" s="327">
        <f t="shared" si="1"/>
        <v>0</v>
      </c>
    </row>
    <row r="13" spans="1:22" s="182" customFormat="1">
      <c r="A13" s="183">
        <v>7</v>
      </c>
      <c r="B13" s="181" t="s">
        <v>78</v>
      </c>
      <c r="C13" s="325">
        <v>0</v>
      </c>
      <c r="D13" s="323">
        <v>2515927.1206999999</v>
      </c>
      <c r="E13" s="323"/>
      <c r="F13" s="323"/>
      <c r="G13" s="323"/>
      <c r="H13" s="323"/>
      <c r="I13" s="323"/>
      <c r="J13" s="323"/>
      <c r="K13" s="323"/>
      <c r="L13" s="326"/>
      <c r="M13" s="325">
        <v>0</v>
      </c>
      <c r="N13" s="323">
        <v>0</v>
      </c>
      <c r="O13" s="323">
        <v>0</v>
      </c>
      <c r="P13" s="323">
        <v>0</v>
      </c>
      <c r="Q13" s="323">
        <v>0</v>
      </c>
      <c r="R13" s="323">
        <v>0</v>
      </c>
      <c r="S13" s="326">
        <v>0</v>
      </c>
      <c r="T13" s="352">
        <f t="shared" si="0"/>
        <v>2515927.1206999999</v>
      </c>
      <c r="U13" s="351">
        <v>2691865.9269705601</v>
      </c>
      <c r="V13" s="327">
        <f t="shared" si="1"/>
        <v>5207793.04767056</v>
      </c>
    </row>
    <row r="14" spans="1:22" s="182" customFormat="1">
      <c r="A14" s="183">
        <v>8</v>
      </c>
      <c r="B14" s="181" t="s">
        <v>79</v>
      </c>
      <c r="C14" s="325">
        <v>0</v>
      </c>
      <c r="D14" s="323">
        <v>159619.13990000001</v>
      </c>
      <c r="E14" s="323"/>
      <c r="F14" s="323"/>
      <c r="G14" s="323"/>
      <c r="H14" s="323"/>
      <c r="I14" s="323"/>
      <c r="J14" s="323"/>
      <c r="K14" s="323"/>
      <c r="L14" s="326"/>
      <c r="M14" s="325">
        <v>0</v>
      </c>
      <c r="N14" s="323">
        <v>0</v>
      </c>
      <c r="O14" s="323">
        <v>0</v>
      </c>
      <c r="P14" s="323">
        <v>0</v>
      </c>
      <c r="Q14" s="323">
        <v>0</v>
      </c>
      <c r="R14" s="323">
        <v>0</v>
      </c>
      <c r="S14" s="326">
        <v>0</v>
      </c>
      <c r="T14" s="352">
        <f t="shared" si="0"/>
        <v>159619.13990000001</v>
      </c>
      <c r="U14" s="351"/>
      <c r="V14" s="327">
        <f t="shared" si="1"/>
        <v>159619.13990000001</v>
      </c>
    </row>
    <row r="15" spans="1:22" s="182" customFormat="1">
      <c r="A15" s="183">
        <v>9</v>
      </c>
      <c r="B15" s="181" t="s">
        <v>80</v>
      </c>
      <c r="C15" s="325">
        <v>0</v>
      </c>
      <c r="D15" s="323">
        <v>0</v>
      </c>
      <c r="E15" s="323"/>
      <c r="F15" s="323"/>
      <c r="G15" s="323"/>
      <c r="H15" s="323"/>
      <c r="I15" s="323"/>
      <c r="J15" s="323"/>
      <c r="K15" s="323"/>
      <c r="L15" s="326"/>
      <c r="M15" s="325">
        <v>0</v>
      </c>
      <c r="N15" s="323">
        <v>0</v>
      </c>
      <c r="O15" s="323">
        <v>0</v>
      </c>
      <c r="P15" s="323">
        <v>0</v>
      </c>
      <c r="Q15" s="323">
        <v>0</v>
      </c>
      <c r="R15" s="323">
        <v>0</v>
      </c>
      <c r="S15" s="326">
        <v>0</v>
      </c>
      <c r="T15" s="352">
        <f t="shared" si="0"/>
        <v>0</v>
      </c>
      <c r="U15" s="351"/>
      <c r="V15" s="327">
        <f t="shared" si="1"/>
        <v>0</v>
      </c>
    </row>
    <row r="16" spans="1:22" s="182" customFormat="1">
      <c r="A16" s="183">
        <v>10</v>
      </c>
      <c r="B16" s="181" t="s">
        <v>72</v>
      </c>
      <c r="C16" s="325">
        <v>0</v>
      </c>
      <c r="D16" s="323">
        <v>0</v>
      </c>
      <c r="E16" s="323"/>
      <c r="F16" s="323"/>
      <c r="G16" s="323"/>
      <c r="H16" s="323"/>
      <c r="I16" s="323"/>
      <c r="J16" s="323"/>
      <c r="K16" s="323"/>
      <c r="L16" s="326"/>
      <c r="M16" s="325">
        <v>0</v>
      </c>
      <c r="N16" s="323">
        <v>0</v>
      </c>
      <c r="O16" s="323">
        <v>0</v>
      </c>
      <c r="P16" s="323">
        <v>0</v>
      </c>
      <c r="Q16" s="323">
        <v>0</v>
      </c>
      <c r="R16" s="323">
        <v>0</v>
      </c>
      <c r="S16" s="326">
        <v>0</v>
      </c>
      <c r="T16" s="352">
        <f t="shared" si="0"/>
        <v>0</v>
      </c>
      <c r="U16" s="351"/>
      <c r="V16" s="327">
        <f t="shared" si="1"/>
        <v>0</v>
      </c>
    </row>
    <row r="17" spans="1:22" s="182" customFormat="1">
      <c r="A17" s="183">
        <v>11</v>
      </c>
      <c r="B17" s="181" t="s">
        <v>73</v>
      </c>
      <c r="C17" s="325">
        <v>0</v>
      </c>
      <c r="D17" s="323">
        <v>0</v>
      </c>
      <c r="E17" s="323"/>
      <c r="F17" s="323"/>
      <c r="G17" s="323"/>
      <c r="H17" s="323"/>
      <c r="I17" s="323"/>
      <c r="J17" s="323"/>
      <c r="K17" s="323"/>
      <c r="L17" s="326"/>
      <c r="M17" s="325">
        <v>0</v>
      </c>
      <c r="N17" s="323">
        <v>0</v>
      </c>
      <c r="O17" s="323">
        <v>0</v>
      </c>
      <c r="P17" s="323">
        <v>0</v>
      </c>
      <c r="Q17" s="323">
        <v>0</v>
      </c>
      <c r="R17" s="323">
        <v>0</v>
      </c>
      <c r="S17" s="326">
        <v>0</v>
      </c>
      <c r="T17" s="352">
        <f t="shared" si="0"/>
        <v>0</v>
      </c>
      <c r="U17" s="351"/>
      <c r="V17" s="327">
        <f t="shared" si="1"/>
        <v>0</v>
      </c>
    </row>
    <row r="18" spans="1:22" s="182" customFormat="1">
      <c r="A18" s="183">
        <v>12</v>
      </c>
      <c r="B18" s="181" t="s">
        <v>74</v>
      </c>
      <c r="C18" s="325">
        <v>0</v>
      </c>
      <c r="D18" s="323">
        <v>0</v>
      </c>
      <c r="E18" s="323"/>
      <c r="F18" s="323"/>
      <c r="G18" s="323"/>
      <c r="H18" s="323"/>
      <c r="I18" s="323"/>
      <c r="J18" s="323"/>
      <c r="K18" s="323"/>
      <c r="L18" s="326"/>
      <c r="M18" s="325">
        <v>0</v>
      </c>
      <c r="N18" s="323">
        <v>0</v>
      </c>
      <c r="O18" s="323">
        <v>0</v>
      </c>
      <c r="P18" s="323">
        <v>0</v>
      </c>
      <c r="Q18" s="323">
        <v>0</v>
      </c>
      <c r="R18" s="323">
        <v>0</v>
      </c>
      <c r="S18" s="326">
        <v>0</v>
      </c>
      <c r="T18" s="352">
        <f t="shared" si="0"/>
        <v>0</v>
      </c>
      <c r="U18" s="351"/>
      <c r="V18" s="327">
        <f t="shared" si="1"/>
        <v>0</v>
      </c>
    </row>
    <row r="19" spans="1:22" s="182" customFormat="1">
      <c r="A19" s="183">
        <v>13</v>
      </c>
      <c r="B19" s="181" t="s">
        <v>75</v>
      </c>
      <c r="C19" s="325">
        <v>0</v>
      </c>
      <c r="D19" s="323">
        <v>0</v>
      </c>
      <c r="E19" s="323"/>
      <c r="F19" s="323"/>
      <c r="G19" s="323"/>
      <c r="H19" s="323"/>
      <c r="I19" s="323"/>
      <c r="J19" s="323"/>
      <c r="K19" s="323"/>
      <c r="L19" s="326"/>
      <c r="M19" s="325">
        <v>0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6">
        <v>0</v>
      </c>
      <c r="T19" s="352">
        <f t="shared" si="0"/>
        <v>0</v>
      </c>
      <c r="U19" s="351"/>
      <c r="V19" s="327">
        <f t="shared" si="1"/>
        <v>0</v>
      </c>
    </row>
    <row r="20" spans="1:22" s="182" customFormat="1">
      <c r="A20" s="183">
        <v>14</v>
      </c>
      <c r="B20" s="181" t="s">
        <v>263</v>
      </c>
      <c r="C20" s="325">
        <v>0</v>
      </c>
      <c r="D20" s="323">
        <v>0</v>
      </c>
      <c r="E20" s="323"/>
      <c r="F20" s="323"/>
      <c r="G20" s="323"/>
      <c r="H20" s="323"/>
      <c r="I20" s="323"/>
      <c r="J20" s="323"/>
      <c r="K20" s="323"/>
      <c r="L20" s="326"/>
      <c r="M20" s="325">
        <v>0</v>
      </c>
      <c r="N20" s="323">
        <v>0</v>
      </c>
      <c r="O20" s="323">
        <v>0</v>
      </c>
      <c r="P20" s="323">
        <v>0</v>
      </c>
      <c r="Q20" s="323">
        <v>0</v>
      </c>
      <c r="R20" s="323">
        <v>0</v>
      </c>
      <c r="S20" s="326">
        <v>0</v>
      </c>
      <c r="T20" s="352">
        <f t="shared" si="0"/>
        <v>0</v>
      </c>
      <c r="U20" s="351"/>
      <c r="V20" s="327">
        <f t="shared" si="1"/>
        <v>0</v>
      </c>
    </row>
    <row r="21" spans="1:22" ht="13.5" thickBot="1">
      <c r="A21" s="112"/>
      <c r="B21" s="113" t="s">
        <v>71</v>
      </c>
      <c r="C21" s="328">
        <f>SUM(C7:C20)</f>
        <v>0</v>
      </c>
      <c r="D21" s="324">
        <f t="shared" ref="D21:V21" si="2">SUM(D7:D20)</f>
        <v>2675546.2605999997</v>
      </c>
      <c r="E21" s="324">
        <f t="shared" si="2"/>
        <v>0</v>
      </c>
      <c r="F21" s="324">
        <f t="shared" si="2"/>
        <v>0</v>
      </c>
      <c r="G21" s="324">
        <f t="shared" si="2"/>
        <v>0</v>
      </c>
      <c r="H21" s="324">
        <f t="shared" si="2"/>
        <v>0</v>
      </c>
      <c r="I21" s="324">
        <f t="shared" si="2"/>
        <v>0</v>
      </c>
      <c r="J21" s="324">
        <f t="shared" si="2"/>
        <v>0</v>
      </c>
      <c r="K21" s="324">
        <f t="shared" si="2"/>
        <v>0</v>
      </c>
      <c r="L21" s="329">
        <f t="shared" si="2"/>
        <v>0</v>
      </c>
      <c r="M21" s="328">
        <f t="shared" si="2"/>
        <v>0</v>
      </c>
      <c r="N21" s="324">
        <f t="shared" si="2"/>
        <v>0</v>
      </c>
      <c r="O21" s="324">
        <f t="shared" si="2"/>
        <v>104781173.31</v>
      </c>
      <c r="P21" s="324">
        <f t="shared" si="2"/>
        <v>0</v>
      </c>
      <c r="Q21" s="324">
        <f t="shared" si="2"/>
        <v>0</v>
      </c>
      <c r="R21" s="324">
        <f t="shared" si="2"/>
        <v>0</v>
      </c>
      <c r="S21" s="329">
        <f t="shared" si="2"/>
        <v>0</v>
      </c>
      <c r="T21" s="329">
        <f>SUM(T7:T20)</f>
        <v>107456719.5706</v>
      </c>
      <c r="U21" s="329">
        <f t="shared" si="2"/>
        <v>2691865.9269705601</v>
      </c>
      <c r="V21" s="330">
        <f t="shared" si="2"/>
        <v>110148585.49757056</v>
      </c>
    </row>
    <row r="24" spans="1:22">
      <c r="A24" s="19"/>
      <c r="B24" s="19"/>
      <c r="C24" s="83"/>
      <c r="D24" s="83"/>
      <c r="E24" s="8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"/>
  <sheetViews>
    <sheetView zoomScale="85" zoomScaleNormal="85" workbookViewId="0">
      <pane xSplit="1" ySplit="7" topLeftCell="B8" activePane="bottomRight" state="frozen"/>
      <selection activeCell="L18" sqref="L18"/>
      <selection pane="topRight" activeCell="L18" sqref="L18"/>
      <selection pane="bottomLeft" activeCell="L18" sqref="L18"/>
      <selection pane="bottomRight" activeCell="F30" sqref="F30"/>
    </sheetView>
  </sheetViews>
  <sheetFormatPr defaultColWidth="9.140625" defaultRowHeight="12.75"/>
  <cols>
    <col min="1" max="1" width="10.5703125" style="2" bestFit="1" customWidth="1"/>
    <col min="2" max="2" width="101.85546875" style="2" customWidth="1"/>
    <col min="3" max="3" width="13.7109375" style="2" customWidth="1"/>
    <col min="4" max="4" width="14.85546875" style="2" bestFit="1" customWidth="1"/>
    <col min="5" max="5" width="17.7109375" style="2" customWidth="1"/>
    <col min="6" max="6" width="15.85546875" style="2" customWidth="1"/>
    <col min="7" max="7" width="17.42578125" style="2" customWidth="1"/>
    <col min="8" max="8" width="15.28515625" style="2" customWidth="1"/>
    <col min="9" max="9" width="9.85546875" style="13" bestFit="1" customWidth="1"/>
    <col min="10" max="16384" width="9.140625" style="13"/>
  </cols>
  <sheetData>
    <row r="1" spans="1:9">
      <c r="A1" s="2" t="s">
        <v>199</v>
      </c>
      <c r="B1" s="2" t="str">
        <f>'1. key ratios'!B1</f>
        <v>ს.ს "პროკრედიტ ბანკი"</v>
      </c>
    </row>
    <row r="2" spans="1:9">
      <c r="A2" s="2" t="s">
        <v>200</v>
      </c>
      <c r="B2" s="375">
        <f>'1. key ratios'!B2</f>
        <v>42916</v>
      </c>
    </row>
    <row r="4" spans="1:9" ht="13.5" thickBot="1">
      <c r="A4" s="2" t="s">
        <v>359</v>
      </c>
      <c r="B4" s="354" t="s">
        <v>384</v>
      </c>
    </row>
    <row r="5" spans="1:9">
      <c r="A5" s="110"/>
      <c r="B5" s="179"/>
      <c r="C5" s="185" t="s">
        <v>0</v>
      </c>
      <c r="D5" s="185" t="s">
        <v>1</v>
      </c>
      <c r="E5" s="185" t="s">
        <v>2</v>
      </c>
      <c r="F5" s="185" t="s">
        <v>3</v>
      </c>
      <c r="G5" s="349" t="s">
        <v>4</v>
      </c>
      <c r="H5" s="186" t="s">
        <v>6</v>
      </c>
      <c r="I5" s="25"/>
    </row>
    <row r="6" spans="1:9" ht="15" customHeight="1">
      <c r="A6" s="178"/>
      <c r="B6" s="23"/>
      <c r="C6" s="461" t="s">
        <v>376</v>
      </c>
      <c r="D6" s="463" t="s">
        <v>386</v>
      </c>
      <c r="E6" s="464"/>
      <c r="F6" s="461" t="s">
        <v>387</v>
      </c>
      <c r="G6" s="461" t="s">
        <v>388</v>
      </c>
      <c r="H6" s="446" t="s">
        <v>378</v>
      </c>
      <c r="I6" s="25"/>
    </row>
    <row r="7" spans="1:9" ht="76.5">
      <c r="A7" s="178"/>
      <c r="B7" s="23"/>
      <c r="C7" s="462"/>
      <c r="D7" s="353" t="s">
        <v>379</v>
      </c>
      <c r="E7" s="353" t="s">
        <v>377</v>
      </c>
      <c r="F7" s="462"/>
      <c r="G7" s="462"/>
      <c r="H7" s="447"/>
      <c r="I7" s="25"/>
    </row>
    <row r="8" spans="1:9">
      <c r="A8" s="103">
        <v>1</v>
      </c>
      <c r="B8" s="85" t="s">
        <v>228</v>
      </c>
      <c r="C8" s="331">
        <v>170714365.65740001</v>
      </c>
      <c r="D8" s="332"/>
      <c r="E8" s="331"/>
      <c r="F8" s="331">
        <f>'11. CRWA'!S8</f>
        <v>115484619.93740001</v>
      </c>
      <c r="G8" s="350">
        <f>F8-'12. CRM'!V7</f>
        <v>10703446.627400011</v>
      </c>
      <c r="H8" s="359">
        <f>IFERROR(G8/(C8+E8),"")</f>
        <v>6.2697984356397632E-2</v>
      </c>
      <c r="I8" s="398"/>
    </row>
    <row r="9" spans="1:9" ht="15" customHeight="1">
      <c r="A9" s="103">
        <v>2</v>
      </c>
      <c r="B9" s="85" t="s">
        <v>229</v>
      </c>
      <c r="C9" s="331">
        <v>0</v>
      </c>
      <c r="D9" s="332"/>
      <c r="E9" s="331"/>
      <c r="F9" s="331">
        <f>'11. CRWA'!S9</f>
        <v>0</v>
      </c>
      <c r="G9" s="350">
        <f>F9-'12. CRM'!V8</f>
        <v>0</v>
      </c>
      <c r="H9" s="359" t="str">
        <f t="shared" ref="H9:H22" si="0">IFERROR(G9/(C9+E9),"")</f>
        <v/>
      </c>
      <c r="I9" s="398"/>
    </row>
    <row r="10" spans="1:9">
      <c r="A10" s="103">
        <v>3</v>
      </c>
      <c r="B10" s="85" t="s">
        <v>230</v>
      </c>
      <c r="C10" s="331">
        <v>0</v>
      </c>
      <c r="D10" s="332"/>
      <c r="E10" s="331"/>
      <c r="F10" s="331">
        <f>'11. CRWA'!S10</f>
        <v>0</v>
      </c>
      <c r="G10" s="350">
        <f>F10-'12. CRM'!V9</f>
        <v>0</v>
      </c>
      <c r="H10" s="359" t="str">
        <f t="shared" si="0"/>
        <v/>
      </c>
      <c r="I10" s="398"/>
    </row>
    <row r="11" spans="1:9">
      <c r="A11" s="103">
        <v>4</v>
      </c>
      <c r="B11" s="85" t="s">
        <v>231</v>
      </c>
      <c r="C11" s="331">
        <v>0</v>
      </c>
      <c r="D11" s="332"/>
      <c r="E11" s="331"/>
      <c r="F11" s="331">
        <f>'11. CRWA'!S11</f>
        <v>0</v>
      </c>
      <c r="G11" s="350">
        <f>F11-'12. CRM'!V10</f>
        <v>0</v>
      </c>
      <c r="H11" s="359" t="str">
        <f t="shared" si="0"/>
        <v/>
      </c>
      <c r="I11" s="398"/>
    </row>
    <row r="12" spans="1:9">
      <c r="A12" s="103">
        <v>5</v>
      </c>
      <c r="B12" s="85" t="s">
        <v>232</v>
      </c>
      <c r="C12" s="331">
        <v>0</v>
      </c>
      <c r="D12" s="332"/>
      <c r="E12" s="331"/>
      <c r="F12" s="331">
        <f>'11. CRWA'!S12</f>
        <v>0</v>
      </c>
      <c r="G12" s="350">
        <f>F12-'12. CRM'!V11</f>
        <v>0</v>
      </c>
      <c r="H12" s="359" t="str">
        <f t="shared" si="0"/>
        <v/>
      </c>
      <c r="I12" s="398"/>
    </row>
    <row r="13" spans="1:9">
      <c r="A13" s="103">
        <v>6</v>
      </c>
      <c r="B13" s="85" t="s">
        <v>233</v>
      </c>
      <c r="C13" s="331">
        <v>47152088.755500004</v>
      </c>
      <c r="D13" s="332"/>
      <c r="E13" s="331"/>
      <c r="F13" s="331">
        <f>'11. CRWA'!S13</f>
        <v>9690744.2213400025</v>
      </c>
      <c r="G13" s="350">
        <f>F13-'12. CRM'!V12</f>
        <v>9690744.2213400025</v>
      </c>
      <c r="H13" s="359">
        <f t="shared" si="0"/>
        <v>0.20552099550859529</v>
      </c>
      <c r="I13" s="398"/>
    </row>
    <row r="14" spans="1:9">
      <c r="A14" s="103">
        <v>7</v>
      </c>
      <c r="B14" s="85" t="s">
        <v>78</v>
      </c>
      <c r="C14" s="331">
        <v>683245961.90459979</v>
      </c>
      <c r="D14" s="332">
        <f>'[4]Risk Weighted Risk Exposures'!$C$73</f>
        <v>64366928.662692003</v>
      </c>
      <c r="E14" s="331">
        <v>39774467.979204804</v>
      </c>
      <c r="F14" s="331">
        <f>'11. CRWA'!S14++'14. CICR'!D7</f>
        <v>1003777852.5227545</v>
      </c>
      <c r="G14" s="350">
        <f>F14-'12. CRM'!V13+'14. CICR'!D7-'14. CICR'!D7</f>
        <v>998570059.47508395</v>
      </c>
      <c r="H14" s="359">
        <f t="shared" si="0"/>
        <v>1.3811090505915062</v>
      </c>
      <c r="I14" s="398"/>
    </row>
    <row r="15" spans="1:9">
      <c r="A15" s="103">
        <v>8</v>
      </c>
      <c r="B15" s="85" t="s">
        <v>79</v>
      </c>
      <c r="C15" s="331">
        <v>173492241.25009999</v>
      </c>
      <c r="D15" s="332"/>
      <c r="E15" s="331"/>
      <c r="F15" s="331">
        <f>'11. CRWA'!S15+'14. CICR'!D8</f>
        <v>197479395.89867496</v>
      </c>
      <c r="G15" s="350">
        <f>F15-'12. CRM'!V14+'14. CICR'!D8-'14. CICR'!D8</f>
        <v>197319776.758775</v>
      </c>
      <c r="H15" s="359">
        <f t="shared" si="0"/>
        <v>1.137340640347865</v>
      </c>
      <c r="I15" s="398"/>
    </row>
    <row r="16" spans="1:9">
      <c r="A16" s="103">
        <v>9</v>
      </c>
      <c r="B16" s="85" t="s">
        <v>80</v>
      </c>
      <c r="C16" s="331">
        <v>0</v>
      </c>
      <c r="D16" s="332"/>
      <c r="E16" s="331"/>
      <c r="F16" s="331">
        <f>'11. CRWA'!S16</f>
        <v>0</v>
      </c>
      <c r="G16" s="350">
        <f>F16-'12. CRM'!V15</f>
        <v>0</v>
      </c>
      <c r="H16" s="359" t="str">
        <f t="shared" si="0"/>
        <v/>
      </c>
      <c r="I16" s="398"/>
    </row>
    <row r="17" spans="1:9">
      <c r="A17" s="103">
        <v>10</v>
      </c>
      <c r="B17" s="85" t="s">
        <v>72</v>
      </c>
      <c r="C17" s="331">
        <v>4919570.9485999998</v>
      </c>
      <c r="D17" s="332"/>
      <c r="E17" s="331"/>
      <c r="F17" s="331">
        <f>'11. CRWA'!S17+'14. CICR'!D10</f>
        <v>7098959.5028999997</v>
      </c>
      <c r="G17" s="350">
        <f>F17-'12. CRM'!V16+'14. CICR'!D10-'14. CICR'!D10</f>
        <v>7098959.5028999997</v>
      </c>
      <c r="H17" s="359">
        <f t="shared" si="0"/>
        <v>1.4430037857102569</v>
      </c>
      <c r="I17" s="398"/>
    </row>
    <row r="18" spans="1:9">
      <c r="A18" s="103">
        <v>11</v>
      </c>
      <c r="B18" s="85" t="s">
        <v>73</v>
      </c>
      <c r="C18" s="331">
        <v>0</v>
      </c>
      <c r="D18" s="332"/>
      <c r="E18" s="331"/>
      <c r="F18" s="331">
        <f>'11. CRWA'!S18</f>
        <v>0</v>
      </c>
      <c r="G18" s="350">
        <f>F18-'12. CRM'!V17</f>
        <v>0</v>
      </c>
      <c r="H18" s="359" t="str">
        <f t="shared" si="0"/>
        <v/>
      </c>
      <c r="I18" s="398"/>
    </row>
    <row r="19" spans="1:9">
      <c r="A19" s="103">
        <v>12</v>
      </c>
      <c r="B19" s="85" t="s">
        <v>74</v>
      </c>
      <c r="C19" s="331">
        <v>0</v>
      </c>
      <c r="D19" s="332"/>
      <c r="E19" s="331"/>
      <c r="F19" s="331">
        <f>'11. CRWA'!S19</f>
        <v>0</v>
      </c>
      <c r="G19" s="350">
        <f>F19-'12. CRM'!V18</f>
        <v>0</v>
      </c>
      <c r="H19" s="359" t="str">
        <f t="shared" si="0"/>
        <v/>
      </c>
      <c r="I19" s="398"/>
    </row>
    <row r="20" spans="1:9">
      <c r="A20" s="103">
        <v>13</v>
      </c>
      <c r="B20" s="85" t="s">
        <v>75</v>
      </c>
      <c r="C20" s="331">
        <v>0</v>
      </c>
      <c r="D20" s="332"/>
      <c r="E20" s="331"/>
      <c r="F20" s="331">
        <f>'11. CRWA'!S20</f>
        <v>0</v>
      </c>
      <c r="G20" s="350">
        <f>F20-'12. CRM'!V19</f>
        <v>0</v>
      </c>
      <c r="H20" s="359" t="str">
        <f t="shared" si="0"/>
        <v/>
      </c>
      <c r="I20" s="398"/>
    </row>
    <row r="21" spans="1:9">
      <c r="A21" s="103">
        <v>14</v>
      </c>
      <c r="B21" s="85" t="s">
        <v>263</v>
      </c>
      <c r="C21" s="331">
        <v>152939540.09020001</v>
      </c>
      <c r="D21" s="332"/>
      <c r="E21" s="331"/>
      <c r="F21" s="331">
        <f>'11. CRWA'!S21+'14. CICR'!D14</f>
        <v>96994702.700500011</v>
      </c>
      <c r="G21" s="350">
        <f>F21-'12. CRM'!V20+'14. CICR'!D14-'14. CICR'!D14</f>
        <v>96994702.700500011</v>
      </c>
      <c r="H21" s="359">
        <f t="shared" si="0"/>
        <v>0.63420291863892686</v>
      </c>
      <c r="I21" s="398"/>
    </row>
    <row r="22" spans="1:9" ht="13.5" thickBot="1">
      <c r="A22" s="180"/>
      <c r="B22" s="187" t="s">
        <v>71</v>
      </c>
      <c r="C22" s="324">
        <f>SUM(C8:C21)</f>
        <v>1232463768.6063998</v>
      </c>
      <c r="D22" s="324">
        <f t="shared" ref="D22:G22" si="1">SUM(D8:D21)</f>
        <v>64366928.662692003</v>
      </c>
      <c r="E22" s="324">
        <f t="shared" si="1"/>
        <v>39774467.979204804</v>
      </c>
      <c r="F22" s="324">
        <f t="shared" si="1"/>
        <v>1430526274.7835693</v>
      </c>
      <c r="G22" s="324">
        <f t="shared" si="1"/>
        <v>1320377689.2859988</v>
      </c>
      <c r="H22" s="360">
        <f t="shared" si="0"/>
        <v>1.0378383948195029</v>
      </c>
    </row>
    <row r="23" spans="1:9">
      <c r="F23" s="395">
        <f>'11. CRWA'!S22+'14. CICR'!D15-F22</f>
        <v>0</v>
      </c>
      <c r="G23" s="399">
        <f>'11. CRWA'!S22-'12. CRM'!V21+'14. CICR'!D15+'14. CICR'!D15-'14. CICR'!D15-G22</f>
        <v>0</v>
      </c>
    </row>
    <row r="24" spans="1:9">
      <c r="G24" s="400">
        <f>SUM('[5]Risk Weighted Risk Exposures'!$P$44,'[5]Risk Weighted Risk Exposures'!$P$73,'[5]Risk Weighted Risk Exposures'!$G$105)</f>
        <v>1320377689.2859991</v>
      </c>
    </row>
    <row r="25" spans="1:9">
      <c r="G25" s="400">
        <f>G24-G22</f>
        <v>0</v>
      </c>
    </row>
    <row r="26" spans="1:9">
      <c r="G26" s="395"/>
    </row>
    <row r="28" spans="1:9" ht="10.5" customHeight="1"/>
  </sheetData>
  <mergeCells count="5">
    <mergeCell ref="C6:C7"/>
    <mergeCell ref="F6:F7"/>
    <mergeCell ref="G6:G7"/>
    <mergeCell ref="H6:H7"/>
    <mergeCell ref="D6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5" sqref="D15"/>
    </sheetView>
  </sheetViews>
  <sheetFormatPr defaultColWidth="9.140625" defaultRowHeight="12.75"/>
  <cols>
    <col min="1" max="1" width="10.5703125" style="2" bestFit="1" customWidth="1"/>
    <col min="2" max="2" width="104.140625" style="2" customWidth="1"/>
    <col min="3" max="3" width="23.5703125" style="2" customWidth="1"/>
    <col min="4" max="4" width="24.28515625" style="2" customWidth="1"/>
    <col min="5" max="16384" width="9.140625" style="13"/>
  </cols>
  <sheetData>
    <row r="1" spans="1:4">
      <c r="A1" s="2" t="s">
        <v>199</v>
      </c>
      <c r="B1" s="2" t="str">
        <f>'1. key ratios'!B1</f>
        <v>ს.ს "პროკრედიტ ბანკი"</v>
      </c>
    </row>
    <row r="2" spans="1:4">
      <c r="A2" s="2" t="s">
        <v>200</v>
      </c>
      <c r="B2" s="375">
        <f>'1. key ratios'!B2</f>
        <v>42916</v>
      </c>
      <c r="C2" s="5"/>
      <c r="D2" s="5"/>
    </row>
    <row r="3" spans="1:4">
      <c r="B3" s="5"/>
      <c r="C3" s="5"/>
      <c r="D3" s="5"/>
    </row>
    <row r="4" spans="1:4" ht="13.5" thickBot="1">
      <c r="A4" s="2" t="s">
        <v>360</v>
      </c>
      <c r="B4" s="115" t="s">
        <v>77</v>
      </c>
      <c r="C4" s="115"/>
      <c r="D4" s="116"/>
    </row>
    <row r="5" spans="1:4">
      <c r="A5" s="188"/>
      <c r="B5" s="155"/>
      <c r="C5" s="364" t="s">
        <v>0</v>
      </c>
      <c r="D5" s="189" t="s">
        <v>1</v>
      </c>
    </row>
    <row r="6" spans="1:4" ht="66.75" customHeight="1">
      <c r="A6" s="190"/>
      <c r="B6" s="117" t="s">
        <v>76</v>
      </c>
      <c r="C6" s="118" t="s">
        <v>82</v>
      </c>
      <c r="D6" s="191" t="s">
        <v>77</v>
      </c>
    </row>
    <row r="7" spans="1:4" ht="13.5">
      <c r="A7" s="192">
        <v>1</v>
      </c>
      <c r="B7" s="85" t="s">
        <v>78</v>
      </c>
      <c r="C7" s="333">
        <v>563749349.83860004</v>
      </c>
      <c r="D7" s="337">
        <v>280757422.63894999</v>
      </c>
    </row>
    <row r="8" spans="1:4" ht="13.5">
      <c r="A8" s="192">
        <v>2</v>
      </c>
      <c r="B8" s="85" t="s">
        <v>79</v>
      </c>
      <c r="C8" s="333">
        <v>134868138.36210001</v>
      </c>
      <c r="D8" s="337">
        <v>67360214.961099997</v>
      </c>
    </row>
    <row r="9" spans="1:4" ht="13.5">
      <c r="A9" s="192">
        <v>3</v>
      </c>
      <c r="B9" s="85" t="s">
        <v>80</v>
      </c>
      <c r="C9" s="333">
        <v>0</v>
      </c>
      <c r="D9" s="337">
        <v>0</v>
      </c>
    </row>
    <row r="10" spans="1:4" ht="13.5">
      <c r="A10" s="192">
        <v>4</v>
      </c>
      <c r="B10" s="85" t="s">
        <v>72</v>
      </c>
      <c r="C10" s="333">
        <v>4358777.1085999999</v>
      </c>
      <c r="D10" s="337">
        <v>2179388.5543</v>
      </c>
    </row>
    <row r="11" spans="1:4">
      <c r="A11" s="192">
        <v>5</v>
      </c>
      <c r="B11" s="85" t="s">
        <v>73</v>
      </c>
      <c r="C11" s="335">
        <v>0</v>
      </c>
      <c r="D11" s="337">
        <v>0</v>
      </c>
    </row>
    <row r="12" spans="1:4">
      <c r="A12" s="192">
        <v>6</v>
      </c>
      <c r="B12" s="85" t="s">
        <v>74</v>
      </c>
      <c r="C12" s="334">
        <v>0</v>
      </c>
      <c r="D12" s="337">
        <v>0</v>
      </c>
    </row>
    <row r="13" spans="1:4">
      <c r="A13" s="192">
        <v>7</v>
      </c>
      <c r="B13" s="119" t="s">
        <v>75</v>
      </c>
      <c r="C13" s="334">
        <v>0</v>
      </c>
      <c r="D13" s="337">
        <v>0</v>
      </c>
    </row>
    <row r="14" spans="1:4" ht="13.5">
      <c r="A14" s="192">
        <v>8</v>
      </c>
      <c r="B14" s="119" t="s">
        <v>81</v>
      </c>
      <c r="C14" s="333">
        <v>3463450.5101999999</v>
      </c>
      <c r="D14" s="337">
        <v>1731722.6553</v>
      </c>
    </row>
    <row r="15" spans="1:4" ht="13.5" thickBot="1">
      <c r="A15" s="193">
        <v>9</v>
      </c>
      <c r="B15" s="184" t="s">
        <v>71</v>
      </c>
      <c r="C15" s="336">
        <f>SUM(C7:C14)</f>
        <v>706439715.81950009</v>
      </c>
      <c r="D15" s="338">
        <f>SUM(D7:D14)</f>
        <v>352028748.80965</v>
      </c>
    </row>
    <row r="17" spans="2:2">
      <c r="B17" s="2" t="s">
        <v>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22"/>
  <sheetViews>
    <sheetView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27" sqref="C27"/>
    </sheetView>
  </sheetViews>
  <sheetFormatPr defaultColWidth="9.140625" defaultRowHeight="15"/>
  <cols>
    <col min="1" max="1" width="10.5703125" style="81" bestFit="1" customWidth="1"/>
    <col min="2" max="2" width="95" style="81" customWidth="1"/>
    <col min="3" max="3" width="12.5703125" style="81" bestFit="1" customWidth="1"/>
    <col min="4" max="4" width="10" style="81" bestFit="1" customWidth="1"/>
    <col min="5" max="5" width="18.28515625" style="81" bestFit="1" customWidth="1"/>
    <col min="6" max="6" width="3.5703125" style="81" bestFit="1" customWidth="1"/>
    <col min="7" max="7" width="7.85546875" style="81" bestFit="1" customWidth="1"/>
    <col min="8" max="10" width="4.5703125" style="81" bestFit="1" customWidth="1"/>
    <col min="11" max="13" width="5.5703125" style="81" bestFit="1" customWidth="1"/>
    <col min="14" max="14" width="31" style="81" bestFit="1" customWidth="1"/>
    <col min="15" max="16384" width="9.140625" style="13"/>
  </cols>
  <sheetData>
    <row r="1" spans="1:14">
      <c r="A1" s="5" t="s">
        <v>199</v>
      </c>
      <c r="B1" s="81" t="str">
        <f>'1. key ratios'!B1</f>
        <v>ს.ს "პროკრედიტ ბანკი"</v>
      </c>
    </row>
    <row r="2" spans="1:14" ht="14.25" customHeight="1">
      <c r="A2" s="81" t="s">
        <v>200</v>
      </c>
      <c r="B2" s="377">
        <f>'1. key ratios'!B2</f>
        <v>42916</v>
      </c>
    </row>
    <row r="3" spans="1:14" ht="14.25" customHeight="1"/>
    <row r="4" spans="1:14" ht="15.75" thickBot="1">
      <c r="A4" s="2" t="s">
        <v>361</v>
      </c>
      <c r="B4" s="105" t="s">
        <v>84</v>
      </c>
    </row>
    <row r="5" spans="1:14" s="26" customFormat="1" ht="12.75">
      <c r="A5" s="201"/>
      <c r="B5" s="202"/>
      <c r="C5" s="203" t="s">
        <v>0</v>
      </c>
      <c r="D5" s="203" t="s">
        <v>1</v>
      </c>
      <c r="E5" s="203" t="s">
        <v>2</v>
      </c>
      <c r="F5" s="203" t="s">
        <v>3</v>
      </c>
      <c r="G5" s="203" t="s">
        <v>4</v>
      </c>
      <c r="H5" s="203" t="s">
        <v>6</v>
      </c>
      <c r="I5" s="203" t="s">
        <v>251</v>
      </c>
      <c r="J5" s="203" t="s">
        <v>252</v>
      </c>
      <c r="K5" s="203" t="s">
        <v>253</v>
      </c>
      <c r="L5" s="203" t="s">
        <v>254</v>
      </c>
      <c r="M5" s="203" t="s">
        <v>255</v>
      </c>
      <c r="N5" s="204" t="s">
        <v>256</v>
      </c>
    </row>
    <row r="6" spans="1:14" ht="45">
      <c r="A6" s="194"/>
      <c r="B6" s="120"/>
      <c r="C6" s="121" t="s">
        <v>94</v>
      </c>
      <c r="D6" s="122" t="s">
        <v>83</v>
      </c>
      <c r="E6" s="123" t="s">
        <v>93</v>
      </c>
      <c r="F6" s="124">
        <v>0</v>
      </c>
      <c r="G6" s="124">
        <v>0.2</v>
      </c>
      <c r="H6" s="124">
        <v>0.35</v>
      </c>
      <c r="I6" s="124">
        <v>0.5</v>
      </c>
      <c r="J6" s="124">
        <v>0.75</v>
      </c>
      <c r="K6" s="124">
        <v>1</v>
      </c>
      <c r="L6" s="124">
        <v>1.5</v>
      </c>
      <c r="M6" s="124">
        <v>2.5</v>
      </c>
      <c r="N6" s="195" t="s">
        <v>84</v>
      </c>
    </row>
    <row r="7" spans="1:14">
      <c r="A7" s="196">
        <v>1</v>
      </c>
      <c r="B7" s="125" t="s">
        <v>85</v>
      </c>
      <c r="C7" s="339">
        <f>SUM(C8:C13)</f>
        <v>19322353.68</v>
      </c>
      <c r="D7" s="120"/>
      <c r="E7" s="342">
        <f>SUM(E8:E12)</f>
        <v>386447.0736</v>
      </c>
      <c r="F7" s="340"/>
      <c r="G7" s="340">
        <f>SUM(G8)</f>
        <v>386447.0736</v>
      </c>
      <c r="H7" s="340"/>
      <c r="I7" s="340"/>
      <c r="J7" s="340"/>
      <c r="K7" s="340"/>
      <c r="L7" s="340"/>
      <c r="M7" s="340"/>
      <c r="N7" s="197">
        <f>SUMPRODUCT($F$6:$M$6,F7:M7)</f>
        <v>77289.414720000001</v>
      </c>
    </row>
    <row r="8" spans="1:14">
      <c r="A8" s="196">
        <v>1.1000000000000001</v>
      </c>
      <c r="B8" s="126" t="s">
        <v>86</v>
      </c>
      <c r="C8" s="340">
        <v>19322353.68</v>
      </c>
      <c r="D8" s="127">
        <v>0.02</v>
      </c>
      <c r="E8" s="342">
        <f>C8*D8</f>
        <v>386447.0736</v>
      </c>
      <c r="F8" s="340">
        <v>0</v>
      </c>
      <c r="G8" s="340">
        <v>386447.0736</v>
      </c>
      <c r="H8" s="340"/>
      <c r="I8" s="340"/>
      <c r="J8" s="340"/>
      <c r="K8" s="340"/>
      <c r="L8" s="340"/>
      <c r="M8" s="340"/>
      <c r="N8" s="197">
        <f t="shared" ref="N8:N20" si="0">SUMPRODUCT($F$6:$M$6,F8:M8)</f>
        <v>77289.414720000001</v>
      </c>
    </row>
    <row r="9" spans="1:14">
      <c r="A9" s="196">
        <v>1.2</v>
      </c>
      <c r="B9" s="126" t="s">
        <v>87</v>
      </c>
      <c r="C9" s="340">
        <v>0</v>
      </c>
      <c r="D9" s="127">
        <v>0.05</v>
      </c>
      <c r="E9" s="342">
        <f t="shared" ref="E9:E12" si="1">C9*D9</f>
        <v>0</v>
      </c>
      <c r="F9" s="340"/>
      <c r="G9" s="340"/>
      <c r="H9" s="340"/>
      <c r="I9" s="340"/>
      <c r="J9" s="340"/>
      <c r="K9" s="340"/>
      <c r="L9" s="340"/>
      <c r="M9" s="340"/>
      <c r="N9" s="197">
        <f t="shared" si="0"/>
        <v>0</v>
      </c>
    </row>
    <row r="10" spans="1:14">
      <c r="A10" s="196">
        <v>1.3</v>
      </c>
      <c r="B10" s="126" t="s">
        <v>88</v>
      </c>
      <c r="C10" s="340">
        <v>0</v>
      </c>
      <c r="D10" s="127">
        <v>0.08</v>
      </c>
      <c r="E10" s="342">
        <f t="shared" si="1"/>
        <v>0</v>
      </c>
      <c r="F10" s="340"/>
      <c r="G10" s="340"/>
      <c r="H10" s="340"/>
      <c r="I10" s="340"/>
      <c r="J10" s="340"/>
      <c r="K10" s="340"/>
      <c r="L10" s="340"/>
      <c r="M10" s="340"/>
      <c r="N10" s="197">
        <f t="shared" si="0"/>
        <v>0</v>
      </c>
    </row>
    <row r="11" spans="1:14">
      <c r="A11" s="196">
        <v>1.4</v>
      </c>
      <c r="B11" s="126" t="s">
        <v>89</v>
      </c>
      <c r="C11" s="340">
        <v>0</v>
      </c>
      <c r="D11" s="127">
        <v>0.11</v>
      </c>
      <c r="E11" s="342">
        <f t="shared" si="1"/>
        <v>0</v>
      </c>
      <c r="F11" s="340"/>
      <c r="G11" s="340"/>
      <c r="H11" s="340"/>
      <c r="I11" s="340"/>
      <c r="J11" s="340"/>
      <c r="K11" s="340"/>
      <c r="L11" s="340"/>
      <c r="M11" s="340"/>
      <c r="N11" s="197">
        <f t="shared" si="0"/>
        <v>0</v>
      </c>
    </row>
    <row r="12" spans="1:14">
      <c r="A12" s="196">
        <v>1.5</v>
      </c>
      <c r="B12" s="126" t="s">
        <v>90</v>
      </c>
      <c r="C12" s="340">
        <v>0</v>
      </c>
      <c r="D12" s="127">
        <v>0.14000000000000001</v>
      </c>
      <c r="E12" s="342">
        <f t="shared" si="1"/>
        <v>0</v>
      </c>
      <c r="F12" s="340"/>
      <c r="G12" s="340"/>
      <c r="H12" s="340"/>
      <c r="I12" s="340"/>
      <c r="J12" s="340"/>
      <c r="K12" s="340"/>
      <c r="L12" s="340"/>
      <c r="M12" s="340"/>
      <c r="N12" s="197">
        <f t="shared" si="0"/>
        <v>0</v>
      </c>
    </row>
    <row r="13" spans="1:14">
      <c r="A13" s="196">
        <v>1.6</v>
      </c>
      <c r="B13" s="128" t="s">
        <v>91</v>
      </c>
      <c r="C13" s="340"/>
      <c r="D13" s="129"/>
      <c r="E13" s="340"/>
      <c r="F13" s="340"/>
      <c r="G13" s="340"/>
      <c r="H13" s="340"/>
      <c r="I13" s="340"/>
      <c r="J13" s="340"/>
      <c r="K13" s="340"/>
      <c r="L13" s="340"/>
      <c r="M13" s="340"/>
      <c r="N13" s="197">
        <f t="shared" si="0"/>
        <v>0</v>
      </c>
    </row>
    <row r="14" spans="1:14">
      <c r="A14" s="196">
        <v>2</v>
      </c>
      <c r="B14" s="130" t="s">
        <v>92</v>
      </c>
      <c r="C14" s="339">
        <f>SUM(C15:C20)</f>
        <v>0</v>
      </c>
      <c r="D14" s="120"/>
      <c r="E14" s="342">
        <f>SUM(E15:E19)</f>
        <v>0</v>
      </c>
      <c r="F14" s="340"/>
      <c r="G14" s="340"/>
      <c r="H14" s="340"/>
      <c r="I14" s="340"/>
      <c r="J14" s="340"/>
      <c r="K14" s="340"/>
      <c r="L14" s="340"/>
      <c r="M14" s="340"/>
      <c r="N14" s="197">
        <f t="shared" si="0"/>
        <v>0</v>
      </c>
    </row>
    <row r="15" spans="1:14">
      <c r="A15" s="196">
        <v>2.1</v>
      </c>
      <c r="B15" s="128" t="s">
        <v>86</v>
      </c>
      <c r="C15" s="340"/>
      <c r="D15" s="127">
        <v>5.0000000000000001E-3</v>
      </c>
      <c r="E15" s="342">
        <f>D15*C15</f>
        <v>0</v>
      </c>
      <c r="F15" s="340"/>
      <c r="G15" s="340"/>
      <c r="H15" s="340"/>
      <c r="I15" s="340"/>
      <c r="J15" s="340"/>
      <c r="K15" s="340"/>
      <c r="L15" s="340"/>
      <c r="M15" s="340"/>
      <c r="N15" s="197">
        <f t="shared" si="0"/>
        <v>0</v>
      </c>
    </row>
    <row r="16" spans="1:14">
      <c r="A16" s="196">
        <v>2.2000000000000002</v>
      </c>
      <c r="B16" s="128" t="s">
        <v>87</v>
      </c>
      <c r="C16" s="340"/>
      <c r="D16" s="127">
        <v>0.01</v>
      </c>
      <c r="E16" s="342">
        <f t="shared" ref="E16:E19" si="2">D16*C16</f>
        <v>0</v>
      </c>
      <c r="F16" s="340"/>
      <c r="G16" s="340"/>
      <c r="H16" s="340"/>
      <c r="I16" s="340"/>
      <c r="J16" s="340"/>
      <c r="K16" s="340"/>
      <c r="L16" s="340"/>
      <c r="M16" s="340"/>
      <c r="N16" s="197">
        <f t="shared" si="0"/>
        <v>0</v>
      </c>
    </row>
    <row r="17" spans="1:14">
      <c r="A17" s="196">
        <v>2.2999999999999998</v>
      </c>
      <c r="B17" s="128" t="s">
        <v>88</v>
      </c>
      <c r="C17" s="340"/>
      <c r="D17" s="127">
        <v>0.02</v>
      </c>
      <c r="E17" s="342">
        <f t="shared" si="2"/>
        <v>0</v>
      </c>
      <c r="F17" s="340"/>
      <c r="G17" s="340"/>
      <c r="H17" s="340"/>
      <c r="I17" s="340"/>
      <c r="J17" s="340"/>
      <c r="K17" s="340"/>
      <c r="L17" s="340"/>
      <c r="M17" s="340"/>
      <c r="N17" s="197">
        <f t="shared" si="0"/>
        <v>0</v>
      </c>
    </row>
    <row r="18" spans="1:14">
      <c r="A18" s="196">
        <v>2.4</v>
      </c>
      <c r="B18" s="128" t="s">
        <v>89</v>
      </c>
      <c r="C18" s="340"/>
      <c r="D18" s="127">
        <v>0.03</v>
      </c>
      <c r="E18" s="342">
        <f t="shared" si="2"/>
        <v>0</v>
      </c>
      <c r="F18" s="340"/>
      <c r="G18" s="340"/>
      <c r="H18" s="340"/>
      <c r="I18" s="340"/>
      <c r="J18" s="340"/>
      <c r="K18" s="340"/>
      <c r="L18" s="340"/>
      <c r="M18" s="340"/>
      <c r="N18" s="197">
        <f t="shared" si="0"/>
        <v>0</v>
      </c>
    </row>
    <row r="19" spans="1:14">
      <c r="A19" s="196">
        <v>2.5</v>
      </c>
      <c r="B19" s="128" t="s">
        <v>90</v>
      </c>
      <c r="C19" s="340"/>
      <c r="D19" s="127">
        <v>0.04</v>
      </c>
      <c r="E19" s="342">
        <f t="shared" si="2"/>
        <v>0</v>
      </c>
      <c r="F19" s="340"/>
      <c r="G19" s="340"/>
      <c r="H19" s="340"/>
      <c r="I19" s="340"/>
      <c r="J19" s="340"/>
      <c r="K19" s="340"/>
      <c r="L19" s="340"/>
      <c r="M19" s="340"/>
      <c r="N19" s="197">
        <f t="shared" si="0"/>
        <v>0</v>
      </c>
    </row>
    <row r="20" spans="1:14">
      <c r="A20" s="196">
        <v>2.6</v>
      </c>
      <c r="B20" s="128" t="s">
        <v>91</v>
      </c>
      <c r="C20" s="340"/>
      <c r="D20" s="129"/>
      <c r="E20" s="343"/>
      <c r="F20" s="340"/>
      <c r="G20" s="340"/>
      <c r="H20" s="340"/>
      <c r="I20" s="340"/>
      <c r="J20" s="340"/>
      <c r="K20" s="340"/>
      <c r="L20" s="340"/>
      <c r="M20" s="340"/>
      <c r="N20" s="197">
        <f t="shared" si="0"/>
        <v>0</v>
      </c>
    </row>
    <row r="21" spans="1:14" ht="15.75" thickBot="1">
      <c r="A21" s="198">
        <v>3</v>
      </c>
      <c r="B21" s="199" t="s">
        <v>71</v>
      </c>
      <c r="C21" s="341">
        <f>C7+C14</f>
        <v>19322353.68</v>
      </c>
      <c r="D21" s="200"/>
      <c r="E21" s="344">
        <f>SUM(E7+E14)</f>
        <v>386447.0736</v>
      </c>
      <c r="F21" s="345"/>
      <c r="G21" s="345"/>
      <c r="H21" s="345"/>
      <c r="I21" s="345"/>
      <c r="J21" s="345"/>
      <c r="K21" s="345"/>
      <c r="L21" s="345"/>
      <c r="M21" s="345"/>
      <c r="N21" s="344">
        <f>SUM(N7+N14)</f>
        <v>77289.414720000001</v>
      </c>
    </row>
    <row r="22" spans="1:14">
      <c r="E22" s="346"/>
      <c r="F22" s="346"/>
      <c r="G22" s="346"/>
      <c r="H22" s="346"/>
      <c r="I22" s="346"/>
      <c r="J22" s="346"/>
      <c r="K22" s="346"/>
      <c r="L22" s="346"/>
      <c r="M22" s="346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9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defaultRowHeight="15.75"/>
  <cols>
    <col min="1" max="1" width="9.5703125" style="20" bestFit="1" customWidth="1"/>
    <col min="2" max="2" width="86" style="17" customWidth="1"/>
    <col min="3" max="3" width="13.28515625" style="17" bestFit="1" customWidth="1"/>
    <col min="4" max="7" width="13.28515625" style="2" bestFit="1" customWidth="1"/>
    <col min="8" max="13" width="6.7109375" customWidth="1"/>
  </cols>
  <sheetData>
    <row r="1" spans="1:8">
      <c r="A1" s="18" t="s">
        <v>199</v>
      </c>
      <c r="B1" s="17" t="s">
        <v>396</v>
      </c>
    </row>
    <row r="2" spans="1:8">
      <c r="A2" s="18" t="s">
        <v>200</v>
      </c>
      <c r="B2" s="469">
        <v>42916</v>
      </c>
      <c r="C2" s="30"/>
      <c r="D2" s="19"/>
      <c r="E2" s="19"/>
      <c r="F2" s="19"/>
      <c r="G2" s="19"/>
      <c r="H2" s="1"/>
    </row>
    <row r="3" spans="1:8">
      <c r="A3" s="18"/>
      <c r="C3" s="30"/>
      <c r="D3" s="19"/>
      <c r="E3" s="19"/>
      <c r="F3" s="19"/>
      <c r="G3" s="19"/>
      <c r="H3" s="1"/>
    </row>
    <row r="4" spans="1:8" ht="16.5" thickBot="1">
      <c r="A4" s="407" t="s">
        <v>347</v>
      </c>
      <c r="B4" s="408" t="s">
        <v>235</v>
      </c>
      <c r="C4" s="402"/>
      <c r="D4" s="402"/>
      <c r="E4" s="402"/>
      <c r="F4" s="403"/>
      <c r="G4" s="403"/>
      <c r="H4" s="1"/>
    </row>
    <row r="5" spans="1:8" ht="15">
      <c r="A5" s="409" t="s">
        <v>29</v>
      </c>
      <c r="B5" s="410"/>
      <c r="C5" s="466">
        <v>42916</v>
      </c>
      <c r="D5" s="466">
        <v>42825</v>
      </c>
      <c r="E5" s="466">
        <v>42735</v>
      </c>
      <c r="F5" s="467">
        <v>42643</v>
      </c>
      <c r="G5" s="468">
        <v>42551</v>
      </c>
    </row>
    <row r="6" spans="1:8" ht="15">
      <c r="A6" s="138"/>
      <c r="B6" s="33" t="s">
        <v>194</v>
      </c>
      <c r="C6" s="404"/>
      <c r="D6" s="405"/>
      <c r="E6" s="405"/>
      <c r="F6" s="405"/>
      <c r="G6" s="406"/>
    </row>
    <row r="7" spans="1:8" ht="15">
      <c r="A7" s="138"/>
      <c r="B7" s="34" t="s">
        <v>201</v>
      </c>
      <c r="C7" s="267"/>
      <c r="D7" s="268"/>
      <c r="E7" s="268"/>
      <c r="F7" s="268"/>
      <c r="G7" s="269"/>
    </row>
    <row r="8" spans="1:8" ht="15">
      <c r="A8" s="139">
        <v>1</v>
      </c>
      <c r="B8" s="265" t="s">
        <v>26</v>
      </c>
      <c r="C8" s="365">
        <v>157220301.04800001</v>
      </c>
      <c r="D8" s="365">
        <v>174643979.42289999</v>
      </c>
      <c r="E8" s="365">
        <v>171167842.20319998</v>
      </c>
      <c r="F8" s="365">
        <v>156036051.977</v>
      </c>
      <c r="G8" s="411">
        <v>150775834.79809999</v>
      </c>
    </row>
    <row r="9" spans="1:8" ht="15">
      <c r="A9" s="139">
        <v>2</v>
      </c>
      <c r="B9" s="265" t="s">
        <v>96</v>
      </c>
      <c r="C9" s="365">
        <v>157220301.04800001</v>
      </c>
      <c r="D9" s="365">
        <v>174643979.42289999</v>
      </c>
      <c r="E9" s="365">
        <v>171167842.20319998</v>
      </c>
      <c r="F9" s="365">
        <v>156036051.977</v>
      </c>
      <c r="G9" s="411">
        <v>150775834.79809999</v>
      </c>
    </row>
    <row r="10" spans="1:8" ht="15">
      <c r="A10" s="139">
        <v>3</v>
      </c>
      <c r="B10" s="265" t="s">
        <v>95</v>
      </c>
      <c r="C10" s="365">
        <v>212241188.28175902</v>
      </c>
      <c r="D10" s="365">
        <v>229828333.232162</v>
      </c>
      <c r="E10" s="365">
        <v>230008805.38165998</v>
      </c>
      <c r="F10" s="365">
        <v>215521745.007548</v>
      </c>
      <c r="G10" s="411">
        <v>210811409.41689</v>
      </c>
    </row>
    <row r="11" spans="1:8" ht="15">
      <c r="A11" s="138"/>
      <c r="B11" s="33" t="s">
        <v>195</v>
      </c>
      <c r="C11" s="366"/>
      <c r="D11" s="366"/>
      <c r="E11" s="366"/>
      <c r="F11" s="366"/>
      <c r="G11" s="412"/>
    </row>
    <row r="12" spans="1:8" ht="15" customHeight="1">
      <c r="A12" s="139">
        <v>4</v>
      </c>
      <c r="B12" s="265" t="s">
        <v>362</v>
      </c>
      <c r="C12" s="365">
        <v>1455304670.4348392</v>
      </c>
      <c r="D12" s="365">
        <v>1424998876.45346</v>
      </c>
      <c r="E12" s="365">
        <v>1529646299.3962488</v>
      </c>
      <c r="F12" s="365">
        <v>1452195652.8523867</v>
      </c>
      <c r="G12" s="411">
        <v>1472416489.9043226</v>
      </c>
    </row>
    <row r="13" spans="1:8" ht="15" customHeight="1">
      <c r="A13" s="139">
        <v>5</v>
      </c>
      <c r="B13" s="265" t="s">
        <v>363</v>
      </c>
      <c r="C13" s="365">
        <v>1366304571.2816048</v>
      </c>
      <c r="D13" s="365">
        <v>1342239352.3791385</v>
      </c>
      <c r="E13" s="365">
        <v>1405457752.1177762</v>
      </c>
      <c r="F13" s="365">
        <v>1363567820.4973402</v>
      </c>
      <c r="G13" s="411">
        <v>1392646307.6619561</v>
      </c>
    </row>
    <row r="14" spans="1:8" ht="15">
      <c r="A14" s="138"/>
      <c r="B14" s="33" t="s">
        <v>97</v>
      </c>
      <c r="C14" s="366"/>
      <c r="D14" s="366"/>
      <c r="E14" s="366"/>
      <c r="F14" s="366"/>
      <c r="G14" s="412"/>
    </row>
    <row r="15" spans="1:8" s="3" customFormat="1" ht="15">
      <c r="A15" s="139"/>
      <c r="B15" s="34" t="s">
        <v>201</v>
      </c>
      <c r="C15" s="367"/>
      <c r="D15" s="367"/>
      <c r="E15" s="367"/>
      <c r="F15" s="367"/>
      <c r="G15" s="413"/>
    </row>
    <row r="16" spans="1:8" ht="15">
      <c r="A16" s="137">
        <v>6</v>
      </c>
      <c r="B16" s="32" t="s">
        <v>257</v>
      </c>
      <c r="C16" s="368">
        <v>0.10803256819138993</v>
      </c>
      <c r="D16" s="368">
        <v>0.12255727517312454</v>
      </c>
      <c r="E16" s="368">
        <v>0.11190027542364527</v>
      </c>
      <c r="F16" s="368">
        <v>0.10744836735361087</v>
      </c>
      <c r="G16" s="414">
        <v>0.102400262311581</v>
      </c>
    </row>
    <row r="17" spans="1:7" ht="15" customHeight="1">
      <c r="A17" s="137">
        <v>7</v>
      </c>
      <c r="B17" s="32" t="s">
        <v>197</v>
      </c>
      <c r="C17" s="368">
        <v>0.10803256819138993</v>
      </c>
      <c r="D17" s="368">
        <v>0.12255727517312454</v>
      </c>
      <c r="E17" s="368">
        <v>0.11190027542364527</v>
      </c>
      <c r="F17" s="368">
        <v>0.10744836735361087</v>
      </c>
      <c r="G17" s="414">
        <v>0.102400262311581</v>
      </c>
    </row>
    <row r="18" spans="1:7" ht="15">
      <c r="A18" s="137">
        <v>8</v>
      </c>
      <c r="B18" s="32" t="s">
        <v>198</v>
      </c>
      <c r="C18" s="368">
        <v>0.14583969432211208</v>
      </c>
      <c r="D18" s="368">
        <v>0.16128316802898765</v>
      </c>
      <c r="E18" s="368">
        <v>0.15036731398130693</v>
      </c>
      <c r="F18" s="368">
        <v>0.14841095590957221</v>
      </c>
      <c r="G18" s="414">
        <v>0.14317376290086814</v>
      </c>
    </row>
    <row r="19" spans="1:7" s="3" customFormat="1" ht="15">
      <c r="A19" s="139"/>
      <c r="B19" s="34" t="s">
        <v>202</v>
      </c>
      <c r="C19" s="369"/>
      <c r="D19" s="369"/>
      <c r="E19" s="369"/>
      <c r="F19" s="369"/>
      <c r="G19" s="415"/>
    </row>
    <row r="20" spans="1:7" ht="15">
      <c r="A20" s="137">
        <v>9</v>
      </c>
      <c r="B20" s="32" t="s">
        <v>266</v>
      </c>
      <c r="C20" s="368">
        <v>0.11482116823545765</v>
      </c>
      <c r="D20" s="368">
        <v>0.13221873231881731</v>
      </c>
      <c r="E20" s="368">
        <v>0.10293859000172656</v>
      </c>
      <c r="F20" s="368">
        <v>0.10599518762277943</v>
      </c>
      <c r="G20" s="414">
        <v>0.10367695372158152</v>
      </c>
    </row>
    <row r="21" spans="1:7" ht="15">
      <c r="A21" s="137">
        <v>10</v>
      </c>
      <c r="B21" s="32" t="s">
        <v>267</v>
      </c>
      <c r="C21" s="368">
        <v>0.1551998437353109</v>
      </c>
      <c r="D21" s="368">
        <v>0.17083453273137536</v>
      </c>
      <c r="E21" s="368">
        <v>0.16327788845716207</v>
      </c>
      <c r="F21" s="368">
        <v>0.15779110720585365</v>
      </c>
      <c r="G21" s="414">
        <v>0.15109308742205496</v>
      </c>
    </row>
    <row r="22" spans="1:7" ht="15">
      <c r="A22" s="138"/>
      <c r="B22" s="33" t="s">
        <v>7</v>
      </c>
      <c r="C22" s="267"/>
      <c r="D22" s="267"/>
      <c r="E22" s="267"/>
      <c r="F22" s="267"/>
      <c r="G22" s="416"/>
    </row>
    <row r="23" spans="1:7" ht="15" customHeight="1">
      <c r="A23" s="140">
        <v>11</v>
      </c>
      <c r="B23" s="35" t="s">
        <v>8</v>
      </c>
      <c r="C23" s="393">
        <v>6.1863778890423618E-2</v>
      </c>
      <c r="D23" s="393">
        <v>6.0000129791422843E-2</v>
      </c>
      <c r="E23" s="393">
        <v>8.053244507266992E-2</v>
      </c>
      <c r="F23" s="393">
        <v>8.0781287741338401E-2</v>
      </c>
      <c r="G23" s="417">
        <v>8.2509880385513254E-2</v>
      </c>
    </row>
    <row r="24" spans="1:7" ht="15">
      <c r="A24" s="140">
        <v>12</v>
      </c>
      <c r="B24" s="35" t="s">
        <v>9</v>
      </c>
      <c r="C24" s="393">
        <v>2.4584466835268801E-2</v>
      </c>
      <c r="D24" s="393">
        <v>2.5197760881905937E-2</v>
      </c>
      <c r="E24" s="393">
        <v>2.7899339534522442E-2</v>
      </c>
      <c r="F24" s="393">
        <v>2.8357641864607812E-2</v>
      </c>
      <c r="G24" s="417">
        <v>2.8473502252055059E-2</v>
      </c>
    </row>
    <row r="25" spans="1:7" ht="15">
      <c r="A25" s="140">
        <v>13</v>
      </c>
      <c r="B25" s="35" t="s">
        <v>10</v>
      </c>
      <c r="C25" s="393">
        <v>1.9433939672665046E-2</v>
      </c>
      <c r="D25" s="393">
        <v>1.6393783870440826E-2</v>
      </c>
      <c r="E25" s="393">
        <v>3.3604662235038371E-2</v>
      </c>
      <c r="F25" s="393">
        <v>3.4245951440476007E-2</v>
      </c>
      <c r="G25" s="417">
        <v>3.7991930442816388E-2</v>
      </c>
    </row>
    <row r="26" spans="1:7" ht="15">
      <c r="A26" s="140">
        <v>14</v>
      </c>
      <c r="B26" s="35" t="s">
        <v>236</v>
      </c>
      <c r="C26" s="393">
        <v>3.7279312055154813E-2</v>
      </c>
      <c r="D26" s="393">
        <v>3.4802368909516906E-2</v>
      </c>
      <c r="E26" s="393">
        <v>5.2633105538147477E-2</v>
      </c>
      <c r="F26" s="393">
        <v>5.2423645876730596E-2</v>
      </c>
      <c r="G26" s="417">
        <v>5.4036378133458199E-2</v>
      </c>
    </row>
    <row r="27" spans="1:7" ht="15">
      <c r="A27" s="140">
        <v>15</v>
      </c>
      <c r="B27" s="35" t="s">
        <v>11</v>
      </c>
      <c r="C27" s="393">
        <v>1.0142605090359512E-2</v>
      </c>
      <c r="D27" s="393">
        <v>1.01076946248042E-2</v>
      </c>
      <c r="E27" s="393">
        <v>2.6608881893300608E-2</v>
      </c>
      <c r="F27" s="393">
        <v>1.9682683625346191E-2</v>
      </c>
      <c r="G27" s="417">
        <v>2.1292215783724457E-2</v>
      </c>
    </row>
    <row r="28" spans="1:7" ht="15">
      <c r="A28" s="140">
        <v>16</v>
      </c>
      <c r="B28" s="35" t="s">
        <v>12</v>
      </c>
      <c r="C28" s="393">
        <v>7.2880648311789129E-2</v>
      </c>
      <c r="D28" s="393">
        <v>7.4604645163135211E-2</v>
      </c>
      <c r="E28" s="393">
        <v>0.20580372530921742</v>
      </c>
      <c r="F28" s="393">
        <v>0.15175462009748042</v>
      </c>
      <c r="G28" s="417">
        <v>0.16527455603068586</v>
      </c>
    </row>
    <row r="29" spans="1:7" ht="15">
      <c r="A29" s="138"/>
      <c r="B29" s="33" t="s">
        <v>13</v>
      </c>
      <c r="C29" s="371"/>
      <c r="D29" s="371"/>
      <c r="E29" s="371"/>
      <c r="F29" s="371"/>
      <c r="G29" s="418"/>
    </row>
    <row r="30" spans="1:7" ht="15">
      <c r="A30" s="140">
        <v>17</v>
      </c>
      <c r="B30" s="35" t="s">
        <v>14</v>
      </c>
      <c r="C30" s="370">
        <v>3.790214181284262E-2</v>
      </c>
      <c r="D30" s="370">
        <v>4.2214796322853597E-2</v>
      </c>
      <c r="E30" s="370">
        <v>4.3323771322782555E-2</v>
      </c>
      <c r="F30" s="370">
        <v>7.4478733700884509E-2</v>
      </c>
      <c r="G30" s="419">
        <v>7.6986678363925518E-2</v>
      </c>
    </row>
    <row r="31" spans="1:7" ht="15" customHeight="1">
      <c r="A31" s="140">
        <v>18</v>
      </c>
      <c r="B31" s="35" t="s">
        <v>15</v>
      </c>
      <c r="C31" s="370">
        <v>3.719692054589837E-2</v>
      </c>
      <c r="D31" s="370">
        <v>3.9339662462062511E-2</v>
      </c>
      <c r="E31" s="370">
        <v>4.078267732471804E-2</v>
      </c>
      <c r="F31" s="370">
        <v>5.4164093636270699E-2</v>
      </c>
      <c r="G31" s="419">
        <v>5.5714427693673928E-2</v>
      </c>
    </row>
    <row r="32" spans="1:7" ht="15">
      <c r="A32" s="140">
        <v>19</v>
      </c>
      <c r="B32" s="35" t="s">
        <v>16</v>
      </c>
      <c r="C32" s="370">
        <v>0.79997981990811362</v>
      </c>
      <c r="D32" s="370">
        <v>0.81600297905679109</v>
      </c>
      <c r="E32" s="370">
        <v>0.85017674083729333</v>
      </c>
      <c r="F32" s="370">
        <v>0.82048773755726601</v>
      </c>
      <c r="G32" s="419">
        <v>0.85138665741704544</v>
      </c>
    </row>
    <row r="33" spans="1:7" ht="15" customHeight="1">
      <c r="A33" s="140">
        <v>20</v>
      </c>
      <c r="B33" s="35" t="s">
        <v>17</v>
      </c>
      <c r="C33" s="370">
        <v>0.70932102566462218</v>
      </c>
      <c r="D33" s="370">
        <v>0.72514454512658233</v>
      </c>
      <c r="E33" s="370">
        <v>0.73943950088189181</v>
      </c>
      <c r="F33" s="370">
        <v>0.71328611235298511</v>
      </c>
      <c r="G33" s="419">
        <v>0.71491093562760022</v>
      </c>
    </row>
    <row r="34" spans="1:7" ht="15">
      <c r="A34" s="140">
        <v>21</v>
      </c>
      <c r="B34" s="35" t="s">
        <v>18</v>
      </c>
      <c r="C34" s="370">
        <v>2.45002543945054E-2</v>
      </c>
      <c r="D34" s="370">
        <v>-2.0758216461210344E-2</v>
      </c>
      <c r="E34" s="370">
        <v>-5.3747464356520447E-2</v>
      </c>
      <c r="F34" s="370">
        <v>-3.2034995281802314E-2</v>
      </c>
      <c r="G34" s="419">
        <v>-3.4565424467082995E-2</v>
      </c>
    </row>
    <row r="35" spans="1:7" ht="15" customHeight="1">
      <c r="A35" s="138"/>
      <c r="B35" s="33" t="s">
        <v>19</v>
      </c>
      <c r="C35" s="371"/>
      <c r="D35" s="371"/>
      <c r="E35" s="371"/>
      <c r="F35" s="371"/>
      <c r="G35" s="418"/>
    </row>
    <row r="36" spans="1:7" ht="15">
      <c r="A36" s="140">
        <v>22</v>
      </c>
      <c r="B36" s="35" t="s">
        <v>20</v>
      </c>
      <c r="C36" s="370">
        <v>0.22740376716858457</v>
      </c>
      <c r="D36" s="370">
        <v>0.28102049474623253</v>
      </c>
      <c r="E36" s="370">
        <v>0.32187319226064076</v>
      </c>
      <c r="F36" s="370">
        <v>0.24702081119532496</v>
      </c>
      <c r="G36" s="419">
        <v>0.22520992437080639</v>
      </c>
    </row>
    <row r="37" spans="1:7" ht="15" customHeight="1">
      <c r="A37" s="140">
        <v>23</v>
      </c>
      <c r="B37" s="35" t="s">
        <v>21</v>
      </c>
      <c r="C37" s="370">
        <v>0.83883542055566906</v>
      </c>
      <c r="D37" s="370">
        <v>0.8634254229332774</v>
      </c>
      <c r="E37" s="370">
        <v>0.86406053517150427</v>
      </c>
      <c r="F37" s="370">
        <v>0.84652625458868025</v>
      </c>
      <c r="G37" s="419">
        <v>0.84523685902447787</v>
      </c>
    </row>
    <row r="38" spans="1:7" thickBot="1">
      <c r="A38" s="141">
        <v>24</v>
      </c>
      <c r="B38" s="142" t="s">
        <v>22</v>
      </c>
      <c r="C38" s="372">
        <v>0.35933940739090603</v>
      </c>
      <c r="D38" s="372">
        <v>0.31750587643795675</v>
      </c>
      <c r="E38" s="372">
        <v>0.31772268643423685</v>
      </c>
      <c r="F38" s="372">
        <v>0.30498352736309442</v>
      </c>
      <c r="G38" s="420">
        <v>0.29239313155604935</v>
      </c>
    </row>
    <row r="39" spans="1:7">
      <c r="A39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43"/>
  <sheetViews>
    <sheetView workbookViewId="0">
      <pane xSplit="1" ySplit="5" topLeftCell="B18" activePane="bottomRight" state="frozen"/>
      <selection pane="topRight" activeCell="B1" sqref="B1"/>
      <selection pane="bottomLeft" activeCell="A5" sqref="A5"/>
      <selection pane="bottomRight" activeCell="C2" sqref="C2"/>
    </sheetView>
  </sheetViews>
  <sheetFormatPr defaultRowHeight="15"/>
  <cols>
    <col min="1" max="1" width="9.5703125" style="2" bestFit="1" customWidth="1"/>
    <col min="2" max="2" width="55.140625" style="2" bestFit="1" customWidth="1"/>
    <col min="3" max="3" width="11.7109375" style="2" customWidth="1"/>
    <col min="4" max="4" width="13.28515625" style="2" customWidth="1"/>
    <col min="5" max="5" width="14.5703125" style="2" customWidth="1"/>
    <col min="6" max="6" width="11.7109375" style="2" customWidth="1"/>
    <col min="7" max="7" width="13.7109375" style="2" customWidth="1"/>
    <col min="8" max="8" width="14.5703125" style="2" customWidth="1"/>
  </cols>
  <sheetData>
    <row r="1" spans="1:8" ht="15.75">
      <c r="A1" s="18" t="s">
        <v>199</v>
      </c>
      <c r="B1" s="2" t="str">
        <f>'1. key ratios'!B1</f>
        <v>ს.ს "პროკრედიტ ბანკი"</v>
      </c>
    </row>
    <row r="2" spans="1:8" ht="15.75">
      <c r="A2" s="18" t="s">
        <v>200</v>
      </c>
      <c r="B2" s="469">
        <f>'1. key ratios'!B2</f>
        <v>42916</v>
      </c>
    </row>
    <row r="3" spans="1:8" ht="15.75">
      <c r="A3" s="18"/>
    </row>
    <row r="4" spans="1:8" ht="16.5" thickBot="1">
      <c r="A4" s="36" t="s">
        <v>348</v>
      </c>
      <c r="B4" s="82" t="s">
        <v>258</v>
      </c>
      <c r="C4" s="36"/>
      <c r="D4" s="37"/>
      <c r="E4" s="37"/>
      <c r="F4" s="38"/>
      <c r="G4" s="38"/>
      <c r="H4" s="39" t="s">
        <v>101</v>
      </c>
    </row>
    <row r="5" spans="1:8" ht="15.75">
      <c r="A5" s="40"/>
      <c r="B5" s="41"/>
      <c r="C5" s="423" t="s">
        <v>206</v>
      </c>
      <c r="D5" s="424"/>
      <c r="E5" s="425"/>
      <c r="F5" s="423" t="s">
        <v>207</v>
      </c>
      <c r="G5" s="424"/>
      <c r="H5" s="426"/>
    </row>
    <row r="6" spans="1:8" ht="15.75">
      <c r="A6" s="42" t="s">
        <v>29</v>
      </c>
      <c r="B6" s="43" t="s">
        <v>161</v>
      </c>
      <c r="C6" s="44" t="s">
        <v>30</v>
      </c>
      <c r="D6" s="44" t="s">
        <v>102</v>
      </c>
      <c r="E6" s="44" t="s">
        <v>71</v>
      </c>
      <c r="F6" s="44" t="s">
        <v>30</v>
      </c>
      <c r="G6" s="44" t="s">
        <v>102</v>
      </c>
      <c r="H6" s="45" t="s">
        <v>71</v>
      </c>
    </row>
    <row r="7" spans="1:8" ht="15.75">
      <c r="A7" s="42">
        <v>1</v>
      </c>
      <c r="B7" s="46" t="s">
        <v>162</v>
      </c>
      <c r="C7" s="270">
        <v>30123250.859999999</v>
      </c>
      <c r="D7" s="270">
        <v>28315536.140000001</v>
      </c>
      <c r="E7" s="271">
        <f>C7+D7</f>
        <v>58438787</v>
      </c>
      <c r="F7" s="272">
        <v>33498149.670000002</v>
      </c>
      <c r="G7" s="273">
        <v>21972259.620000001</v>
      </c>
      <c r="H7" s="274">
        <f>F7+G7</f>
        <v>55470409.290000007</v>
      </c>
    </row>
    <row r="8" spans="1:8" ht="15.75">
      <c r="A8" s="42">
        <v>2</v>
      </c>
      <c r="B8" s="46" t="s">
        <v>163</v>
      </c>
      <c r="C8" s="270">
        <v>14090211.23</v>
      </c>
      <c r="D8" s="270">
        <v>115484619.93000001</v>
      </c>
      <c r="E8" s="271">
        <f t="shared" ref="E8:E19" si="0">C8+D8</f>
        <v>129574831.16000001</v>
      </c>
      <c r="F8" s="272">
        <v>24417901.82</v>
      </c>
      <c r="G8" s="273">
        <v>123338188.28</v>
      </c>
      <c r="H8" s="274">
        <f t="shared" ref="H8:H40" si="1">F8+G8</f>
        <v>147756090.09999999</v>
      </c>
    </row>
    <row r="9" spans="1:8" ht="15.75">
      <c r="A9" s="42">
        <v>3</v>
      </c>
      <c r="B9" s="46" t="s">
        <v>164</v>
      </c>
      <c r="C9" s="270">
        <v>22005363.719999999</v>
      </c>
      <c r="D9" s="270">
        <v>25143807.220000003</v>
      </c>
      <c r="E9" s="271">
        <f t="shared" si="0"/>
        <v>47149170.939999998</v>
      </c>
      <c r="F9" s="272">
        <v>53169366.789999999</v>
      </c>
      <c r="G9" s="273">
        <v>6428042.1600000001</v>
      </c>
      <c r="H9" s="274">
        <f t="shared" si="1"/>
        <v>59597408.950000003</v>
      </c>
    </row>
    <row r="10" spans="1:8" ht="15.75">
      <c r="A10" s="42">
        <v>4</v>
      </c>
      <c r="B10" s="46" t="s">
        <v>193</v>
      </c>
      <c r="C10" s="270">
        <v>0</v>
      </c>
      <c r="D10" s="270">
        <v>0</v>
      </c>
      <c r="E10" s="271">
        <f t="shared" si="0"/>
        <v>0</v>
      </c>
      <c r="F10" s="272">
        <v>0</v>
      </c>
      <c r="G10" s="273">
        <v>0</v>
      </c>
      <c r="H10" s="274">
        <f t="shared" si="1"/>
        <v>0</v>
      </c>
    </row>
    <row r="11" spans="1:8" ht="15.75">
      <c r="A11" s="42">
        <v>5</v>
      </c>
      <c r="B11" s="46" t="s">
        <v>165</v>
      </c>
      <c r="C11" s="270">
        <v>21378897.439999998</v>
      </c>
      <c r="D11" s="270">
        <v>0</v>
      </c>
      <c r="E11" s="271">
        <f t="shared" si="0"/>
        <v>21378897.439999998</v>
      </c>
      <c r="F11" s="272">
        <v>12251965.690000001</v>
      </c>
      <c r="G11" s="273">
        <v>0</v>
      </c>
      <c r="H11" s="274">
        <f t="shared" si="1"/>
        <v>12251965.690000001</v>
      </c>
    </row>
    <row r="12" spans="1:8" ht="15.75">
      <c r="A12" s="42">
        <v>6.1</v>
      </c>
      <c r="B12" s="47" t="s">
        <v>166</v>
      </c>
      <c r="C12" s="270">
        <v>178635309.35999998</v>
      </c>
      <c r="D12" s="270">
        <v>714451124.60850012</v>
      </c>
      <c r="E12" s="271">
        <f t="shared" si="0"/>
        <v>893086433.96850014</v>
      </c>
      <c r="F12" s="272">
        <v>132176733.93000001</v>
      </c>
      <c r="G12" s="273">
        <v>757223447.99660003</v>
      </c>
      <c r="H12" s="274">
        <f t="shared" si="1"/>
        <v>889400181.92659998</v>
      </c>
    </row>
    <row r="13" spans="1:8" ht="15.75">
      <c r="A13" s="42">
        <v>6.2</v>
      </c>
      <c r="B13" s="47" t="s">
        <v>167</v>
      </c>
      <c r="C13" s="270">
        <v>-4303691.5391999995</v>
      </c>
      <c r="D13" s="270">
        <v>-28916373.585746009</v>
      </c>
      <c r="E13" s="271">
        <f t="shared" si="0"/>
        <v>-33220065.124946009</v>
      </c>
      <c r="F13" s="272">
        <v>-6346225.0168000003</v>
      </c>
      <c r="G13" s="273">
        <v>-43206197.109889992</v>
      </c>
      <c r="H13" s="274">
        <f t="shared" si="1"/>
        <v>-49552422.126689993</v>
      </c>
    </row>
    <row r="14" spans="1:8" ht="15.75">
      <c r="A14" s="42">
        <v>6</v>
      </c>
      <c r="B14" s="46" t="s">
        <v>168</v>
      </c>
      <c r="C14" s="271">
        <v>174331617.82079998</v>
      </c>
      <c r="D14" s="271">
        <v>685534751.02275407</v>
      </c>
      <c r="E14" s="271">
        <f t="shared" si="0"/>
        <v>859866368.84355402</v>
      </c>
      <c r="F14" s="271">
        <v>125830508.91320001</v>
      </c>
      <c r="G14" s="271">
        <v>714017250.88671005</v>
      </c>
      <c r="H14" s="274">
        <f t="shared" si="1"/>
        <v>839847759.79991007</v>
      </c>
    </row>
    <row r="15" spans="1:8" ht="15.75">
      <c r="A15" s="42">
        <v>7</v>
      </c>
      <c r="B15" s="46" t="s">
        <v>169</v>
      </c>
      <c r="C15" s="270">
        <v>1079673.9600000002</v>
      </c>
      <c r="D15" s="270">
        <v>4302290.6399999997</v>
      </c>
      <c r="E15" s="271">
        <f t="shared" si="0"/>
        <v>5381964.5999999996</v>
      </c>
      <c r="F15" s="272">
        <v>1688550.1999999997</v>
      </c>
      <c r="G15" s="273">
        <v>5539280.2199999997</v>
      </c>
      <c r="H15" s="274">
        <f t="shared" si="1"/>
        <v>7227830.4199999999</v>
      </c>
    </row>
    <row r="16" spans="1:8" ht="15.75">
      <c r="A16" s="42">
        <v>8</v>
      </c>
      <c r="B16" s="46" t="s">
        <v>170</v>
      </c>
      <c r="C16" s="270">
        <v>0</v>
      </c>
      <c r="D16" s="270">
        <v>0</v>
      </c>
      <c r="E16" s="271">
        <f t="shared" si="0"/>
        <v>0</v>
      </c>
      <c r="F16" s="272">
        <v>0</v>
      </c>
      <c r="G16" s="272">
        <v>0</v>
      </c>
      <c r="H16" s="274">
        <f t="shared" si="1"/>
        <v>0</v>
      </c>
    </row>
    <row r="17" spans="1:8" ht="15.75">
      <c r="A17" s="42">
        <v>9</v>
      </c>
      <c r="B17" s="46" t="s">
        <v>171</v>
      </c>
      <c r="C17" s="270">
        <v>6298572.1799999997</v>
      </c>
      <c r="D17" s="270">
        <v>45282.6</v>
      </c>
      <c r="E17" s="271">
        <f t="shared" si="0"/>
        <v>6343854.7799999993</v>
      </c>
      <c r="F17" s="272">
        <v>6298572.1799999997</v>
      </c>
      <c r="G17" s="273">
        <v>42860.4</v>
      </c>
      <c r="H17" s="274">
        <f t="shared" si="1"/>
        <v>6341432.5800000001</v>
      </c>
    </row>
    <row r="18" spans="1:8" ht="15.75">
      <c r="A18" s="42">
        <v>10</v>
      </c>
      <c r="B18" s="46" t="s">
        <v>172</v>
      </c>
      <c r="C18" s="270">
        <v>74430719.24000001</v>
      </c>
      <c r="D18" s="270">
        <v>0</v>
      </c>
      <c r="E18" s="271">
        <f t="shared" si="0"/>
        <v>74430719.24000001</v>
      </c>
      <c r="F18" s="272">
        <v>78426957.469999999</v>
      </c>
      <c r="G18" s="272">
        <v>0</v>
      </c>
      <c r="H18" s="274">
        <f t="shared" si="1"/>
        <v>78426957.469999999</v>
      </c>
    </row>
    <row r="19" spans="1:8" ht="15.75">
      <c r="A19" s="42">
        <v>11</v>
      </c>
      <c r="B19" s="46" t="s">
        <v>173</v>
      </c>
      <c r="C19" s="270">
        <v>9798131.629999999</v>
      </c>
      <c r="D19" s="270">
        <v>3880860.23</v>
      </c>
      <c r="E19" s="271">
        <f t="shared" si="0"/>
        <v>13678991.859999999</v>
      </c>
      <c r="F19" s="272">
        <v>13134074.199999999</v>
      </c>
      <c r="G19" s="273">
        <v>3128895.79</v>
      </c>
      <c r="H19" s="274">
        <f t="shared" si="1"/>
        <v>16262969.989999998</v>
      </c>
    </row>
    <row r="20" spans="1:8" ht="15.75">
      <c r="A20" s="42">
        <v>12</v>
      </c>
      <c r="B20" s="48" t="s">
        <v>174</v>
      </c>
      <c r="C20" s="271">
        <v>353536438.0808</v>
      </c>
      <c r="D20" s="271">
        <v>862707147.78275406</v>
      </c>
      <c r="E20" s="271">
        <f>C20+D20</f>
        <v>1216243585.863554</v>
      </c>
      <c r="F20" s="271">
        <v>348716046.93319994</v>
      </c>
      <c r="G20" s="271">
        <v>874466777.35671008</v>
      </c>
      <c r="H20" s="274">
        <f t="shared" si="1"/>
        <v>1223182824.2899101</v>
      </c>
    </row>
    <row r="21" spans="1:8" ht="15.75">
      <c r="A21" s="42"/>
      <c r="B21" s="43" t="s">
        <v>191</v>
      </c>
      <c r="C21" s="275"/>
      <c r="D21" s="275"/>
      <c r="E21" s="275"/>
      <c r="F21" s="276"/>
      <c r="G21" s="277"/>
      <c r="H21" s="278"/>
    </row>
    <row r="22" spans="1:8" ht="15.75">
      <c r="A22" s="42">
        <v>13</v>
      </c>
      <c r="B22" s="46" t="s">
        <v>175</v>
      </c>
      <c r="C22" s="270">
        <v>0</v>
      </c>
      <c r="D22" s="270">
        <v>0</v>
      </c>
      <c r="E22" s="271">
        <f>C22+D22</f>
        <v>0</v>
      </c>
      <c r="F22" s="272">
        <v>150000</v>
      </c>
      <c r="G22" s="273">
        <v>4684600</v>
      </c>
      <c r="H22" s="274">
        <f t="shared" si="1"/>
        <v>4834600</v>
      </c>
    </row>
    <row r="23" spans="1:8" ht="15.75">
      <c r="A23" s="42">
        <v>14</v>
      </c>
      <c r="B23" s="46" t="s">
        <v>176</v>
      </c>
      <c r="C23" s="270">
        <v>89011717.149999991</v>
      </c>
      <c r="D23" s="270">
        <v>110064892.38</v>
      </c>
      <c r="E23" s="271">
        <f t="shared" ref="E23:E40" si="2">C23+D23</f>
        <v>199076609.52999997</v>
      </c>
      <c r="F23" s="272">
        <v>77652452.300000012</v>
      </c>
      <c r="G23" s="273">
        <v>60525724.460000001</v>
      </c>
      <c r="H23" s="274">
        <f t="shared" si="1"/>
        <v>138178176.76000002</v>
      </c>
    </row>
    <row r="24" spans="1:8" ht="15.75">
      <c r="A24" s="42">
        <v>15</v>
      </c>
      <c r="B24" s="46" t="s">
        <v>177</v>
      </c>
      <c r="C24" s="270">
        <v>45403520.24000001</v>
      </c>
      <c r="D24" s="270">
        <v>192564119.61720005</v>
      </c>
      <c r="E24" s="271">
        <f t="shared" si="2"/>
        <v>237967639.85720006</v>
      </c>
      <c r="F24" s="272">
        <v>41484684.31000001</v>
      </c>
      <c r="G24" s="273">
        <v>177987395.38969967</v>
      </c>
      <c r="H24" s="274">
        <f t="shared" si="1"/>
        <v>219472079.69969967</v>
      </c>
    </row>
    <row r="25" spans="1:8" ht="15.75">
      <c r="A25" s="42">
        <v>16</v>
      </c>
      <c r="B25" s="46" t="s">
        <v>178</v>
      </c>
      <c r="C25" s="270">
        <v>28074355.82</v>
      </c>
      <c r="D25" s="270">
        <v>197264895.31</v>
      </c>
      <c r="E25" s="271">
        <f t="shared" si="2"/>
        <v>225339251.13</v>
      </c>
      <c r="F25" s="272">
        <v>33182659.299999997</v>
      </c>
      <c r="G25" s="273">
        <v>227075457.54000002</v>
      </c>
      <c r="H25" s="274">
        <f t="shared" si="1"/>
        <v>260258116.84000003</v>
      </c>
    </row>
    <row r="26" spans="1:8" ht="15.75">
      <c r="A26" s="42">
        <v>17</v>
      </c>
      <c r="B26" s="46" t="s">
        <v>179</v>
      </c>
      <c r="C26" s="275"/>
      <c r="D26" s="275"/>
      <c r="E26" s="271">
        <f t="shared" si="2"/>
        <v>0</v>
      </c>
      <c r="F26" s="276"/>
      <c r="G26" s="277"/>
      <c r="H26" s="274">
        <f t="shared" si="1"/>
        <v>0</v>
      </c>
    </row>
    <row r="27" spans="1:8" ht="15.75">
      <c r="A27" s="42">
        <v>18</v>
      </c>
      <c r="B27" s="46" t="s">
        <v>180</v>
      </c>
      <c r="C27" s="270">
        <v>0</v>
      </c>
      <c r="D27" s="270">
        <v>307300994.53781509</v>
      </c>
      <c r="E27" s="271">
        <f t="shared" si="2"/>
        <v>307300994.53781509</v>
      </c>
      <c r="F27" s="272">
        <v>4800040.24</v>
      </c>
      <c r="G27" s="273">
        <v>354149930.19700259</v>
      </c>
      <c r="H27" s="274">
        <f t="shared" si="1"/>
        <v>358949970.4370026</v>
      </c>
    </row>
    <row r="28" spans="1:8" ht="15.75">
      <c r="A28" s="42">
        <v>19</v>
      </c>
      <c r="B28" s="46" t="s">
        <v>181</v>
      </c>
      <c r="C28" s="270">
        <v>1101825.5299999998</v>
      </c>
      <c r="D28" s="270">
        <v>7322668.79</v>
      </c>
      <c r="E28" s="271">
        <f t="shared" si="2"/>
        <v>8424494.3200000003</v>
      </c>
      <c r="F28" s="272">
        <v>1268067.3499999999</v>
      </c>
      <c r="G28" s="273">
        <v>8864041.120000001</v>
      </c>
      <c r="H28" s="274">
        <f t="shared" si="1"/>
        <v>10132108.470000001</v>
      </c>
    </row>
    <row r="29" spans="1:8" ht="15.75">
      <c r="A29" s="42">
        <v>20</v>
      </c>
      <c r="B29" s="46" t="s">
        <v>103</v>
      </c>
      <c r="C29" s="270">
        <v>5854716.2018000009</v>
      </c>
      <c r="D29" s="270">
        <v>7241999.1855000006</v>
      </c>
      <c r="E29" s="271">
        <f t="shared" si="2"/>
        <v>13096715.387300001</v>
      </c>
      <c r="F29" s="272">
        <v>6168111.2800000003</v>
      </c>
      <c r="G29" s="273">
        <v>7695084.8342780005</v>
      </c>
      <c r="H29" s="274">
        <f t="shared" si="1"/>
        <v>13863196.114278</v>
      </c>
    </row>
    <row r="30" spans="1:8" ht="15.75">
      <c r="A30" s="42">
        <v>21</v>
      </c>
      <c r="B30" s="46" t="s">
        <v>182</v>
      </c>
      <c r="C30" s="270">
        <v>0</v>
      </c>
      <c r="D30" s="270">
        <v>60180000.000000015</v>
      </c>
      <c r="E30" s="271">
        <f t="shared" si="2"/>
        <v>60180000.000000015</v>
      </c>
      <c r="F30" s="272">
        <v>0</v>
      </c>
      <c r="G30" s="273">
        <v>58557500</v>
      </c>
      <c r="H30" s="274">
        <f t="shared" si="1"/>
        <v>58557500</v>
      </c>
    </row>
    <row r="31" spans="1:8" ht="15.75">
      <c r="A31" s="42">
        <v>22</v>
      </c>
      <c r="B31" s="48" t="s">
        <v>183</v>
      </c>
      <c r="C31" s="271">
        <v>169446134.94179997</v>
      </c>
      <c r="D31" s="271">
        <v>881939569.82051504</v>
      </c>
      <c r="E31" s="271">
        <f>C31+D31</f>
        <v>1051385704.762315</v>
      </c>
      <c r="F31" s="271">
        <v>164706014.78000003</v>
      </c>
      <c r="G31" s="271">
        <v>899539733.54098034</v>
      </c>
      <c r="H31" s="274">
        <f t="shared" si="1"/>
        <v>1064245748.3209803</v>
      </c>
    </row>
    <row r="32" spans="1:8" ht="15.75">
      <c r="A32" s="42"/>
      <c r="B32" s="43" t="s">
        <v>192</v>
      </c>
      <c r="C32" s="275"/>
      <c r="D32" s="275"/>
      <c r="E32" s="270"/>
      <c r="F32" s="276"/>
      <c r="G32" s="277"/>
      <c r="H32" s="278"/>
    </row>
    <row r="33" spans="1:8" ht="15.75">
      <c r="A33" s="42">
        <v>23</v>
      </c>
      <c r="B33" s="46" t="s">
        <v>184</v>
      </c>
      <c r="C33" s="270">
        <v>88914815</v>
      </c>
      <c r="D33" s="270">
        <v>0</v>
      </c>
      <c r="E33" s="271">
        <f>C33+D33</f>
        <v>88914815</v>
      </c>
      <c r="F33" s="272">
        <v>88914815</v>
      </c>
      <c r="G33" s="272">
        <v>0</v>
      </c>
      <c r="H33" s="274">
        <f t="shared" si="1"/>
        <v>88914815</v>
      </c>
    </row>
    <row r="34" spans="1:8" ht="15.75">
      <c r="A34" s="42">
        <v>24</v>
      </c>
      <c r="B34" s="46" t="s">
        <v>185</v>
      </c>
      <c r="C34" s="270">
        <v>0</v>
      </c>
      <c r="D34" s="270">
        <v>0</v>
      </c>
      <c r="E34" s="271">
        <f t="shared" si="2"/>
        <v>0</v>
      </c>
      <c r="F34" s="272">
        <v>0</v>
      </c>
      <c r="G34" s="272">
        <v>0</v>
      </c>
      <c r="H34" s="274">
        <f t="shared" si="1"/>
        <v>0</v>
      </c>
    </row>
    <row r="35" spans="1:8" ht="15.75">
      <c r="A35" s="42">
        <v>25</v>
      </c>
      <c r="B35" s="47" t="s">
        <v>186</v>
      </c>
      <c r="C35" s="270">
        <v>0</v>
      </c>
      <c r="D35" s="270">
        <v>0</v>
      </c>
      <c r="E35" s="271">
        <f t="shared" si="2"/>
        <v>0</v>
      </c>
      <c r="F35" s="272">
        <v>0</v>
      </c>
      <c r="G35" s="272">
        <v>0</v>
      </c>
      <c r="H35" s="274">
        <f t="shared" si="1"/>
        <v>0</v>
      </c>
    </row>
    <row r="36" spans="1:8" ht="15.75">
      <c r="A36" s="42">
        <v>26</v>
      </c>
      <c r="B36" s="46" t="s">
        <v>187</v>
      </c>
      <c r="C36" s="270">
        <v>36388151.469999999</v>
      </c>
      <c r="D36" s="270">
        <v>0</v>
      </c>
      <c r="E36" s="271">
        <f t="shared" si="2"/>
        <v>36388151.469999999</v>
      </c>
      <c r="F36" s="272">
        <v>36388151.469999999</v>
      </c>
      <c r="G36" s="272">
        <v>0</v>
      </c>
      <c r="H36" s="274">
        <f t="shared" si="1"/>
        <v>36388151.469999999</v>
      </c>
    </row>
    <row r="37" spans="1:8" ht="15.75">
      <c r="A37" s="42">
        <v>27</v>
      </c>
      <c r="B37" s="46" t="s">
        <v>188</v>
      </c>
      <c r="C37" s="270">
        <v>0</v>
      </c>
      <c r="D37" s="270">
        <v>0</v>
      </c>
      <c r="E37" s="271">
        <f t="shared" si="2"/>
        <v>0</v>
      </c>
      <c r="F37" s="272">
        <v>0</v>
      </c>
      <c r="G37" s="272">
        <v>0</v>
      </c>
      <c r="H37" s="274">
        <f t="shared" si="1"/>
        <v>0</v>
      </c>
    </row>
    <row r="38" spans="1:8" ht="15.75">
      <c r="A38" s="42">
        <v>28</v>
      </c>
      <c r="B38" s="46" t="s">
        <v>189</v>
      </c>
      <c r="C38" s="270">
        <v>39554914.618000008</v>
      </c>
      <c r="D38" s="270">
        <v>0</v>
      </c>
      <c r="E38" s="271">
        <f t="shared" si="2"/>
        <v>39554914.618000008</v>
      </c>
      <c r="F38" s="272">
        <v>33634109.438100003</v>
      </c>
      <c r="G38" s="272">
        <v>0</v>
      </c>
      <c r="H38" s="274">
        <f t="shared" si="1"/>
        <v>33634109.438100003</v>
      </c>
    </row>
    <row r="39" spans="1:8" ht="15.75">
      <c r="A39" s="42">
        <v>29</v>
      </c>
      <c r="B39" s="46" t="s">
        <v>208</v>
      </c>
      <c r="C39" s="270">
        <v>0</v>
      </c>
      <c r="D39" s="270">
        <v>0</v>
      </c>
      <c r="E39" s="271">
        <f t="shared" si="2"/>
        <v>0</v>
      </c>
      <c r="F39" s="272">
        <v>0</v>
      </c>
      <c r="G39" s="272">
        <v>0</v>
      </c>
      <c r="H39" s="274">
        <f t="shared" si="1"/>
        <v>0</v>
      </c>
    </row>
    <row r="40" spans="1:8" ht="15.75">
      <c r="A40" s="42">
        <v>30</v>
      </c>
      <c r="B40" s="48" t="s">
        <v>190</v>
      </c>
      <c r="C40" s="270">
        <v>164857881.088</v>
      </c>
      <c r="D40" s="270">
        <v>0</v>
      </c>
      <c r="E40" s="271">
        <f t="shared" si="2"/>
        <v>164857881.088</v>
      </c>
      <c r="F40" s="272">
        <v>158937075.90810001</v>
      </c>
      <c r="G40" s="272">
        <v>0</v>
      </c>
      <c r="H40" s="274">
        <f t="shared" si="1"/>
        <v>158937075.90810001</v>
      </c>
    </row>
    <row r="41" spans="1:8" ht="16.5" thickBot="1">
      <c r="A41" s="49">
        <v>31</v>
      </c>
      <c r="B41" s="50" t="s">
        <v>209</v>
      </c>
      <c r="C41" s="279">
        <v>334304016.02979994</v>
      </c>
      <c r="D41" s="279">
        <v>881939569.82051504</v>
      </c>
      <c r="E41" s="279">
        <f>C41+D41</f>
        <v>1216243585.8503151</v>
      </c>
      <c r="F41" s="279">
        <v>323643090.68810004</v>
      </c>
      <c r="G41" s="279">
        <v>899539733.54098034</v>
      </c>
      <c r="H41" s="280">
        <f>F41+G41</f>
        <v>1223182824.2290804</v>
      </c>
    </row>
    <row r="43" spans="1:8">
      <c r="B43" s="51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67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defaultColWidth="9.140625" defaultRowHeight="15"/>
  <cols>
    <col min="1" max="1" width="9.5703125" style="2" bestFit="1" customWidth="1"/>
    <col min="2" max="2" width="89.140625" style="2" customWidth="1"/>
    <col min="3" max="8" width="12.7109375" style="2" customWidth="1"/>
    <col min="9" max="9" width="8.85546875" customWidth="1"/>
    <col min="10" max="16384" width="9.140625" style="13"/>
  </cols>
  <sheetData>
    <row r="1" spans="1:8" ht="15.75">
      <c r="A1" s="18" t="s">
        <v>199</v>
      </c>
      <c r="B1" s="17" t="str">
        <f>'1. key ratios'!B1</f>
        <v>ს.ს "პროკრედიტ ბანკი"</v>
      </c>
      <c r="C1" s="17"/>
    </row>
    <row r="2" spans="1:8" ht="15.75">
      <c r="A2" s="18" t="s">
        <v>200</v>
      </c>
      <c r="B2" s="373">
        <f>'1. key ratios'!B2</f>
        <v>42916</v>
      </c>
      <c r="C2" s="30"/>
      <c r="D2" s="19"/>
      <c r="E2" s="19"/>
      <c r="F2" s="19"/>
      <c r="G2" s="19"/>
      <c r="H2" s="19"/>
    </row>
    <row r="3" spans="1:8" ht="15.75">
      <c r="A3" s="18"/>
      <c r="B3" s="17"/>
      <c r="C3" s="30"/>
      <c r="D3" s="19"/>
      <c r="E3" s="19"/>
      <c r="F3" s="19"/>
      <c r="G3" s="19"/>
      <c r="H3" s="19"/>
    </row>
    <row r="4" spans="1:8" ht="16.5" thickBot="1">
      <c r="A4" s="52" t="s">
        <v>349</v>
      </c>
      <c r="B4" s="31" t="s">
        <v>234</v>
      </c>
      <c r="C4" s="38"/>
      <c r="D4" s="38"/>
      <c r="E4" s="38"/>
      <c r="F4" s="52"/>
      <c r="G4" s="52"/>
      <c r="H4" s="53" t="s">
        <v>101</v>
      </c>
    </row>
    <row r="5" spans="1:8" ht="15.75">
      <c r="A5" s="143"/>
      <c r="B5" s="144"/>
      <c r="C5" s="423" t="s">
        <v>206</v>
      </c>
      <c r="D5" s="424"/>
      <c r="E5" s="425"/>
      <c r="F5" s="423" t="s">
        <v>207</v>
      </c>
      <c r="G5" s="424"/>
      <c r="H5" s="426"/>
    </row>
    <row r="6" spans="1:8">
      <c r="A6" s="145" t="s">
        <v>29</v>
      </c>
      <c r="B6" s="54"/>
      <c r="C6" s="55" t="s">
        <v>30</v>
      </c>
      <c r="D6" s="55" t="s">
        <v>104</v>
      </c>
      <c r="E6" s="55" t="s">
        <v>71</v>
      </c>
      <c r="F6" s="55" t="s">
        <v>30</v>
      </c>
      <c r="G6" s="55" t="s">
        <v>104</v>
      </c>
      <c r="H6" s="146" t="s">
        <v>71</v>
      </c>
    </row>
    <row r="7" spans="1:8">
      <c r="A7" s="147"/>
      <c r="B7" s="57" t="s">
        <v>100</v>
      </c>
      <c r="C7" s="58"/>
      <c r="D7" s="58"/>
      <c r="E7" s="58"/>
      <c r="F7" s="58"/>
      <c r="G7" s="58"/>
      <c r="H7" s="148"/>
    </row>
    <row r="8" spans="1:8" ht="15.75">
      <c r="A8" s="147">
        <v>1</v>
      </c>
      <c r="B8" s="59" t="s">
        <v>105</v>
      </c>
      <c r="C8" s="281">
        <v>1681709.39</v>
      </c>
      <c r="D8" s="281">
        <v>267458.77999999997</v>
      </c>
      <c r="E8" s="271">
        <f>C8+D8</f>
        <v>1949168.17</v>
      </c>
      <c r="F8" s="281">
        <v>1305953.3400000001</v>
      </c>
      <c r="G8" s="281">
        <v>1703.3100000000002</v>
      </c>
      <c r="H8" s="282">
        <f>F8+G8</f>
        <v>1307656.6500000001</v>
      </c>
    </row>
    <row r="9" spans="1:8" ht="15.75">
      <c r="A9" s="147">
        <v>2</v>
      </c>
      <c r="B9" s="59" t="s">
        <v>106</v>
      </c>
      <c r="C9" s="283">
        <v>8542226.7699999996</v>
      </c>
      <c r="D9" s="283">
        <v>27908975.640000004</v>
      </c>
      <c r="E9" s="271">
        <f t="shared" ref="E9:E67" si="0">C9+D9</f>
        <v>36451202.410000004</v>
      </c>
      <c r="F9" s="283">
        <v>9816522.9800000004</v>
      </c>
      <c r="G9" s="283">
        <v>35901398.130000003</v>
      </c>
      <c r="H9" s="282">
        <f t="shared" ref="H9:H67" si="1">F9+G9</f>
        <v>45717921.109999999</v>
      </c>
    </row>
    <row r="10" spans="1:8" ht="15.75">
      <c r="A10" s="147">
        <v>2.1</v>
      </c>
      <c r="B10" s="60" t="s">
        <v>107</v>
      </c>
      <c r="C10" s="281">
        <v>481121.49</v>
      </c>
      <c r="D10" s="281">
        <v>0</v>
      </c>
      <c r="E10" s="271">
        <f t="shared" si="0"/>
        <v>481121.49</v>
      </c>
      <c r="F10" s="281">
        <v>90582.76</v>
      </c>
      <c r="G10" s="281">
        <v>0</v>
      </c>
      <c r="H10" s="282">
        <f t="shared" si="1"/>
        <v>90582.76</v>
      </c>
    </row>
    <row r="11" spans="1:8" ht="15.75">
      <c r="A11" s="147">
        <v>2.2000000000000002</v>
      </c>
      <c r="B11" s="60" t="s">
        <v>108</v>
      </c>
      <c r="C11" s="281">
        <v>5880213.4999999991</v>
      </c>
      <c r="D11" s="281">
        <v>19014781.665400002</v>
      </c>
      <c r="E11" s="271">
        <f t="shared" si="0"/>
        <v>24894995.165400002</v>
      </c>
      <c r="F11" s="281">
        <v>6146704.6399999997</v>
      </c>
      <c r="G11" s="281">
        <v>24082915.972400002</v>
      </c>
      <c r="H11" s="282">
        <f t="shared" si="1"/>
        <v>30229620.612400003</v>
      </c>
    </row>
    <row r="12" spans="1:8" ht="15.75">
      <c r="A12" s="147">
        <v>2.2999999999999998</v>
      </c>
      <c r="B12" s="60" t="s">
        <v>109</v>
      </c>
      <c r="C12" s="281">
        <v>289.68</v>
      </c>
      <c r="D12" s="281">
        <v>33537.398399999998</v>
      </c>
      <c r="E12" s="271">
        <f t="shared" si="0"/>
        <v>33827.078399999999</v>
      </c>
      <c r="F12" s="281">
        <v>2576.11</v>
      </c>
      <c r="G12" s="281">
        <v>38863.698100000001</v>
      </c>
      <c r="H12" s="282">
        <f t="shared" si="1"/>
        <v>41439.808100000002</v>
      </c>
    </row>
    <row r="13" spans="1:8" ht="15.75">
      <c r="A13" s="147">
        <v>2.4</v>
      </c>
      <c r="B13" s="60" t="s">
        <v>110</v>
      </c>
      <c r="C13" s="281">
        <v>139274.60999999999</v>
      </c>
      <c r="D13" s="281">
        <v>590316.24959999998</v>
      </c>
      <c r="E13" s="271">
        <f t="shared" si="0"/>
        <v>729590.85959999997</v>
      </c>
      <c r="F13" s="281">
        <v>297449.87</v>
      </c>
      <c r="G13" s="281">
        <v>615300.30599999998</v>
      </c>
      <c r="H13" s="282">
        <f t="shared" si="1"/>
        <v>912750.17599999998</v>
      </c>
    </row>
    <row r="14" spans="1:8" ht="15.75">
      <c r="A14" s="147">
        <v>2.5</v>
      </c>
      <c r="B14" s="60" t="s">
        <v>111</v>
      </c>
      <c r="C14" s="281">
        <v>335169.23</v>
      </c>
      <c r="D14" s="281">
        <v>883777.94620000001</v>
      </c>
      <c r="E14" s="271">
        <f t="shared" si="0"/>
        <v>1218947.1762000001</v>
      </c>
      <c r="F14" s="281">
        <v>199043.74</v>
      </c>
      <c r="G14" s="281">
        <v>866242.21770000004</v>
      </c>
      <c r="H14" s="282">
        <f t="shared" si="1"/>
        <v>1065285.9577000001</v>
      </c>
    </row>
    <row r="15" spans="1:8" ht="15.75">
      <c r="A15" s="147">
        <v>2.6</v>
      </c>
      <c r="B15" s="60" t="s">
        <v>112</v>
      </c>
      <c r="C15" s="281">
        <v>73743.8</v>
      </c>
      <c r="D15" s="281">
        <v>253987.8597</v>
      </c>
      <c r="E15" s="271">
        <f t="shared" si="0"/>
        <v>327731.65970000002</v>
      </c>
      <c r="F15" s="281">
        <v>110782.75</v>
      </c>
      <c r="G15" s="281">
        <v>270734.66610000003</v>
      </c>
      <c r="H15" s="282">
        <f t="shared" si="1"/>
        <v>381517.41610000003</v>
      </c>
    </row>
    <row r="16" spans="1:8" ht="15.75">
      <c r="A16" s="147">
        <v>2.7</v>
      </c>
      <c r="B16" s="60" t="s">
        <v>113</v>
      </c>
      <c r="C16" s="281">
        <v>98936.51</v>
      </c>
      <c r="D16" s="281">
        <v>567829.12109999999</v>
      </c>
      <c r="E16" s="271">
        <f t="shared" si="0"/>
        <v>666765.6311</v>
      </c>
      <c r="F16" s="281">
        <v>121337.15</v>
      </c>
      <c r="G16" s="281">
        <v>861670.36919999996</v>
      </c>
      <c r="H16" s="282">
        <f t="shared" si="1"/>
        <v>983007.51919999998</v>
      </c>
    </row>
    <row r="17" spans="1:8" ht="15.75">
      <c r="A17" s="147">
        <v>2.8</v>
      </c>
      <c r="B17" s="60" t="s">
        <v>114</v>
      </c>
      <c r="C17" s="281">
        <v>1126939.58</v>
      </c>
      <c r="D17" s="281">
        <v>4908214.3899999997</v>
      </c>
      <c r="E17" s="271">
        <f t="shared" si="0"/>
        <v>6035153.9699999997</v>
      </c>
      <c r="F17" s="281">
        <v>2303974.14</v>
      </c>
      <c r="G17" s="281">
        <v>7078604.3399999999</v>
      </c>
      <c r="H17" s="282">
        <f t="shared" si="1"/>
        <v>9382578.4800000004</v>
      </c>
    </row>
    <row r="18" spans="1:8" ht="15.75">
      <c r="A18" s="147">
        <v>2.9</v>
      </c>
      <c r="B18" s="60" t="s">
        <v>115</v>
      </c>
      <c r="C18" s="281">
        <v>406538.37</v>
      </c>
      <c r="D18" s="281">
        <v>1656531.0096</v>
      </c>
      <c r="E18" s="271">
        <f t="shared" si="0"/>
        <v>2063069.3796000001</v>
      </c>
      <c r="F18" s="281">
        <v>544071.81999999995</v>
      </c>
      <c r="G18" s="281">
        <v>2087066.5605000001</v>
      </c>
      <c r="H18" s="282">
        <f t="shared" si="1"/>
        <v>2631138.3805</v>
      </c>
    </row>
    <row r="19" spans="1:8" ht="15.75">
      <c r="A19" s="147">
        <v>3</v>
      </c>
      <c r="B19" s="59" t="s">
        <v>116</v>
      </c>
      <c r="C19" s="281">
        <v>127442.12999999999</v>
      </c>
      <c r="D19" s="281">
        <v>445953.14</v>
      </c>
      <c r="E19" s="271">
        <f t="shared" si="0"/>
        <v>573395.27</v>
      </c>
      <c r="F19" s="281">
        <v>256281.18</v>
      </c>
      <c r="G19" s="281">
        <v>768486.62999999989</v>
      </c>
      <c r="H19" s="282">
        <f t="shared" si="1"/>
        <v>1024767.8099999998</v>
      </c>
    </row>
    <row r="20" spans="1:8" ht="15.75">
      <c r="A20" s="147">
        <v>4</v>
      </c>
      <c r="B20" s="59" t="s">
        <v>117</v>
      </c>
      <c r="C20" s="281">
        <v>880832.25</v>
      </c>
      <c r="D20" s="281">
        <v>0</v>
      </c>
      <c r="E20" s="271">
        <f t="shared" si="0"/>
        <v>880832.25</v>
      </c>
      <c r="F20" s="281">
        <v>718343.96</v>
      </c>
      <c r="G20" s="281">
        <v>0</v>
      </c>
      <c r="H20" s="282">
        <f t="shared" si="1"/>
        <v>718343.96</v>
      </c>
    </row>
    <row r="21" spans="1:8" ht="15.75">
      <c r="A21" s="147">
        <v>5</v>
      </c>
      <c r="B21" s="59" t="s">
        <v>118</v>
      </c>
      <c r="C21" s="281"/>
      <c r="D21" s="281"/>
      <c r="E21" s="271">
        <f t="shared" si="0"/>
        <v>0</v>
      </c>
      <c r="F21" s="281"/>
      <c r="G21" s="281"/>
      <c r="H21" s="282">
        <f>F21+G21</f>
        <v>0</v>
      </c>
    </row>
    <row r="22" spans="1:8" ht="15.75">
      <c r="A22" s="147">
        <v>6</v>
      </c>
      <c r="B22" s="61" t="s">
        <v>119</v>
      </c>
      <c r="C22" s="283">
        <v>11232210.540000001</v>
      </c>
      <c r="D22" s="283">
        <v>28622387.560000006</v>
      </c>
      <c r="E22" s="271">
        <f>C22+D22</f>
        <v>39854598.100000009</v>
      </c>
      <c r="F22" s="283">
        <v>12097101.460000001</v>
      </c>
      <c r="G22" s="283">
        <v>36671588.070000008</v>
      </c>
      <c r="H22" s="282">
        <f>F22+G22</f>
        <v>48768689.530000009</v>
      </c>
    </row>
    <row r="23" spans="1:8" ht="15.75">
      <c r="A23" s="147"/>
      <c r="B23" s="57" t="s">
        <v>98</v>
      </c>
      <c r="C23" s="281"/>
      <c r="D23" s="281"/>
      <c r="E23" s="270"/>
      <c r="F23" s="281"/>
      <c r="G23" s="281"/>
      <c r="H23" s="284"/>
    </row>
    <row r="24" spans="1:8" ht="15.75">
      <c r="A24" s="147">
        <v>7</v>
      </c>
      <c r="B24" s="59" t="s">
        <v>120</v>
      </c>
      <c r="C24" s="281">
        <v>893430.55</v>
      </c>
      <c r="D24" s="281">
        <v>1526504.824698</v>
      </c>
      <c r="E24" s="271">
        <f t="shared" si="0"/>
        <v>2419935.374698</v>
      </c>
      <c r="F24" s="281">
        <v>484530.57</v>
      </c>
      <c r="G24" s="281">
        <v>1168330.718938</v>
      </c>
      <c r="H24" s="282">
        <f t="shared" si="1"/>
        <v>1652861.2889380001</v>
      </c>
    </row>
    <row r="25" spans="1:8" ht="15.75">
      <c r="A25" s="147">
        <v>8</v>
      </c>
      <c r="B25" s="59" t="s">
        <v>121</v>
      </c>
      <c r="C25" s="281">
        <v>1281346.2899999998</v>
      </c>
      <c r="D25" s="281">
        <v>3748229.4953020001</v>
      </c>
      <c r="E25" s="271">
        <f t="shared" si="0"/>
        <v>5029575.7853020001</v>
      </c>
      <c r="F25" s="281">
        <v>1877702.0200000003</v>
      </c>
      <c r="G25" s="281">
        <v>5454828.3910619998</v>
      </c>
      <c r="H25" s="282">
        <f t="shared" si="1"/>
        <v>7332530.4110620003</v>
      </c>
    </row>
    <row r="26" spans="1:8" ht="15.75">
      <c r="A26" s="147">
        <v>9</v>
      </c>
      <c r="B26" s="59" t="s">
        <v>122</v>
      </c>
      <c r="C26" s="281">
        <v>191.09</v>
      </c>
      <c r="D26" s="281">
        <v>3505.5</v>
      </c>
      <c r="E26" s="271">
        <f t="shared" si="0"/>
        <v>3696.59</v>
      </c>
      <c r="F26" s="281">
        <v>373.97</v>
      </c>
      <c r="G26" s="281">
        <v>21316.53</v>
      </c>
      <c r="H26" s="282">
        <f t="shared" si="1"/>
        <v>21690.5</v>
      </c>
    </row>
    <row r="27" spans="1:8" ht="15.75">
      <c r="A27" s="147">
        <v>10</v>
      </c>
      <c r="B27" s="59" t="s">
        <v>123</v>
      </c>
      <c r="C27" s="281">
        <v>0</v>
      </c>
      <c r="D27" s="281">
        <v>0</v>
      </c>
      <c r="E27" s="271">
        <f t="shared" si="0"/>
        <v>0</v>
      </c>
      <c r="F27" s="281">
        <v>0</v>
      </c>
      <c r="G27" s="281">
        <v>0</v>
      </c>
      <c r="H27" s="282">
        <f t="shared" si="1"/>
        <v>0</v>
      </c>
    </row>
    <row r="28" spans="1:8" ht="15.75">
      <c r="A28" s="147">
        <v>11</v>
      </c>
      <c r="B28" s="59" t="s">
        <v>124</v>
      </c>
      <c r="C28" s="281">
        <v>0</v>
      </c>
      <c r="D28" s="281">
        <v>8384881.3999999994</v>
      </c>
      <c r="E28" s="271">
        <f t="shared" si="0"/>
        <v>8384881.3999999994</v>
      </c>
      <c r="F28" s="281">
        <v>555588.65</v>
      </c>
      <c r="G28" s="281">
        <v>7267015.3000000007</v>
      </c>
      <c r="H28" s="282">
        <f t="shared" si="1"/>
        <v>7822603.9500000011</v>
      </c>
    </row>
    <row r="29" spans="1:8" ht="15.75">
      <c r="A29" s="147">
        <v>12</v>
      </c>
      <c r="B29" s="59" t="s">
        <v>125</v>
      </c>
      <c r="C29" s="281">
        <v>0</v>
      </c>
      <c r="D29" s="281">
        <v>0</v>
      </c>
      <c r="E29" s="271">
        <f t="shared" si="0"/>
        <v>0</v>
      </c>
      <c r="F29" s="281">
        <v>0</v>
      </c>
      <c r="G29" s="281">
        <v>0</v>
      </c>
      <c r="H29" s="282">
        <f t="shared" si="1"/>
        <v>0</v>
      </c>
    </row>
    <row r="30" spans="1:8" ht="15.75">
      <c r="A30" s="147">
        <v>13</v>
      </c>
      <c r="B30" s="62" t="s">
        <v>126</v>
      </c>
      <c r="C30" s="283">
        <v>2174967.9299999997</v>
      </c>
      <c r="D30" s="283">
        <v>13663121.219999999</v>
      </c>
      <c r="E30" s="271">
        <f t="shared" si="0"/>
        <v>15838089.149999999</v>
      </c>
      <c r="F30" s="283">
        <v>2918195.2100000004</v>
      </c>
      <c r="G30" s="283">
        <v>13911490.940000001</v>
      </c>
      <c r="H30" s="282">
        <f t="shared" si="1"/>
        <v>16829686.150000002</v>
      </c>
    </row>
    <row r="31" spans="1:8" ht="15.75">
      <c r="A31" s="147">
        <v>14</v>
      </c>
      <c r="B31" s="62" t="s">
        <v>127</v>
      </c>
      <c r="C31" s="283">
        <v>9057242.6100000013</v>
      </c>
      <c r="D31" s="283">
        <v>14959266.340000007</v>
      </c>
      <c r="E31" s="271">
        <f t="shared" si="0"/>
        <v>24016508.95000001</v>
      </c>
      <c r="F31" s="283">
        <v>9178906.25</v>
      </c>
      <c r="G31" s="283">
        <v>22760097.130000006</v>
      </c>
      <c r="H31" s="282">
        <f t="shared" si="1"/>
        <v>31939003.380000006</v>
      </c>
    </row>
    <row r="32" spans="1:8">
      <c r="A32" s="147"/>
      <c r="B32" s="57"/>
      <c r="C32" s="285"/>
      <c r="D32" s="285"/>
      <c r="E32" s="285"/>
      <c r="F32" s="285"/>
      <c r="G32" s="285"/>
      <c r="H32" s="286"/>
    </row>
    <row r="33" spans="1:8" ht="15.75">
      <c r="A33" s="147"/>
      <c r="B33" s="57" t="s">
        <v>128</v>
      </c>
      <c r="C33" s="281"/>
      <c r="D33" s="281"/>
      <c r="E33" s="270"/>
      <c r="F33" s="281"/>
      <c r="G33" s="281"/>
      <c r="H33" s="284"/>
    </row>
    <row r="34" spans="1:8" ht="15.75">
      <c r="A34" s="147">
        <v>15</v>
      </c>
      <c r="B34" s="56" t="s">
        <v>99</v>
      </c>
      <c r="C34" s="287">
        <v>-508766.76850000024</v>
      </c>
      <c r="D34" s="287">
        <v>1703641.6324</v>
      </c>
      <c r="E34" s="271">
        <f t="shared" si="0"/>
        <v>1194874.8638999998</v>
      </c>
      <c r="F34" s="287">
        <v>984546.86149999988</v>
      </c>
      <c r="G34" s="287">
        <v>2328786.6529000001</v>
      </c>
      <c r="H34" s="282">
        <f t="shared" si="1"/>
        <v>3313333.5143999998</v>
      </c>
    </row>
    <row r="35" spans="1:8" ht="15.75">
      <c r="A35" s="147">
        <v>15.1</v>
      </c>
      <c r="B35" s="60" t="s">
        <v>129</v>
      </c>
      <c r="C35" s="281">
        <v>2285403.7314999998</v>
      </c>
      <c r="D35" s="281">
        <v>2704546.1623999998</v>
      </c>
      <c r="E35" s="271">
        <f t="shared" si="0"/>
        <v>4989949.8938999996</v>
      </c>
      <c r="F35" s="281">
        <v>3012188.6714999997</v>
      </c>
      <c r="G35" s="281">
        <v>3552548.1429000003</v>
      </c>
      <c r="H35" s="282">
        <f t="shared" si="1"/>
        <v>6564736.8144000005</v>
      </c>
    </row>
    <row r="36" spans="1:8" ht="15.75">
      <c r="A36" s="147">
        <v>15.2</v>
      </c>
      <c r="B36" s="60" t="s">
        <v>130</v>
      </c>
      <c r="C36" s="281">
        <v>2794170.5</v>
      </c>
      <c r="D36" s="281">
        <v>1000904.5299999999</v>
      </c>
      <c r="E36" s="271">
        <f t="shared" si="0"/>
        <v>3795075.03</v>
      </c>
      <c r="F36" s="281">
        <v>2027641.8099999998</v>
      </c>
      <c r="G36" s="281">
        <v>1223761.49</v>
      </c>
      <c r="H36" s="282">
        <f t="shared" si="1"/>
        <v>3251403.3</v>
      </c>
    </row>
    <row r="37" spans="1:8" ht="15.75">
      <c r="A37" s="147">
        <v>16</v>
      </c>
      <c r="B37" s="59" t="s">
        <v>131</v>
      </c>
      <c r="C37" s="281">
        <v>0</v>
      </c>
      <c r="D37" s="281">
        <v>7517.39</v>
      </c>
      <c r="E37" s="271">
        <f t="shared" si="0"/>
        <v>7517.39</v>
      </c>
      <c r="F37" s="281">
        <v>3693193.83</v>
      </c>
      <c r="G37" s="281">
        <v>9814.83</v>
      </c>
      <c r="H37" s="282">
        <f t="shared" si="1"/>
        <v>3703008.66</v>
      </c>
    </row>
    <row r="38" spans="1:8" ht="15.75">
      <c r="A38" s="147">
        <v>17</v>
      </c>
      <c r="B38" s="59" t="s">
        <v>132</v>
      </c>
      <c r="C38" s="281"/>
      <c r="D38" s="281"/>
      <c r="E38" s="271">
        <f t="shared" si="0"/>
        <v>0</v>
      </c>
      <c r="F38" s="281"/>
      <c r="G38" s="281"/>
      <c r="H38" s="282">
        <f t="shared" si="1"/>
        <v>0</v>
      </c>
    </row>
    <row r="39" spans="1:8" ht="15.75">
      <c r="A39" s="147">
        <v>18</v>
      </c>
      <c r="B39" s="59" t="s">
        <v>133</v>
      </c>
      <c r="C39" s="281"/>
      <c r="D39" s="281">
        <v>0</v>
      </c>
      <c r="E39" s="271">
        <f t="shared" si="0"/>
        <v>0</v>
      </c>
      <c r="F39" s="281"/>
      <c r="G39" s="281">
        <v>0</v>
      </c>
      <c r="H39" s="282">
        <f t="shared" si="1"/>
        <v>0</v>
      </c>
    </row>
    <row r="40" spans="1:8" ht="15.75">
      <c r="A40" s="147">
        <v>19</v>
      </c>
      <c r="B40" s="59" t="s">
        <v>134</v>
      </c>
      <c r="C40" s="281">
        <v>5499452.7300000004</v>
      </c>
      <c r="D40" s="281"/>
      <c r="E40" s="271">
        <f t="shared" si="0"/>
        <v>5499452.7300000004</v>
      </c>
      <c r="F40" s="281">
        <v>3642956.7900000005</v>
      </c>
      <c r="G40" s="281"/>
      <c r="H40" s="282">
        <f t="shared" si="1"/>
        <v>3642956.7900000005</v>
      </c>
    </row>
    <row r="41" spans="1:8" ht="15.75">
      <c r="A41" s="147">
        <v>20</v>
      </c>
      <c r="B41" s="59" t="s">
        <v>135</v>
      </c>
      <c r="C41" s="281">
        <v>-3848411.74</v>
      </c>
      <c r="D41" s="281"/>
      <c r="E41" s="271">
        <f t="shared" si="0"/>
        <v>-3848411.74</v>
      </c>
      <c r="F41" s="281">
        <v>-1232492.5500000007</v>
      </c>
      <c r="G41" s="281"/>
      <c r="H41" s="282">
        <f t="shared" si="1"/>
        <v>-1232492.5500000007</v>
      </c>
    </row>
    <row r="42" spans="1:8" ht="15.75">
      <c r="A42" s="147">
        <v>21</v>
      </c>
      <c r="B42" s="59" t="s">
        <v>136</v>
      </c>
      <c r="C42" s="281">
        <v>-23259.32</v>
      </c>
      <c r="D42" s="281"/>
      <c r="E42" s="271">
        <f t="shared" si="0"/>
        <v>-23259.32</v>
      </c>
      <c r="F42" s="281">
        <v>-144341.22</v>
      </c>
      <c r="G42" s="281"/>
      <c r="H42" s="282">
        <f t="shared" si="1"/>
        <v>-144341.22</v>
      </c>
    </row>
    <row r="43" spans="1:8" ht="15.75">
      <c r="A43" s="147">
        <v>22</v>
      </c>
      <c r="B43" s="59" t="s">
        <v>137</v>
      </c>
      <c r="C43" s="281">
        <v>731646.86</v>
      </c>
      <c r="D43" s="281">
        <v>340497.86</v>
      </c>
      <c r="E43" s="271">
        <f t="shared" si="0"/>
        <v>1072144.72</v>
      </c>
      <c r="F43" s="281">
        <v>588544.74</v>
      </c>
      <c r="G43" s="281">
        <v>299982.94999999995</v>
      </c>
      <c r="H43" s="282">
        <f t="shared" si="1"/>
        <v>888527.69</v>
      </c>
    </row>
    <row r="44" spans="1:8" ht="15.75">
      <c r="A44" s="147">
        <v>23</v>
      </c>
      <c r="B44" s="59" t="s">
        <v>138</v>
      </c>
      <c r="C44" s="281">
        <v>178828.37</v>
      </c>
      <c r="D44" s="281">
        <v>57818.024099999995</v>
      </c>
      <c r="E44" s="271">
        <f t="shared" si="0"/>
        <v>236646.39409999998</v>
      </c>
      <c r="F44" s="281">
        <v>214185.98</v>
      </c>
      <c r="G44" s="281">
        <v>53352.123699999996</v>
      </c>
      <c r="H44" s="282">
        <f t="shared" si="1"/>
        <v>267538.10369999998</v>
      </c>
    </row>
    <row r="45" spans="1:8" ht="15.75">
      <c r="A45" s="147">
        <v>24</v>
      </c>
      <c r="B45" s="62" t="s">
        <v>139</v>
      </c>
      <c r="C45" s="283">
        <v>2029490.1315000001</v>
      </c>
      <c r="D45" s="283">
        <v>2109474.9065</v>
      </c>
      <c r="E45" s="271">
        <f t="shared" si="0"/>
        <v>4138965.0380000002</v>
      </c>
      <c r="F45" s="283">
        <v>7746594.4314999999</v>
      </c>
      <c r="G45" s="283">
        <v>2691936.5566000002</v>
      </c>
      <c r="H45" s="282">
        <f t="shared" si="1"/>
        <v>10438530.9881</v>
      </c>
    </row>
    <row r="46" spans="1:8">
      <c r="A46" s="147"/>
      <c r="B46" s="57" t="s">
        <v>140</v>
      </c>
      <c r="C46" s="281"/>
      <c r="D46" s="281"/>
      <c r="E46" s="281"/>
      <c r="F46" s="281"/>
      <c r="G46" s="281"/>
      <c r="H46" s="288"/>
    </row>
    <row r="47" spans="1:8" ht="15.75">
      <c r="A47" s="147">
        <v>25</v>
      </c>
      <c r="B47" s="59" t="s">
        <v>141</v>
      </c>
      <c r="C47" s="281">
        <v>1618318.98</v>
      </c>
      <c r="D47" s="281">
        <v>2035481.7000000002</v>
      </c>
      <c r="E47" s="271">
        <f t="shared" si="0"/>
        <v>3653800.68</v>
      </c>
      <c r="F47" s="281">
        <v>1896265.44</v>
      </c>
      <c r="G47" s="281">
        <v>1771225.5599999998</v>
      </c>
      <c r="H47" s="282">
        <f t="shared" si="1"/>
        <v>3667491</v>
      </c>
    </row>
    <row r="48" spans="1:8" ht="15.75">
      <c r="A48" s="147">
        <v>26</v>
      </c>
      <c r="B48" s="59" t="s">
        <v>142</v>
      </c>
      <c r="C48" s="281">
        <v>1952298.17</v>
      </c>
      <c r="D48" s="281">
        <v>581683.87</v>
      </c>
      <c r="E48" s="271">
        <f t="shared" si="0"/>
        <v>2533982.04</v>
      </c>
      <c r="F48" s="281">
        <v>1577174.7799999998</v>
      </c>
      <c r="G48" s="281">
        <v>735827.83</v>
      </c>
      <c r="H48" s="282">
        <f t="shared" si="1"/>
        <v>2313002.61</v>
      </c>
    </row>
    <row r="49" spans="1:9" ht="15.75">
      <c r="A49" s="147">
        <v>27</v>
      </c>
      <c r="B49" s="59" t="s">
        <v>143</v>
      </c>
      <c r="C49" s="281">
        <v>7831189.6699999999</v>
      </c>
      <c r="D49" s="281"/>
      <c r="E49" s="271">
        <f t="shared" si="0"/>
        <v>7831189.6699999999</v>
      </c>
      <c r="F49" s="281">
        <v>9146771.6899999995</v>
      </c>
      <c r="G49" s="281"/>
      <c r="H49" s="282">
        <f t="shared" si="1"/>
        <v>9146771.6899999995</v>
      </c>
    </row>
    <row r="50" spans="1:9" ht="15.75">
      <c r="A50" s="147">
        <v>28</v>
      </c>
      <c r="B50" s="59" t="s">
        <v>290</v>
      </c>
      <c r="C50" s="281">
        <v>125369.54000000001</v>
      </c>
      <c r="D50" s="281"/>
      <c r="E50" s="271">
        <f t="shared" si="0"/>
        <v>125369.54000000001</v>
      </c>
      <c r="F50" s="281">
        <v>330963.64</v>
      </c>
      <c r="G50" s="281"/>
      <c r="H50" s="282">
        <f t="shared" si="1"/>
        <v>330963.64</v>
      </c>
    </row>
    <row r="51" spans="1:9" ht="15.75">
      <c r="A51" s="147">
        <v>29</v>
      </c>
      <c r="B51" s="59" t="s">
        <v>144</v>
      </c>
      <c r="C51" s="281">
        <v>3225520.53</v>
      </c>
      <c r="D51" s="281"/>
      <c r="E51" s="271">
        <f t="shared" si="0"/>
        <v>3225520.53</v>
      </c>
      <c r="F51" s="281">
        <v>3248513.4599999995</v>
      </c>
      <c r="G51" s="281"/>
      <c r="H51" s="282">
        <f t="shared" si="1"/>
        <v>3248513.4599999995</v>
      </c>
    </row>
    <row r="52" spans="1:9" ht="15.75">
      <c r="A52" s="147">
        <v>30</v>
      </c>
      <c r="B52" s="59" t="s">
        <v>145</v>
      </c>
      <c r="C52" s="281">
        <v>2127890.7599999998</v>
      </c>
      <c r="D52" s="281">
        <v>9434.77</v>
      </c>
      <c r="E52" s="271">
        <f t="shared" si="0"/>
        <v>2137325.5299999998</v>
      </c>
      <c r="F52" s="281">
        <v>2489215.09</v>
      </c>
      <c r="G52" s="281">
        <v>102716.23</v>
      </c>
      <c r="H52" s="282">
        <f t="shared" si="1"/>
        <v>2591931.3199999998</v>
      </c>
    </row>
    <row r="53" spans="1:9" ht="15.75">
      <c r="A53" s="147">
        <v>31</v>
      </c>
      <c r="B53" s="62" t="s">
        <v>146</v>
      </c>
      <c r="C53" s="283">
        <v>16880587.649999999</v>
      </c>
      <c r="D53" s="283">
        <v>2626600.3400000003</v>
      </c>
      <c r="E53" s="271">
        <f t="shared" si="0"/>
        <v>19507187.989999998</v>
      </c>
      <c r="F53" s="283">
        <v>18688904.100000001</v>
      </c>
      <c r="G53" s="283">
        <v>2609769.6199999996</v>
      </c>
      <c r="H53" s="282">
        <f t="shared" si="1"/>
        <v>21298673.720000003</v>
      </c>
    </row>
    <row r="54" spans="1:9" ht="15.75">
      <c r="A54" s="147">
        <v>32</v>
      </c>
      <c r="B54" s="62" t="s">
        <v>147</v>
      </c>
      <c r="C54" s="283">
        <v>-14851097.518499998</v>
      </c>
      <c r="D54" s="283">
        <v>-517125.43350000028</v>
      </c>
      <c r="E54" s="271">
        <f t="shared" si="0"/>
        <v>-15368222.952</v>
      </c>
      <c r="F54" s="283">
        <v>-10942309.668500002</v>
      </c>
      <c r="G54" s="283">
        <v>82166.936600000598</v>
      </c>
      <c r="H54" s="282">
        <f t="shared" si="1"/>
        <v>-10860142.731900003</v>
      </c>
    </row>
    <row r="55" spans="1:9">
      <c r="A55" s="147"/>
      <c r="B55" s="57"/>
      <c r="C55" s="285"/>
      <c r="D55" s="285"/>
      <c r="E55" s="285"/>
      <c r="F55" s="285"/>
      <c r="G55" s="285"/>
      <c r="H55" s="286"/>
    </row>
    <row r="56" spans="1:9" ht="15.75">
      <c r="A56" s="147">
        <v>33</v>
      </c>
      <c r="B56" s="62" t="s">
        <v>148</v>
      </c>
      <c r="C56" s="283">
        <v>-5793854.9084999971</v>
      </c>
      <c r="D56" s="283">
        <v>14442140.906500008</v>
      </c>
      <c r="E56" s="271">
        <f t="shared" si="0"/>
        <v>8648285.9980000108</v>
      </c>
      <c r="F56" s="283">
        <v>-1763403.4185000025</v>
      </c>
      <c r="G56" s="283">
        <v>22842264.066600006</v>
      </c>
      <c r="H56" s="282">
        <f t="shared" si="1"/>
        <v>21078860.648100004</v>
      </c>
    </row>
    <row r="57" spans="1:9">
      <c r="A57" s="147"/>
      <c r="B57" s="57"/>
      <c r="C57" s="285"/>
      <c r="D57" s="285"/>
      <c r="E57" s="285"/>
      <c r="F57" s="285"/>
      <c r="G57" s="285"/>
      <c r="H57" s="286"/>
    </row>
    <row r="58" spans="1:9" ht="15.75">
      <c r="A58" s="147">
        <v>34</v>
      </c>
      <c r="B58" s="59" t="s">
        <v>149</v>
      </c>
      <c r="C58" s="281">
        <v>-97157.06</v>
      </c>
      <c r="D58" s="281">
        <v>0</v>
      </c>
      <c r="E58" s="271">
        <f t="shared" si="0"/>
        <v>-97157.06</v>
      </c>
      <c r="F58" s="281">
        <v>6669440</v>
      </c>
      <c r="G58" s="281">
        <v>0</v>
      </c>
      <c r="H58" s="282">
        <f t="shared" si="1"/>
        <v>6669440</v>
      </c>
    </row>
    <row r="59" spans="1:9" s="239" customFormat="1" ht="15.75">
      <c r="A59" s="147">
        <v>35</v>
      </c>
      <c r="B59" s="56" t="s">
        <v>150</v>
      </c>
      <c r="C59" s="289">
        <v>0</v>
      </c>
      <c r="D59" s="289">
        <v>0</v>
      </c>
      <c r="E59" s="290">
        <f t="shared" si="0"/>
        <v>0</v>
      </c>
      <c r="F59" s="291">
        <v>0</v>
      </c>
      <c r="G59" s="291">
        <v>0</v>
      </c>
      <c r="H59" s="292">
        <f t="shared" si="1"/>
        <v>0</v>
      </c>
      <c r="I59" s="238"/>
    </row>
    <row r="60" spans="1:9" ht="15.75">
      <c r="A60" s="147">
        <v>36</v>
      </c>
      <c r="B60" s="59" t="s">
        <v>151</v>
      </c>
      <c r="C60" s="281">
        <v>1161453.1499999999</v>
      </c>
      <c r="D60" s="281">
        <v>0</v>
      </c>
      <c r="E60" s="271">
        <f t="shared" si="0"/>
        <v>1161453.1499999999</v>
      </c>
      <c r="F60" s="281">
        <v>-396556.54</v>
      </c>
      <c r="G60" s="281">
        <v>0</v>
      </c>
      <c r="H60" s="282">
        <f t="shared" si="1"/>
        <v>-396556.54</v>
      </c>
    </row>
    <row r="61" spans="1:9" ht="15.75">
      <c r="A61" s="147">
        <v>37</v>
      </c>
      <c r="B61" s="62" t="s">
        <v>152</v>
      </c>
      <c r="C61" s="283">
        <v>1064296.0899999999</v>
      </c>
      <c r="D61" s="283">
        <v>0</v>
      </c>
      <c r="E61" s="271">
        <f t="shared" si="0"/>
        <v>1064296.0899999999</v>
      </c>
      <c r="F61" s="283">
        <v>6272883.46</v>
      </c>
      <c r="G61" s="283">
        <v>0</v>
      </c>
      <c r="H61" s="282">
        <f t="shared" si="1"/>
        <v>6272883.46</v>
      </c>
    </row>
    <row r="62" spans="1:9">
      <c r="A62" s="147"/>
      <c r="B62" s="63"/>
      <c r="C62" s="281"/>
      <c r="D62" s="281"/>
      <c r="E62" s="281"/>
      <c r="F62" s="281"/>
      <c r="G62" s="281"/>
      <c r="H62" s="288"/>
    </row>
    <row r="63" spans="1:9" ht="15.75">
      <c r="A63" s="147">
        <v>38</v>
      </c>
      <c r="B63" s="64" t="s">
        <v>291</v>
      </c>
      <c r="C63" s="283">
        <v>-6858150.998499997</v>
      </c>
      <c r="D63" s="283">
        <v>14442140.906500008</v>
      </c>
      <c r="E63" s="271">
        <f t="shared" si="0"/>
        <v>7583989.908000011</v>
      </c>
      <c r="F63" s="283">
        <v>-8036286.8785000024</v>
      </c>
      <c r="G63" s="283">
        <v>22842264.066600006</v>
      </c>
      <c r="H63" s="282">
        <f t="shared" si="1"/>
        <v>14805977.188100003</v>
      </c>
    </row>
    <row r="64" spans="1:9" ht="15.75">
      <c r="A64" s="145">
        <v>39</v>
      </c>
      <c r="B64" s="59" t="s">
        <v>153</v>
      </c>
      <c r="C64" s="293">
        <v>948058.03</v>
      </c>
      <c r="D64" s="293"/>
      <c r="E64" s="271">
        <f t="shared" si="0"/>
        <v>948058.03</v>
      </c>
      <c r="F64" s="293">
        <v>2220897</v>
      </c>
      <c r="G64" s="293"/>
      <c r="H64" s="282">
        <f t="shared" si="1"/>
        <v>2220897</v>
      </c>
    </row>
    <row r="65" spans="1:8" ht="15.75">
      <c r="A65" s="147">
        <v>40</v>
      </c>
      <c r="B65" s="62" t="s">
        <v>154</v>
      </c>
      <c r="C65" s="283">
        <v>-7806209.0284999972</v>
      </c>
      <c r="D65" s="283">
        <v>14442140.906500008</v>
      </c>
      <c r="E65" s="271">
        <f t="shared" si="0"/>
        <v>6635931.8780000107</v>
      </c>
      <c r="F65" s="283">
        <v>-10257183.878500003</v>
      </c>
      <c r="G65" s="283">
        <v>22842264.066600006</v>
      </c>
      <c r="H65" s="282">
        <f t="shared" si="1"/>
        <v>12585080.188100003</v>
      </c>
    </row>
    <row r="66" spans="1:8" ht="15.75">
      <c r="A66" s="145">
        <v>41</v>
      </c>
      <c r="B66" s="59" t="s">
        <v>155</v>
      </c>
      <c r="C66" s="293">
        <v>-101745.69</v>
      </c>
      <c r="D66" s="293"/>
      <c r="E66" s="271">
        <f t="shared" si="0"/>
        <v>-101745.69</v>
      </c>
      <c r="F66" s="293"/>
      <c r="G66" s="293"/>
      <c r="H66" s="282">
        <f t="shared" si="1"/>
        <v>0</v>
      </c>
    </row>
    <row r="67" spans="1:8" ht="16.5" thickBot="1">
      <c r="A67" s="149">
        <v>42</v>
      </c>
      <c r="B67" s="150" t="s">
        <v>156</v>
      </c>
      <c r="C67" s="294">
        <v>-7907954.7184999976</v>
      </c>
      <c r="D67" s="294">
        <v>14442140.906500008</v>
      </c>
      <c r="E67" s="279">
        <f t="shared" si="0"/>
        <v>6534186.1880000103</v>
      </c>
      <c r="F67" s="294">
        <v>-10257183.878500003</v>
      </c>
      <c r="G67" s="294">
        <v>22842264.066600006</v>
      </c>
      <c r="H67" s="295">
        <f t="shared" si="1"/>
        <v>12585080.188100003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53"/>
  <sheetViews>
    <sheetView zoomScaleNormal="100" workbookViewId="0">
      <selection activeCell="I12" sqref="I12"/>
    </sheetView>
  </sheetViews>
  <sheetFormatPr defaultRowHeight="15"/>
  <cols>
    <col min="1" max="1" width="9.5703125" bestFit="1" customWidth="1"/>
    <col min="2" max="2" width="72.28515625" customWidth="1"/>
    <col min="3" max="8" width="12.7109375" customWidth="1"/>
  </cols>
  <sheetData>
    <row r="1" spans="1:8">
      <c r="A1" s="2" t="s">
        <v>199</v>
      </c>
      <c r="B1" t="str">
        <f>'1. key ratios'!B1</f>
        <v>ს.ს "პროკრედიტ ბანკი"</v>
      </c>
    </row>
    <row r="2" spans="1:8">
      <c r="A2" s="2" t="s">
        <v>200</v>
      </c>
      <c r="B2" s="374">
        <f>'1. key ratios'!B2</f>
        <v>42916</v>
      </c>
    </row>
    <row r="3" spans="1:8">
      <c r="A3" s="2"/>
    </row>
    <row r="4" spans="1:8" ht="16.5" thickBot="1">
      <c r="A4" s="2" t="s">
        <v>350</v>
      </c>
      <c r="B4" s="2"/>
      <c r="C4" s="245"/>
      <c r="D4" s="245"/>
      <c r="E4" s="245"/>
      <c r="F4" s="246"/>
      <c r="G4" s="246"/>
      <c r="H4" s="247" t="s">
        <v>101</v>
      </c>
    </row>
    <row r="5" spans="1:8" ht="15.75">
      <c r="A5" s="427" t="s">
        <v>29</v>
      </c>
      <c r="B5" s="429" t="s">
        <v>259</v>
      </c>
      <c r="C5" s="431" t="s">
        <v>206</v>
      </c>
      <c r="D5" s="431"/>
      <c r="E5" s="431"/>
      <c r="F5" s="431" t="s">
        <v>207</v>
      </c>
      <c r="G5" s="431"/>
      <c r="H5" s="432"/>
    </row>
    <row r="6" spans="1:8">
      <c r="A6" s="428"/>
      <c r="B6" s="430"/>
      <c r="C6" s="44" t="s">
        <v>30</v>
      </c>
      <c r="D6" s="44" t="s">
        <v>102</v>
      </c>
      <c r="E6" s="44" t="s">
        <v>71</v>
      </c>
      <c r="F6" s="44" t="s">
        <v>30</v>
      </c>
      <c r="G6" s="44" t="s">
        <v>102</v>
      </c>
      <c r="H6" s="45" t="s">
        <v>71</v>
      </c>
    </row>
    <row r="7" spans="1:8" s="3" customFormat="1">
      <c r="A7" s="248">
        <v>1</v>
      </c>
      <c r="B7" s="249" t="s">
        <v>389</v>
      </c>
      <c r="C7" s="378">
        <v>25709190.619999997</v>
      </c>
      <c r="D7" s="378">
        <v>38919542.772500001</v>
      </c>
      <c r="E7" s="379">
        <f>C7+D7</f>
        <v>64628733.392499998</v>
      </c>
      <c r="F7" s="378"/>
      <c r="G7" s="378"/>
      <c r="H7" s="380">
        <f t="shared" ref="H7:H53" si="0">F7+G7</f>
        <v>0</v>
      </c>
    </row>
    <row r="8" spans="1:8" s="3" customFormat="1">
      <c r="A8" s="248">
        <v>1.1000000000000001</v>
      </c>
      <c r="B8" s="250" t="s">
        <v>295</v>
      </c>
      <c r="C8" s="378">
        <v>13812872.09</v>
      </c>
      <c r="D8" s="378">
        <v>19264754.5447</v>
      </c>
      <c r="E8" s="379">
        <f t="shared" ref="E8:E53" si="1">C8+D8</f>
        <v>33077626.6347</v>
      </c>
      <c r="F8" s="378"/>
      <c r="G8" s="378"/>
      <c r="H8" s="380">
        <f t="shared" si="0"/>
        <v>0</v>
      </c>
    </row>
    <row r="9" spans="1:8" s="3" customFormat="1">
      <c r="A9" s="248">
        <v>1.2</v>
      </c>
      <c r="B9" s="250" t="s">
        <v>296</v>
      </c>
      <c r="C9" s="378">
        <v>0</v>
      </c>
      <c r="D9" s="378">
        <v>1354767.2304</v>
      </c>
      <c r="E9" s="379">
        <f t="shared" si="1"/>
        <v>1354767.2304</v>
      </c>
      <c r="F9" s="378"/>
      <c r="G9" s="378"/>
      <c r="H9" s="380">
        <f t="shared" si="0"/>
        <v>0</v>
      </c>
    </row>
    <row r="10" spans="1:8" s="3" customFormat="1">
      <c r="A10" s="248">
        <v>1.3</v>
      </c>
      <c r="B10" s="250" t="s">
        <v>297</v>
      </c>
      <c r="C10" s="378">
        <v>11896318.529999999</v>
      </c>
      <c r="D10" s="378">
        <v>18300020.997400001</v>
      </c>
      <c r="E10" s="379">
        <f t="shared" si="1"/>
        <v>30196339.527400002</v>
      </c>
      <c r="F10" s="378"/>
      <c r="G10" s="378"/>
      <c r="H10" s="380">
        <f t="shared" si="0"/>
        <v>0</v>
      </c>
    </row>
    <row r="11" spans="1:8" s="3" customFormat="1">
      <c r="A11" s="248">
        <v>1.4</v>
      </c>
      <c r="B11" s="250" t="s">
        <v>298</v>
      </c>
      <c r="C11" s="378">
        <v>0</v>
      </c>
      <c r="D11" s="378">
        <v>16368.96</v>
      </c>
      <c r="E11" s="379">
        <f t="shared" si="1"/>
        <v>16368.96</v>
      </c>
      <c r="F11" s="378"/>
      <c r="G11" s="378"/>
      <c r="H11" s="380">
        <f t="shared" si="0"/>
        <v>0</v>
      </c>
    </row>
    <row r="12" spans="1:8" s="3" customFormat="1" ht="29.25" customHeight="1">
      <c r="A12" s="248">
        <v>2</v>
      </c>
      <c r="B12" s="249" t="s">
        <v>299</v>
      </c>
      <c r="C12" s="378">
        <v>0</v>
      </c>
      <c r="D12" s="378">
        <v>141917920.31999999</v>
      </c>
      <c r="E12" s="379">
        <f t="shared" si="1"/>
        <v>141917920.31999999</v>
      </c>
      <c r="F12" s="378"/>
      <c r="G12" s="378"/>
      <c r="H12" s="380">
        <f t="shared" si="0"/>
        <v>0</v>
      </c>
    </row>
    <row r="13" spans="1:8" s="3" customFormat="1" ht="25.5">
      <c r="A13" s="248">
        <v>3</v>
      </c>
      <c r="B13" s="249" t="s">
        <v>300</v>
      </c>
      <c r="C13" s="378">
        <v>2439000</v>
      </c>
      <c r="D13" s="378">
        <v>0</v>
      </c>
      <c r="E13" s="379">
        <f t="shared" si="1"/>
        <v>2439000</v>
      </c>
      <c r="F13" s="378"/>
      <c r="G13" s="378"/>
      <c r="H13" s="380">
        <f t="shared" si="0"/>
        <v>0</v>
      </c>
    </row>
    <row r="14" spans="1:8" s="3" customFormat="1">
      <c r="A14" s="248">
        <v>3.1</v>
      </c>
      <c r="B14" s="250" t="s">
        <v>301</v>
      </c>
      <c r="C14" s="378">
        <v>2439000</v>
      </c>
      <c r="D14" s="378">
        <v>0</v>
      </c>
      <c r="E14" s="379">
        <f t="shared" si="1"/>
        <v>2439000</v>
      </c>
      <c r="F14" s="378"/>
      <c r="G14" s="378"/>
      <c r="H14" s="380">
        <f t="shared" si="0"/>
        <v>0</v>
      </c>
    </row>
    <row r="15" spans="1:8" s="3" customFormat="1">
      <c r="A15" s="248">
        <v>3.2</v>
      </c>
      <c r="B15" s="250" t="s">
        <v>302</v>
      </c>
      <c r="C15" s="378"/>
      <c r="D15" s="378"/>
      <c r="E15" s="379">
        <f t="shared" si="1"/>
        <v>0</v>
      </c>
      <c r="F15" s="378"/>
      <c r="G15" s="378"/>
      <c r="H15" s="380">
        <f t="shared" si="0"/>
        <v>0</v>
      </c>
    </row>
    <row r="16" spans="1:8" s="3" customFormat="1">
      <c r="A16" s="248">
        <v>4</v>
      </c>
      <c r="B16" s="249" t="s">
        <v>303</v>
      </c>
      <c r="C16" s="378">
        <v>41501317.170000002</v>
      </c>
      <c r="D16" s="378">
        <v>277340637.13</v>
      </c>
      <c r="E16" s="379">
        <f t="shared" si="1"/>
        <v>318841954.30000001</v>
      </c>
      <c r="F16" s="378"/>
      <c r="G16" s="378"/>
      <c r="H16" s="380">
        <f t="shared" si="0"/>
        <v>0</v>
      </c>
    </row>
    <row r="17" spans="1:8" s="3" customFormat="1">
      <c r="A17" s="248">
        <v>4.0999999999999996</v>
      </c>
      <c r="B17" s="250" t="s">
        <v>304</v>
      </c>
      <c r="C17" s="378">
        <v>41501317.170000002</v>
      </c>
      <c r="D17" s="378">
        <v>135422716.81</v>
      </c>
      <c r="E17" s="379">
        <f t="shared" si="1"/>
        <v>176924033.98000002</v>
      </c>
      <c r="F17" s="378"/>
      <c r="G17" s="378"/>
      <c r="H17" s="380">
        <f t="shared" si="0"/>
        <v>0</v>
      </c>
    </row>
    <row r="18" spans="1:8" s="3" customFormat="1">
      <c r="A18" s="248">
        <v>4.2</v>
      </c>
      <c r="B18" s="250" t="s">
        <v>305</v>
      </c>
      <c r="C18" s="378"/>
      <c r="D18" s="378"/>
      <c r="E18" s="379">
        <f t="shared" si="1"/>
        <v>0</v>
      </c>
      <c r="F18" s="378"/>
      <c r="G18" s="378"/>
      <c r="H18" s="380">
        <f t="shared" si="0"/>
        <v>0</v>
      </c>
    </row>
    <row r="19" spans="1:8" s="3" customFormat="1" ht="25.5">
      <c r="A19" s="248">
        <v>5</v>
      </c>
      <c r="B19" s="249" t="s">
        <v>306</v>
      </c>
      <c r="C19" s="381">
        <v>229290038.52999997</v>
      </c>
      <c r="D19" s="381">
        <v>963691294.59000003</v>
      </c>
      <c r="E19" s="379">
        <f t="shared" si="1"/>
        <v>1192981333.1199999</v>
      </c>
      <c r="F19" s="378"/>
      <c r="G19" s="378"/>
      <c r="H19" s="380">
        <f t="shared" si="0"/>
        <v>0</v>
      </c>
    </row>
    <row r="20" spans="1:8" s="3" customFormat="1">
      <c r="A20" s="248">
        <v>5.0999999999999996</v>
      </c>
      <c r="B20" s="250" t="s">
        <v>307</v>
      </c>
      <c r="C20" s="378">
        <v>3067735.83</v>
      </c>
      <c r="D20" s="378">
        <v>8419999</v>
      </c>
      <c r="E20" s="379">
        <f t="shared" si="1"/>
        <v>11487734.83</v>
      </c>
      <c r="F20" s="378"/>
      <c r="G20" s="378"/>
      <c r="H20" s="380">
        <f t="shared" si="0"/>
        <v>0</v>
      </c>
    </row>
    <row r="21" spans="1:8" s="3" customFormat="1">
      <c r="A21" s="248">
        <v>5.2</v>
      </c>
      <c r="B21" s="250" t="s">
        <v>308</v>
      </c>
      <c r="C21" s="378">
        <v>0</v>
      </c>
      <c r="D21" s="378">
        <v>0</v>
      </c>
      <c r="E21" s="379">
        <f t="shared" si="1"/>
        <v>0</v>
      </c>
      <c r="F21" s="378"/>
      <c r="G21" s="378"/>
      <c r="H21" s="380">
        <f t="shared" si="0"/>
        <v>0</v>
      </c>
    </row>
    <row r="22" spans="1:8" s="3" customFormat="1">
      <c r="A22" s="248">
        <v>5.3</v>
      </c>
      <c r="B22" s="250" t="s">
        <v>309</v>
      </c>
      <c r="C22" s="378">
        <v>210226659.95999998</v>
      </c>
      <c r="D22" s="378">
        <v>924476165.38999999</v>
      </c>
      <c r="E22" s="379">
        <f t="shared" si="1"/>
        <v>1134702825.3499999</v>
      </c>
      <c r="F22" s="378"/>
      <c r="G22" s="378"/>
      <c r="H22" s="380">
        <f t="shared" si="0"/>
        <v>0</v>
      </c>
    </row>
    <row r="23" spans="1:8" s="3" customFormat="1">
      <c r="A23" s="248" t="s">
        <v>310</v>
      </c>
      <c r="B23" s="251" t="s">
        <v>311</v>
      </c>
      <c r="C23" s="378">
        <v>82319129.769999996</v>
      </c>
      <c r="D23" s="378">
        <v>291868270.5</v>
      </c>
      <c r="E23" s="379">
        <f t="shared" si="1"/>
        <v>374187400.26999998</v>
      </c>
      <c r="F23" s="378"/>
      <c r="G23" s="378"/>
      <c r="H23" s="380">
        <f t="shared" si="0"/>
        <v>0</v>
      </c>
    </row>
    <row r="24" spans="1:8" s="3" customFormat="1">
      <c r="A24" s="248" t="s">
        <v>312</v>
      </c>
      <c r="B24" s="251" t="s">
        <v>313</v>
      </c>
      <c r="C24" s="378">
        <v>92616624.709999993</v>
      </c>
      <c r="D24" s="378">
        <v>504144077.62</v>
      </c>
      <c r="E24" s="379">
        <f t="shared" si="1"/>
        <v>596760702.33000004</v>
      </c>
      <c r="F24" s="378"/>
      <c r="G24" s="378"/>
      <c r="H24" s="380">
        <f t="shared" si="0"/>
        <v>0</v>
      </c>
    </row>
    <row r="25" spans="1:8" s="3" customFormat="1">
      <c r="A25" s="248" t="s">
        <v>314</v>
      </c>
      <c r="B25" s="252" t="s">
        <v>315</v>
      </c>
      <c r="C25" s="378">
        <v>0</v>
      </c>
      <c r="D25" s="378">
        <v>0</v>
      </c>
      <c r="E25" s="379">
        <f t="shared" si="1"/>
        <v>0</v>
      </c>
      <c r="F25" s="378"/>
      <c r="G25" s="378"/>
      <c r="H25" s="380">
        <f t="shared" si="0"/>
        <v>0</v>
      </c>
    </row>
    <row r="26" spans="1:8" s="3" customFormat="1">
      <c r="A26" s="248" t="s">
        <v>316</v>
      </c>
      <c r="B26" s="251" t="s">
        <v>317</v>
      </c>
      <c r="C26" s="378">
        <v>35036265.350000001</v>
      </c>
      <c r="D26" s="378">
        <v>127427090.84</v>
      </c>
      <c r="E26" s="379">
        <f t="shared" si="1"/>
        <v>162463356.19</v>
      </c>
      <c r="F26" s="378"/>
      <c r="G26" s="378"/>
      <c r="H26" s="380">
        <f t="shared" si="0"/>
        <v>0</v>
      </c>
    </row>
    <row r="27" spans="1:8" s="3" customFormat="1">
      <c r="A27" s="248" t="s">
        <v>318</v>
      </c>
      <c r="B27" s="251" t="s">
        <v>319</v>
      </c>
      <c r="C27" s="378">
        <v>254640.13</v>
      </c>
      <c r="D27" s="378">
        <v>1036726.43</v>
      </c>
      <c r="E27" s="379">
        <f t="shared" si="1"/>
        <v>1291366.56</v>
      </c>
      <c r="F27" s="378"/>
      <c r="G27" s="378"/>
      <c r="H27" s="380">
        <f t="shared" si="0"/>
        <v>0</v>
      </c>
    </row>
    <row r="28" spans="1:8" s="3" customFormat="1">
      <c r="A28" s="248">
        <v>5.4</v>
      </c>
      <c r="B28" s="250" t="s">
        <v>320</v>
      </c>
      <c r="C28" s="378">
        <v>15352087.359999999</v>
      </c>
      <c r="D28" s="378">
        <v>29391359.050000001</v>
      </c>
      <c r="E28" s="379">
        <f t="shared" si="1"/>
        <v>44743446.409999996</v>
      </c>
      <c r="F28" s="378"/>
      <c r="G28" s="378"/>
      <c r="H28" s="380">
        <f t="shared" si="0"/>
        <v>0</v>
      </c>
    </row>
    <row r="29" spans="1:8" s="3" customFormat="1">
      <c r="A29" s="248">
        <v>5.5</v>
      </c>
      <c r="B29" s="250" t="s">
        <v>321</v>
      </c>
      <c r="C29" s="378">
        <v>0</v>
      </c>
      <c r="D29" s="378">
        <v>1005326.33</v>
      </c>
      <c r="E29" s="379">
        <f t="shared" si="1"/>
        <v>1005326.33</v>
      </c>
      <c r="F29" s="378"/>
      <c r="G29" s="378"/>
      <c r="H29" s="380">
        <f t="shared" si="0"/>
        <v>0</v>
      </c>
    </row>
    <row r="30" spans="1:8" s="3" customFormat="1">
      <c r="A30" s="248">
        <v>5.6</v>
      </c>
      <c r="B30" s="250" t="s">
        <v>322</v>
      </c>
      <c r="C30" s="378">
        <v>30895.94</v>
      </c>
      <c r="D30" s="378">
        <v>0</v>
      </c>
      <c r="E30" s="379">
        <f t="shared" si="1"/>
        <v>30895.94</v>
      </c>
      <c r="F30" s="378"/>
      <c r="G30" s="378"/>
      <c r="H30" s="380">
        <f t="shared" si="0"/>
        <v>0</v>
      </c>
    </row>
    <row r="31" spans="1:8" s="3" customFormat="1">
      <c r="A31" s="248">
        <v>5.7</v>
      </c>
      <c r="B31" s="250" t="s">
        <v>323</v>
      </c>
      <c r="C31" s="378">
        <v>612659.43999999994</v>
      </c>
      <c r="D31" s="378">
        <v>398444.82</v>
      </c>
      <c r="E31" s="379">
        <f t="shared" si="1"/>
        <v>1011104.26</v>
      </c>
      <c r="F31" s="378"/>
      <c r="G31" s="378"/>
      <c r="H31" s="380">
        <f t="shared" si="0"/>
        <v>0</v>
      </c>
    </row>
    <row r="32" spans="1:8" s="3" customFormat="1">
      <c r="A32" s="248">
        <v>6</v>
      </c>
      <c r="B32" s="249" t="s">
        <v>324</v>
      </c>
      <c r="C32" s="381">
        <v>0</v>
      </c>
      <c r="D32" s="381">
        <v>38533153.68</v>
      </c>
      <c r="E32" s="379">
        <f t="shared" si="1"/>
        <v>38533153.68</v>
      </c>
      <c r="F32" s="378"/>
      <c r="G32" s="378"/>
      <c r="H32" s="380">
        <f t="shared" si="0"/>
        <v>0</v>
      </c>
    </row>
    <row r="33" spans="1:8" s="3" customFormat="1" ht="25.5">
      <c r="A33" s="248">
        <v>6.1</v>
      </c>
      <c r="B33" s="250" t="s">
        <v>390</v>
      </c>
      <c r="C33" s="378"/>
      <c r="D33" s="378">
        <v>19210800</v>
      </c>
      <c r="E33" s="379">
        <f t="shared" si="1"/>
        <v>19210800</v>
      </c>
      <c r="F33" s="378"/>
      <c r="G33" s="378"/>
      <c r="H33" s="380">
        <f t="shared" si="0"/>
        <v>0</v>
      </c>
    </row>
    <row r="34" spans="1:8" s="3" customFormat="1" ht="25.5">
      <c r="A34" s="248">
        <v>6.2</v>
      </c>
      <c r="B34" s="250" t="s">
        <v>325</v>
      </c>
      <c r="C34" s="378"/>
      <c r="D34" s="378">
        <v>19322353.68</v>
      </c>
      <c r="E34" s="379">
        <f t="shared" si="1"/>
        <v>19322353.68</v>
      </c>
      <c r="F34" s="378"/>
      <c r="G34" s="378"/>
      <c r="H34" s="380">
        <f t="shared" si="0"/>
        <v>0</v>
      </c>
    </row>
    <row r="35" spans="1:8" s="3" customFormat="1" ht="25.5">
      <c r="A35" s="248">
        <v>6.3</v>
      </c>
      <c r="B35" s="250" t="s">
        <v>326</v>
      </c>
      <c r="C35" s="378"/>
      <c r="D35" s="378"/>
      <c r="E35" s="379">
        <f t="shared" si="1"/>
        <v>0</v>
      </c>
      <c r="F35" s="378"/>
      <c r="G35" s="378"/>
      <c r="H35" s="380">
        <f t="shared" si="0"/>
        <v>0</v>
      </c>
    </row>
    <row r="36" spans="1:8" s="3" customFormat="1">
      <c r="A36" s="248">
        <v>6.4</v>
      </c>
      <c r="B36" s="250" t="s">
        <v>327</v>
      </c>
      <c r="C36" s="378"/>
      <c r="D36" s="378"/>
      <c r="E36" s="379">
        <f t="shared" si="1"/>
        <v>0</v>
      </c>
      <c r="F36" s="378"/>
      <c r="G36" s="378"/>
      <c r="H36" s="380">
        <f t="shared" si="0"/>
        <v>0</v>
      </c>
    </row>
    <row r="37" spans="1:8" s="3" customFormat="1">
      <c r="A37" s="248">
        <v>6.5</v>
      </c>
      <c r="B37" s="250" t="s">
        <v>328</v>
      </c>
      <c r="C37" s="378"/>
      <c r="D37" s="378"/>
      <c r="E37" s="379">
        <f t="shared" si="1"/>
        <v>0</v>
      </c>
      <c r="F37" s="378"/>
      <c r="G37" s="378"/>
      <c r="H37" s="380">
        <f t="shared" si="0"/>
        <v>0</v>
      </c>
    </row>
    <row r="38" spans="1:8" s="3" customFormat="1" ht="25.5">
      <c r="A38" s="248">
        <v>6.6</v>
      </c>
      <c r="B38" s="250" t="s">
        <v>329</v>
      </c>
      <c r="C38" s="378"/>
      <c r="D38" s="378"/>
      <c r="E38" s="379">
        <f t="shared" si="1"/>
        <v>0</v>
      </c>
      <c r="F38" s="378"/>
      <c r="G38" s="378"/>
      <c r="H38" s="380">
        <f t="shared" si="0"/>
        <v>0</v>
      </c>
    </row>
    <row r="39" spans="1:8" s="3" customFormat="1" ht="25.5">
      <c r="A39" s="248">
        <v>6.7</v>
      </c>
      <c r="B39" s="250" t="s">
        <v>330</v>
      </c>
      <c r="C39" s="378"/>
      <c r="D39" s="378"/>
      <c r="E39" s="379">
        <f t="shared" si="1"/>
        <v>0</v>
      </c>
      <c r="F39" s="378"/>
      <c r="G39" s="378"/>
      <c r="H39" s="380">
        <f t="shared" si="0"/>
        <v>0</v>
      </c>
    </row>
    <row r="40" spans="1:8" s="3" customFormat="1">
      <c r="A40" s="248">
        <v>7</v>
      </c>
      <c r="B40" s="249" t="s">
        <v>331</v>
      </c>
      <c r="C40" s="378"/>
      <c r="D40" s="378"/>
      <c r="E40" s="379"/>
      <c r="F40" s="378"/>
      <c r="G40" s="378"/>
      <c r="H40" s="380">
        <f t="shared" si="0"/>
        <v>0</v>
      </c>
    </row>
    <row r="41" spans="1:8" s="3" customFormat="1" ht="25.5">
      <c r="A41" s="248">
        <v>7.1</v>
      </c>
      <c r="B41" s="250" t="s">
        <v>332</v>
      </c>
      <c r="C41" s="378">
        <v>161340.62</v>
      </c>
      <c r="D41" s="378">
        <v>1697147.5176999997</v>
      </c>
      <c r="E41" s="379">
        <f t="shared" si="1"/>
        <v>1858488.1376999998</v>
      </c>
      <c r="F41" s="378"/>
      <c r="G41" s="378"/>
      <c r="H41" s="380">
        <f t="shared" si="0"/>
        <v>0</v>
      </c>
    </row>
    <row r="42" spans="1:8" s="3" customFormat="1" ht="25.5">
      <c r="A42" s="248">
        <v>7.2</v>
      </c>
      <c r="B42" s="250" t="s">
        <v>333</v>
      </c>
      <c r="C42" s="378">
        <v>165072.07</v>
      </c>
      <c r="D42" s="378">
        <v>484214.29800000001</v>
      </c>
      <c r="E42" s="379">
        <f t="shared" si="1"/>
        <v>649286.36800000002</v>
      </c>
      <c r="F42" s="378"/>
      <c r="G42" s="378"/>
      <c r="H42" s="380">
        <f t="shared" si="0"/>
        <v>0</v>
      </c>
    </row>
    <row r="43" spans="1:8" s="3" customFormat="1" ht="25.5">
      <c r="A43" s="248">
        <v>7.3</v>
      </c>
      <c r="B43" s="250" t="s">
        <v>334</v>
      </c>
      <c r="C43" s="378">
        <v>7782462.8900000025</v>
      </c>
      <c r="D43" s="378">
        <v>30174278.543699998</v>
      </c>
      <c r="E43" s="379">
        <f t="shared" si="1"/>
        <v>37956741.433700003</v>
      </c>
      <c r="F43" s="378"/>
      <c r="G43" s="378"/>
      <c r="H43" s="380">
        <f t="shared" si="0"/>
        <v>0</v>
      </c>
    </row>
    <row r="44" spans="1:8" s="3" customFormat="1" ht="25.5">
      <c r="A44" s="248">
        <v>7.4</v>
      </c>
      <c r="B44" s="250" t="s">
        <v>335</v>
      </c>
      <c r="C44" s="378">
        <v>2655099.5700000105</v>
      </c>
      <c r="D44" s="378">
        <v>11220536.847800009</v>
      </c>
      <c r="E44" s="379">
        <f t="shared" si="1"/>
        <v>13875636.41780002</v>
      </c>
      <c r="F44" s="378"/>
      <c r="G44" s="378"/>
      <c r="H44" s="380">
        <f t="shared" si="0"/>
        <v>0</v>
      </c>
    </row>
    <row r="45" spans="1:8" s="3" customFormat="1">
      <c r="A45" s="248">
        <v>8</v>
      </c>
      <c r="B45" s="249" t="s">
        <v>336</v>
      </c>
      <c r="C45" s="378">
        <f>SUM(C46:C52)</f>
        <v>325204.18</v>
      </c>
      <c r="D45" s="378">
        <f>SUM(D46:D52)</f>
        <v>879670.9299600001</v>
      </c>
      <c r="E45" s="379">
        <f t="shared" si="1"/>
        <v>1204875.10996</v>
      </c>
      <c r="F45" s="378"/>
      <c r="G45" s="378"/>
      <c r="H45" s="380">
        <f t="shared" si="0"/>
        <v>0</v>
      </c>
    </row>
    <row r="46" spans="1:8" s="3" customFormat="1">
      <c r="A46" s="248">
        <v>8.1</v>
      </c>
      <c r="B46" s="250" t="s">
        <v>337</v>
      </c>
      <c r="C46" s="378">
        <v>0</v>
      </c>
      <c r="D46" s="378">
        <v>0</v>
      </c>
      <c r="E46" s="379">
        <f t="shared" si="1"/>
        <v>0</v>
      </c>
      <c r="F46" s="378"/>
      <c r="G46" s="378"/>
      <c r="H46" s="380">
        <f t="shared" si="0"/>
        <v>0</v>
      </c>
    </row>
    <row r="47" spans="1:8" s="3" customFormat="1">
      <c r="A47" s="248">
        <v>8.1999999999999993</v>
      </c>
      <c r="B47" s="250" t="s">
        <v>338</v>
      </c>
      <c r="C47" s="378">
        <v>5124.1000000000004</v>
      </c>
      <c r="D47" s="378">
        <v>879670.9299600001</v>
      </c>
      <c r="E47" s="379">
        <f t="shared" si="1"/>
        <v>884795.02996000007</v>
      </c>
      <c r="F47" s="378"/>
      <c r="G47" s="378"/>
      <c r="H47" s="380">
        <f t="shared" si="0"/>
        <v>0</v>
      </c>
    </row>
    <row r="48" spans="1:8" s="3" customFormat="1">
      <c r="A48" s="248">
        <v>8.3000000000000007</v>
      </c>
      <c r="B48" s="250" t="s">
        <v>339</v>
      </c>
      <c r="C48" s="378">
        <v>320080.08</v>
      </c>
      <c r="D48" s="378"/>
      <c r="E48" s="379">
        <f t="shared" si="1"/>
        <v>320080.08</v>
      </c>
      <c r="F48" s="378"/>
      <c r="G48" s="378"/>
      <c r="H48" s="380">
        <f t="shared" si="0"/>
        <v>0</v>
      </c>
    </row>
    <row r="49" spans="1:8" s="3" customFormat="1">
      <c r="A49" s="248">
        <v>8.4</v>
      </c>
      <c r="B49" s="250" t="s">
        <v>340</v>
      </c>
      <c r="C49" s="378"/>
      <c r="D49" s="378"/>
      <c r="E49" s="379">
        <f t="shared" si="1"/>
        <v>0</v>
      </c>
      <c r="F49" s="378"/>
      <c r="G49" s="378"/>
      <c r="H49" s="380">
        <f t="shared" si="0"/>
        <v>0</v>
      </c>
    </row>
    <row r="50" spans="1:8" s="3" customFormat="1">
      <c r="A50" s="248">
        <v>8.5</v>
      </c>
      <c r="B50" s="250" t="s">
        <v>341</v>
      </c>
      <c r="C50" s="378"/>
      <c r="D50" s="378"/>
      <c r="E50" s="379">
        <f t="shared" si="1"/>
        <v>0</v>
      </c>
      <c r="F50" s="378"/>
      <c r="G50" s="378"/>
      <c r="H50" s="380">
        <f t="shared" si="0"/>
        <v>0</v>
      </c>
    </row>
    <row r="51" spans="1:8" s="3" customFormat="1">
      <c r="A51" s="248">
        <v>8.6</v>
      </c>
      <c r="B51" s="250" t="s">
        <v>342</v>
      </c>
      <c r="C51" s="378"/>
      <c r="D51" s="378"/>
      <c r="E51" s="379">
        <f t="shared" si="1"/>
        <v>0</v>
      </c>
      <c r="F51" s="378"/>
      <c r="G51" s="378"/>
      <c r="H51" s="380">
        <f t="shared" si="0"/>
        <v>0</v>
      </c>
    </row>
    <row r="52" spans="1:8" s="3" customFormat="1">
      <c r="A52" s="248">
        <v>8.6999999999999993</v>
      </c>
      <c r="B52" s="250" t="s">
        <v>343</v>
      </c>
      <c r="C52" s="378"/>
      <c r="D52" s="378"/>
      <c r="E52" s="379">
        <f t="shared" si="1"/>
        <v>0</v>
      </c>
      <c r="F52" s="378"/>
      <c r="G52" s="378"/>
      <c r="H52" s="380">
        <f t="shared" si="0"/>
        <v>0</v>
      </c>
    </row>
    <row r="53" spans="1:8" s="3" customFormat="1" ht="26.25" thickBot="1">
      <c r="A53" s="253">
        <v>9</v>
      </c>
      <c r="B53" s="254" t="s">
        <v>344</v>
      </c>
      <c r="C53" s="382"/>
      <c r="D53" s="382"/>
      <c r="E53" s="383">
        <f t="shared" si="1"/>
        <v>0</v>
      </c>
      <c r="F53" s="382"/>
      <c r="G53" s="382"/>
      <c r="H53" s="38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21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22" sqref="B22"/>
    </sheetView>
  </sheetViews>
  <sheetFormatPr defaultColWidth="9.140625" defaultRowHeight="12.75"/>
  <cols>
    <col min="1" max="1" width="9.5703125" style="2" bestFit="1" customWidth="1"/>
    <col min="2" max="2" width="93.5703125" style="2" customWidth="1"/>
    <col min="3" max="4" width="12.7109375" style="2" customWidth="1"/>
    <col min="5" max="11" width="9.7109375" style="13" customWidth="1"/>
    <col min="12" max="16384" width="9.140625" style="13"/>
  </cols>
  <sheetData>
    <row r="1" spans="1:8" ht="15">
      <c r="A1" s="18" t="s">
        <v>199</v>
      </c>
      <c r="B1" s="17" t="str">
        <f>'1. key ratios'!B1</f>
        <v>ს.ს "პროკრედიტ ბანკი"</v>
      </c>
      <c r="C1" s="17"/>
    </row>
    <row r="2" spans="1:8" ht="15">
      <c r="A2" s="18" t="s">
        <v>200</v>
      </c>
      <c r="B2" s="373">
        <f>'1. key ratios'!B2</f>
        <v>42916</v>
      </c>
      <c r="C2" s="30"/>
      <c r="D2" s="19"/>
      <c r="E2" s="12"/>
      <c r="F2" s="12"/>
      <c r="G2" s="12"/>
      <c r="H2" s="12"/>
    </row>
    <row r="3" spans="1:8" ht="15">
      <c r="A3" s="18"/>
      <c r="B3" s="17"/>
      <c r="C3" s="30"/>
      <c r="D3" s="19"/>
      <c r="E3" s="12"/>
      <c r="F3" s="12"/>
      <c r="G3" s="12"/>
      <c r="H3" s="12"/>
    </row>
    <row r="4" spans="1:8" ht="15" customHeight="1" thickBot="1">
      <c r="A4" s="242" t="s">
        <v>351</v>
      </c>
      <c r="B4" s="243" t="s">
        <v>196</v>
      </c>
      <c r="C4" s="242"/>
      <c r="D4" s="244" t="s">
        <v>101</v>
      </c>
    </row>
    <row r="5" spans="1:8" ht="15" customHeight="1">
      <c r="A5" s="240" t="s">
        <v>29</v>
      </c>
      <c r="B5" s="241"/>
      <c r="C5" s="396">
        <f>'1. key ratios'!C5</f>
        <v>42916</v>
      </c>
      <c r="D5" s="397">
        <f>'1. key ratios'!D5</f>
        <v>42825</v>
      </c>
    </row>
    <row r="6" spans="1:8" ht="15" customHeight="1">
      <c r="A6" s="152">
        <v>1</v>
      </c>
      <c r="B6" s="66" t="s">
        <v>204</v>
      </c>
      <c r="C6" s="296">
        <f>C7+C9+C10+C11</f>
        <v>1320454978.7007191</v>
      </c>
      <c r="D6" s="297">
        <f>D7+D9+D10+D11</f>
        <v>1287943053.8407826</v>
      </c>
    </row>
    <row r="7" spans="1:8" ht="15" customHeight="1">
      <c r="A7" s="152">
        <v>1.1000000000000001</v>
      </c>
      <c r="B7" s="67" t="s">
        <v>23</v>
      </c>
      <c r="C7" s="298">
        <v>931266338.42411482</v>
      </c>
      <c r="D7" s="299">
        <v>909221915.17993009</v>
      </c>
    </row>
    <row r="8" spans="1:8" ht="25.5">
      <c r="A8" s="152" t="s">
        <v>268</v>
      </c>
      <c r="B8" s="208" t="s">
        <v>345</v>
      </c>
      <c r="C8" s="300"/>
      <c r="D8" s="385"/>
    </row>
    <row r="9" spans="1:8" ht="15" customHeight="1">
      <c r="A9" s="152">
        <v>1.2</v>
      </c>
      <c r="B9" s="67" t="s">
        <v>24</v>
      </c>
      <c r="C9" s="298">
        <v>37082602.05223424</v>
      </c>
      <c r="D9" s="299">
        <v>36632486.659595639</v>
      </c>
    </row>
    <row r="10" spans="1:8" ht="15" customHeight="1">
      <c r="A10" s="152">
        <v>1.3</v>
      </c>
      <c r="B10" s="67" t="s">
        <v>25</v>
      </c>
      <c r="C10" s="300">
        <v>352028748.80965</v>
      </c>
      <c r="D10" s="386">
        <v>341961831.80106509</v>
      </c>
    </row>
    <row r="11" spans="1:8" ht="15" customHeight="1">
      <c r="A11" s="152">
        <v>1.4</v>
      </c>
      <c r="B11" s="209" t="s">
        <v>84</v>
      </c>
      <c r="C11" s="300">
        <v>77289.414720000001</v>
      </c>
      <c r="D11" s="386">
        <v>126820.200192</v>
      </c>
    </row>
    <row r="12" spans="1:8" ht="15" customHeight="1">
      <c r="A12" s="152">
        <v>2</v>
      </c>
      <c r="B12" s="66" t="s">
        <v>205</v>
      </c>
      <c r="C12" s="298">
        <v>10227434.021929646</v>
      </c>
      <c r="D12" s="387">
        <v>12433564.900486851</v>
      </c>
    </row>
    <row r="13" spans="1:8" ht="15" customHeight="1">
      <c r="A13" s="152">
        <v>3</v>
      </c>
      <c r="B13" s="66" t="s">
        <v>203</v>
      </c>
      <c r="C13" s="298">
        <v>124622257.71219048</v>
      </c>
      <c r="D13" s="387">
        <v>124622257.71219048</v>
      </c>
    </row>
    <row r="14" spans="1:8" ht="15" customHeight="1" thickBot="1">
      <c r="A14" s="153">
        <v>4</v>
      </c>
      <c r="B14" s="154" t="s">
        <v>269</v>
      </c>
      <c r="C14" s="301">
        <f>C6+C12+C13</f>
        <v>1455304670.4348392</v>
      </c>
      <c r="D14" s="302">
        <f>D6+D12+D13</f>
        <v>1424998876.45346</v>
      </c>
    </row>
    <row r="15" spans="1:8" ht="15" customHeight="1">
      <c r="A15" s="68"/>
      <c r="B15" s="69"/>
      <c r="C15" s="70"/>
      <c r="D15" s="70"/>
    </row>
    <row r="16" spans="1:8">
      <c r="B16" s="24"/>
    </row>
    <row r="17" spans="2:2">
      <c r="B17" s="114"/>
    </row>
    <row r="18" spans="2:2">
      <c r="B18" s="114"/>
    </row>
    <row r="19" spans="2:2">
      <c r="B19" s="114"/>
    </row>
    <row r="20" spans="2:2">
      <c r="B20" s="114"/>
    </row>
    <row r="21" spans="2:2">
      <c r="B21" s="11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8"/>
  <sheetViews>
    <sheetView zoomScaleNormal="100" workbookViewId="0">
      <pane xSplit="1" ySplit="4" topLeftCell="B17" activePane="bottomRight" state="frozen"/>
      <selection pane="topRight" activeCell="B1" sqref="B1"/>
      <selection pane="bottomLeft" activeCell="A4" sqref="A4"/>
      <selection pane="bottomRight" activeCell="F31" sqref="F31"/>
    </sheetView>
  </sheetViews>
  <sheetFormatPr defaultRowHeight="15"/>
  <cols>
    <col min="1" max="1" width="9.5703125" style="2" bestFit="1" customWidth="1"/>
    <col min="2" max="2" width="90.42578125" style="2" bestFit="1" customWidth="1"/>
    <col min="3" max="3" width="17.42578125" style="2" bestFit="1" customWidth="1"/>
  </cols>
  <sheetData>
    <row r="1" spans="1:8">
      <c r="A1" s="2" t="s">
        <v>199</v>
      </c>
      <c r="B1" s="2" t="str">
        <f>'1. key ratios'!B1</f>
        <v>ს.ს "პროკრედიტ ბანკი"</v>
      </c>
    </row>
    <row r="2" spans="1:8">
      <c r="A2" s="2" t="s">
        <v>200</v>
      </c>
      <c r="B2" s="375">
        <f>'1. key ratios'!B2</f>
        <v>42916</v>
      </c>
    </row>
    <row r="4" spans="1:8" ht="16.5" customHeight="1" thickBot="1">
      <c r="A4" s="255" t="s">
        <v>352</v>
      </c>
      <c r="B4" s="71" t="s">
        <v>157</v>
      </c>
      <c r="C4" s="14"/>
    </row>
    <row r="5" spans="1:8" ht="15.75">
      <c r="A5" s="11"/>
      <c r="B5" s="433" t="s">
        <v>158</v>
      </c>
      <c r="C5" s="434"/>
    </row>
    <row r="6" spans="1:8">
      <c r="A6" s="15">
        <v>1</v>
      </c>
      <c r="B6" s="441" t="s">
        <v>397</v>
      </c>
      <c r="C6" s="442"/>
    </row>
    <row r="7" spans="1:8">
      <c r="A7" s="15">
        <v>2</v>
      </c>
      <c r="B7" s="441" t="s">
        <v>398</v>
      </c>
      <c r="C7" s="442"/>
    </row>
    <row r="8" spans="1:8">
      <c r="A8" s="15">
        <v>3</v>
      </c>
      <c r="B8" s="441" t="s">
        <v>399</v>
      </c>
      <c r="C8" s="442"/>
    </row>
    <row r="9" spans="1:8">
      <c r="A9" s="15">
        <v>4</v>
      </c>
      <c r="B9" s="441" t="s">
        <v>400</v>
      </c>
      <c r="C9" s="442"/>
    </row>
    <row r="10" spans="1:8">
      <c r="A10" s="15">
        <v>5</v>
      </c>
      <c r="B10" s="441" t="s">
        <v>401</v>
      </c>
      <c r="C10" s="442"/>
    </row>
    <row r="11" spans="1:8">
      <c r="A11" s="15"/>
      <c r="B11" s="73"/>
      <c r="C11" s="74"/>
    </row>
    <row r="12" spans="1:8">
      <c r="A12" s="15"/>
      <c r="B12" s="73"/>
      <c r="C12" s="74"/>
      <c r="H12" s="4"/>
    </row>
    <row r="13" spans="1:8">
      <c r="A13" s="15"/>
      <c r="B13" s="73"/>
      <c r="C13" s="74"/>
    </row>
    <row r="14" spans="1:8">
      <c r="A14" s="15"/>
      <c r="B14" s="73"/>
      <c r="C14" s="74"/>
    </row>
    <row r="15" spans="1:8">
      <c r="A15" s="15"/>
      <c r="B15" s="73"/>
      <c r="C15" s="74"/>
    </row>
    <row r="16" spans="1:8">
      <c r="A16" s="15"/>
      <c r="B16" s="435"/>
      <c r="C16" s="436"/>
    </row>
    <row r="17" spans="1:3" ht="15.75">
      <c r="A17" s="15"/>
      <c r="B17" s="437" t="s">
        <v>159</v>
      </c>
      <c r="C17" s="438"/>
    </row>
    <row r="18" spans="1:3" ht="15.75">
      <c r="A18" s="15">
        <v>1</v>
      </c>
      <c r="B18" s="28" t="s">
        <v>402</v>
      </c>
      <c r="C18" s="72"/>
    </row>
    <row r="19" spans="1:3" ht="15.75">
      <c r="A19" s="15">
        <v>2</v>
      </c>
      <c r="B19" s="28" t="s">
        <v>403</v>
      </c>
      <c r="C19" s="72"/>
    </row>
    <row r="20" spans="1:3" ht="15.75">
      <c r="A20" s="15">
        <v>3</v>
      </c>
      <c r="B20" s="28" t="s">
        <v>404</v>
      </c>
      <c r="C20" s="72"/>
    </row>
    <row r="21" spans="1:3" ht="15.75">
      <c r="A21" s="15">
        <v>4</v>
      </c>
      <c r="B21" s="28" t="s">
        <v>405</v>
      </c>
      <c r="C21" s="72"/>
    </row>
    <row r="22" spans="1:3" ht="15.75">
      <c r="A22" s="15"/>
      <c r="B22" s="28"/>
      <c r="C22" s="72"/>
    </row>
    <row r="23" spans="1:3" ht="15.75">
      <c r="A23" s="15"/>
      <c r="B23" s="28"/>
      <c r="C23" s="72"/>
    </row>
    <row r="24" spans="1:3" ht="15.75">
      <c r="A24" s="15"/>
      <c r="B24" s="28"/>
      <c r="C24" s="72"/>
    </row>
    <row r="25" spans="1:3" ht="15.75">
      <c r="A25" s="15"/>
      <c r="B25" s="28"/>
      <c r="C25" s="72"/>
    </row>
    <row r="26" spans="1:3" ht="15.75">
      <c r="A26" s="15"/>
      <c r="B26" s="28"/>
      <c r="C26" s="72"/>
    </row>
    <row r="27" spans="1:3" ht="15.75" customHeight="1">
      <c r="A27" s="15"/>
      <c r="B27" s="28"/>
      <c r="C27" s="29"/>
    </row>
    <row r="28" spans="1:3" ht="15.75" customHeight="1">
      <c r="A28" s="15"/>
      <c r="B28" s="28"/>
      <c r="C28" s="29"/>
    </row>
    <row r="29" spans="1:3" ht="30" customHeight="1">
      <c r="A29" s="15"/>
      <c r="B29" s="439" t="s">
        <v>160</v>
      </c>
      <c r="C29" s="440"/>
    </row>
    <row r="30" spans="1:3">
      <c r="A30" s="15">
        <v>1</v>
      </c>
      <c r="B30" s="470" t="s">
        <v>418</v>
      </c>
      <c r="C30" s="471">
        <v>1</v>
      </c>
    </row>
    <row r="31" spans="1:3" ht="15.75" customHeight="1">
      <c r="A31" s="15"/>
      <c r="B31" s="73"/>
      <c r="C31" s="74"/>
    </row>
    <row r="32" spans="1:3" ht="29.25" customHeight="1">
      <c r="A32" s="15"/>
      <c r="B32" s="439" t="s">
        <v>292</v>
      </c>
      <c r="C32" s="440"/>
    </row>
    <row r="33" spans="1:3">
      <c r="A33" s="15">
        <v>1</v>
      </c>
      <c r="B33" s="470" t="s">
        <v>406</v>
      </c>
      <c r="C33" s="472" t="s">
        <v>419</v>
      </c>
    </row>
    <row r="34" spans="1:3">
      <c r="A34" s="15">
        <v>2</v>
      </c>
      <c r="B34" s="470" t="s">
        <v>407</v>
      </c>
      <c r="C34" s="472" t="s">
        <v>420</v>
      </c>
    </row>
    <row r="35" spans="1:3">
      <c r="A35" s="15">
        <v>3</v>
      </c>
      <c r="B35" s="470" t="s">
        <v>408</v>
      </c>
      <c r="C35" s="472" t="s">
        <v>420</v>
      </c>
    </row>
    <row r="36" spans="1:3">
      <c r="A36" s="15">
        <v>4</v>
      </c>
      <c r="B36" s="470" t="s">
        <v>409</v>
      </c>
      <c r="C36" s="472" t="s">
        <v>420</v>
      </c>
    </row>
    <row r="37" spans="1:3">
      <c r="A37" s="15">
        <v>5</v>
      </c>
      <c r="B37" s="470" t="s">
        <v>410</v>
      </c>
      <c r="C37" s="472" t="s">
        <v>421</v>
      </c>
    </row>
    <row r="38" spans="1:3" ht="16.5" thickBot="1">
      <c r="A38" s="16"/>
      <c r="B38" s="75"/>
      <c r="C38" s="76"/>
    </row>
  </sheetData>
  <mergeCells count="10">
    <mergeCell ref="B5:C5"/>
    <mergeCell ref="B16:C16"/>
    <mergeCell ref="B17:C17"/>
    <mergeCell ref="B32:C32"/>
    <mergeCell ref="B29:C29"/>
    <mergeCell ref="B6:C6"/>
    <mergeCell ref="B7:C7"/>
    <mergeCell ref="B8:C8"/>
    <mergeCell ref="B9:C9"/>
    <mergeCell ref="B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37"/>
  <sheetViews>
    <sheetView zoomScale="85" zoomScaleNormal="85" workbookViewId="0">
      <pane xSplit="1" ySplit="5" topLeftCell="B6" activePane="bottomRight" state="frozen"/>
      <selection activeCell="H6" sqref="H6"/>
      <selection pane="topRight" activeCell="H6" sqref="H6"/>
      <selection pane="bottomLeft" activeCell="H6" sqref="H6"/>
      <selection pane="bottomRight" activeCell="H10" sqref="H10"/>
    </sheetView>
  </sheetViews>
  <sheetFormatPr defaultRowHeight="15"/>
  <cols>
    <col min="1" max="1" width="9.5703125" style="2" bestFit="1" customWidth="1"/>
    <col min="2" max="2" width="47.5703125" style="2" customWidth="1"/>
    <col min="3" max="3" width="28" style="2" customWidth="1"/>
    <col min="4" max="4" width="22.42578125" style="2" customWidth="1"/>
    <col min="5" max="5" width="18.85546875" style="2" customWidth="1"/>
    <col min="6" max="6" width="25.42578125" style="2" customWidth="1"/>
    <col min="7" max="7" width="23.28515625" customWidth="1"/>
    <col min="8" max="8" width="12" bestFit="1" customWidth="1"/>
    <col min="9" max="9" width="12.5703125" bestFit="1" customWidth="1"/>
  </cols>
  <sheetData>
    <row r="1" spans="1:9" ht="15.75">
      <c r="A1" s="18" t="s">
        <v>199</v>
      </c>
      <c r="B1" s="17" t="str">
        <f>'1. key ratios'!B1</f>
        <v>ს.ს "პროკრედიტ ბანკი"</v>
      </c>
    </row>
    <row r="2" spans="1:9" s="22" customFormat="1" ht="15.75" customHeight="1">
      <c r="A2" s="22" t="s">
        <v>200</v>
      </c>
      <c r="B2" s="373">
        <f>'1. key ratios'!B2</f>
        <v>42916</v>
      </c>
    </row>
    <row r="3" spans="1:9" s="22" customFormat="1" ht="15.75" customHeight="1"/>
    <row r="4" spans="1:9" s="22" customFormat="1" ht="15.75" customHeight="1" thickBot="1">
      <c r="A4" s="258" t="s">
        <v>353</v>
      </c>
      <c r="B4" s="259" t="s">
        <v>280</v>
      </c>
      <c r="C4" s="222"/>
      <c r="D4" s="222"/>
      <c r="E4" s="222"/>
      <c r="F4" s="222"/>
      <c r="G4" s="223" t="s">
        <v>101</v>
      </c>
    </row>
    <row r="5" spans="1:9" s="134" customFormat="1" ht="17.45" customHeight="1">
      <c r="A5" s="473"/>
      <c r="B5" s="474"/>
      <c r="C5" s="220" t="s">
        <v>0</v>
      </c>
      <c r="D5" s="220" t="s">
        <v>1</v>
      </c>
      <c r="E5" s="220" t="s">
        <v>2</v>
      </c>
      <c r="F5" s="220" t="s">
        <v>3</v>
      </c>
      <c r="G5" s="264" t="s">
        <v>279</v>
      </c>
    </row>
    <row r="6" spans="1:9" s="177" customFormat="1" ht="14.45" customHeight="1">
      <c r="A6" s="475"/>
      <c r="B6" s="443" t="s">
        <v>244</v>
      </c>
      <c r="C6" s="443" t="s">
        <v>243</v>
      </c>
      <c r="D6" s="444" t="s">
        <v>242</v>
      </c>
      <c r="E6" s="445"/>
      <c r="F6" s="445"/>
      <c r="G6" s="446" t="s">
        <v>395</v>
      </c>
      <c r="I6"/>
    </row>
    <row r="7" spans="1:9" s="177" customFormat="1" ht="99.6" customHeight="1">
      <c r="A7" s="475"/>
      <c r="B7" s="443"/>
      <c r="C7" s="443"/>
      <c r="D7" s="401" t="s">
        <v>241</v>
      </c>
      <c r="E7" s="401" t="s">
        <v>285</v>
      </c>
      <c r="F7" s="221" t="s">
        <v>240</v>
      </c>
      <c r="G7" s="447"/>
      <c r="I7"/>
    </row>
    <row r="8" spans="1:9">
      <c r="A8" s="476">
        <v>1</v>
      </c>
      <c r="B8" s="256" t="s">
        <v>162</v>
      </c>
      <c r="C8" s="388">
        <v>58438787</v>
      </c>
      <c r="D8" s="388"/>
      <c r="E8" s="389">
        <v>58438787</v>
      </c>
      <c r="F8" s="390"/>
      <c r="G8" s="362">
        <f>E8+F8</f>
        <v>58438787</v>
      </c>
    </row>
    <row r="9" spans="1:9">
      <c r="A9" s="476">
        <v>2</v>
      </c>
      <c r="B9" s="256" t="s">
        <v>163</v>
      </c>
      <c r="C9" s="388">
        <v>129574831.16000001</v>
      </c>
      <c r="D9" s="388"/>
      <c r="E9" s="388">
        <v>129574831.16000001</v>
      </c>
      <c r="F9" s="390"/>
      <c r="G9" s="362">
        <f t="shared" ref="G9:G20" si="0">E9+F9</f>
        <v>129574831.16000001</v>
      </c>
    </row>
    <row r="10" spans="1:9">
      <c r="A10" s="476">
        <v>3</v>
      </c>
      <c r="B10" s="256" t="s">
        <v>239</v>
      </c>
      <c r="C10" s="388">
        <v>47149170.939999998</v>
      </c>
      <c r="D10" s="388"/>
      <c r="E10" s="388">
        <v>47149170.939999998</v>
      </c>
      <c r="F10" s="390"/>
      <c r="G10" s="362">
        <f t="shared" si="0"/>
        <v>47149170.939999998</v>
      </c>
    </row>
    <row r="11" spans="1:9" ht="25.5">
      <c r="A11" s="476">
        <v>4</v>
      </c>
      <c r="B11" s="256" t="s">
        <v>193</v>
      </c>
      <c r="C11" s="388">
        <v>0</v>
      </c>
      <c r="D11" s="388"/>
      <c r="E11" s="388"/>
      <c r="F11" s="390"/>
      <c r="G11" s="362">
        <f t="shared" si="0"/>
        <v>0</v>
      </c>
    </row>
    <row r="12" spans="1:9">
      <c r="A12" s="476">
        <v>5</v>
      </c>
      <c r="B12" s="256" t="s">
        <v>165</v>
      </c>
      <c r="C12" s="388">
        <v>21378897.439999998</v>
      </c>
      <c r="D12" s="388"/>
      <c r="E12" s="388">
        <v>21378897.439999998</v>
      </c>
      <c r="F12" s="390"/>
      <c r="G12" s="362">
        <f t="shared" si="0"/>
        <v>21378897.439999998</v>
      </c>
    </row>
    <row r="13" spans="1:9">
      <c r="A13" s="476">
        <v>6.1</v>
      </c>
      <c r="B13" s="256" t="s">
        <v>166</v>
      </c>
      <c r="C13" s="388">
        <v>893086433.96850014</v>
      </c>
      <c r="D13" s="388"/>
      <c r="E13" s="388">
        <v>893086433.96850014</v>
      </c>
      <c r="F13" s="390">
        <v>712074556.56410015</v>
      </c>
      <c r="G13" s="362">
        <f t="shared" si="0"/>
        <v>1605160990.5326004</v>
      </c>
    </row>
    <row r="14" spans="1:9">
      <c r="A14" s="476">
        <v>6.2</v>
      </c>
      <c r="B14" s="257" t="s">
        <v>167</v>
      </c>
      <c r="C14" s="388">
        <v>-33220065.124946009</v>
      </c>
      <c r="D14" s="388"/>
      <c r="E14" s="388">
        <f>C14</f>
        <v>-33220065.124946009</v>
      </c>
      <c r="F14" s="390">
        <v>-28916373.585746009</v>
      </c>
      <c r="G14" s="362">
        <f>E14+F14</f>
        <v>-62136438.710692018</v>
      </c>
    </row>
    <row r="15" spans="1:9">
      <c r="A15" s="476">
        <v>6</v>
      </c>
      <c r="B15" s="256" t="s">
        <v>238</v>
      </c>
      <c r="C15" s="388">
        <f>SUM(C13:C14)</f>
        <v>859866368.84355414</v>
      </c>
      <c r="D15" s="388"/>
      <c r="E15" s="388">
        <f t="shared" ref="E15:G15" si="1">SUM(E13:E14)</f>
        <v>859866368.84355414</v>
      </c>
      <c r="F15" s="388">
        <f t="shared" si="1"/>
        <v>683158182.9783541</v>
      </c>
      <c r="G15" s="362">
        <f t="shared" si="1"/>
        <v>1543024551.8219085</v>
      </c>
    </row>
    <row r="16" spans="1:9" ht="25.5">
      <c r="A16" s="476">
        <v>7</v>
      </c>
      <c r="B16" s="256" t="s">
        <v>169</v>
      </c>
      <c r="C16" s="388">
        <v>5381964.5999999996</v>
      </c>
      <c r="D16" s="388"/>
      <c r="E16" s="388">
        <v>5381964.5999999996</v>
      </c>
      <c r="F16" s="390">
        <v>4270940.5637999997</v>
      </c>
      <c r="G16" s="362">
        <f t="shared" si="0"/>
        <v>9652905.1637999993</v>
      </c>
    </row>
    <row r="17" spans="1:9">
      <c r="A17" s="476">
        <v>8</v>
      </c>
      <c r="B17" s="256" t="s">
        <v>170</v>
      </c>
      <c r="C17" s="388">
        <v>0</v>
      </c>
      <c r="D17" s="388"/>
      <c r="E17" s="388"/>
      <c r="F17" s="390"/>
      <c r="G17" s="362">
        <f t="shared" si="0"/>
        <v>0</v>
      </c>
      <c r="H17" s="6"/>
      <c r="I17" s="6"/>
    </row>
    <row r="18" spans="1:9">
      <c r="A18" s="476">
        <v>9</v>
      </c>
      <c r="B18" s="256" t="s">
        <v>171</v>
      </c>
      <c r="C18" s="388">
        <v>6343854.7799999993</v>
      </c>
      <c r="D18" s="388">
        <v>6194572.1799999997</v>
      </c>
      <c r="E18" s="388">
        <v>149282.59999999963</v>
      </c>
      <c r="F18" s="390"/>
      <c r="G18" s="362">
        <f t="shared" si="0"/>
        <v>149282.59999999963</v>
      </c>
      <c r="I18" s="6"/>
    </row>
    <row r="19" spans="1:9" ht="25.5">
      <c r="A19" s="476">
        <v>10</v>
      </c>
      <c r="B19" s="256" t="s">
        <v>172</v>
      </c>
      <c r="C19" s="388">
        <v>74430719.24000001</v>
      </c>
      <c r="D19" s="388">
        <v>1443007.8600000003</v>
      </c>
      <c r="E19" s="388">
        <v>72987711.38000001</v>
      </c>
      <c r="F19" s="390"/>
      <c r="G19" s="362">
        <f t="shared" si="0"/>
        <v>72987711.38000001</v>
      </c>
      <c r="I19" s="6"/>
    </row>
    <row r="20" spans="1:9">
      <c r="A20" s="476">
        <v>11</v>
      </c>
      <c r="B20" s="256" t="s">
        <v>173</v>
      </c>
      <c r="C20" s="388">
        <v>13678991.859999999</v>
      </c>
      <c r="D20" s="388"/>
      <c r="E20" s="388">
        <v>13678991.859999999</v>
      </c>
      <c r="F20" s="390">
        <v>3463445.3106</v>
      </c>
      <c r="G20" s="362">
        <f t="shared" si="0"/>
        <v>17142437.170600001</v>
      </c>
    </row>
    <row r="21" spans="1:9" ht="51.75" thickBot="1">
      <c r="A21" s="477"/>
      <c r="B21" s="260" t="s">
        <v>391</v>
      </c>
      <c r="C21" s="363">
        <f>SUM(C8:C12, C15:C20)</f>
        <v>1216243585.863554</v>
      </c>
      <c r="D21" s="363">
        <f t="shared" ref="D21:E21" si="2">SUM(D8:D12, D15:D20)</f>
        <v>7637580.04</v>
      </c>
      <c r="E21" s="363">
        <f t="shared" si="2"/>
        <v>1208606005.823554</v>
      </c>
      <c r="F21" s="363">
        <f>SUM(F8:F12, F15:F20)</f>
        <v>690892568.85275412</v>
      </c>
      <c r="G21" s="478">
        <f>SUM(G8:G12, G15:G20)</f>
        <v>1899498574.6763084</v>
      </c>
    </row>
    <row r="22" spans="1:9">
      <c r="A22"/>
      <c r="B22"/>
      <c r="C22"/>
      <c r="D22"/>
      <c r="E22"/>
      <c r="F22"/>
    </row>
    <row r="23" spans="1:9">
      <c r="A23"/>
      <c r="B23"/>
      <c r="C23"/>
      <c r="D23"/>
      <c r="E23"/>
      <c r="F23"/>
    </row>
    <row r="25" spans="1:9" s="2" customFormat="1">
      <c r="B25" s="78"/>
      <c r="G25"/>
      <c r="H25"/>
      <c r="I25"/>
    </row>
    <row r="26" spans="1:9" s="2" customFormat="1">
      <c r="B26" s="79"/>
      <c r="G26"/>
      <c r="H26"/>
      <c r="I26"/>
    </row>
    <row r="27" spans="1:9" s="2" customFormat="1">
      <c r="B27" s="78"/>
      <c r="G27"/>
      <c r="H27"/>
      <c r="I27"/>
    </row>
    <row r="28" spans="1:9" s="2" customFormat="1">
      <c r="B28" s="78"/>
      <c r="G28"/>
      <c r="H28"/>
      <c r="I28"/>
    </row>
    <row r="29" spans="1:9" s="2" customFormat="1">
      <c r="B29" s="78"/>
      <c r="G29"/>
      <c r="H29"/>
      <c r="I29"/>
    </row>
    <row r="30" spans="1:9" s="2" customFormat="1">
      <c r="B30" s="78"/>
      <c r="G30"/>
      <c r="H30"/>
      <c r="I30"/>
    </row>
    <row r="31" spans="1:9" s="2" customFormat="1">
      <c r="B31" s="78"/>
      <c r="G31"/>
      <c r="H31"/>
      <c r="I31"/>
    </row>
    <row r="32" spans="1:9" s="2" customFormat="1">
      <c r="B32" s="79"/>
      <c r="G32"/>
      <c r="H32"/>
      <c r="I32"/>
    </row>
    <row r="33" spans="2:9" s="2" customFormat="1">
      <c r="B33" s="79"/>
      <c r="G33"/>
      <c r="H33"/>
      <c r="I33"/>
    </row>
    <row r="34" spans="2:9" s="2" customFormat="1">
      <c r="B34" s="79"/>
      <c r="G34"/>
      <c r="H34"/>
      <c r="I34"/>
    </row>
    <row r="35" spans="2:9" s="2" customFormat="1">
      <c r="B35" s="79"/>
      <c r="G35"/>
      <c r="H35"/>
      <c r="I35"/>
    </row>
    <row r="36" spans="2:9" s="2" customFormat="1">
      <c r="B36" s="79"/>
      <c r="G36"/>
      <c r="H36"/>
      <c r="I36"/>
    </row>
    <row r="37" spans="2:9" s="2" customFormat="1">
      <c r="B37" s="79"/>
      <c r="G37"/>
      <c r="H37"/>
      <c r="I37"/>
    </row>
  </sheetData>
  <mergeCells count="4">
    <mergeCell ref="B6:B7"/>
    <mergeCell ref="C6:C7"/>
    <mergeCell ref="D6:F6"/>
    <mergeCell ref="G6:G7"/>
  </mergeCells>
  <pageMargins left="0.7" right="0.7" top="0.75" bottom="0.75" header="0.3" footer="0.3"/>
  <pageSetup paperSize="9" orientation="portrait" horizontalDpi="4294967295" verticalDpi="4294967295" r:id="rId1"/>
  <ignoredErrors>
    <ignoredError sqref="C15 E15:G1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33"/>
  <sheetViews>
    <sheetView zoomScaleNormal="100" workbookViewId="0">
      <pane xSplit="1" ySplit="4" topLeftCell="B5" activePane="bottomRight" state="frozen"/>
      <selection activeCell="H6" sqref="H6"/>
      <selection pane="topRight" activeCell="H6" sqref="H6"/>
      <selection pane="bottomLeft" activeCell="H6" sqref="H6"/>
      <selection pane="bottomRight" activeCell="B21" sqref="B21"/>
    </sheetView>
  </sheetViews>
  <sheetFormatPr defaultRowHeight="15" outlineLevelRow="1"/>
  <cols>
    <col min="1" max="1" width="9.5703125" style="2" bestFit="1" customWidth="1"/>
    <col min="2" max="2" width="114.28515625" style="2" customWidth="1"/>
    <col min="3" max="3" width="18.85546875" customWidth="1"/>
    <col min="4" max="4" width="25.42578125" customWidth="1"/>
    <col min="5" max="5" width="24.28515625" customWidth="1"/>
    <col min="6" max="6" width="24" customWidth="1"/>
    <col min="7" max="7" width="10" bestFit="1" customWidth="1"/>
    <col min="8" max="8" width="12" bestFit="1" customWidth="1"/>
    <col min="9" max="9" width="12.5703125" bestFit="1" customWidth="1"/>
  </cols>
  <sheetData>
    <row r="1" spans="1:6" ht="15.75">
      <c r="A1" s="18" t="s">
        <v>199</v>
      </c>
      <c r="B1" s="17" t="str">
        <f>'1. key ratios'!B1</f>
        <v>ს.ს "პროკრედიტ ბანკი"</v>
      </c>
    </row>
    <row r="2" spans="1:6" s="22" customFormat="1" ht="15.75" customHeight="1">
      <c r="A2" s="22" t="s">
        <v>200</v>
      </c>
      <c r="B2" s="373">
        <f>'1. key ratios'!B2</f>
        <v>42916</v>
      </c>
      <c r="C2"/>
      <c r="D2"/>
      <c r="E2"/>
      <c r="F2"/>
    </row>
    <row r="3" spans="1:6" s="22" customFormat="1" ht="15.75" customHeight="1">
      <c r="C3"/>
      <c r="D3"/>
      <c r="E3"/>
      <c r="F3"/>
    </row>
    <row r="4" spans="1:6" s="22" customFormat="1" ht="26.25" thickBot="1">
      <c r="A4" s="22" t="s">
        <v>354</v>
      </c>
      <c r="B4" s="229" t="s">
        <v>284</v>
      </c>
      <c r="C4" s="223" t="s">
        <v>101</v>
      </c>
      <c r="D4"/>
      <c r="E4"/>
      <c r="F4"/>
    </row>
    <row r="5" spans="1:6" ht="26.25">
      <c r="A5" s="224">
        <v>1</v>
      </c>
      <c r="B5" s="225" t="s">
        <v>364</v>
      </c>
      <c r="C5" s="303">
        <f>'7. LI1'!G21</f>
        <v>1899498574.6763084</v>
      </c>
    </row>
    <row r="6" spans="1:6" s="210" customFormat="1">
      <c r="A6" s="133">
        <v>2.1</v>
      </c>
      <c r="B6" s="231" t="s">
        <v>286</v>
      </c>
      <c r="C6" s="304">
        <v>64366928.662692003</v>
      </c>
    </row>
    <row r="7" spans="1:6" s="4" customFormat="1" ht="25.5" outlineLevel="1">
      <c r="A7" s="230">
        <v>2.2000000000000002</v>
      </c>
      <c r="B7" s="226" t="s">
        <v>287</v>
      </c>
      <c r="C7" s="305">
        <v>19322353.68</v>
      </c>
    </row>
    <row r="8" spans="1:6" s="4" customFormat="1" ht="26.25">
      <c r="A8" s="230">
        <v>3</v>
      </c>
      <c r="B8" s="227" t="s">
        <v>365</v>
      </c>
      <c r="C8" s="306">
        <f>SUM(C5:C7)</f>
        <v>1983187857.0190005</v>
      </c>
    </row>
    <row r="9" spans="1:6" s="210" customFormat="1">
      <c r="A9" s="133">
        <v>4</v>
      </c>
      <c r="B9" s="234" t="s">
        <v>281</v>
      </c>
      <c r="C9" s="304">
        <v>16220182.7428458</v>
      </c>
    </row>
    <row r="10" spans="1:6" s="4" customFormat="1" ht="25.5" outlineLevel="1">
      <c r="A10" s="230">
        <v>5.0999999999999996</v>
      </c>
      <c r="B10" s="226" t="s">
        <v>293</v>
      </c>
      <c r="C10" s="305">
        <v>-24592460.683487199</v>
      </c>
    </row>
    <row r="11" spans="1:6" s="4" customFormat="1" ht="25.5" outlineLevel="1">
      <c r="A11" s="230">
        <v>5.2</v>
      </c>
      <c r="B11" s="226" t="s">
        <v>294</v>
      </c>
      <c r="C11" s="305">
        <v>-18935906.606399998</v>
      </c>
    </row>
    <row r="12" spans="1:6" s="4" customFormat="1">
      <c r="A12" s="230">
        <v>6</v>
      </c>
      <c r="B12" s="232" t="s">
        <v>282</v>
      </c>
      <c r="C12" s="305">
        <v>13164928.766546</v>
      </c>
    </row>
    <row r="13" spans="1:6" s="4" customFormat="1" ht="15.75" thickBot="1">
      <c r="A13" s="233">
        <v>7</v>
      </c>
      <c r="B13" s="228" t="s">
        <v>283</v>
      </c>
      <c r="C13" s="307">
        <f>SUM(C8:C12)</f>
        <v>1969044601.2385051</v>
      </c>
    </row>
    <row r="14" spans="1:6">
      <c r="C14" s="394">
        <f>C13-'[4]Risk Weighted Risk Exposures'!$E$105-'[4]Risk Weighted Risk Exposures'!$E$92-'[4]Risk Weighted Risk Exposures'!$E$73-'[4]Risk Weighted Risk Exposures'!$E$44</f>
        <v>0</v>
      </c>
    </row>
    <row r="17" spans="2:9" s="2" customFormat="1">
      <c r="B17" s="80"/>
      <c r="C17"/>
      <c r="D17"/>
      <c r="E17"/>
      <c r="F17"/>
      <c r="G17"/>
      <c r="H17"/>
      <c r="I17"/>
    </row>
    <row r="18" spans="2:9" s="2" customFormat="1">
      <c r="B18" s="77"/>
      <c r="C18"/>
      <c r="D18"/>
      <c r="E18"/>
      <c r="F18"/>
      <c r="G18"/>
      <c r="H18"/>
      <c r="I18"/>
    </row>
    <row r="19" spans="2:9" s="2" customFormat="1">
      <c r="B19" s="77"/>
      <c r="C19"/>
      <c r="D19"/>
      <c r="E19"/>
      <c r="F19"/>
      <c r="G19"/>
      <c r="H19"/>
      <c r="I19"/>
    </row>
    <row r="20" spans="2:9" s="2" customFormat="1">
      <c r="B20" s="79"/>
      <c r="C20"/>
      <c r="D20"/>
      <c r="E20"/>
      <c r="F20"/>
      <c r="G20"/>
      <c r="H20"/>
      <c r="I20"/>
    </row>
    <row r="21" spans="2:9" s="2" customFormat="1">
      <c r="B21" s="78"/>
      <c r="C21"/>
      <c r="D21"/>
      <c r="E21"/>
      <c r="F21"/>
      <c r="G21"/>
      <c r="H21"/>
      <c r="I21"/>
    </row>
    <row r="22" spans="2:9" s="2" customFormat="1">
      <c r="B22" s="79"/>
      <c r="C22"/>
      <c r="D22"/>
      <c r="E22"/>
      <c r="F22"/>
      <c r="G22"/>
      <c r="H22"/>
      <c r="I22"/>
    </row>
    <row r="23" spans="2:9" s="2" customFormat="1">
      <c r="B23" s="78"/>
      <c r="C23"/>
      <c r="D23"/>
      <c r="E23"/>
      <c r="F23"/>
      <c r="G23"/>
      <c r="H23"/>
      <c r="I23"/>
    </row>
    <row r="24" spans="2:9" s="2" customFormat="1">
      <c r="B24" s="78"/>
      <c r="C24"/>
      <c r="D24"/>
      <c r="E24"/>
      <c r="F24"/>
      <c r="G24"/>
      <c r="H24"/>
      <c r="I24"/>
    </row>
    <row r="25" spans="2:9" s="2" customFormat="1">
      <c r="B25" s="78"/>
      <c r="C25"/>
      <c r="D25"/>
      <c r="E25"/>
      <c r="F25"/>
      <c r="G25"/>
      <c r="H25"/>
      <c r="I25"/>
    </row>
    <row r="26" spans="2:9" s="2" customFormat="1">
      <c r="B26" s="78"/>
      <c r="C26"/>
      <c r="D26"/>
      <c r="E26"/>
      <c r="F26"/>
      <c r="G26"/>
      <c r="H26"/>
      <c r="I26"/>
    </row>
    <row r="27" spans="2:9" s="2" customFormat="1">
      <c r="B27" s="78"/>
      <c r="C27"/>
      <c r="D27"/>
      <c r="E27"/>
      <c r="F27"/>
      <c r="G27"/>
      <c r="H27"/>
      <c r="I27"/>
    </row>
    <row r="28" spans="2:9" s="2" customFormat="1">
      <c r="B28" s="79"/>
      <c r="C28"/>
      <c r="D28"/>
      <c r="E28"/>
      <c r="F28"/>
      <c r="G28"/>
      <c r="H28"/>
      <c r="I28"/>
    </row>
    <row r="29" spans="2:9" s="2" customFormat="1">
      <c r="B29" s="79"/>
      <c r="C29"/>
      <c r="D29"/>
      <c r="E29"/>
      <c r="F29"/>
      <c r="G29"/>
      <c r="H29"/>
      <c r="I29"/>
    </row>
    <row r="30" spans="2:9" s="2" customFormat="1">
      <c r="B30" s="79"/>
      <c r="C30"/>
      <c r="D30"/>
      <c r="E30"/>
      <c r="F30"/>
      <c r="G30"/>
      <c r="H30"/>
      <c r="I30"/>
    </row>
    <row r="31" spans="2:9" s="2" customFormat="1">
      <c r="B31" s="79"/>
      <c r="C31"/>
      <c r="D31"/>
      <c r="E31"/>
      <c r="F31"/>
      <c r="G31"/>
      <c r="H31"/>
      <c r="I31"/>
    </row>
    <row r="32" spans="2:9" s="2" customFormat="1">
      <c r="B32" s="79"/>
      <c r="C32"/>
      <c r="D32"/>
      <c r="E32"/>
      <c r="F32"/>
      <c r="G32"/>
      <c r="H32"/>
      <c r="I32"/>
    </row>
    <row r="33" spans="2:9" s="2" customFormat="1">
      <c r="B33" s="79"/>
      <c r="C33"/>
      <c r="D33"/>
      <c r="E33"/>
      <c r="F33"/>
      <c r="G33"/>
      <c r="H33"/>
      <c r="I33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uRqfJdAHG0D7PFG9vL/3EdrZe8A=</DigestValue>
    </Reference>
    <Reference URI="#idOfficeObject" Type="http://www.w3.org/2000/09/xmldsig#Object">
      <DigestMethod Algorithm="http://www.w3.org/2000/09/xmldsig#sha1"/>
      <DigestValue>5J7eKa4kWto6lF9bpLibFDE0lCs=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/RA5JACxYAeJz+JxEzvvWNJ8e6E=</DigestValue>
    </Reference>
  </SignedInfo>
  <SignatureValue>fRQTyj/vDlYFn+69AxEg54kRRQjLSlIBqzKiB5LpTJwtyij2XkVGpwoHvraBBOyOGAIg7hCRyfE4
CjyF7VUHaSpXmQROmKr00AXlOwV1Ub9UTanjPS60z0MjzxyyhF2FwbpB+AqNPmGv59BYnAZYi+mb
vjcz3du3uJLzbt9k6lJQSBVnRMo0AiQ5nAoZtTvN6lN526FWYl5rL4R0m2q712X/P4wS3FHYNyCN
axyurN2Mha2s+cp0LbXa4rLXyYf36k8Koedf5/yQ3eJ5I1KxxTxT5WhY8/YFwP5V5xeDYsZyYtqN
tC8VeLkOSNTHYcCmdQk4cz/i2hFa0scXj+twZQ==</SignatureValue>
  <KeyInfo>
    <X509Data>
      <X509Certificate>MIIGPzCCBSegAwIBAgIKe24OkgACAAAc3TANBgkqhkiG9w0BAQsFADBKMRIwEAYKCZImiZPyLGQB
GRYCZ2UxEzARBgoJkiaJk/IsZAEZFgNuYmcxHzAdBgNVBAMTFk5CRyBDbGFzcyAyIElOVCBTdWIg
Q0EwHhcNMTcwMjE1MTAyMjE5WhcNMTkwMjE1MTAyMjE5WjA9MRswGQYDVQQKExJKU0MgUHJvQ3Jl
ZGl0IEJhbmsxHjAcBgNVBAMTFUJQQyAtIE5hbmEgQ2hpa3ZhaWR6ZTCCASIwDQYJKoZIhvcNAQEB
BQADggEPADCCAQoCggEBANE3CLOg7mFfTx7LhasNfvGF4Tm4fqpug5UUyuWeH9JH5r0c/+3MoEPg
o0dz4rYr7CQ3F3IkmynwzRncDK4BqjENzNiUacasBat5gY33AC4gz9Ui+y4zgBolnDlsU6we843E
+VtNIcA3NeZxlTSJ58rnvVx7hUld15iki0DQ4uBZe2QHFGqa5Eg/xngiOAy4vq2bnuNBDPmLRf3o
PjshFfBlaQ/Q3DsB73avqQY/KZRBdwMA77SzJOeytV9vZo9fVNsOltyNhlM+Ib0Q9iosHLOv5iD2
cKDY/2zatOHGP/Dc78PTNvbu3JGa5cvteqSVacyY1s0N4api+QZdLS58WiMCAwEAAaOCAzIwggMu
MDwGCSsGAQQBgjcVBwQvMC0GJSsGAQQBgjcVCOayYION9USGgZkJg7ihSoO+hHEEg8SRM4SDiF0C
AWQCAR0wHQYDVR0lBBYwFAYIKwYBBQUHAwIGCCsGAQUFBwMEMAsGA1UdDwQEAwIHgDAnBgkrBgEE
AYI3FQoEGjAYMAoGCCsGAQUFBwMCMAoGCCsGAQUFBwMEMB0GA1UdDgQWBBSLL0yY27xN6t8tN+RM
RhNoctId6TAfBgNVHSMEGDAWgBTDLtIv8EwvGcIngvz2LqxqsEnPwTCCASUGA1UdHwSCARwwggEY
MIIBFKCCARCgggEMhoHHbGRhcDovLy9DTj1OQkclMjBDbGFzcyUyMDIlMjBJTlQlMjBTdWIlMjBD
QSgxKSxDTj1uYmctc3ViQ0EsQ049Q0RQLENOPVB1YmxpYyUyMEtleSUyMFNlcnZpY2VzLENOPVNl
cnZpY2VzLENOPUNvbmZpZ3VyYXRpb24sREM9bmJnLERDPWdlP2NlcnRpZmljYXRlUmV2b2NhdGlv
bkxpc3Q/YmFzZT9vYmplY3RDbGFzcz1jUkxEaXN0cmlidXRpb25Qb2ludIZAaHR0cDovL2NybC5u
YmcuZ292LmdlL2NhL05CRyUyMENsYXNzJTIwMiUyMElOVCUyMFN1YiUyMENBKDEpLmNybDCCAS4G
CCsGAQUFBwEBBIIBIDCCARwwgboGCCsGAQUFBzAChoGtbGRhcDovLy9DTj1OQkclMjBDbGFzcyUy
MDIlMjBJTlQlMjBTdWIlMjBDQSxDTj1BSUEsQ049UHVibGljJTIwS2V5JTIwU2VydmljZXMsQ049
U2VydmljZXMsQ049Q29uZmlndXJhdGlvbixEQz1uYmcsREM9Z2U/Y0FDZXJ0aWZpY2F0ZT9iYXNl
P29iamVjdENsYXNzPWNlcnRpZmljYXRpb25BdXRob3JpdHkwXQYIKwYBBQUHMAKGUWh0dHA6Ly9j
cmwubmJnLmdvdi5nZS9jYS9uYmctc3ViQ0EubmJnLmdlX05CRyUyMENsYXNzJTIwMiUyMElOVCUy
MFN1YiUyMENBKDIpLmNydDANBgkqhkiG9w0BAQsFAAOCAQEAsHEFfMlSSwqvzpA4DAHuNM1dvRBj
nWpbHhdLSPwMOHwN1wRWh8/p660bw01uALZ6b4TU4qx53eRQrAx5fQEv4DjvEbfp1J0dt0Lq/Y/Q
Yz4z2/CXD2DbgVmqZT5tG4KJbtyI+mh4v60MawsOsAQie9GhCTObpJVA5EZuiBZF2Yx0N0s1GxOF
6JUN1o/R5OkKdjHDNl7DXG5wbbP77gh7G+EIgqlNdViZlYqgqwZnyDOkZaryJBdRQ9H8mEKYsX2m
WPb+uHjllT99OLBBITY1BdSJlL520PssTg8MkCwxAXuPX63g6cAfpyI9e3yIkXmuhC36WMd/e4gh
981GIVyygQ==</X509Certificate>
    </X509Data>
  </KeyInfo>
  <Object xmlns:mdssi="http://schemas.openxmlformats.org/package/2006/digital-signature" Id="idPackageObject">
    <Manifest>
      <Reference URI="/xl/printerSettings/printerSettings5.bin?ContentType=application/vnd.openxmlformats-officedocument.spreadsheetml.printerSettings">
        <DigestMethod Algorithm="http://www.w3.org/2000/09/xmldsig#sha1"/>
        <DigestValue>0fOQWZyNvHu5m3ZMv6Ygnk6TDsA=</DigestValue>
      </Reference>
      <Reference URI="/xl/worksheets/sheet8.xml?ContentType=application/vnd.openxmlformats-officedocument.spreadsheetml.worksheet+xml">
        <DigestMethod Algorithm="http://www.w3.org/2000/09/xmldsig#sha1"/>
        <DigestValue>K6rdk4P2G6F7YOdgRs731frno+4=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worksheets/sheet15.xml?ContentType=application/vnd.openxmlformats-officedocument.spreadsheetml.worksheet+xml">
        <DigestMethod Algorithm="http://www.w3.org/2000/09/xmldsig#sha1"/>
        <DigestValue>x0a3pELnGuT1LgFJB+fE9CuganA=</DigestValue>
      </Reference>
      <Reference URI="/xl/worksheets/sheet14.xml?ContentType=application/vnd.openxmlformats-officedocument.spreadsheetml.worksheet+xml">
        <DigestMethod Algorithm="http://www.w3.org/2000/09/xmldsig#sha1"/>
        <DigestValue>C8PX4KQQsrgDMDXuHiZfiiL6Pcw=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75XFMGWicgWPrh/JvA6Nz3kuNrY=</DigestValue>
      </Reference>
      <Reference URI="/xl/worksheets/sheet13.xml?ContentType=application/vnd.openxmlformats-officedocument.spreadsheetml.worksheet+xml">
        <DigestMethod Algorithm="http://www.w3.org/2000/09/xmldsig#sha1"/>
        <DigestValue>k5fvdq/BD2vXf8Q1vb+4oH3GGes=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KHe0axIziFA0hv2Vp6XmrOX0bcE=</DigestValue>
      </Reference>
      <Reference URI="/xl/worksheets/sheet6.xml?ContentType=application/vnd.openxmlformats-officedocument.spreadsheetml.worksheet+xml">
        <DigestMethod Algorithm="http://www.w3.org/2000/09/xmldsig#sha1"/>
        <DigestValue>KiNqvwhiYi5/4Q5LJktp1Jgy0Ro=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jpn12dyXqgo71VLL40YeRZeOw7g=</DigestValue>
      </Reference>
      <Reference URI="/xl/worksheets/sheet7.xml?ContentType=application/vnd.openxmlformats-officedocument.spreadsheetml.worksheet+xml">
        <DigestMethod Algorithm="http://www.w3.org/2000/09/xmldsig#sha1"/>
        <DigestValue>AgDpYB6oUPRjmcWoFsqmgarYRsQ=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4uWAmxZMpFBE+/JDugAdMjuTKKw=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4uWAmxZMpFBE+/JDugAdMjuTKKw=</DigestValue>
      </Reference>
      <Reference URI="/xl/externalLinks/externalLink5.xml?ContentType=application/vnd.openxmlformats-officedocument.spreadsheetml.externalLink+xml">
        <DigestMethod Algorithm="http://www.w3.org/2000/09/xmldsig#sha1"/>
        <DigestValue>xdZKSlyN/Y5GTCUvLanG5Dv1qoM=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c94cyempYXWb0XhnwAjLuN66m3c=</DigestValue>
      </Reference>
      <Reference URI="/xl/worksheets/sheet5.xml?ContentType=application/vnd.openxmlformats-officedocument.spreadsheetml.worksheet+xml">
        <DigestMethod Algorithm="http://www.w3.org/2000/09/xmldsig#sha1"/>
        <DigestValue>34q4606loqv9c/cmg7e6u4T6vc8=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2.xml?ContentType=application/vnd.openxmlformats-officedocument.spreadsheetml.worksheet+xml">
        <DigestMethod Algorithm="http://www.w3.org/2000/09/xmldsig#sha1"/>
        <DigestValue>/pRIPk3Mmaw11IkElXGblmtLRT0=</DigestValue>
      </Reference>
      <Reference URI="/xl/worksheets/sheet11.xml?ContentType=application/vnd.openxmlformats-officedocument.spreadsheetml.worksheet+xml">
        <DigestMethod Algorithm="http://www.w3.org/2000/09/xmldsig#sha1"/>
        <DigestValue>zeq0f9mW+JSBj7nYptaCMcriarY=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worksheets/sheet3.xml?ContentType=application/vnd.openxmlformats-officedocument.spreadsheetml.worksheet+xml">
        <DigestMethod Algorithm="http://www.w3.org/2000/09/xmldsig#sha1"/>
        <DigestValue>xuyvLA+CCicnuEDPe7YYNG3BD4E=</DigestValue>
      </Reference>
      <Reference URI="/xl/worksheets/sheet2.xml?ContentType=application/vnd.openxmlformats-officedocument.spreadsheetml.worksheet+xml">
        <DigestMethod Algorithm="http://www.w3.org/2000/09/xmldsig#sha1"/>
        <DigestValue>u51nGTuCv71ygMgAILj23NTXeJI=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4.xml?ContentType=application/vnd.openxmlformats-officedocument.spreadsheetml.worksheet+xml">
        <DigestMethod Algorithm="http://www.w3.org/2000/09/xmldsig#sha1"/>
        <DigestValue>t3gvtud7YBueMxVIWjjg+3Asb9w=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workbook.xml?ContentType=application/vnd.openxmlformats-officedocument.spreadsheetml.sheet.main+xml">
        <DigestMethod Algorithm="http://www.w3.org/2000/09/xmldsig#sha1"/>
        <DigestValue>OtUImeJbuwomVMYfuOHJ/IAIM/s=</DigestValue>
      </Reference>
      <Reference URI="/xl/calcChain.xml?ContentType=application/vnd.openxmlformats-officedocument.spreadsheetml.calcChain+xml">
        <DigestMethod Algorithm="http://www.w3.org/2000/09/xmldsig#sha1"/>
        <DigestValue>UWMMWabXlKlehvTcXjMEVdsajWQ=</DigestValue>
      </Reference>
      <Reference URI="/xl/drawings/drawing1.xml?ContentType=application/vnd.openxmlformats-officedocument.drawing+xml">
        <DigestMethod Algorithm="http://www.w3.org/2000/09/xmldsig#sha1"/>
        <DigestValue>9jgpVdHzFAt7WN87Eb8UjCRV7yA=</DigestValue>
      </Reference>
      <Reference URI="/xl/worksheets/sheet10.xml?ContentType=application/vnd.openxmlformats-officedocument.spreadsheetml.worksheet+xml">
        <DigestMethod Algorithm="http://www.w3.org/2000/09/xmldsig#sha1"/>
        <DigestValue>Mw/Sg4I6MNOLXhriIJ4u+MERBws=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vFQnUy31uxRT1OyCtHN/4yNbcHo=</DigestValue>
      </Reference>
      <Reference URI="/xl/sharedStrings.xml?ContentType=application/vnd.openxmlformats-officedocument.spreadsheetml.sharedStrings+xml">
        <DigestMethod Algorithm="http://www.w3.org/2000/09/xmldsig#sha1"/>
        <DigestValue>WVPQSM9lkXqqfJSbbJqhx4T4ntw=</DigestValue>
      </Reference>
      <Reference URI="/xl/worksheets/sheet16.xml?ContentType=application/vnd.openxmlformats-officedocument.spreadsheetml.worksheet+xml">
        <DigestMethod Algorithm="http://www.w3.org/2000/09/xmldsig#sha1"/>
        <DigestValue>IDPOKJppFakxdBdEFBkkpXuB8CU=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styles.xml?ContentType=application/vnd.openxmlformats-officedocument.spreadsheetml.styles+xml">
        <DigestMethod Algorithm="http://www.w3.org/2000/09/xmldsig#sha1"/>
        <DigestValue>YT1FISXw/qzkUf2PpXF0qVlpXYc=</DigestValue>
      </Reference>
      <Reference URI="/xl/worksheets/sheet1.xml?ContentType=application/vnd.openxmlformats-officedocument.spreadsheetml.worksheet+xml">
        <DigestMethod Algorithm="http://www.w3.org/2000/09/xmldsig#sha1"/>
        <DigestValue>nX5kO9lQPpmGi4XLQhi5J0ugkuE=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QOJWOGL0aTUq7DRCqKq/shSZMHw=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hZKPaejoGzVSZftoH32qNKHihjs=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IbC82fjOCh+5QuCqz2wDWnDNgWk=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Qqcs72N9LC+MErEm8TJ4+3dv2E4=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FyrVmG+uJRh0iy48msHE1LxAotk=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l/MGySI2kRkrNlq+qv5eu5uztSg=</DigestValue>
      </Reference>
    </Manifest>
    <SignatureProperties>
      <SignatureProperty Id="idSignatureTime" Target="#idPackageSignature">
        <mdssi:SignatureTime>
          <mdssi:Format>YYYY-MM-DDThh:mm:ssTZD</mdssi:Format>
          <mdssi:Value>2017-07-31T12:12:34Z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2017-07-31T12:12:34Z</xd:SigningTime>
          <xd:SigningCertificate>
            <xd:Cert>
              <xd:CertDigest>
                <DigestMethod Algorithm="http://www.w3.org/2000/09/xmldsig#sha1"/>
                <DigestValue>+O5taNp4TyYpkuzv8xLAzyglG1k=</DigestValue>
              </xd:CertDigest>
              <xd:IssuerSerial>
                <X509IssuerName>CN=NBG Class 2 INT Sub CA, DC=nbg, DC=ge</X509IssuerName>
                <X509SerialNumber>582881269142746132651229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RRDz1DqC0qJ4gBIMFqZRAIhVJ+M=</DigestValue>
    </Reference>
    <Reference URI="#idOfficeObject" Type="http://www.w3.org/2000/09/xmldsig#Object">
      <DigestMethod Algorithm="http://www.w3.org/2000/09/xmldsig#sha1"/>
      <DigestValue>5J7eKa4kWto6lF9bpLibFDE0lCs=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5z0wWbVe3oTibcqG7kvML6NTy7Q=</DigestValue>
    </Reference>
  </SignedInfo>
  <SignatureValue>pnnLeFjTN8G+HnOmTRfCde+W5d9KY5Lnf7H0RbRnbt6bA7GqaKomwTJqv6Z5TFabMfwAbH2Bvoag
xja+NIdUfaUrRXjKCBS2pGFCHw/BgsVsPYblP3AidxVTTrbTABi/xmx4XNyuQH0WrbaRzWlEEHHy
OhC+3x/iAUE9Qio/bBUGTq0P5lC3aNtat4ztAyjCWUvihUiMOfXuoCE1Vb9O6ugQjiknu7WbIuR1
HE5nPqUiaPcENy8D5mez9ITK82/lRkBdtgcElJY/+qMdVrsu2EjBtyz1i77jVVwd/v0JHQcj+Okm
BbWoP8VFSMvkQBtUz6h4+LBqCHpiOyI7OoIgvQ==</SignatureValue>
  <KeyInfo>
    <X509Data>
      <X509Certificate>MIIGQjCCBSqgAwIBAgIKQVXwBgACAAAa3jANBgkqhkiG9w0BAQsFADBKMRIwEAYKCZImiZPyLGQB
GRYCZ2UxEzARBgoJkiaJk/IsZAEZFgNuYmcxHzAdBgNVBAMTFk5CRyBDbGFzcyAyIElOVCBTdWIg
Q0EwHhcNMTcwMTEwMDcwNjEwWhcNMTkwMTEwMDcwNjEwWjBAMRswGQYDVQQKExJKU0MgUHJvQ3Jl
ZGl0IEJhbmsxITAfBgNVBAMTGEJQQyAtIERhdmlkIEdhYmVsYXNodmlsaTCCASIwDQYJKoZIhvcN
AQEBBQADggEPADCCAQoCggEBAOEKx12dATh/qbk3zo8g2ZvVFx+2XIBSaVO54i0T2jnwAs6W/Y+N
mDBWysmyVsaBCgxWnyfDKX5i28G+bhlwZshiAl+WvOpjdzAj9VeuCAs7X+KGTIkjQLEMl8/W4ncB
xSTq1GO12DLORJkf80qxCOPhbHG/moDrc07zbgjcP0f2jCPEHr04bx48ca1RwU9jB5H/8JGLlVqs
gwimXE8YJRQv/kB95RWbLgFWR7FR9sg+A7yCoUrIbMI5409MrhzzRylTft6cYrye+HqlfQfaUTyz
tiVwipuf78ekrXgCqPej8HzSfiqsaw6lh9U6sVGK06UrDVY6yYKKbxaVZR5IbjcCAwEAAaOCAzIw
ggMuMDwGCSsGAQQBgjcVBwQvMC0GJSsGAQQBgjcVCOayYION9USGgZkJg7ihSoO+hHEEg8SRM4SD
iF0CAWQCAR0wHQYDVR0lBBYwFAYIKwYBBQUHAwIGCCsGAQUFBwMEMAsGA1UdDwQEAwIHgDAnBgkr
BgEEAYI3FQoEGjAYMAoGCCsGAQUFBwMCMAoGCCsGAQUFBwMEMB0GA1UdDgQWBBSPWNdilDlQxpau
BmbUizRtxp0TxjAfBgNVHSMEGDAWgBTDLtIv8EwvGcIngvz2LqxqsEnPwTCCASUGA1UdHwSCARww
ggEYMIIBFKCCARCgggEMhoHHbGRhcDovLy9DTj1OQkclMjBDbGFzcyUyMDIlMjBJTlQlMjBTdWIl
MjBDQSgxKSxDTj1uYmctc3ViQ0EsQ049Q0RQLENOPVB1YmxpYyUyMEtleSUyMFNlcnZpY2VzLENO
PVNlcnZpY2VzLENOPUNvbmZpZ3VyYXRpb24sREM9bmJnLERDPWdlP2NlcnRpZmljYXRlUmV2b2Nh
dGlvbkxpc3Q/YmFzZT9vYmplY3RDbGFzcz1jUkxEaXN0cmlidXRpb25Qb2ludIZAaHR0cDovL2Ny
bC5uYmcuZ292LmdlL2NhL05CRyUyMENsYXNzJTIwMiUyMElOVCUyMFN1YiUyMENBKDEpLmNybDCC
AS4GCCsGAQUFBwEBBIIBIDCCARwwgboGCCsGAQUFBzAChoGtbGRhcDovLy9DTj1OQkclMjBDbGFz
cyUyMDIlMjBJTlQlMjBTdWIlMjBDQSxDTj1BSUEsQ049UHVibGljJTIwS2V5JTIwU2VydmljZXMs
Q049U2VydmljZXMsQ049Q29uZmlndXJhdGlvbixEQz1uYmcsREM9Z2U/Y0FDZXJ0aWZpY2F0ZT9i
YXNlP29iamVjdENsYXNzPWNlcnRpZmljYXRpb25BdXRob3JpdHkwXQYIKwYBBQUHMAKGUWh0dHA6
Ly9jcmwubmJnLmdvdi5nZS9jYS9uYmctc3ViQ0EubmJnLmdlX05CRyUyMENsYXNzJTIwMiUyMElO
VCUyMFN1YiUyMENBKDIpLmNydDANBgkqhkiG9w0BAQsFAAOCAQEArF5yGoPOR0EmW0qUO3vG+Kzz
rPUShqyl5CcULuBKxRYYumslRQiMm3xmQsdDGT9v+K7zFj1J+yYR8ErLK5qJT0TU0R18c7d1XujE
qS7v/h7qtyK5nUHjx5kDqs1rL8Xsbsy/ltkjPe1kFIlQAexBeJYX1qIz3JpoxloedVkVKn1gGMsy
Vjgtz5hGD2faGk5A1ZsFdu5p6ulvBxw/3PpI6+01JR7qtzHh4tyLPEF2GT21AfL/9g7E+S0CVzcw
IY7fiwHR380kJMO8YxeVc0hpkA/tKTCgGaNbZGtSYJ1w4BmrmqgFeqAllK1fBmZsLdkatf1A96JE
rdBBAs/MglCv8g==</X509Certificate>
    </X509Data>
  </KeyInfo>
  <Object xmlns:mdssi="http://schemas.openxmlformats.org/package/2006/digital-signature" Id="idPackageObject">
    <Manifest>
      <Reference URI="/xl/printerSettings/printerSettings5.bin?ContentType=application/vnd.openxmlformats-officedocument.spreadsheetml.printerSettings">
        <DigestMethod Algorithm="http://www.w3.org/2000/09/xmldsig#sha1"/>
        <DigestValue>0fOQWZyNvHu5m3ZMv6Ygnk6TDsA=</DigestValue>
      </Reference>
      <Reference URI="/xl/worksheets/sheet8.xml?ContentType=application/vnd.openxmlformats-officedocument.spreadsheetml.worksheet+xml">
        <DigestMethod Algorithm="http://www.w3.org/2000/09/xmldsig#sha1"/>
        <DigestValue>K6rdk4P2G6F7YOdgRs731frno+4=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worksheets/sheet15.xml?ContentType=application/vnd.openxmlformats-officedocument.spreadsheetml.worksheet+xml">
        <DigestMethod Algorithm="http://www.w3.org/2000/09/xmldsig#sha1"/>
        <DigestValue>x0a3pELnGuT1LgFJB+fE9CuganA=</DigestValue>
      </Reference>
      <Reference URI="/xl/worksheets/sheet14.xml?ContentType=application/vnd.openxmlformats-officedocument.spreadsheetml.worksheet+xml">
        <DigestMethod Algorithm="http://www.w3.org/2000/09/xmldsig#sha1"/>
        <DigestValue>C8PX4KQQsrgDMDXuHiZfiiL6Pcw=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75XFMGWicgWPrh/JvA6Nz3kuNrY=</DigestValue>
      </Reference>
      <Reference URI="/xl/worksheets/sheet13.xml?ContentType=application/vnd.openxmlformats-officedocument.spreadsheetml.worksheet+xml">
        <DigestMethod Algorithm="http://www.w3.org/2000/09/xmldsig#sha1"/>
        <DigestValue>k5fvdq/BD2vXf8Q1vb+4oH3GGes=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KHe0axIziFA0hv2Vp6XmrOX0bcE=</DigestValue>
      </Reference>
      <Reference URI="/xl/worksheets/sheet6.xml?ContentType=application/vnd.openxmlformats-officedocument.spreadsheetml.worksheet+xml">
        <DigestMethod Algorithm="http://www.w3.org/2000/09/xmldsig#sha1"/>
        <DigestValue>KiNqvwhiYi5/4Q5LJktp1Jgy0Ro=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jpn12dyXqgo71VLL40YeRZeOw7g=</DigestValue>
      </Reference>
      <Reference URI="/xl/worksheets/sheet7.xml?ContentType=application/vnd.openxmlformats-officedocument.spreadsheetml.worksheet+xml">
        <DigestMethod Algorithm="http://www.w3.org/2000/09/xmldsig#sha1"/>
        <DigestValue>AgDpYB6oUPRjmcWoFsqmgarYRsQ=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4uWAmxZMpFBE+/JDugAdMjuTKKw=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4uWAmxZMpFBE+/JDugAdMjuTKKw=</DigestValue>
      </Reference>
      <Reference URI="/xl/externalLinks/externalLink5.xml?ContentType=application/vnd.openxmlformats-officedocument.spreadsheetml.externalLink+xml">
        <DigestMethod Algorithm="http://www.w3.org/2000/09/xmldsig#sha1"/>
        <DigestValue>xdZKSlyN/Y5GTCUvLanG5Dv1qoM=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c94cyempYXWb0XhnwAjLuN66m3c=</DigestValue>
      </Reference>
      <Reference URI="/xl/worksheets/sheet5.xml?ContentType=application/vnd.openxmlformats-officedocument.spreadsheetml.worksheet+xml">
        <DigestMethod Algorithm="http://www.w3.org/2000/09/xmldsig#sha1"/>
        <DigestValue>34q4606loqv9c/cmg7e6u4T6vc8=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2.xml?ContentType=application/vnd.openxmlformats-officedocument.spreadsheetml.worksheet+xml">
        <DigestMethod Algorithm="http://www.w3.org/2000/09/xmldsig#sha1"/>
        <DigestValue>/pRIPk3Mmaw11IkElXGblmtLRT0=</DigestValue>
      </Reference>
      <Reference URI="/xl/worksheets/sheet11.xml?ContentType=application/vnd.openxmlformats-officedocument.spreadsheetml.worksheet+xml">
        <DigestMethod Algorithm="http://www.w3.org/2000/09/xmldsig#sha1"/>
        <DigestValue>zeq0f9mW+JSBj7nYptaCMcriarY=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worksheets/sheet3.xml?ContentType=application/vnd.openxmlformats-officedocument.spreadsheetml.worksheet+xml">
        <DigestMethod Algorithm="http://www.w3.org/2000/09/xmldsig#sha1"/>
        <DigestValue>xuyvLA+CCicnuEDPe7YYNG3BD4E=</DigestValue>
      </Reference>
      <Reference URI="/xl/worksheets/sheet2.xml?ContentType=application/vnd.openxmlformats-officedocument.spreadsheetml.worksheet+xml">
        <DigestMethod Algorithm="http://www.w3.org/2000/09/xmldsig#sha1"/>
        <DigestValue>u51nGTuCv71ygMgAILj23NTXeJI=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4.xml?ContentType=application/vnd.openxmlformats-officedocument.spreadsheetml.worksheet+xml">
        <DigestMethod Algorithm="http://www.w3.org/2000/09/xmldsig#sha1"/>
        <DigestValue>t3gvtud7YBueMxVIWjjg+3Asb9w=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workbook.xml?ContentType=application/vnd.openxmlformats-officedocument.spreadsheetml.sheet.main+xml">
        <DigestMethod Algorithm="http://www.w3.org/2000/09/xmldsig#sha1"/>
        <DigestValue>OtUImeJbuwomVMYfuOHJ/IAIM/s=</DigestValue>
      </Reference>
      <Reference URI="/xl/calcChain.xml?ContentType=application/vnd.openxmlformats-officedocument.spreadsheetml.calcChain+xml">
        <DigestMethod Algorithm="http://www.w3.org/2000/09/xmldsig#sha1"/>
        <DigestValue>UWMMWabXlKlehvTcXjMEVdsajWQ=</DigestValue>
      </Reference>
      <Reference URI="/xl/drawings/drawing1.xml?ContentType=application/vnd.openxmlformats-officedocument.drawing+xml">
        <DigestMethod Algorithm="http://www.w3.org/2000/09/xmldsig#sha1"/>
        <DigestValue>9jgpVdHzFAt7WN87Eb8UjCRV7yA=</DigestValue>
      </Reference>
      <Reference URI="/xl/worksheets/sheet10.xml?ContentType=application/vnd.openxmlformats-officedocument.spreadsheetml.worksheet+xml">
        <DigestMethod Algorithm="http://www.w3.org/2000/09/xmldsig#sha1"/>
        <DigestValue>Mw/Sg4I6MNOLXhriIJ4u+MERBws=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vFQnUy31uxRT1OyCtHN/4yNbcHo=</DigestValue>
      </Reference>
      <Reference URI="/xl/sharedStrings.xml?ContentType=application/vnd.openxmlformats-officedocument.spreadsheetml.sharedStrings+xml">
        <DigestMethod Algorithm="http://www.w3.org/2000/09/xmldsig#sha1"/>
        <DigestValue>WVPQSM9lkXqqfJSbbJqhx4T4ntw=</DigestValue>
      </Reference>
      <Reference URI="/xl/worksheets/sheet16.xml?ContentType=application/vnd.openxmlformats-officedocument.spreadsheetml.worksheet+xml">
        <DigestMethod Algorithm="http://www.w3.org/2000/09/xmldsig#sha1"/>
        <DigestValue>IDPOKJppFakxdBdEFBkkpXuB8CU=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styles.xml?ContentType=application/vnd.openxmlformats-officedocument.spreadsheetml.styles+xml">
        <DigestMethod Algorithm="http://www.w3.org/2000/09/xmldsig#sha1"/>
        <DigestValue>YT1FISXw/qzkUf2PpXF0qVlpXYc=</DigestValue>
      </Reference>
      <Reference URI="/xl/worksheets/sheet1.xml?ContentType=application/vnd.openxmlformats-officedocument.spreadsheetml.worksheet+xml">
        <DigestMethod Algorithm="http://www.w3.org/2000/09/xmldsig#sha1"/>
        <DigestValue>nX5kO9lQPpmGi4XLQhi5J0ugkuE=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QOJWOGL0aTUq7DRCqKq/shSZMHw=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hZKPaejoGzVSZftoH32qNKHihjs=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IbC82fjOCh+5QuCqz2wDWnDNgWk=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Qqcs72N9LC+MErEm8TJ4+3dv2E4=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FyrVmG+uJRh0iy48msHE1LxAotk=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l/MGySI2kRkrNlq+qv5eu5uztSg=</DigestValue>
      </Reference>
    </Manifest>
    <SignatureProperties>
      <SignatureProperty Id="idSignatureTime" Target="#idPackageSignature">
        <mdssi:SignatureTime>
          <mdssi:Format>YYYY-MM-DDThh:mm:ssTZD</mdssi:Format>
          <mdssi:Value>2017-07-31T12:12:54Z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2017-07-31T12:12:54Z</xd:SigningTime>
          <xd:SigningCertificate>
            <xd:Cert>
              <xd:CertDigest>
                <DigestMethod Algorithm="http://www.w3.org/2000/09/xmldsig#sha1"/>
                <DigestValue>g6TPd6UDn3ITeuE9bCEzhBGLOQ8=</DigestValue>
              </xd:CertDigest>
              <xd:IssuerSerial>
                <X509IssuerName>CN=NBG Class 2 INT Sub CA, DC=nbg, DC=ge</X509IssuerName>
                <X509SerialNumber>308539090144219803687646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</vt:lpstr>
      <vt:lpstr>1. key ratios</vt:lpstr>
      <vt:lpstr>2. RC</vt:lpstr>
      <vt:lpstr>3. PL</vt:lpstr>
      <vt:lpstr>4. Off-Balance</vt:lpstr>
      <vt:lpstr>5. RWA</vt:lpstr>
      <vt:lpstr>6. Administrators-shareholders</vt:lpstr>
      <vt:lpstr>7. LI1</vt:lpstr>
      <vt:lpstr>8. LI2</vt:lpstr>
      <vt:lpstr>9. Capital</vt:lpstr>
      <vt:lpstr>10. CC2</vt:lpstr>
      <vt:lpstr>11. CRWA</vt:lpstr>
      <vt:lpstr>12. CRM</vt:lpstr>
      <vt:lpstr>13. CRME</vt:lpstr>
      <vt:lpstr>14. CICR</vt:lpstr>
      <vt:lpstr>15. CCR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2017-07-31T11:53:31Z</dcterms:modified>
</cp:coreProperties>
</file>