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24226"/>
  <xr:revisionPtr revIDLastSave="0" documentId="13_ncr:1_{A254D015-83A8-47D0-9410-B53771A678F3}" xr6:coauthVersionLast="47" xr6:coauthVersionMax="47" xr10:uidLastSave="{00000000-0000-0000-0000-000000000000}"/>
  <bookViews>
    <workbookView xWindow="-120" yWindow="-120" windowWidth="29040" windowHeight="15720" tabRatio="919"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s>
  <externalReferences>
    <externalReference r:id="rId30"/>
    <externalReference r:id="rId31"/>
    <externalReference r:id="rId32"/>
  </externalReferences>
  <definedNames>
    <definedName name="_cur1">'[1]Appl (2)'!$F$2:$F$7200</definedName>
    <definedName name="_cur2">'[1]Appl (2)'!$H$2:$H$7200</definedName>
    <definedName name="_xlnm._FilterDatabase" localSheetId="4" hidden="1">'4. Off-Balance'!$B$6:$H$53</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77" l="1"/>
  <c r="E22" i="74" l="1"/>
  <c r="D22" i="74"/>
  <c r="R8" i="35"/>
  <c r="G21" i="74" l="1"/>
  <c r="F21" i="74"/>
  <c r="C21" i="74"/>
  <c r="G23" i="36" l="1"/>
  <c r="I23" i="36"/>
  <c r="J23" i="36"/>
  <c r="G24" i="36"/>
  <c r="G25" i="36" s="1"/>
  <c r="J24" i="36"/>
  <c r="J25" i="36" s="1"/>
  <c r="F23" i="36"/>
  <c r="K24" i="36"/>
  <c r="I24" i="36"/>
  <c r="F24" i="36"/>
  <c r="F25" i="36" s="1"/>
  <c r="K23" i="36"/>
  <c r="H24" i="36"/>
  <c r="H23" i="36"/>
  <c r="K25" i="36" l="1"/>
  <c r="I25" i="36"/>
  <c r="H25" i="36"/>
  <c r="E9" i="72"/>
  <c r="E11" i="72"/>
  <c r="E12" i="72"/>
  <c r="E13" i="72"/>
  <c r="E14" i="72"/>
  <c r="E15" i="72"/>
  <c r="E16" i="72"/>
  <c r="E17" i="72"/>
  <c r="E18" i="72"/>
  <c r="E8" i="72"/>
  <c r="B2" i="71" l="1"/>
  <c r="B2" i="91"/>
  <c r="B1" i="91"/>
  <c r="B1" i="89" l="1"/>
  <c r="B1" i="88"/>
  <c r="B1" i="87"/>
  <c r="B1" i="86"/>
  <c r="B1" i="85"/>
  <c r="B1" i="84"/>
  <c r="B1" i="83"/>
  <c r="B1" i="82"/>
  <c r="B1" i="81"/>
  <c r="C21" i="82" l="1"/>
  <c r="D22" i="81"/>
  <c r="G22" i="81"/>
  <c r="B2" i="89" l="1"/>
  <c r="B2" i="88"/>
  <c r="B2" i="87"/>
  <c r="B2" i="86"/>
  <c r="B2" i="85"/>
  <c r="B2" i="84"/>
  <c r="B2" i="83"/>
  <c r="B2" i="82"/>
  <c r="B2" i="81"/>
  <c r="C10" i="85" l="1"/>
  <c r="C19" i="85" s="1"/>
  <c r="D12" i="84"/>
  <c r="C12" i="84"/>
  <c r="D7" i="84"/>
  <c r="D19" i="84" s="1"/>
  <c r="C7" i="84"/>
  <c r="C19" i="84" s="1"/>
  <c r="H34" i="83"/>
  <c r="G34" i="83"/>
  <c r="F34" i="83"/>
  <c r="E34" i="83"/>
  <c r="D34" i="83"/>
  <c r="C34" i="83"/>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H21" i="82"/>
  <c r="G21" i="82"/>
  <c r="F21" i="82"/>
  <c r="E21" i="82"/>
  <c r="D21" i="82"/>
  <c r="I20" i="82"/>
  <c r="I19" i="82"/>
  <c r="I18" i="82"/>
  <c r="I17" i="82"/>
  <c r="I16" i="82"/>
  <c r="I15" i="82"/>
  <c r="I14" i="82"/>
  <c r="I13" i="82"/>
  <c r="I12" i="82"/>
  <c r="I11" i="82"/>
  <c r="I10" i="82"/>
  <c r="I9" i="82"/>
  <c r="I8" i="82"/>
  <c r="I7" i="82"/>
  <c r="H20" i="81"/>
  <c r="H19" i="81"/>
  <c r="H18" i="81"/>
  <c r="H17" i="81"/>
  <c r="H16" i="81"/>
  <c r="H15" i="81"/>
  <c r="H14" i="81"/>
  <c r="H12" i="81"/>
  <c r="H11" i="81"/>
  <c r="H10" i="81"/>
  <c r="H9" i="81"/>
  <c r="H8" i="81"/>
  <c r="I34" i="83" l="1"/>
  <c r="I21" i="82"/>
  <c r="B2" i="80"/>
  <c r="B1" i="80"/>
  <c r="G37" i="80"/>
  <c r="F33" i="80"/>
  <c r="E33" i="80"/>
  <c r="D33" i="80"/>
  <c r="C33" i="80"/>
  <c r="G24" i="80"/>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B2" i="79"/>
  <c r="B2" i="37"/>
  <c r="B2" i="36"/>
  <c r="B2" i="74"/>
  <c r="B2" i="64"/>
  <c r="B2" i="35"/>
  <c r="B2" i="69"/>
  <c r="B2" i="77"/>
  <c r="B2" i="28"/>
  <c r="B2" i="73"/>
  <c r="B2" i="72"/>
  <c r="B2" i="52"/>
  <c r="B2" i="75"/>
  <c r="B2" i="53"/>
  <c r="B2" i="62"/>
  <c r="G5" i="6" l="1"/>
  <c r="F5" i="6"/>
  <c r="E5" i="6"/>
  <c r="D5" i="6"/>
  <c r="G5" i="71"/>
  <c r="F5" i="71"/>
  <c r="E5" i="71"/>
  <c r="D5" i="71"/>
  <c r="C5" i="71"/>
  <c r="G6" i="71" l="1"/>
  <c r="G13" i="71" s="1"/>
  <c r="F6" i="71"/>
  <c r="F13" i="71" s="1"/>
  <c r="E6" i="71"/>
  <c r="E13" i="71" s="1"/>
  <c r="D6" i="71"/>
  <c r="D13" i="71" s="1"/>
  <c r="B1" i="79" l="1"/>
  <c r="B1" i="37"/>
  <c r="B1" i="36"/>
  <c r="B1" i="74"/>
  <c r="B1" i="64"/>
  <c r="B1" i="35"/>
  <c r="B1" i="69"/>
  <c r="B1" i="77"/>
  <c r="B1" i="28"/>
  <c r="B1" i="73"/>
  <c r="B1" i="72"/>
  <c r="B1" i="52"/>
  <c r="B1" i="71"/>
  <c r="B1" i="75"/>
  <c r="B1" i="53"/>
  <c r="B1" i="62"/>
  <c r="C21" i="77" l="1"/>
  <c r="C20" i="77"/>
  <c r="C19" i="77"/>
  <c r="C30" i="79" l="1"/>
  <c r="C26" i="79"/>
  <c r="C8" i="79"/>
  <c r="H14" i="74" l="1"/>
  <c r="E8" i="37" l="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C7" i="37"/>
  <c r="F21" i="37" l="1"/>
  <c r="N14" i="37"/>
  <c r="E14" i="37"/>
  <c r="E7" i="37"/>
  <c r="C21" i="37"/>
  <c r="N8" i="37"/>
  <c r="E21" i="37" l="1"/>
  <c r="C12" i="79" s="1"/>
  <c r="C18" i="79" s="1"/>
  <c r="C36" i="79" s="1"/>
  <c r="N7" i="37"/>
  <c r="N21" i="37" s="1"/>
  <c r="K7" i="37"/>
  <c r="K21" i="37" s="1"/>
  <c r="S21" i="35" l="1"/>
  <c r="S20" i="35"/>
  <c r="S19" i="35"/>
  <c r="S18" i="35"/>
  <c r="S17" i="35"/>
  <c r="S16" i="35"/>
  <c r="S15" i="35"/>
  <c r="S14" i="35"/>
  <c r="S12" i="35"/>
  <c r="S11" i="35"/>
  <c r="S10" i="35"/>
  <c r="S9" i="35"/>
  <c r="S8" i="35"/>
  <c r="D22" i="35" l="1"/>
  <c r="F22" i="35"/>
  <c r="G22" i="35"/>
  <c r="H22" i="35"/>
  <c r="J22" i="35"/>
  <c r="K22" i="35"/>
  <c r="L22" i="35"/>
  <c r="M22" i="35"/>
  <c r="N22" i="35"/>
  <c r="O22" i="35"/>
  <c r="P22" i="35"/>
  <c r="Q22" i="35"/>
  <c r="R22" i="35"/>
  <c r="C22" i="35"/>
  <c r="H8" i="74" l="1"/>
  <c r="V7" i="64" l="1"/>
  <c r="H9" i="74"/>
  <c r="H10" i="74"/>
  <c r="H11" i="74"/>
  <c r="H12"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G61" i="53" l="1"/>
  <c r="F61" i="53"/>
  <c r="G53" i="53"/>
  <c r="F53" i="53"/>
  <c r="G34" i="53"/>
  <c r="G45" i="53" s="1"/>
  <c r="F34" i="53"/>
  <c r="F45" i="53" s="1"/>
  <c r="F54" i="53" l="1"/>
  <c r="G54" i="53"/>
  <c r="G30" i="53"/>
  <c r="F30" i="53"/>
  <c r="G9" i="53"/>
  <c r="G22" i="53" s="1"/>
  <c r="F9" i="53"/>
  <c r="F22" i="53" s="1"/>
  <c r="G31" i="53" l="1"/>
  <c r="G56" i="53" s="1"/>
  <c r="G63" i="53" s="1"/>
  <c r="G65" i="53" s="1"/>
  <c r="G67" i="53" s="1"/>
  <c r="F31" i="53"/>
  <c r="F56" i="53" s="1"/>
  <c r="F63" i="53" s="1"/>
  <c r="F65" i="53" s="1"/>
  <c r="F67" i="53" s="1"/>
  <c r="H22" i="53"/>
  <c r="G31" i="62"/>
  <c r="G41" i="62" s="1"/>
  <c r="F31" i="62"/>
  <c r="F41" i="62" s="1"/>
  <c r="F14" i="62"/>
  <c r="F20" i="62" s="1"/>
  <c r="G14" i="62"/>
  <c r="G20" i="62" s="1"/>
  <c r="C43" i="28" l="1"/>
  <c r="C31" i="28" l="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50" i="53"/>
  <c r="E64" i="53"/>
  <c r="E66"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4" i="62"/>
  <c r="E35" i="62"/>
  <c r="E36" i="62"/>
  <c r="E37" i="62"/>
  <c r="E39" i="62"/>
  <c r="E23" i="62"/>
  <c r="E24" i="62"/>
  <c r="E25" i="62"/>
  <c r="E26" i="62"/>
  <c r="E27" i="62"/>
  <c r="E22" i="62"/>
  <c r="E8" i="62"/>
  <c r="E10" i="62"/>
  <c r="E11" i="62"/>
  <c r="E13" i="62"/>
  <c r="E17" i="62"/>
  <c r="C23" i="69" l="1"/>
  <c r="D21" i="72" l="1"/>
  <c r="F22" i="81" l="1"/>
  <c r="I22" i="35"/>
  <c r="D53" i="53"/>
  <c r="E11" i="53"/>
  <c r="E21" i="53"/>
  <c r="E37" i="53"/>
  <c r="E13" i="53"/>
  <c r="E52" i="53"/>
  <c r="E60" i="53"/>
  <c r="E48" i="53"/>
  <c r="E14" i="53"/>
  <c r="E19" i="53"/>
  <c r="E43" i="53"/>
  <c r="E44" i="53"/>
  <c r="E20" i="53"/>
  <c r="C9" i="53"/>
  <c r="E10" i="53"/>
  <c r="E42" i="53"/>
  <c r="E40" i="53"/>
  <c r="E38" i="53"/>
  <c r="C53" i="53"/>
  <c r="E47" i="53"/>
  <c r="C30" i="53"/>
  <c r="E24" i="53"/>
  <c r="E29" i="53"/>
  <c r="D9" i="53"/>
  <c r="D22" i="53" s="1"/>
  <c r="E27" i="53"/>
  <c r="E25" i="53"/>
  <c r="E22" i="81"/>
  <c r="H21" i="81"/>
  <c r="D30" i="53"/>
  <c r="C61" i="53"/>
  <c r="E58" i="53"/>
  <c r="E17" i="53"/>
  <c r="E15" i="53"/>
  <c r="D61" i="53"/>
  <c r="E51" i="53"/>
  <c r="E8" i="53"/>
  <c r="E49" i="53"/>
  <c r="E59" i="53"/>
  <c r="C34" i="53"/>
  <c r="E35" i="53"/>
  <c r="E41" i="53"/>
  <c r="E39" i="53"/>
  <c r="D34" i="53"/>
  <c r="D45" i="53" s="1"/>
  <c r="E28" i="53"/>
  <c r="E26" i="53"/>
  <c r="C13" i="74"/>
  <c r="S13" i="35"/>
  <c r="E22" i="35"/>
  <c r="C22" i="69"/>
  <c r="E18" i="62"/>
  <c r="E36" i="53"/>
  <c r="E12" i="53"/>
  <c r="E18" i="53"/>
  <c r="E16" i="53"/>
  <c r="D54" i="53" l="1"/>
  <c r="E53" i="53"/>
  <c r="E30" i="53"/>
  <c r="D31" i="53"/>
  <c r="F13" i="74"/>
  <c r="S22" i="35"/>
  <c r="C45" i="53"/>
  <c r="E34" i="53"/>
  <c r="C22" i="74"/>
  <c r="C13" i="81"/>
  <c r="E61" i="53"/>
  <c r="C22" i="53"/>
  <c r="E9" i="53"/>
  <c r="D56" i="53" l="1"/>
  <c r="D63" i="53" s="1"/>
  <c r="D65" i="53" s="1"/>
  <c r="D67" i="53" s="1"/>
  <c r="C54" i="53"/>
  <c r="E54" i="53" s="1"/>
  <c r="E45" i="53"/>
  <c r="C31" i="53"/>
  <c r="E22" i="53"/>
  <c r="G13" i="74"/>
  <c r="F22" i="74"/>
  <c r="C22" i="81"/>
  <c r="H13" i="81"/>
  <c r="H22" i="81" s="1"/>
  <c r="G22" i="74" l="1"/>
  <c r="H22" i="74" s="1"/>
  <c r="H13" i="74"/>
  <c r="C56" i="53"/>
  <c r="E31" i="53"/>
  <c r="C63" i="53" l="1"/>
  <c r="E56" i="53"/>
  <c r="E33" i="62" l="1"/>
  <c r="C38" i="69" s="1"/>
  <c r="C24" i="69"/>
  <c r="C65" i="53"/>
  <c r="E63" i="53"/>
  <c r="E10" i="72"/>
  <c r="E16" i="62" l="1"/>
  <c r="E7" i="62"/>
  <c r="D14" i="62"/>
  <c r="E19" i="72"/>
  <c r="E19" i="62"/>
  <c r="D31" i="62"/>
  <c r="E28" i="62"/>
  <c r="C32" i="69" s="1"/>
  <c r="C67" i="53"/>
  <c r="E67" i="53" s="1"/>
  <c r="E65" i="53"/>
  <c r="E29" i="62"/>
  <c r="C33" i="69" s="1"/>
  <c r="C14" i="62"/>
  <c r="E12" i="62"/>
  <c r="D20" i="62"/>
  <c r="E15" i="62"/>
  <c r="C30" i="28" l="1"/>
  <c r="C41" i="28" s="1"/>
  <c r="D41" i="62"/>
  <c r="E30" i="62"/>
  <c r="C35" i="69" s="1"/>
  <c r="C31" i="62"/>
  <c r="E14" i="62"/>
  <c r="C37" i="69" l="1"/>
  <c r="E9" i="62"/>
  <c r="C8" i="69" s="1"/>
  <c r="E31" i="62"/>
  <c r="E20" i="72"/>
  <c r="C21" i="72"/>
  <c r="C20" i="62"/>
  <c r="E20" i="62" s="1"/>
  <c r="E21" i="72" l="1"/>
  <c r="C5" i="73" s="1"/>
  <c r="C8" i="73" s="1"/>
  <c r="C13" i="73" s="1"/>
  <c r="C25" i="69"/>
  <c r="C6" i="71" l="1"/>
  <c r="C13" i="71" s="1"/>
  <c r="D9" i="77"/>
  <c r="D16" i="77"/>
  <c r="D17" i="77"/>
  <c r="D15" i="77"/>
  <c r="D11" i="77"/>
  <c r="D8" i="77"/>
  <c r="D12" i="77"/>
  <c r="D13" i="77"/>
  <c r="D21" i="77"/>
  <c r="D19" i="77"/>
  <c r="D20" i="77"/>
  <c r="E38" i="62" l="1"/>
  <c r="C43" i="69" s="1"/>
  <c r="C45" i="69" l="1"/>
  <c r="E40" i="62"/>
  <c r="C41" i="62"/>
  <c r="E41" i="62" s="1"/>
  <c r="C6" i="28" l="1"/>
  <c r="C12" i="28" l="1"/>
  <c r="C28" i="28" s="1"/>
  <c r="C35" i="79" l="1"/>
  <c r="C38" i="79" s="1"/>
</calcChain>
</file>

<file path=xl/sharedStrings.xml><?xml version="1.0" encoding="utf-8"?>
<sst xmlns="http://schemas.openxmlformats.org/spreadsheetml/2006/main" count="1160" uniqueCount="763">
  <si>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</si>
  <si>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</si>
  <si>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</si>
  <si>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</si>
  <si>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</si>
  <si>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</si>
  <si>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</si>
  <si>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</si>
  <si>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</si>
  <si>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</si>
  <si>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</si>
  <si>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</si>
  <si>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</si>
  <si>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</si>
  <si>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</si>
  <si>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</si>
  <si>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</si>
  <si>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</si>
  <si>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</si>
  <si>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</si>
  <si>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</si>
  <si>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</si>
  <si>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</si>
  <si>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</si>
  <si>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</si>
  <si>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</si>
  <si>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</si>
  <si>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</si>
  <si>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</si>
  <si>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</si>
  <si>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</si>
  <si>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</si>
  <si>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</si>
  <si>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</si>
  <si>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</si>
  <si>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</si>
  <si>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</si>
  <si>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</si>
  <si>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</si>
  <si>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</si>
  <si>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</si>
  <si>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</si>
  <si>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</si>
  <si>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</si>
  <si>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</si>
  <si>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</si>
  <si>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</si>
  <si>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</si>
  <si>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</si>
  <si>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</si>
  <si>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</si>
  <si>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</si>
  <si>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</si>
  <si>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</si>
  <si>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</si>
  <si>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</si>
  <si>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</si>
  <si>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</si>
  <si>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</si>
  <si>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</si>
  <si>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</si>
  <si>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</si>
  <si>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</si>
  <si>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</si>
  <si>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</si>
  <si>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</si>
  <si>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</si>
  <si>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</si>
  <si>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</si>
  <si>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</si>
  <si>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</si>
  <si>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</si>
  <si>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</si>
  <si>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</si>
  <si>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</si>
  <si>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</si>
  <si>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</si>
  <si>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</si>
  <si>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</si>
  <si>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</si>
  <si>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</si>
  <si>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</si>
  <si>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</si>
  <si>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</si>
  <si>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</si>
  <si>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</si>
  <si>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</si>
  <si>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</si>
  <si>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</si>
  <si>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</si>
  <si>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</si>
  <si>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</si>
  <si>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</si>
  <si>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</si>
  <si>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</si>
  <si>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</si>
  <si>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</si>
  <si>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</si>
  <si>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</si>
  <si>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</si>
  <si>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</si>
  <si>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</si>
  <si>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</si>
  <si>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</si>
  <si>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</si>
  <si>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</si>
  <si>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</si>
  <si>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</si>
  <si>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</si>
  <si>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</si>
  <si>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</si>
  <si>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</si>
  <si>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</si>
  <si>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</si>
  <si>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</si>
  <si>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</si>
  <si>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</si>
  <si>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</si>
  <si>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</si>
  <si>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</si>
  <si>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</si>
  <si>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</si>
  <si>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</si>
  <si>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</si>
  <si>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</si>
  <si>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</si>
  <si>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</si>
  <si>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</si>
  <si>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</si>
  <si>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</si>
  <si>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</si>
  <si>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</si>
  <si>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</si>
  <si>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</si>
  <si>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</si>
  <si>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</si>
  <si>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</si>
  <si>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</si>
  <si>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</si>
  <si>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</si>
  <si>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</si>
  <si>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</si>
  <si>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</si>
  <si>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</si>
  <si>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</si>
  <si>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</si>
  <si>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</si>
  <si>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</si>
  <si>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</si>
  <si>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</si>
  <si>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</si>
  <si>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</si>
  <si>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</si>
  <si>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</si>
  <si>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</si>
  <si>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</si>
  <si>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</si>
  <si>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</si>
  <si>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</si>
  <si>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</si>
  <si>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</si>
  <si>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</si>
  <si>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</si>
  <si>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</si>
  <si>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</si>
  <si>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</si>
  <si>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</si>
  <si>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</si>
  <si>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</si>
  <si>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</si>
  <si>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</si>
  <si>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</si>
  <si>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</si>
  <si>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</si>
  <si>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</si>
  <si>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</si>
  <si>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</si>
  <si>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</si>
  <si>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</si>
  <si>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</si>
  <si>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</si>
  <si>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</si>
  <si>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</si>
  <si>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</si>
  <si>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</si>
  <si>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</si>
  <si>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</si>
  <si>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</si>
  <si>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</si>
  <si>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</si>
  <si>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</si>
  <si>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</si>
  <si>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</si>
  <si>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</si>
  <si>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</si>
  <si>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</si>
  <si>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</si>
  <si>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</si>
  <si>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</si>
  <si>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</si>
  <si>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</si>
  <si>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</si>
  <si>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</si>
  <si>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</si>
  <si>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</si>
  <si>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</si>
  <si>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</si>
  <si>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</si>
  <si>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</si>
  <si>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</si>
  <si>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</si>
  <si>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</si>
  <si>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</si>
  <si>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</si>
  <si>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</si>
  <si>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</si>
  <si>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</si>
  <si>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</si>
  <si>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</si>
  <si>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</si>
  <si>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</si>
  <si>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</si>
  <si>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</si>
  <si>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</si>
  <si>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</si>
  <si>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</si>
  <si>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</si>
  <si>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</si>
  <si>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</si>
  <si>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</si>
  <si>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</si>
  <si>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</si>
  <si>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</si>
  <si>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</si>
  <si>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</si>
  <si>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</si>
  <si>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</si>
  <si>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</si>
  <si>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</si>
  <si>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</si>
  <si>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</si>
  <si>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</si>
  <si>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</si>
  <si>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</si>
  <si>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</si>
  <si>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</si>
  <si>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</si>
  <si>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</si>
  <si>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</si>
  <si>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</si>
  <si>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</si>
  <si>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</si>
  <si>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</si>
  <si>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</si>
  <si>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</si>
  <si>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</si>
  <si>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</si>
  <si>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</si>
  <si>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</si>
  <si>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</si>
  <si>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</si>
  <si>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</si>
  <si>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</si>
  <si>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</si>
  <si>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</si>
  <si>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</si>
  <si>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</si>
  <si>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</si>
  <si>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</si>
  <si>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</si>
  <si>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</si>
  <si>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</si>
  <si>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</si>
  <si>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</si>
  <si>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</si>
  <si>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</si>
  <si>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</si>
  <si>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</si>
  <si>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</si>
  <si>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</si>
  <si>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</si>
  <si>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</si>
  <si>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</si>
  <si>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</si>
  <si>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</si>
  <si>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</si>
  <si>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</si>
  <si>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</si>
  <si>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</si>
  <si>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</si>
  <si>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</si>
  <si>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</si>
  <si>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</si>
  <si>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</si>
  <si>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</si>
  <si>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</si>
  <si>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</si>
  <si>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</si>
  <si>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</si>
  <si>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</si>
  <si>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</si>
  <si>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</si>
  <si>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</si>
  <si>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</si>
  <si>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</si>
  <si>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</si>
  <si>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</si>
  <si>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</si>
  <si>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</si>
  <si>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</si>
  <si>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</si>
  <si>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</si>
  <si>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</si>
  <si>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</si>
  <si>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</si>
  <si>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</si>
  <si>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</si>
  <si>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</si>
  <si>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</si>
  <si>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</si>
  <si>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</si>
  <si>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</si>
  <si>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</si>
  <si>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</si>
  <si>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</si>
  <si>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</si>
  <si>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</si>
  <si>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</si>
  <si>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</si>
  <si>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</si>
  <si>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</si>
  <si>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</si>
  <si>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</si>
  <si>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</si>
  <si>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</si>
  <si>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</si>
  <si>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</si>
  <si>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</si>
  <si>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</si>
  <si>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</si>
  <si>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</si>
  <si>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</si>
  <si>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</si>
  <si>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ცხრილი 9 (Capital), N10</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</si>
  <si>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</si>
  <si>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</si>
  <si>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</si>
  <si>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</si>
  <si>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</si>
  <si>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</si>
  <si>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</si>
  <si>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</si>
  <si>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</si>
  <si>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</si>
  <si>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</si>
  <si>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</si>
  <si>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</si>
  <si>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</si>
  <si>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</si>
  <si>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</si>
  <si>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</si>
  <si>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</si>
  <si>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</si>
  <si>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t xml:space="preserve">გარესაბალანსო ელემენტები </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</si>
  <si>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</si>
  <si>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</si>
  <si>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</si>
  <si>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</si>
  <si>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</si>
  <si>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</si>
  <si>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</si>
  <si>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</si>
  <si>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</si>
  <si>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</si>
  <si>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</si>
  <si>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</si>
  <si>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</si>
  <si>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</si>
  <si>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</si>
  <si>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</si>
  <si>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</si>
  <si>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</si>
  <si>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</si>
  <si>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</si>
  <si>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</si>
  <si>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</si>
  <si>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</si>
  <si>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</si>
  <si>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</si>
  <si>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</si>
  <si>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</si>
  <si>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</si>
  <si>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</si>
  <si>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</si>
  <si>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</si>
  <si>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</si>
  <si>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</si>
  <si>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</si>
  <si>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</si>
  <si>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</si>
  <si>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</si>
  <si>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</si>
  <si>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</si>
  <si>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</si>
  <si>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</si>
  <si>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</si>
  <si>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</si>
  <si>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</si>
  <si>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</si>
  <si>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</si>
  <si>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</si>
  <si>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</si>
  <si>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</si>
  <si>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</si>
  <si>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</si>
  <si>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</si>
  <si>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</si>
  <si>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</si>
  <si>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</si>
  <si>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</si>
  <si>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</si>
  <si>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</si>
  <si>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</si>
  <si>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</si>
  <si>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</si>
  <si>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</si>
  <si>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</si>
  <si>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</si>
  <si>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</si>
  <si>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</si>
  <si>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</si>
  <si>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</si>
  <si>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</si>
  <si>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</si>
  <si>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</si>
  <si>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</si>
  <si>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</si>
  <si>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</si>
  <si>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</si>
  <si>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</si>
  <si>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</si>
  <si>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</si>
  <si>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</si>
  <si>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</si>
  <si>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</si>
  <si>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</si>
  <si>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</si>
  <si>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</si>
  <si>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</si>
  <si>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</si>
  <si>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</si>
  <si>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</si>
  <si>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</si>
  <si>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</si>
  <si>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</si>
  <si>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</si>
  <si>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</si>
  <si>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</si>
  <si>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</si>
  <si>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</si>
  <si>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</si>
  <si>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</si>
  <si>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</si>
  <si>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</si>
  <si>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</si>
  <si>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</si>
  <si>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</si>
  <si>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</si>
  <si>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</si>
  <si>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</si>
  <si>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</si>
  <si>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</si>
  <si>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</si>
  <si>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</si>
  <si>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</si>
  <si>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</si>
  <si>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</si>
  <si>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</si>
  <si>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</si>
  <si>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</si>
  <si>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</si>
  <si>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</si>
  <si>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</si>
  <si>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</si>
  <si>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</si>
  <si>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</si>
  <si>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</si>
  <si>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</si>
  <si>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</si>
  <si>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</si>
  <si>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</si>
  <si>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</si>
  <si>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</si>
  <si>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</si>
  <si>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</si>
  <si>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</si>
  <si>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</si>
  <si>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</si>
  <si>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</si>
  <si>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</si>
  <si>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</si>
  <si>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</si>
  <si>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</si>
  <si>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</si>
  <si>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</si>
  <si>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</si>
  <si>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</si>
  <si>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</si>
  <si>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</si>
  <si>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</si>
  <si>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</si>
  <si>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</si>
  <si>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</si>
  <si>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</si>
  <si>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</si>
  <si>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</si>
  <si>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</si>
  <si>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</si>
  <si>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</si>
  <si>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</si>
  <si>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</si>
  <si>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</si>
  <si>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</si>
  <si>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</si>
  <si>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</si>
  <si>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</si>
  <si>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</si>
  <si>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</si>
  <si>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</si>
  <si>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</si>
  <si>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</si>
  <si>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</si>
  <si>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</si>
  <si>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</si>
  <si>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</si>
  <si>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</si>
  <si>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</si>
  <si>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</si>
  <si>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</si>
  <si>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</si>
  <si>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</si>
  <si>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</si>
  <si>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</si>
  <si>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</si>
  <si>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</si>
  <si>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</si>
  <si>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</si>
  <si>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</si>
  <si>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</si>
  <si>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</si>
  <si>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</si>
  <si>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</si>
  <si>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</si>
  <si>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</si>
  <si>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</si>
  <si>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</si>
  <si>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</si>
  <si>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</si>
  <si>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</si>
  <si>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</si>
  <si>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</si>
  <si>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</si>
  <si>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</si>
  <si>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</si>
  <si>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</si>
  <si>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</si>
  <si>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</si>
  <si>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</si>
  <si>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</si>
  <si>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</si>
  <si>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</si>
  <si>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</si>
  <si>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</si>
  <si>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</si>
  <si>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</si>
  <si>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</si>
  <si>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</si>
  <si>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</si>
  <si>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</si>
  <si>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</si>
  <si>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</si>
  <si>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</si>
  <si>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</si>
  <si>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</si>
  <si>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</si>
  <si>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</si>
  <si>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</si>
  <si>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</si>
  <si>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</si>
  <si>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</si>
  <si>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</si>
  <si>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</si>
  <si>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</si>
  <si>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</si>
  <si>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</si>
  <si>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</si>
  <si>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</si>
  <si>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</si>
  <si>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</si>
  <si>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</si>
  <si>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</si>
  <si>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</si>
  <si>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</si>
  <si>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</si>
  <si>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</si>
  <si>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</si>
  <si>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</si>
  <si>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</si>
  <si>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</si>
  <si>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</si>
  <si>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</si>
  <si>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</si>
  <si>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</si>
  <si>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</si>
  <si>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</si>
  <si>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</si>
  <si>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</si>
  <si>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</si>
  <si>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</si>
  <si>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</si>
  <si>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</si>
  <si>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</si>
  <si>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</si>
  <si>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</si>
  <si>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</si>
  <si>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</si>
  <si>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</si>
  <si>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</si>
  <si>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</si>
  <si>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</si>
  <si>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</si>
  <si>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</si>
  <si>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</si>
  <si>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</si>
  <si>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</si>
  <si>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</si>
  <si>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</si>
  <si>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</si>
  <si>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</si>
  <si>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</si>
  <si>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</si>
  <si>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</si>
  <si>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</si>
  <si>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</si>
  <si>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</si>
  <si>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</si>
  <si>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</si>
  <si>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</si>
  <si>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</si>
  <si>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</si>
  <si>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</si>
  <si>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</si>
  <si>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</si>
  <si>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</si>
  <si>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</si>
  <si>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</si>
  <si>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</si>
  <si>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</si>
  <si>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</si>
  <si>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</si>
  <si>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</si>
  <si>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</si>
  <si>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</si>
  <si>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</si>
  <si>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</si>
  <si>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</si>
  <si>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</si>
  <si>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</si>
  <si>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</si>
  <si>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</si>
  <si>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</si>
  <si>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</si>
  <si>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</si>
  <si>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</si>
  <si>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</si>
  <si>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</si>
  <si>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</si>
  <si>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</si>
  <si>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</si>
  <si>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</si>
  <si>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</si>
  <si>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</si>
  <si>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</si>
  <si>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</si>
  <si>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</si>
  <si>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</si>
  <si>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</si>
  <si>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</si>
  <si>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</si>
  <si>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</si>
  <si>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</si>
  <si>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</si>
  <si>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</si>
  <si>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</si>
  <si>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</si>
  <si>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</si>
  <si>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</si>
  <si>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</si>
  <si>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</si>
  <si>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</si>
  <si>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</si>
  <si>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</si>
  <si>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</si>
  <si>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</si>
  <si>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</si>
  <si>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</si>
  <si>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</si>
  <si>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</si>
  <si>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</si>
  <si>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</si>
  <si>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</si>
  <si>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</si>
  <si>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 xml:space="preserve">                                                                                                     საბალანსო აქტივები                                                                                              
                                                                                                                                                                                                             სექტორი დაფარვის წყაროს/კონტრაგენტის ტიპის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</si>
  <si>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</si>
  <si>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</si>
  <si>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მათ შორის მეორად კაპიტალში ჩასათვლელი ინსტრუმენტები</t>
  </si>
  <si>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</si>
  <si>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</si>
  <si>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</si>
  <si>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</si>
  <si>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</si>
  <si>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</si>
  <si>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</si>
  <si>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</si>
  <si>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</si>
  <si>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</si>
  <si>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</si>
  <si>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</si>
  <si>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</si>
  <si>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</si>
  <si>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</si>
  <si>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</si>
  <si>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</si>
  <si>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</si>
  <si>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</si>
  <si>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</si>
  <si>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</si>
  <si>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</si>
  <si>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</si>
  <si>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ზოგადი და ხარისხობრივი ინფორმაცია საცალო პროდუქტებზე</t>
  </si>
  <si>
    <t>სს "პეისერა ბანკი საქართველო"</t>
  </si>
  <si>
    <t>ლაშა კახიშვილი</t>
  </si>
  <si>
    <t>დიმიტრი ქუმსიშვილი</t>
  </si>
  <si>
    <t>https://paysera.ge</t>
  </si>
  <si>
    <t>ირაკლი თევდორაშვილი</t>
  </si>
  <si>
    <t>გიორგი მიროტაძე</t>
  </si>
  <si>
    <t>ნინო მეფარიშვილი</t>
  </si>
  <si>
    <t>არადამოუკიდებელი წევრი</t>
  </si>
  <si>
    <t>დამოუკიდებელი წევრი</t>
  </si>
  <si>
    <t>არადამოუკიდებელი თავმჯდომარე</t>
  </si>
  <si>
    <t>ირაკლი თოიძე</t>
  </si>
  <si>
    <t>გიორგი ჩრდილელი</t>
  </si>
  <si>
    <t>მინდია საბანაძე</t>
  </si>
  <si>
    <t>ზაზა ბუაძე</t>
  </si>
  <si>
    <t>ირაკლი ვეკუა</t>
  </si>
  <si>
    <t>ივანე თევდორაშვილი</t>
  </si>
  <si>
    <t>ცხრილი 9 (Capital), N2</t>
  </si>
  <si>
    <t>ცხრილი 9 (Capital), N6</t>
  </si>
  <si>
    <t>გენერალური დირექტორი</t>
  </si>
  <si>
    <t>რისკების დირექტორი/რისკების დეპარტამენტი</t>
  </si>
  <si>
    <t>ფინანსური დირექტორი/ფინანსური დეპარტამენტი</t>
  </si>
  <si>
    <t>შენიშვნა:
1.ცხრილის 2.9 უჯრაში ასახული თანხა: საპროცენტო შემოსავალი დანარჩენ სექტორებზე გაცემული სესხებიდან მიღებულია კომერციული ბანკის ლიცენზირებამდე გაცემული სესხებიდან.
2. ცხრილის მე-12 გრაფის უცხოურ ვალუტაში ასახული თანხა დაკავშირებულია IFRS 16-ით იჯარის აღრიცხვასთან</t>
  </si>
  <si>
    <t>4Q-2022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</si>
</sst>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7">
    <numFmt numFmtId="43" formatCode="_-* #,##0.00_-;\-* #,##0.00_-;_-* &quot;-&quot;??_-;_-@_-"/>
    <numFmt numFmtId="164" formatCode="&quot;$&quot;#,##0.00_);[Red]\(&quot;$&quot;#,##0.0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 #,##0_);_(* \(#,##0\);_(* &quot;-&quot;??_);_(@_)"/>
    <numFmt numFmtId="170" formatCode="0.0%"/>
    <numFmt numFmtId="171" formatCode="_(#,##0_);_(\(#,##0\);_(\ \-\ _);_(@_)"/>
    <numFmt numFmtId="172" formatCode="[$-409]dd\-mmm\-yy;@"/>
    <numFmt numFmtId="173" formatCode="[$-409]mmm\-yy;@"/>
    <numFmt numFmtId="174" formatCode="_ * #,##0.00_)&quot;F&quot;_ ;_ * \(#,##0.00\)&quot;F&quot;_ ;_ * &quot;-&quot;??_)&quot;F&quot;_ ;_ @_ "/>
    <numFmt numFmtId="175" formatCode="_(* #,##0.0_);_(* \(#,##0.00\);_(* &quot;-&quot;??_);_(@_)"/>
    <numFmt numFmtId="176" formatCode="General_)"/>
    <numFmt numFmtId="177" formatCode="0.000"/>
    <numFmt numFmtId="178" formatCode="&quot;fl&quot;#,##0_);\(&quot;fl&quot;#,##0\)"/>
    <numFmt numFmtId="179" formatCode="&quot;fl&quot;#,##0_);[Red]\(&quot;fl&quot;#,##0\)"/>
    <numFmt numFmtId="180" formatCode="&quot;fl&quot;#,##0.00_);\(&quot;fl&quot;#,##0.00\)"/>
    <numFmt numFmtId="181" formatCode="_-* #,##0.00_$_-;\-* #,##0.00_$_-;_-* &quot;-&quot;??_$_-;_-@_-"/>
    <numFmt numFmtId="182" formatCode="_-* #,##0.00\ _L_a_r_i_-;\-* #,##0.00\ _L_a_r_i_-;_-* &quot;-&quot;??\ _L_a_r_i_-;_-@_-"/>
    <numFmt numFmtId="183" formatCode="[$-409]d\-mmm\-yy;@"/>
    <numFmt numFmtId="184" formatCode="_-* #,##0.00\ _D_M_-;\-* #,##0.00\ _D_M_-;_-* &quot;-&quot;??\ _D_M_-;_-@_-"/>
    <numFmt numFmtId="185" formatCode="&quot;balance  &quot;[$-409]d\-mmm\-yy;@"/>
    <numFmt numFmtId="186" formatCode="mmmm\-yy"/>
    <numFmt numFmtId="187" formatCode="_-* #,##0_ð_._-;\-* #,##0_ð_._-;_-* &quot;-&quot;_ð_._-;_-@_-"/>
    <numFmt numFmtId="188" formatCode="_-* #,##0.00_ð_._-;\-* #,##0.00_ð_._-;_-* &quot;-&quot;??_ð_._-;_-@_-"/>
    <numFmt numFmtId="189" formatCode="&quot;See Note &quot;\ #"/>
    <numFmt numFmtId="190" formatCode="\60\4\7\:"/>
    <numFmt numFmtId="191" formatCode="&quot;p.&quot;#,##0.00;[Red]\-&quot;p.&quot;#,##0.00"/>
    <numFmt numFmtId="192" formatCode="0.00000"/>
    <numFmt numFmtId="193" formatCode="&quot;fl&quot;#,##0.00_);[Red]\(&quot;fl&quot;#,##0.00\)"/>
    <numFmt numFmtId="194" formatCode="_(&quot;fl&quot;* #,##0_);_(&quot;fl&quot;* \(#,##0\);_(&quot;fl&quot;* &quot;-&quot;_);_(@_)"/>
    <numFmt numFmtId="195" formatCode="&quot;Fr.&quot;\ #,##0;[Red]&quot;Fr.&quot;\ \-#,##0"/>
    <numFmt numFmtId="196" formatCode="_(&quot;¤&quot;* #,##0.00_);_(&quot;¤&quot;* \(#,##0.00\);_(&quot;¤&quot;* &quot;-&quot;??_);_(@_)"/>
    <numFmt numFmtId="197" formatCode="#,##0_ ;[Red]\-#,##0\ "/>
    <numFmt numFmtId="198" formatCode="#,##0.0"/>
    <numFmt numFmtId="199" formatCode="_-* #,##0_-;\-* #,##0_-;_-* &quot;-&quot;??_-;_-@_-"/>
  </numFmts>
  <fonts count="128">
    <font>
      <sz val="11"/>
      <color theme="1"/>
      <name val="Sylfaen"/>
      <family val="2"/>
      <scheme val="minor"/>
    </font>
    <font>
      <sz val="11"/>
      <color theme="1"/>
      <name val="Sylfaen"/>
      <family val="2"/>
      <scheme val="minor"/>
    </font>
    <font>
      <sz val="10"/>
      <name val="Arial"/>
      <family val="2"/>
    </font>
    <font>
      <b/>
      <sz val="11"/>
      <color theme="1"/>
      <name val="Sylfaen"/>
      <family val="2"/>
      <scheme val="minor"/>
    </font>
    <font>
      <sz val="10"/>
      <color theme="1"/>
      <name val="Sylfaen"/>
      <family val="2"/>
      <scheme val="minor"/>
    </font>
    <font>
      <i/>
      <sz val="11"/>
      <color theme="1"/>
      <name val="Sylfaen"/>
      <family val="2"/>
      <scheme val="minor"/>
    </font>
    <font>
      <b/>
      <sz val="10"/>
      <color theme="1"/>
      <name val="Sylfaen"/>
      <family val="2"/>
      <scheme val="minor"/>
    </font>
    <font>
      <sz val="10"/>
      <name val="Sylfaen"/>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Sylfaen"/>
      <family val="2"/>
      <scheme val="minor"/>
    </font>
    <font>
      <sz val="10"/>
      <name val="Geo_Arial"/>
      <family val="2"/>
    </font>
    <font>
      <i/>
      <sz val="10"/>
      <color theme="1"/>
      <name val="Sylfaen"/>
      <family val="2"/>
      <scheme val="minor"/>
    </font>
    <font>
      <b/>
      <sz val="10"/>
      <name val="Sylfaen"/>
      <family val="2"/>
      <scheme val="minor"/>
    </font>
    <font>
      <b/>
      <i/>
      <sz val="10"/>
      <name val="Sylfaen"/>
      <family val="2"/>
      <scheme val="minor"/>
    </font>
    <font>
      <sz val="10"/>
      <color rgb="FF333333"/>
      <name val="Sylfaen"/>
      <family val="1"/>
    </font>
    <font>
      <i/>
      <sz val="10"/>
      <name val="Sylfaen"/>
      <family val="1"/>
    </font>
    <font>
      <i/>
      <sz val="10"/>
      <color theme="1"/>
      <name val="Sylfaen"/>
      <family val="1"/>
    </font>
    <font>
      <sz val="10"/>
      <name val="Sylfaen"/>
      <family val="2"/>
      <charset val="204"/>
      <scheme val="minor"/>
    </font>
    <font>
      <b/>
      <sz val="10"/>
      <name val="Sylfaen"/>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Sylfaen"/>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Sylfaen"/>
      <family val="2"/>
      <scheme val="minor"/>
    </font>
    <font>
      <sz val="10"/>
      <color indexed="9"/>
      <name val="Calibri"/>
      <family val="2"/>
    </font>
    <font>
      <sz val="11"/>
      <color indexed="20"/>
      <name val="Calibri"/>
      <family val="2"/>
    </font>
    <font>
      <sz val="10"/>
      <color rgb="FF9C0006"/>
      <name val="Sylfaen"/>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Sylfaen"/>
      <family val="2"/>
      <scheme val="minor"/>
    </font>
    <font>
      <b/>
      <sz val="10"/>
      <color indexed="52"/>
      <name val="Calibri"/>
      <family val="2"/>
    </font>
    <font>
      <b/>
      <sz val="11"/>
      <color indexed="9"/>
      <name val="Calibri"/>
      <family val="2"/>
    </font>
    <font>
      <b/>
      <sz val="10"/>
      <color theme="0"/>
      <name val="Sylfaen"/>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Sylfaen"/>
      <family val="2"/>
      <scheme val="minor"/>
    </font>
    <font>
      <i/>
      <sz val="10"/>
      <color indexed="23"/>
      <name val="Calibri"/>
      <family val="2"/>
    </font>
    <font>
      <sz val="11"/>
      <color indexed="17"/>
      <name val="Calibri"/>
      <family val="2"/>
    </font>
    <font>
      <sz val="10"/>
      <color rgb="FF006100"/>
      <name val="Sylfaen"/>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Sylfaen"/>
      <family val="2"/>
      <scheme val="minor"/>
    </font>
    <font>
      <sz val="10"/>
      <color indexed="62"/>
      <name val="Calibri"/>
      <family val="2"/>
    </font>
    <font>
      <sz val="11"/>
      <color indexed="52"/>
      <name val="Calibri"/>
      <family val="2"/>
    </font>
    <font>
      <sz val="10"/>
      <color rgb="FFFA7D00"/>
      <name val="Sylfaen"/>
      <family val="2"/>
      <scheme val="minor"/>
    </font>
    <font>
      <sz val="10"/>
      <color indexed="52"/>
      <name val="Calibri"/>
      <family val="2"/>
    </font>
    <font>
      <sz val="11"/>
      <color indexed="60"/>
      <name val="Calibri"/>
      <family val="2"/>
    </font>
    <font>
      <sz val="10"/>
      <color rgb="FF9C6500"/>
      <name val="Sylfaen"/>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Sylfaen"/>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sz val="9"/>
      <color theme="1"/>
      <name val="Sylfaen"/>
      <family val="2"/>
      <scheme val="minor"/>
    </font>
    <font>
      <sz val="10"/>
      <color theme="1"/>
      <name val="Sylfaen"/>
      <family val="1"/>
      <scheme val="minor"/>
    </font>
    <font>
      <b/>
      <sz val="10"/>
      <name val="Sylfaen"/>
      <family val="1"/>
      <scheme val="minor"/>
    </font>
    <font>
      <sz val="10"/>
      <name val="Sylfaen"/>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Sylfaen"/>
      <family val="1"/>
      <scheme val="minor"/>
    </font>
    <font>
      <b/>
      <sz val="9"/>
      <name val="Sylfaen"/>
      <family val="1"/>
      <scheme val="minor"/>
    </font>
    <font>
      <i/>
      <sz val="9"/>
      <name val="Sylfaen"/>
      <family val="1"/>
      <scheme val="minor"/>
    </font>
    <font>
      <b/>
      <u/>
      <sz val="9"/>
      <color theme="1"/>
      <name val="Sylfaen"/>
      <family val="1"/>
    </font>
    <font>
      <sz val="9"/>
      <color theme="1"/>
      <name val="Sylfaen"/>
      <family val="1"/>
      <scheme val="minor"/>
    </font>
    <font>
      <b/>
      <sz val="9"/>
      <color theme="1"/>
      <name val="Sylfaen"/>
      <family val="1"/>
      <scheme val="minor"/>
    </font>
    <font>
      <sz val="9"/>
      <color rgb="FF000000"/>
      <name val="Sylfaen"/>
      <family val="1"/>
    </font>
    <font>
      <b/>
      <sz val="9"/>
      <color rgb="FF000000"/>
      <name val="Sylfaen"/>
      <family val="1"/>
    </font>
  </fonts>
  <fills count="8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2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414">
    <xf numFmtId="0" fontId="0" fillId="0" borderId="0"/>
    <xf numFmtId="168" fontId="2" fillId="0" borderId="0" applyFont="0" applyFill="0" applyBorder="0" applyAlignment="0" applyProtection="0"/>
    <xf numFmtId="168"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168" fontId="1" fillId="0" borderId="0" applyFont="0" applyFill="0" applyBorder="0" applyAlignment="0" applyProtection="0"/>
    <xf numFmtId="0" fontId="8" fillId="0" borderId="0"/>
    <xf numFmtId="0" fontId="8" fillId="0" borderId="0"/>
    <xf numFmtId="43"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72" fontId="28" fillId="37" borderId="0"/>
    <xf numFmtId="173" fontId="28" fillId="37" borderId="0"/>
    <xf numFmtId="172" fontId="28" fillId="37" borderId="0"/>
    <xf numFmtId="0" fontId="29" fillId="38" borderId="0" applyNumberFormat="0" applyBorder="0" applyAlignment="0" applyProtection="0"/>
    <xf numFmtId="0" fontId="4" fillId="13"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172" fontId="30" fillId="38" borderId="0" applyNumberFormat="0" applyBorder="0" applyAlignment="0" applyProtection="0"/>
    <xf numFmtId="173" fontId="30" fillId="38" borderId="0" applyNumberFormat="0" applyBorder="0" applyAlignment="0" applyProtection="0"/>
    <xf numFmtId="172"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172" fontId="30" fillId="39" borderId="0" applyNumberFormat="0" applyBorder="0" applyAlignment="0" applyProtection="0"/>
    <xf numFmtId="173" fontId="30" fillId="39" borderId="0" applyNumberFormat="0" applyBorder="0" applyAlignment="0" applyProtection="0"/>
    <xf numFmtId="172"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172" fontId="30" fillId="40" borderId="0" applyNumberFormat="0" applyBorder="0" applyAlignment="0" applyProtection="0"/>
    <xf numFmtId="173" fontId="30" fillId="40" borderId="0" applyNumberFormat="0" applyBorder="0" applyAlignment="0" applyProtection="0"/>
    <xf numFmtId="172"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172" fontId="30" fillId="42" borderId="0" applyNumberFormat="0" applyBorder="0" applyAlignment="0" applyProtection="0"/>
    <xf numFmtId="173" fontId="30" fillId="42" borderId="0" applyNumberFormat="0" applyBorder="0" applyAlignment="0" applyProtection="0"/>
    <xf numFmtId="172"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172" fontId="30" fillId="43" borderId="0" applyNumberFormat="0" applyBorder="0" applyAlignment="0" applyProtection="0"/>
    <xf numFmtId="173" fontId="30" fillId="43" borderId="0" applyNumberFormat="0" applyBorder="0" applyAlignment="0" applyProtection="0"/>
    <xf numFmtId="172"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172" fontId="30" fillId="45" borderId="0" applyNumberFormat="0" applyBorder="0" applyAlignment="0" applyProtection="0"/>
    <xf numFmtId="173" fontId="30" fillId="45" borderId="0" applyNumberFormat="0" applyBorder="0" applyAlignment="0" applyProtection="0"/>
    <xf numFmtId="172"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172" fontId="30" fillId="46" borderId="0" applyNumberFormat="0" applyBorder="0" applyAlignment="0" applyProtection="0"/>
    <xf numFmtId="173" fontId="30" fillId="46" borderId="0" applyNumberFormat="0" applyBorder="0" applyAlignment="0" applyProtection="0"/>
    <xf numFmtId="172"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172" fontId="30" fillId="41" borderId="0" applyNumberFormat="0" applyBorder="0" applyAlignment="0" applyProtection="0"/>
    <xf numFmtId="173" fontId="30" fillId="41" borderId="0" applyNumberFormat="0" applyBorder="0" applyAlignment="0" applyProtection="0"/>
    <xf numFmtId="172"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172" fontId="30" fillId="44" borderId="0" applyNumberFormat="0" applyBorder="0" applyAlignment="0" applyProtection="0"/>
    <xf numFmtId="173" fontId="30" fillId="44" borderId="0" applyNumberFormat="0" applyBorder="0" applyAlignment="0" applyProtection="0"/>
    <xf numFmtId="172"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172" fontId="30" fillId="47" borderId="0" applyNumberFormat="0" applyBorder="0" applyAlignment="0" applyProtection="0"/>
    <xf numFmtId="173" fontId="30" fillId="47" borderId="0" applyNumberFormat="0" applyBorder="0" applyAlignment="0" applyProtection="0"/>
    <xf numFmtId="172"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172" fontId="33" fillId="48" borderId="0" applyNumberFormat="0" applyBorder="0" applyAlignment="0" applyProtection="0"/>
    <xf numFmtId="173" fontId="33" fillId="48" borderId="0" applyNumberFormat="0" applyBorder="0" applyAlignment="0" applyProtection="0"/>
    <xf numFmtId="172"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172" fontId="33" fillId="45" borderId="0" applyNumberFormat="0" applyBorder="0" applyAlignment="0" applyProtection="0"/>
    <xf numFmtId="173" fontId="33" fillId="45" borderId="0" applyNumberFormat="0" applyBorder="0" applyAlignment="0" applyProtection="0"/>
    <xf numFmtId="172"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172" fontId="33" fillId="46" borderId="0" applyNumberFormat="0" applyBorder="0" applyAlignment="0" applyProtection="0"/>
    <xf numFmtId="173" fontId="33" fillId="46" borderId="0" applyNumberFormat="0" applyBorder="0" applyAlignment="0" applyProtection="0"/>
    <xf numFmtId="172"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172" fontId="33" fillId="51" borderId="0" applyNumberFormat="0" applyBorder="0" applyAlignment="0" applyProtection="0"/>
    <xf numFmtId="173" fontId="33" fillId="51" borderId="0" applyNumberFormat="0" applyBorder="0" applyAlignment="0" applyProtection="0"/>
    <xf numFmtId="172"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172" fontId="33" fillId="54" borderId="0" applyNumberFormat="0" applyBorder="0" applyAlignment="0" applyProtection="0"/>
    <xf numFmtId="173" fontId="33" fillId="54" borderId="0" applyNumberFormat="0" applyBorder="0" applyAlignment="0" applyProtection="0"/>
    <xf numFmtId="172"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172" fontId="33" fillId="58" borderId="0" applyNumberFormat="0" applyBorder="0" applyAlignment="0" applyProtection="0"/>
    <xf numFmtId="173" fontId="33" fillId="58" borderId="0" applyNumberFormat="0" applyBorder="0" applyAlignment="0" applyProtection="0"/>
    <xf numFmtId="172"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172" fontId="33" fillId="60" borderId="0" applyNumberFormat="0" applyBorder="0" applyAlignment="0" applyProtection="0"/>
    <xf numFmtId="173" fontId="33" fillId="60" borderId="0" applyNumberFormat="0" applyBorder="0" applyAlignment="0" applyProtection="0"/>
    <xf numFmtId="172"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172" fontId="33" fillId="49" borderId="0" applyNumberFormat="0" applyBorder="0" applyAlignment="0" applyProtection="0"/>
    <xf numFmtId="173" fontId="33" fillId="49" borderId="0" applyNumberFormat="0" applyBorder="0" applyAlignment="0" applyProtection="0"/>
    <xf numFmtId="172"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172" fontId="33" fillId="50" borderId="0" applyNumberFormat="0" applyBorder="0" applyAlignment="0" applyProtection="0"/>
    <xf numFmtId="173" fontId="33" fillId="50" borderId="0" applyNumberFormat="0" applyBorder="0" applyAlignment="0" applyProtection="0"/>
    <xf numFmtId="172"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172" fontId="33" fillId="63" borderId="0" applyNumberFormat="0" applyBorder="0" applyAlignment="0" applyProtection="0"/>
    <xf numFmtId="173" fontId="33" fillId="63" borderId="0" applyNumberFormat="0" applyBorder="0" applyAlignment="0" applyProtection="0"/>
    <xf numFmtId="172"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172" fontId="36" fillId="39" borderId="0" applyNumberFormat="0" applyBorder="0" applyAlignment="0" applyProtection="0"/>
    <xf numFmtId="173" fontId="36" fillId="39" borderId="0" applyNumberFormat="0" applyBorder="0" applyAlignment="0" applyProtection="0"/>
    <xf numFmtId="172" fontId="36" fillId="39" borderId="0" applyNumberFormat="0" applyBorder="0" applyAlignment="0" applyProtection="0"/>
    <xf numFmtId="0" fontId="34" fillId="39" borderId="0" applyNumberFormat="0" applyBorder="0" applyAlignment="0" applyProtection="0"/>
    <xf numFmtId="174" fontId="37"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5" fontId="39" fillId="0" borderId="0" applyFill="0" applyBorder="0" applyAlignment="0"/>
    <xf numFmtId="175" fontId="39"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4" fontId="38" fillId="0" borderId="0" applyFill="0" applyBorder="0" applyAlignment="0"/>
    <xf numFmtId="176" fontId="39" fillId="0" borderId="0" applyFill="0" applyBorder="0" applyAlignment="0"/>
    <xf numFmtId="177" fontId="39" fillId="0" borderId="0" applyFill="0" applyBorder="0" applyAlignment="0"/>
    <xf numFmtId="178" fontId="39" fillId="0" borderId="0" applyFill="0" applyBorder="0" applyAlignment="0"/>
    <xf numFmtId="179"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2"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2"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3"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172" fontId="42" fillId="64" borderId="44" applyNumberFormat="0" applyAlignment="0" applyProtection="0"/>
    <xf numFmtId="173" fontId="42" fillId="64" borderId="44" applyNumberFormat="0" applyAlignment="0" applyProtection="0"/>
    <xf numFmtId="172"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0" fontId="43"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0" fontId="44" fillId="10" borderId="40"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173" fontId="45" fillId="65" borderId="45" applyNumberFormat="0" applyAlignment="0" applyProtection="0"/>
    <xf numFmtId="172" fontId="45" fillId="65" borderId="45" applyNumberFormat="0" applyAlignment="0" applyProtection="0"/>
    <xf numFmtId="0" fontId="43" fillId="65" borderId="45" applyNumberFormat="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8"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75" fontId="3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quotePrefix="1">
      <protection locked="0"/>
    </xf>
    <xf numFmtId="168" fontId="29" fillId="0" borderId="0" applyFont="0" applyFill="0" applyBorder="0" applyAlignment="0" applyProtection="0"/>
    <xf numFmtId="168" fontId="2" fillId="0" borderId="0" quotePrefix="1">
      <protection locked="0"/>
    </xf>
    <xf numFmtId="168" fontId="29"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81" fontId="1" fillId="0" borderId="0" applyFont="0" applyFill="0" applyBorder="0" applyAlignment="0" applyProtection="0"/>
    <xf numFmtId="181"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68" fontId="29"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82" fontId="29"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0"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82" fontId="29"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7" fontId="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6" fillId="0" borderId="0" applyFont="0" applyFill="0" applyBorder="0" applyAlignment="0" applyProtection="0"/>
    <xf numFmtId="168" fontId="4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46"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8"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8"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quotePrefix="1">
      <protection locked="0"/>
    </xf>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4" fontId="2" fillId="0" borderId="0" applyFont="0" applyFill="0" applyProtection="0"/>
    <xf numFmtId="168" fontId="2" fillId="0" borderId="0" applyFont="0" applyFill="0" applyBorder="0" applyAlignment="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4" fontId="2" fillId="0" borderId="0" applyFont="0" applyFill="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183" fontId="2" fillId="0" borderId="0" applyFont="0" applyFill="0" applyBorder="0" applyAlignment="0" applyProtection="0"/>
    <xf numFmtId="168" fontId="2" fillId="0" borderId="0" applyFont="0" applyFill="0" applyBorder="0" applyAlignment="0" applyProtection="0"/>
    <xf numFmtId="0" fontId="2"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83" fontId="2" fillId="0" borderId="0" applyFont="0" applyFill="0" applyBorder="0" applyAlignment="0" applyProtection="0"/>
    <xf numFmtId="168" fontId="2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7" fillId="0" borderId="0"/>
    <xf numFmtId="176" fontId="39" fillId="0" borderId="0" applyFont="0" applyFill="0" applyBorder="0" applyAlignment="0" applyProtection="0"/>
    <xf numFmtId="167" fontId="2" fillId="0" borderId="0" applyFont="0" applyFill="0" applyBorder="0" applyAlignment="0" applyProtection="0"/>
    <xf numFmtId="167" fontId="8"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2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4"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5" fontId="39" fillId="0" borderId="0" applyFill="0" applyBorder="0" applyAlignment="0"/>
    <xf numFmtId="176"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172" fontId="2" fillId="0" borderId="0" applyFont="0" applyFill="0" applyBorder="0" applyAlignment="0" applyProtection="0"/>
    <xf numFmtId="173" fontId="2" fillId="0" borderId="0" applyFont="0" applyFill="0" applyBorder="0" applyAlignment="0" applyProtection="0"/>
    <xf numFmtId="172"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172" fontId="52" fillId="0" borderId="0" applyNumberFormat="0" applyFill="0" applyBorder="0" applyAlignment="0" applyProtection="0"/>
    <xf numFmtId="173" fontId="52" fillId="0" borderId="0" applyNumberFormat="0" applyFill="0" applyBorder="0" applyAlignment="0" applyProtection="0"/>
    <xf numFmtId="172" fontId="52" fillId="0" borderId="0" applyNumberFormat="0" applyFill="0" applyBorder="0" applyAlignment="0" applyProtection="0"/>
    <xf numFmtId="0" fontId="50" fillId="0" borderId="0" applyNumberFormat="0" applyFill="0" applyBorder="0" applyAlignment="0" applyProtection="0"/>
    <xf numFmtId="172" fontId="2" fillId="0" borderId="0"/>
    <xf numFmtId="0" fontId="2" fillId="0" borderId="0"/>
    <xf numFmtId="172"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172" fontId="55" fillId="40" borderId="0" applyNumberFormat="0" applyBorder="0" applyAlignment="0" applyProtection="0"/>
    <xf numFmtId="173" fontId="55" fillId="40" borderId="0" applyNumberFormat="0" applyBorder="0" applyAlignment="0" applyProtection="0"/>
    <xf numFmtId="172"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72"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72" fontId="56" fillId="0" borderId="9">
      <alignment horizontal="left" vertical="center"/>
    </xf>
    <xf numFmtId="0" fontId="57" fillId="0" borderId="47" applyNumberFormat="0" applyFill="0" applyAlignment="0" applyProtection="0"/>
    <xf numFmtId="173" fontId="57" fillId="0" borderId="47" applyNumberFormat="0" applyFill="0" applyAlignment="0" applyProtection="0"/>
    <xf numFmtId="0"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172" fontId="57" fillId="0" borderId="47" applyNumberFormat="0" applyFill="0" applyAlignment="0" applyProtection="0"/>
    <xf numFmtId="173" fontId="57" fillId="0" borderId="47" applyNumberFormat="0" applyFill="0" applyAlignment="0" applyProtection="0"/>
    <xf numFmtId="172"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73" fontId="58" fillId="0" borderId="48" applyNumberFormat="0" applyFill="0" applyAlignment="0" applyProtection="0"/>
    <xf numFmtId="0"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172" fontId="58" fillId="0" borderId="48" applyNumberFormat="0" applyFill="0" applyAlignment="0" applyProtection="0"/>
    <xf numFmtId="173" fontId="58" fillId="0" borderId="48" applyNumberFormat="0" applyFill="0" applyAlignment="0" applyProtection="0"/>
    <xf numFmtId="172"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73" fontId="59" fillId="0" borderId="49" applyNumberFormat="0" applyFill="0" applyAlignment="0" applyProtection="0"/>
    <xf numFmtId="0" fontId="59" fillId="0" borderId="49" applyNumberFormat="0" applyFill="0" applyAlignment="0" applyProtection="0"/>
    <xf numFmtId="172" fontId="59" fillId="0" borderId="49" applyNumberFormat="0" applyFill="0" applyAlignment="0" applyProtection="0"/>
    <xf numFmtId="0" fontId="59" fillId="0" borderId="49" applyNumberFormat="0" applyFill="0" applyAlignment="0" applyProtection="0"/>
    <xf numFmtId="172"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172" fontId="59" fillId="0" borderId="49" applyNumberFormat="0" applyFill="0" applyAlignment="0" applyProtection="0"/>
    <xf numFmtId="173" fontId="59" fillId="0" borderId="49" applyNumberFormat="0" applyFill="0" applyAlignment="0" applyProtection="0"/>
    <xf numFmtId="172"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73" fontId="59" fillId="0" borderId="0" applyNumberFormat="0" applyFill="0" applyBorder="0" applyAlignment="0" applyProtection="0"/>
    <xf numFmtId="0"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172" fontId="59" fillId="0" borderId="0" applyNumberFormat="0" applyFill="0" applyBorder="0" applyAlignment="0" applyProtection="0"/>
    <xf numFmtId="173" fontId="59" fillId="0" borderId="0" applyNumberFormat="0" applyFill="0" applyBorder="0" applyAlignment="0" applyProtection="0"/>
    <xf numFmtId="172" fontId="59" fillId="0" borderId="0" applyNumberFormat="0" applyFill="0" applyBorder="0" applyAlignment="0" applyProtection="0"/>
    <xf numFmtId="0" fontId="59" fillId="0" borderId="0" applyNumberFormat="0" applyFill="0" applyBorder="0" applyAlignment="0" applyProtection="0"/>
    <xf numFmtId="37" fontId="60" fillId="0" borderId="0"/>
    <xf numFmtId="172" fontId="61" fillId="0" borderId="0"/>
    <xf numFmtId="0" fontId="61" fillId="0" borderId="0"/>
    <xf numFmtId="172" fontId="61" fillId="0" borderId="0"/>
    <xf numFmtId="172" fontId="56" fillId="0" borderId="0"/>
    <xf numFmtId="0" fontId="56" fillId="0" borderId="0"/>
    <xf numFmtId="172" fontId="56" fillId="0" borderId="0"/>
    <xf numFmtId="172" fontId="62" fillId="0" borderId="0"/>
    <xf numFmtId="0" fontId="62" fillId="0" borderId="0"/>
    <xf numFmtId="172" fontId="62" fillId="0" borderId="0"/>
    <xf numFmtId="172" fontId="63" fillId="0" borderId="0"/>
    <xf numFmtId="0" fontId="63" fillId="0" borderId="0"/>
    <xf numFmtId="172" fontId="63" fillId="0" borderId="0"/>
    <xf numFmtId="172" fontId="64" fillId="0" borderId="0"/>
    <xf numFmtId="0" fontId="64" fillId="0" borderId="0"/>
    <xf numFmtId="172" fontId="64" fillId="0" borderId="0"/>
    <xf numFmtId="172" fontId="65" fillId="0" borderId="0"/>
    <xf numFmtId="0" fontId="65" fillId="0" borderId="0"/>
    <xf numFmtId="172"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72" fontId="2" fillId="0" borderId="0">
      <alignment horizontal="center"/>
    </xf>
    <xf numFmtId="0" fontId="2" fillId="0" borderId="0">
      <alignment horizontal="center"/>
    </xf>
    <xf numFmtId="172" fontId="2" fillId="0" borderId="0">
      <alignment horizontal="center"/>
    </xf>
    <xf numFmtId="172" fontId="66" fillId="0" borderId="0" applyNumberFormat="0" applyFill="0" applyBorder="0" applyAlignment="0" applyProtection="0">
      <alignment vertical="top"/>
      <protection locked="0"/>
    </xf>
    <xf numFmtId="173" fontId="66" fillId="0" borderId="0" applyNumberFormat="0" applyFill="0" applyBorder="0" applyAlignment="0" applyProtection="0">
      <alignment vertical="top"/>
      <protection locked="0"/>
    </xf>
    <xf numFmtId="172" fontId="66" fillId="0" borderId="0" applyNumberFormat="0" applyFill="0" applyBorder="0" applyAlignment="0" applyProtection="0">
      <alignment vertical="top"/>
      <protection locked="0"/>
    </xf>
    <xf numFmtId="172"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2"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2"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3"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172" fontId="70" fillId="43" borderId="44" applyNumberFormat="0" applyAlignment="0" applyProtection="0"/>
    <xf numFmtId="173" fontId="70" fillId="43" borderId="44" applyNumberFormat="0" applyAlignment="0" applyProtection="0"/>
    <xf numFmtId="172"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5" fontId="39" fillId="0" borderId="0" applyFill="0" applyBorder="0" applyAlignment="0"/>
    <xf numFmtId="176"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172" fontId="73" fillId="0" borderId="50" applyNumberFormat="0" applyFill="0" applyAlignment="0" applyProtection="0"/>
    <xf numFmtId="173" fontId="73" fillId="0" borderId="50" applyNumberFormat="0" applyFill="0" applyAlignment="0" applyProtection="0"/>
    <xf numFmtId="172" fontId="73" fillId="0" borderId="50" applyNumberFormat="0" applyFill="0" applyAlignment="0" applyProtection="0"/>
    <xf numFmtId="0" fontId="71" fillId="0" borderId="50" applyNumberFormat="0" applyFill="0" applyAlignment="0" applyProtection="0"/>
    <xf numFmtId="172" fontId="2" fillId="0" borderId="0">
      <alignment horizontal="center"/>
    </xf>
    <xf numFmtId="0" fontId="2" fillId="0" borderId="0">
      <alignment horizontal="center"/>
    </xf>
    <xf numFmtId="172" fontId="2" fillId="0" borderId="0">
      <alignment horizontal="center"/>
    </xf>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172"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172" fontId="76" fillId="73" borderId="0" applyNumberFormat="0" applyBorder="0" applyAlignment="0" applyProtection="0"/>
    <xf numFmtId="173" fontId="76" fillId="73" borderId="0" applyNumberFormat="0" applyBorder="0" applyAlignment="0" applyProtection="0"/>
    <xf numFmtId="172" fontId="76" fillId="73" borderId="0" applyNumberFormat="0" applyBorder="0" applyAlignment="0" applyProtection="0"/>
    <xf numFmtId="0" fontId="74" fillId="73" borderId="0" applyNumberFormat="0" applyBorder="0" applyAlignment="0" applyProtection="0"/>
    <xf numFmtId="1" fontId="77" fillId="0" borderId="0" applyProtection="0"/>
    <xf numFmtId="172" fontId="28" fillId="0" borderId="51"/>
    <xf numFmtId="173" fontId="28" fillId="0" borderId="51"/>
    <xf numFmtId="172"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4"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5"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2" fillId="0" borderId="0"/>
    <xf numFmtId="0" fontId="2" fillId="0" borderId="0"/>
    <xf numFmtId="0" fontId="78" fillId="0" borderId="0"/>
    <xf numFmtId="185" fontId="2" fillId="0" borderId="0"/>
    <xf numFmtId="183" fontId="30"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9" fillId="0" borderId="0"/>
    <xf numFmtId="0" fontId="79" fillId="0" borderId="0"/>
    <xf numFmtId="0" fontId="78" fillId="0" borderId="0"/>
    <xf numFmtId="183" fontId="30" fillId="0" borderId="0"/>
    <xf numFmtId="183" fontId="2" fillId="0" borderId="0"/>
    <xf numFmtId="183" fontId="2" fillId="0" borderId="0"/>
    <xf numFmtId="0" fontId="2" fillId="0" borderId="0"/>
    <xf numFmtId="0" fontId="2" fillId="0" borderId="0"/>
    <xf numFmtId="183"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0" fontId="2"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183" fontId="30"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0" fontId="2" fillId="0" borderId="0"/>
    <xf numFmtId="172"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 fillId="0" borderId="0"/>
    <xf numFmtId="183" fontId="1" fillId="0" borderId="0"/>
    <xf numFmtId="183" fontId="1" fillId="0" borderId="0"/>
    <xf numFmtId="183" fontId="1" fillId="0" borderId="0"/>
    <xf numFmtId="183"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67"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172" fontId="2" fillId="0" borderId="0"/>
    <xf numFmtId="183" fontId="2" fillId="0" borderId="0"/>
    <xf numFmtId="183" fontId="2" fillId="0" borderId="0"/>
    <xf numFmtId="172"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1"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2" fillId="0" borderId="0"/>
    <xf numFmtId="0" fontId="1" fillId="0" borderId="0"/>
    <xf numFmtId="0" fontId="1" fillId="0" borderId="0"/>
    <xf numFmtId="0" fontId="1" fillId="0" borderId="0"/>
    <xf numFmtId="0" fontId="1"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30"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30" fillId="0" borderId="0"/>
    <xf numFmtId="0" fontId="30" fillId="0" borderId="0"/>
    <xf numFmtId="172"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0" fillId="0" borderId="0"/>
    <xf numFmtId="172" fontId="30" fillId="0" borderId="0"/>
    <xf numFmtId="0" fontId="30" fillId="0" borderId="0"/>
    <xf numFmtId="0" fontId="30" fillId="0" borderId="0"/>
    <xf numFmtId="0" fontId="2"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9"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72" fontId="29" fillId="0" borderId="0"/>
    <xf numFmtId="183" fontId="30" fillId="0" borderId="0"/>
    <xf numFmtId="183" fontId="30"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30" fillId="0" borderId="0"/>
    <xf numFmtId="183" fontId="30" fillId="0" borderId="0"/>
    <xf numFmtId="183" fontId="30" fillId="0" borderId="0"/>
    <xf numFmtId="183" fontId="30" fillId="0" borderId="0"/>
    <xf numFmtId="183"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30" fillId="0" borderId="0"/>
    <xf numFmtId="183"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30"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7" fillId="0" borderId="0"/>
    <xf numFmtId="0" fontId="30" fillId="0" borderId="0"/>
    <xf numFmtId="0" fontId="2" fillId="0" borderId="0"/>
    <xf numFmtId="0" fontId="29" fillId="0" borderId="0"/>
    <xf numFmtId="172" fontId="27" fillId="0" borderId="0"/>
    <xf numFmtId="0" fontId="2" fillId="0" borderId="0"/>
    <xf numFmtId="0" fontId="1" fillId="0" borderId="0"/>
    <xf numFmtId="0" fontId="1" fillId="0" borderId="0"/>
    <xf numFmtId="183"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83" fontId="2" fillId="0" borderId="0"/>
    <xf numFmtId="0" fontId="30" fillId="0" borderId="0"/>
    <xf numFmtId="0" fontId="30" fillId="0" borderId="0"/>
    <xf numFmtId="172" fontId="27" fillId="0" borderId="0"/>
    <xf numFmtId="0" fontId="67" fillId="0" borderId="0"/>
    <xf numFmtId="0" fontId="2" fillId="0" borderId="0"/>
    <xf numFmtId="172" fontId="27" fillId="0" borderId="0"/>
    <xf numFmtId="0" fontId="1" fillId="0" borderId="0"/>
    <xf numFmtId="183"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83"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72" fontId="27" fillId="0" borderId="0"/>
    <xf numFmtId="172" fontId="27" fillId="0" borderId="0"/>
    <xf numFmtId="0" fontId="1" fillId="0" borderId="0"/>
    <xf numFmtId="183" fontId="30" fillId="0" borderId="0"/>
    <xf numFmtId="183" fontId="30" fillId="0" borderId="0"/>
    <xf numFmtId="183" fontId="2" fillId="0" borderId="0"/>
    <xf numFmtId="0" fontId="2" fillId="0" borderId="0"/>
    <xf numFmtId="183" fontId="2" fillId="0" borderId="0"/>
    <xf numFmtId="0" fontId="2" fillId="0" borderId="0"/>
    <xf numFmtId="183"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72" fontId="27" fillId="0" borderId="0"/>
    <xf numFmtId="172" fontId="27" fillId="0" borderId="0"/>
    <xf numFmtId="0" fontId="1" fillId="0" borderId="0"/>
    <xf numFmtId="183" fontId="30" fillId="0" borderId="0"/>
    <xf numFmtId="183"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2"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30" fillId="0" borderId="0"/>
    <xf numFmtId="183"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83" fontId="30"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183" fontId="2" fillId="0" borderId="0"/>
    <xf numFmtId="183" fontId="30" fillId="0" borderId="0"/>
    <xf numFmtId="183" fontId="30" fillId="0" borderId="0"/>
    <xf numFmtId="183" fontId="30" fillId="0" borderId="0"/>
    <xf numFmtId="183" fontId="30" fillId="0" borderId="0"/>
    <xf numFmtId="183" fontId="30" fillId="0" borderId="0"/>
    <xf numFmtId="183" fontId="30" fillId="0" borderId="0"/>
    <xf numFmtId="183" fontId="30" fillId="0" borderId="0"/>
    <xf numFmtId="183" fontId="30" fillId="0" borderId="0"/>
    <xf numFmtId="183" fontId="2" fillId="0" borderId="0"/>
    <xf numFmtId="183" fontId="2" fillId="0" borderId="0"/>
    <xf numFmtId="183" fontId="2" fillId="0" borderId="0"/>
    <xf numFmtId="183" fontId="2" fillId="0" borderId="0"/>
    <xf numFmtId="183" fontId="2" fillId="0" borderId="0"/>
    <xf numFmtId="183" fontId="2" fillId="0" borderId="0"/>
    <xf numFmtId="183"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83" fontId="28" fillId="0" borderId="0"/>
    <xf numFmtId="0" fontId="8"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83" fontId="8" fillId="0" borderId="0"/>
    <xf numFmtId="0" fontId="28" fillId="0" borderId="0"/>
    <xf numFmtId="183"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8" fillId="0" borderId="0"/>
    <xf numFmtId="183" fontId="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28" fillId="0" borderId="0"/>
    <xf numFmtId="183" fontId="8"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72" fontId="28" fillId="0" borderId="0"/>
    <xf numFmtId="0" fontId="78" fillId="0" borderId="0"/>
    <xf numFmtId="172"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72" fontId="8" fillId="0" borderId="0"/>
    <xf numFmtId="0" fontId="78" fillId="0" borderId="0"/>
    <xf numFmtId="172"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83"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83"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183" fontId="8" fillId="0" borderId="0"/>
    <xf numFmtId="183" fontId="8" fillId="0" borderId="0"/>
    <xf numFmtId="183" fontId="8" fillId="0" borderId="0"/>
    <xf numFmtId="183" fontId="8" fillId="0" borderId="0"/>
    <xf numFmtId="183" fontId="8" fillId="0" borderId="0"/>
    <xf numFmtId="0" fontId="1" fillId="0" borderId="0"/>
    <xf numFmtId="183" fontId="28"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8" fillId="0" borderId="0"/>
    <xf numFmtId="183" fontId="28" fillId="0" borderId="0"/>
    <xf numFmtId="183" fontId="28" fillId="0" borderId="0"/>
    <xf numFmtId="183"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86"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183" fontId="1" fillId="0" borderId="0"/>
    <xf numFmtId="183" fontId="1" fillId="0" borderId="0"/>
    <xf numFmtId="183" fontId="1" fillId="0" borderId="0"/>
    <xf numFmtId="183" fontId="1" fillId="0" borderId="0"/>
    <xf numFmtId="183" fontId="2" fillId="0" borderId="0"/>
    <xf numFmtId="183" fontId="2" fillId="0" borderId="0"/>
    <xf numFmtId="183" fontId="2" fillId="0" borderId="0"/>
    <xf numFmtId="183" fontId="2" fillId="0" borderId="0"/>
    <xf numFmtId="172"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72" fontId="46" fillId="0" borderId="0"/>
    <xf numFmtId="0" fontId="2" fillId="0" borderId="0"/>
    <xf numFmtId="0" fontId="78" fillId="0" borderId="0"/>
    <xf numFmtId="172" fontId="46"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3" fontId="1" fillId="0" borderId="0"/>
    <xf numFmtId="0"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183" fontId="2" fillId="0" borderId="0"/>
    <xf numFmtId="173" fontId="1" fillId="0" borderId="0"/>
    <xf numFmtId="173" fontId="1" fillId="0" borderId="0"/>
    <xf numFmtId="173" fontId="1" fillId="0" borderId="0"/>
    <xf numFmtId="173" fontId="1" fillId="0" borderId="0"/>
    <xf numFmtId="173" fontId="1" fillId="0" borderId="0"/>
    <xf numFmtId="173" fontId="1" fillId="0" borderId="0"/>
    <xf numFmtId="173"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3"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8"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78" fillId="0" borderId="0"/>
    <xf numFmtId="0" fontId="2" fillId="0" borderId="0"/>
    <xf numFmtId="0" fontId="78"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172"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83"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83" fontId="2" fillId="0" borderId="0"/>
    <xf numFmtId="0" fontId="2" fillId="0" borderId="0"/>
    <xf numFmtId="0" fontId="2" fillId="0" borderId="0"/>
    <xf numFmtId="183" fontId="2" fillId="0" borderId="0"/>
    <xf numFmtId="0" fontId="2" fillId="0" borderId="0"/>
    <xf numFmtId="183" fontId="2" fillId="0" borderId="0"/>
    <xf numFmtId="183" fontId="2" fillId="0" borderId="0"/>
    <xf numFmtId="183" fontId="2" fillId="0" borderId="0"/>
    <xf numFmtId="183" fontId="2" fillId="0" borderId="0"/>
    <xf numFmtId="183"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2"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3"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2"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72"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2"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183" fontId="1" fillId="0" borderId="0"/>
    <xf numFmtId="0" fontId="2" fillId="0" borderId="0"/>
    <xf numFmtId="0" fontId="2" fillId="0" borderId="0"/>
    <xf numFmtId="183" fontId="1" fillId="0" borderId="0"/>
    <xf numFmtId="183" fontId="1" fillId="0" borderId="0"/>
    <xf numFmtId="183" fontId="1" fillId="0" borderId="0"/>
    <xf numFmtId="183"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185"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2"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72"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72"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73"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172" fontId="2" fillId="0" borderId="0"/>
    <xf numFmtId="0" fontId="2" fillId="74" borderId="52" applyNumberFormat="0" applyFont="0" applyAlignment="0" applyProtection="0"/>
    <xf numFmtId="0" fontId="2" fillId="74" borderId="52" applyNumberFormat="0" applyFont="0" applyAlignment="0" applyProtection="0"/>
    <xf numFmtId="173" fontId="2" fillId="0" borderId="0"/>
    <xf numFmtId="172" fontId="2" fillId="0" borderId="0"/>
    <xf numFmtId="172"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7" fontId="2" fillId="0" borderId="0" applyFont="0" applyFill="0" applyBorder="0" applyAlignment="0" applyProtection="0"/>
    <xf numFmtId="188" fontId="2" fillId="0" borderId="0" applyFont="0" applyFill="0" applyBorder="0" applyAlignment="0" applyProtection="0"/>
    <xf numFmtId="189" fontId="83" fillId="0" borderId="0">
      <alignment horizontal="left"/>
    </xf>
    <xf numFmtId="0" fontId="2" fillId="0" borderId="0"/>
    <xf numFmtId="0" fontId="2" fillId="0" borderId="0"/>
    <xf numFmtId="172" fontId="2" fillId="0" borderId="0"/>
    <xf numFmtId="3" fontId="2" fillId="75" borderId="3" applyFont="0">
      <alignment horizontal="right" vertical="center"/>
      <protection locked="0"/>
    </xf>
    <xf numFmtId="172" fontId="84" fillId="0" borderId="0"/>
    <xf numFmtId="0" fontId="84" fillId="0" borderId="0"/>
    <xf numFmtId="172"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2"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2"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3"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172" fontId="87" fillId="64" borderId="53" applyNumberFormat="0" applyAlignment="0" applyProtection="0"/>
    <xf numFmtId="173" fontId="87" fillId="64" borderId="53" applyNumberFormat="0" applyAlignment="0" applyProtection="0"/>
    <xf numFmtId="172" fontId="87" fillId="64" borderId="53" applyNumberFormat="0" applyAlignment="0" applyProtection="0"/>
    <xf numFmtId="0" fontId="85" fillId="64" borderId="53" applyNumberFormat="0" applyAlignment="0" applyProtection="0"/>
    <xf numFmtId="0" fontId="27" fillId="0" borderId="0"/>
    <xf numFmtId="179" fontId="39" fillId="0" borderId="0" applyFont="0" applyFill="0" applyBorder="0" applyAlignment="0" applyProtection="0"/>
    <xf numFmtId="190"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5" fontId="39" fillId="0" borderId="0" applyFill="0" applyBorder="0" applyAlignment="0"/>
    <xf numFmtId="176" fontId="39" fillId="0" borderId="0" applyFill="0" applyBorder="0" applyAlignment="0"/>
    <xf numFmtId="175" fontId="39" fillId="0" borderId="0" applyFill="0" applyBorder="0" applyAlignment="0"/>
    <xf numFmtId="180" fontId="39" fillId="0" borderId="0" applyFill="0" applyBorder="0" applyAlignment="0"/>
    <xf numFmtId="176" fontId="39" fillId="0" borderId="0" applyFill="0" applyBorder="0" applyAlignment="0"/>
    <xf numFmtId="172" fontId="2" fillId="0" borderId="0"/>
    <xf numFmtId="0" fontId="2" fillId="0" borderId="0"/>
    <xf numFmtId="172" fontId="2" fillId="0" borderId="0"/>
    <xf numFmtId="191"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92" fontId="2" fillId="70" borderId="3" applyFont="0">
      <alignment horizontal="right" vertical="center"/>
    </xf>
    <xf numFmtId="0" fontId="90" fillId="0" borderId="0"/>
    <xf numFmtId="0" fontId="27" fillId="0" borderId="0"/>
    <xf numFmtId="0" fontId="91" fillId="0" borderId="0"/>
    <xf numFmtId="0" fontId="91" fillId="0" borderId="0"/>
    <xf numFmtId="172" fontId="27" fillId="0" borderId="0"/>
    <xf numFmtId="172"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93" fontId="39" fillId="0" borderId="0" applyFill="0" applyBorder="0" applyAlignment="0"/>
    <xf numFmtId="194" fontId="39" fillId="0" borderId="0" applyFill="0" applyBorder="0" applyAlignment="0"/>
    <xf numFmtId="0" fontId="94" fillId="0" borderId="0">
      <alignment horizontal="center" vertical="top"/>
    </xf>
    <xf numFmtId="0" fontId="95" fillId="0" borderId="0" applyNumberFormat="0" applyFill="0" applyBorder="0" applyAlignment="0" applyProtection="0"/>
    <xf numFmtId="173" fontId="95" fillId="0" borderId="0" applyNumberFormat="0" applyFill="0" applyBorder="0" applyAlignment="0" applyProtection="0"/>
    <xf numFmtId="0"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172" fontId="95" fillId="0" borderId="0" applyNumberFormat="0" applyFill="0" applyBorder="0" applyAlignment="0" applyProtection="0"/>
    <xf numFmtId="173" fontId="95" fillId="0" borderId="0" applyNumberFormat="0" applyFill="0" applyBorder="0" applyAlignment="0" applyProtection="0"/>
    <xf numFmtId="172"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2"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2"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3"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172" fontId="96" fillId="0" borderId="54" applyNumberFormat="0" applyFill="0" applyAlignment="0" applyProtection="0"/>
    <xf numFmtId="173" fontId="96" fillId="0" borderId="54" applyNumberFormat="0" applyFill="0" applyAlignment="0" applyProtection="0"/>
    <xf numFmtId="172" fontId="96" fillId="0" borderId="54" applyNumberFormat="0" applyFill="0" applyAlignment="0" applyProtection="0"/>
    <xf numFmtId="0" fontId="49" fillId="0" borderId="54" applyNumberFormat="0" applyFill="0" applyAlignment="0" applyProtection="0"/>
    <xf numFmtId="0" fontId="27" fillId="0" borderId="55"/>
    <xf numFmtId="189" fontId="83" fillId="0" borderId="0">
      <alignment horizontal="left"/>
    </xf>
    <xf numFmtId="0" fontId="2" fillId="0" borderId="0"/>
    <xf numFmtId="0" fontId="2" fillId="0" borderId="0"/>
    <xf numFmtId="172" fontId="2" fillId="0" borderId="0"/>
    <xf numFmtId="172" fontId="2" fillId="0" borderId="0">
      <alignment horizontal="center" textRotation="90"/>
    </xf>
    <xf numFmtId="0" fontId="2" fillId="0" borderId="0">
      <alignment horizontal="center" textRotation="90"/>
    </xf>
    <xf numFmtId="172" fontId="2" fillId="0" borderId="0">
      <alignment horizontal="center" textRotation="90"/>
    </xf>
    <xf numFmtId="195" fontId="28" fillId="0" borderId="0" applyFont="0" applyFill="0" applyBorder="0" applyAlignment="0" applyProtection="0"/>
    <xf numFmtId="196"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172" fontId="98" fillId="0" borderId="0" applyNumberFormat="0" applyFill="0" applyBorder="0" applyAlignment="0" applyProtection="0"/>
    <xf numFmtId="173" fontId="98" fillId="0" borderId="0" applyNumberFormat="0" applyFill="0" applyBorder="0" applyAlignment="0" applyProtection="0"/>
    <xf numFmtId="172"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165" fontId="100" fillId="0" borderId="0" applyFont="0" applyFill="0" applyBorder="0" applyAlignment="0" applyProtection="0"/>
    <xf numFmtId="167"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166" fontId="100" fillId="0" borderId="0" applyFont="0" applyFill="0" applyBorder="0" applyAlignment="0" applyProtection="0"/>
    <xf numFmtId="168"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93" applyNumberFormat="0" applyFill="0" applyAlignment="0" applyProtection="0"/>
    <xf numFmtId="172" fontId="96" fillId="0" borderId="93" applyNumberFormat="0" applyFill="0" applyAlignment="0" applyProtection="0"/>
    <xf numFmtId="173" fontId="96" fillId="0" borderId="93" applyNumberFormat="0" applyFill="0" applyAlignment="0" applyProtection="0"/>
    <xf numFmtId="172" fontId="96" fillId="0" borderId="93" applyNumberFormat="0" applyFill="0" applyAlignment="0" applyProtection="0"/>
    <xf numFmtId="172" fontId="96" fillId="0" borderId="93" applyNumberFormat="0" applyFill="0" applyAlignment="0" applyProtection="0"/>
    <xf numFmtId="173" fontId="96" fillId="0" borderId="93" applyNumberFormat="0" applyFill="0" applyAlignment="0" applyProtection="0"/>
    <xf numFmtId="172" fontId="96" fillId="0" borderId="93" applyNumberFormat="0" applyFill="0" applyAlignment="0" applyProtection="0"/>
    <xf numFmtId="172" fontId="96" fillId="0" borderId="93" applyNumberFormat="0" applyFill="0" applyAlignment="0" applyProtection="0"/>
    <xf numFmtId="173" fontId="96" fillId="0" borderId="93" applyNumberFormat="0" applyFill="0" applyAlignment="0" applyProtection="0"/>
    <xf numFmtId="172" fontId="96" fillId="0" borderId="93" applyNumberFormat="0" applyFill="0" applyAlignment="0" applyProtection="0"/>
    <xf numFmtId="172" fontId="96" fillId="0" borderId="93" applyNumberFormat="0" applyFill="0" applyAlignment="0" applyProtection="0"/>
    <xf numFmtId="173" fontId="96" fillId="0" borderId="93" applyNumberFormat="0" applyFill="0" applyAlignment="0" applyProtection="0"/>
    <xf numFmtId="172"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73"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72"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72" fontId="96"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0" fontId="49" fillId="0" borderId="93" applyNumberFormat="0" applyFill="0" applyAlignment="0" applyProtection="0"/>
    <xf numFmtId="192" fontId="2" fillId="70" borderId="87" applyFont="0">
      <alignment horizontal="right" vertical="center"/>
    </xf>
    <xf numFmtId="3" fontId="2" fillId="70" borderId="87" applyFont="0">
      <alignment horizontal="right" vertical="center"/>
    </xf>
    <xf numFmtId="0" fontId="85" fillId="64" borderId="92" applyNumberFormat="0" applyAlignment="0" applyProtection="0"/>
    <xf numFmtId="172" fontId="87" fillId="64" borderId="92" applyNumberFormat="0" applyAlignment="0" applyProtection="0"/>
    <xf numFmtId="173" fontId="87" fillId="64" borderId="92" applyNumberFormat="0" applyAlignment="0" applyProtection="0"/>
    <xf numFmtId="172" fontId="87" fillId="64" borderId="92" applyNumberFormat="0" applyAlignment="0" applyProtection="0"/>
    <xf numFmtId="172" fontId="87" fillId="64" borderId="92" applyNumberFormat="0" applyAlignment="0" applyProtection="0"/>
    <xf numFmtId="173" fontId="87" fillId="64" borderId="92" applyNumberFormat="0" applyAlignment="0" applyProtection="0"/>
    <xf numFmtId="172" fontId="87" fillId="64" borderId="92" applyNumberFormat="0" applyAlignment="0" applyProtection="0"/>
    <xf numFmtId="172" fontId="87" fillId="64" borderId="92" applyNumberFormat="0" applyAlignment="0" applyProtection="0"/>
    <xf numFmtId="173" fontId="87" fillId="64" borderId="92" applyNumberFormat="0" applyAlignment="0" applyProtection="0"/>
    <xf numFmtId="172" fontId="87" fillId="64" borderId="92" applyNumberFormat="0" applyAlignment="0" applyProtection="0"/>
    <xf numFmtId="172" fontId="87" fillId="64" borderId="92" applyNumberFormat="0" applyAlignment="0" applyProtection="0"/>
    <xf numFmtId="173" fontId="87" fillId="64" borderId="92" applyNumberFormat="0" applyAlignment="0" applyProtection="0"/>
    <xf numFmtId="172"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73"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72"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172" fontId="87"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0" fontId="85" fillId="64" borderId="92" applyNumberFormat="0" applyAlignment="0" applyProtection="0"/>
    <xf numFmtId="3" fontId="2" fillId="75" borderId="87" applyFont="0">
      <alignment horizontal="right" vertical="center"/>
      <protection locked="0"/>
    </xf>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0" fontId="29" fillId="74" borderId="91" applyNumberFormat="0" applyFont="0" applyAlignment="0" applyProtection="0"/>
    <xf numFmtId="3" fontId="2" fillId="72" borderId="87" applyFont="0">
      <alignment horizontal="right" vertical="center"/>
      <protection locked="0"/>
    </xf>
    <xf numFmtId="0" fontId="68" fillId="43" borderId="90" applyNumberFormat="0" applyAlignment="0" applyProtection="0"/>
    <xf numFmtId="172" fontId="70" fillId="43" borderId="90" applyNumberFormat="0" applyAlignment="0" applyProtection="0"/>
    <xf numFmtId="173" fontId="70" fillId="43" borderId="90" applyNumberFormat="0" applyAlignment="0" applyProtection="0"/>
    <xf numFmtId="172" fontId="70" fillId="43" borderId="90" applyNumberFormat="0" applyAlignment="0" applyProtection="0"/>
    <xf numFmtId="172" fontId="70" fillId="43" borderId="90" applyNumberFormat="0" applyAlignment="0" applyProtection="0"/>
    <xf numFmtId="173" fontId="70" fillId="43" borderId="90" applyNumberFormat="0" applyAlignment="0" applyProtection="0"/>
    <xf numFmtId="172" fontId="70" fillId="43" borderId="90" applyNumberFormat="0" applyAlignment="0" applyProtection="0"/>
    <xf numFmtId="172" fontId="70" fillId="43" borderId="90" applyNumberFormat="0" applyAlignment="0" applyProtection="0"/>
    <xf numFmtId="173" fontId="70" fillId="43" borderId="90" applyNumberFormat="0" applyAlignment="0" applyProtection="0"/>
    <xf numFmtId="172" fontId="70" fillId="43" borderId="90" applyNumberFormat="0" applyAlignment="0" applyProtection="0"/>
    <xf numFmtId="172" fontId="70" fillId="43" borderId="90" applyNumberFormat="0" applyAlignment="0" applyProtection="0"/>
    <xf numFmtId="173" fontId="70" fillId="43" borderId="90" applyNumberFormat="0" applyAlignment="0" applyProtection="0"/>
    <xf numFmtId="172"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73"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72"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172" fontId="70"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68" fillId="43" borderId="90" applyNumberFormat="0" applyAlignment="0" applyProtection="0"/>
    <xf numFmtId="0" fontId="2" fillId="71" borderId="88" applyNumberFormat="0" applyFont="0" applyBorder="0" applyProtection="0">
      <alignment horizontal="left" vertical="center"/>
    </xf>
    <xf numFmtId="9" fontId="2" fillId="71" borderId="87" applyFont="0" applyProtection="0">
      <alignment horizontal="right" vertical="center"/>
    </xf>
    <xf numFmtId="3" fontId="2" fillId="71" borderId="87" applyFont="0" applyProtection="0">
      <alignment horizontal="right" vertical="center"/>
    </xf>
    <xf numFmtId="0" fontId="64" fillId="70" borderId="88" applyFont="0" applyBorder="0">
      <alignment horizontal="center" wrapText="1"/>
    </xf>
    <xf numFmtId="172" fontId="56" fillId="0" borderId="85">
      <alignment horizontal="left" vertical="center"/>
    </xf>
    <xf numFmtId="0" fontId="56" fillId="0" borderId="85">
      <alignment horizontal="left" vertical="center"/>
    </xf>
    <xf numFmtId="0" fontId="56" fillId="0" borderId="85">
      <alignment horizontal="left" vertical="center"/>
    </xf>
    <xf numFmtId="0" fontId="2" fillId="69" borderId="87" applyNumberFormat="0" applyFont="0" applyBorder="0" applyProtection="0">
      <alignment horizontal="center" vertical="center"/>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38" fillId="0" borderId="87" applyNumberFormat="0" applyAlignment="0">
      <alignment horizontal="right"/>
      <protection locked="0"/>
    </xf>
    <xf numFmtId="0" fontId="40" fillId="64" borderId="90" applyNumberFormat="0" applyAlignment="0" applyProtection="0"/>
    <xf numFmtId="172" fontId="42" fillId="64" borderId="90" applyNumberFormat="0" applyAlignment="0" applyProtection="0"/>
    <xf numFmtId="173" fontId="42" fillId="64" borderId="90" applyNumberFormat="0" applyAlignment="0" applyProtection="0"/>
    <xf numFmtId="172" fontId="42" fillId="64" borderId="90" applyNumberFormat="0" applyAlignment="0" applyProtection="0"/>
    <xf numFmtId="172" fontId="42" fillId="64" borderId="90" applyNumberFormat="0" applyAlignment="0" applyProtection="0"/>
    <xf numFmtId="173" fontId="42" fillId="64" borderId="90" applyNumberFormat="0" applyAlignment="0" applyProtection="0"/>
    <xf numFmtId="172" fontId="42" fillId="64" borderId="90" applyNumberFormat="0" applyAlignment="0" applyProtection="0"/>
    <xf numFmtId="172" fontId="42" fillId="64" borderId="90" applyNumberFormat="0" applyAlignment="0" applyProtection="0"/>
    <xf numFmtId="173" fontId="42" fillId="64" borderId="90" applyNumberFormat="0" applyAlignment="0" applyProtection="0"/>
    <xf numFmtId="172" fontId="42" fillId="64" borderId="90" applyNumberFormat="0" applyAlignment="0" applyProtection="0"/>
    <xf numFmtId="172" fontId="42" fillId="64" borderId="90" applyNumberFormat="0" applyAlignment="0" applyProtection="0"/>
    <xf numFmtId="173" fontId="42" fillId="64" borderId="90" applyNumberFormat="0" applyAlignment="0" applyProtection="0"/>
    <xf numFmtId="172"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73"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72"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172" fontId="42"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40" fillId="64" borderId="90" applyNumberFormat="0" applyAlignment="0" applyProtection="0"/>
    <xf numFmtId="0" fontId="1" fillId="0" borderId="0"/>
    <xf numFmtId="173" fontId="28" fillId="37" borderId="0"/>
    <xf numFmtId="0" fontId="2" fillId="0" borderId="0">
      <alignment vertical="center"/>
    </xf>
    <xf numFmtId="43" fontId="1" fillId="0" borderId="0" applyFont="0" applyFill="0" applyBorder="0" applyAlignment="0" applyProtection="0"/>
  </cellStyleXfs>
  <cellXfs count="690">
    <xf numFmtId="0" fontId="0" fillId="0" borderId="0" xfId="0"/>
    <xf numFmtId="0" fontId="4" fillId="0" borderId="0" xfId="0" applyFont="1"/>
    <xf numFmtId="0" fontId="0" fillId="0" borderId="0" xfId="0" applyAlignment="1">
      <alignment wrapText="1"/>
    </xf>
    <xf numFmtId="171" fontId="0" fillId="0" borderId="0" xfId="0" applyNumberFormat="1"/>
    <xf numFmtId="171" fontId="3" fillId="0" borderId="0" xfId="0" applyNumberFormat="1" applyFont="1" applyAlignment="1">
      <alignment horizontal="center"/>
    </xf>
    <xf numFmtId="171" fontId="0" fillId="0" borderId="0" xfId="0" applyNumberFormat="1" applyAlignment="1">
      <alignment horizontal="center"/>
    </xf>
    <xf numFmtId="171"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9" fillId="0" borderId="24"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9" fontId="7" fillId="3" borderId="3" xfId="1" applyNumberFormat="1" applyFont="1" applyFill="1" applyBorder="1" applyAlignment="1" applyProtection="1">
      <alignment horizontal="center" vertical="center" wrapText="1"/>
      <protection locked="0"/>
    </xf>
    <xf numFmtId="169" fontId="7" fillId="3" borderId="22" xfId="1" applyNumberFormat="1" applyFont="1" applyFill="1" applyBorder="1" applyAlignment="1" applyProtection="1">
      <alignment horizontal="center" vertical="center" wrapText="1"/>
      <protection locked="0"/>
    </xf>
    <xf numFmtId="169"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70"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70"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9"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71" fontId="25" fillId="0" borderId="69" xfId="0" applyNumberFormat="1" applyFont="1" applyBorder="1" applyAlignment="1">
      <alignment horizontal="center"/>
    </xf>
    <xf numFmtId="171" fontId="25" fillId="0" borderId="67" xfId="0" applyNumberFormat="1" applyFont="1" applyBorder="1" applyAlignment="1">
      <alignment horizontal="center"/>
    </xf>
    <xf numFmtId="171" fontId="19" fillId="0" borderId="67" xfId="0" applyNumberFormat="1" applyFont="1" applyBorder="1" applyAlignment="1">
      <alignment horizontal="center"/>
    </xf>
    <xf numFmtId="171" fontId="25" fillId="0" borderId="70" xfId="0" applyNumberFormat="1" applyFont="1" applyBorder="1" applyAlignment="1">
      <alignment horizontal="center"/>
    </xf>
    <xf numFmtId="171" fontId="24" fillId="36" borderId="62" xfId="0" applyNumberFormat="1" applyFont="1" applyFill="1" applyBorder="1" applyAlignment="1">
      <alignment horizontal="center"/>
    </xf>
    <xf numFmtId="171" fontId="25" fillId="0" borderId="66"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71"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1"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9"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6"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7"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71" fontId="18" fillId="76" borderId="67" xfId="0" applyNumberFormat="1" applyFont="1" applyFill="1" applyBorder="1" applyAlignment="1">
      <alignment horizontal="center"/>
    </xf>
    <xf numFmtId="197" fontId="9" fillId="2" borderId="26" xfId="0" applyNumberFormat="1" applyFont="1" applyFill="1" applyBorder="1" applyAlignment="1" applyProtection="1">
      <alignment vertical="center"/>
      <protection locked="0"/>
    </xf>
    <xf numFmtId="197" fontId="17" fillId="2" borderId="26" xfId="0" applyNumberFormat="1" applyFont="1" applyFill="1" applyBorder="1" applyAlignment="1" applyProtection="1">
      <alignment vertical="center"/>
      <protection locked="0"/>
    </xf>
    <xf numFmtId="197" fontId="17" fillId="2" borderId="27" xfId="0" applyNumberFormat="1" applyFont="1" applyFill="1" applyBorder="1" applyAlignment="1" applyProtection="1">
      <alignment vertical="center"/>
      <protection locked="0"/>
    </xf>
    <xf numFmtId="197" fontId="9" fillId="0" borderId="3" xfId="7" applyNumberFormat="1" applyFont="1" applyFill="1" applyBorder="1" applyAlignment="1" applyProtection="1">
      <alignment horizontal="right"/>
    </xf>
    <xf numFmtId="197" fontId="9" fillId="36" borderId="3" xfId="7" applyNumberFormat="1" applyFont="1" applyFill="1" applyBorder="1" applyAlignment="1" applyProtection="1">
      <alignment horizontal="right"/>
    </xf>
    <xf numFmtId="197" fontId="9" fillId="0" borderId="10" xfId="0" applyNumberFormat="1" applyFont="1" applyBorder="1" applyAlignment="1">
      <alignment horizontal="right"/>
    </xf>
    <xf numFmtId="197" fontId="9" fillId="0" borderId="3" xfId="0" applyNumberFormat="1" applyFont="1" applyBorder="1" applyAlignment="1">
      <alignment horizontal="right"/>
    </xf>
    <xf numFmtId="197" fontId="9" fillId="36" borderId="23" xfId="0" applyNumberFormat="1" applyFont="1" applyFill="1" applyBorder="1" applyAlignment="1">
      <alignment horizontal="right"/>
    </xf>
    <xf numFmtId="197" fontId="9" fillId="0" borderId="3" xfId="7" applyNumberFormat="1" applyFont="1" applyFill="1" applyBorder="1" applyAlignment="1" applyProtection="1">
      <alignment horizontal="right"/>
      <protection locked="0"/>
    </xf>
    <xf numFmtId="197" fontId="9" fillId="0" borderId="10" xfId="0" applyNumberFormat="1" applyFont="1" applyBorder="1" applyAlignment="1" applyProtection="1">
      <alignment horizontal="right"/>
      <protection locked="0"/>
    </xf>
    <xf numFmtId="197" fontId="9" fillId="0" borderId="3" xfId="0" applyNumberFormat="1" applyFont="1" applyBorder="1" applyAlignment="1" applyProtection="1">
      <alignment horizontal="right"/>
      <protection locked="0"/>
    </xf>
    <xf numFmtId="197" fontId="9" fillId="0" borderId="23" xfId="0" applyNumberFormat="1" applyFont="1" applyBorder="1" applyAlignment="1">
      <alignment horizontal="right"/>
    </xf>
    <xf numFmtId="197" fontId="9" fillId="36" borderId="26" xfId="7" applyNumberFormat="1" applyFont="1" applyFill="1" applyBorder="1" applyAlignment="1" applyProtection="1">
      <alignment horizontal="right"/>
    </xf>
    <xf numFmtId="197" fontId="9" fillId="36" borderId="27" xfId="0" applyNumberFormat="1" applyFont="1" applyFill="1" applyBorder="1" applyAlignment="1">
      <alignment horizontal="right"/>
    </xf>
    <xf numFmtId="197" fontId="20" fillId="0" borderId="3" xfId="0" applyNumberFormat="1" applyFont="1" applyBorder="1" applyAlignment="1" applyProtection="1">
      <alignment horizontal="right"/>
      <protection locked="0"/>
    </xf>
    <xf numFmtId="197" fontId="9" fillId="36" borderId="23" xfId="7" applyNumberFormat="1" applyFont="1" applyFill="1" applyBorder="1" applyAlignment="1" applyProtection="1">
      <alignment horizontal="right"/>
    </xf>
    <xf numFmtId="197" fontId="20" fillId="36" borderId="3" xfId="0" applyNumberFormat="1" applyFont="1" applyFill="1" applyBorder="1" applyAlignment="1">
      <alignment horizontal="right"/>
    </xf>
    <xf numFmtId="197" fontId="9" fillId="0" borderId="23" xfId="7" applyNumberFormat="1" applyFont="1" applyFill="1" applyBorder="1" applyAlignment="1" applyProtection="1">
      <alignment horizontal="right"/>
    </xf>
    <xf numFmtId="197" fontId="21" fillId="0" borderId="3" xfId="0" applyNumberFormat="1" applyFont="1" applyBorder="1" applyAlignment="1">
      <alignment horizontal="center"/>
    </xf>
    <xf numFmtId="197" fontId="21" fillId="0" borderId="23" xfId="0" applyNumberFormat="1" applyFont="1" applyBorder="1" applyAlignment="1">
      <alignment horizontal="center"/>
    </xf>
    <xf numFmtId="197" fontId="20" fillId="0" borderId="23" xfId="0" applyNumberFormat="1" applyFont="1" applyBorder="1" applyAlignment="1" applyProtection="1">
      <alignment horizontal="right"/>
      <protection locked="0"/>
    </xf>
    <xf numFmtId="197" fontId="9" fillId="36" borderId="3" xfId="7" applyNumberFormat="1" applyFont="1" applyFill="1" applyBorder="1" applyAlignment="1" applyProtection="1"/>
    <xf numFmtId="197" fontId="20" fillId="0" borderId="3" xfId="0" applyNumberFormat="1" applyFont="1" applyBorder="1" applyProtection="1">
      <protection locked="0"/>
    </xf>
    <xf numFmtId="197" fontId="9" fillId="36" borderId="23" xfId="7" applyNumberFormat="1" applyFont="1" applyFill="1" applyBorder="1" applyAlignment="1" applyProtection="1"/>
    <xf numFmtId="197" fontId="20" fillId="0" borderId="3" xfId="0" applyNumberFormat="1" applyFont="1" applyBorder="1" applyAlignment="1" applyProtection="1">
      <alignment horizontal="right" vertical="center"/>
      <protection locked="0"/>
    </xf>
    <xf numFmtId="197" fontId="20" fillId="36" borderId="26" xfId="0" applyNumberFormat="1" applyFont="1" applyFill="1" applyBorder="1" applyAlignment="1">
      <alignment horizontal="right"/>
    </xf>
    <xf numFmtId="197" fontId="9" fillId="36" borderId="27" xfId="7" applyNumberFormat="1" applyFont="1" applyFill="1" applyBorder="1" applyAlignment="1" applyProtection="1">
      <alignment horizontal="right"/>
    </xf>
    <xf numFmtId="197" fontId="9" fillId="36" borderId="3" xfId="0" applyNumberFormat="1" applyFont="1" applyFill="1" applyBorder="1" applyAlignment="1">
      <alignment horizontal="right"/>
    </xf>
    <xf numFmtId="197" fontId="9" fillId="0" borderId="26" xfId="0" applyNumberFormat="1" applyFont="1" applyBorder="1" applyAlignment="1">
      <alignment horizontal="right"/>
    </xf>
    <xf numFmtId="197"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7" fontId="0" fillId="36" borderId="21" xfId="0" applyNumberFormat="1" applyFill="1" applyBorder="1" applyAlignment="1">
      <alignment horizontal="center" vertical="center"/>
    </xf>
    <xf numFmtId="197" fontId="0" fillId="0" borderId="23" xfId="0" applyNumberFormat="1" applyBorder="1"/>
    <xf numFmtId="197" fontId="0" fillId="0" borderId="23" xfId="0" applyNumberFormat="1" applyBorder="1" applyAlignment="1">
      <alignment wrapText="1"/>
    </xf>
    <xf numFmtId="197" fontId="0" fillId="36" borderId="23" xfId="0" applyNumberFormat="1" applyFill="1" applyBorder="1" applyAlignment="1">
      <alignment horizontal="center" vertical="center" wrapText="1"/>
    </xf>
    <xf numFmtId="197" fontId="0" fillId="36" borderId="27" xfId="0" applyNumberFormat="1" applyFill="1" applyBorder="1" applyAlignment="1">
      <alignment horizontal="center" vertical="center" wrapText="1"/>
    </xf>
    <xf numFmtId="197" fontId="7" fillId="36" borderId="23" xfId="2" applyNumberFormat="1" applyFont="1" applyFill="1" applyBorder="1" applyAlignment="1" applyProtection="1">
      <alignment vertical="top"/>
    </xf>
    <xf numFmtId="197" fontId="7" fillId="3" borderId="23" xfId="2" applyNumberFormat="1" applyFont="1" applyFill="1" applyBorder="1" applyAlignment="1" applyProtection="1">
      <alignment vertical="top"/>
      <protection locked="0"/>
    </xf>
    <xf numFmtId="197" fontId="7" fillId="36" borderId="23" xfId="2" applyNumberFormat="1" applyFont="1" applyFill="1" applyBorder="1" applyAlignment="1" applyProtection="1">
      <alignment vertical="top" wrapText="1"/>
    </xf>
    <xf numFmtId="197" fontId="7" fillId="3" borderId="23" xfId="2" applyNumberFormat="1" applyFont="1" applyFill="1" applyBorder="1" applyAlignment="1" applyProtection="1">
      <alignment vertical="top" wrapText="1"/>
      <protection locked="0"/>
    </xf>
    <xf numFmtId="197" fontId="7" fillId="36" borderId="23" xfId="2" applyNumberFormat="1" applyFont="1" applyFill="1" applyBorder="1" applyAlignment="1" applyProtection="1">
      <alignment vertical="top" wrapText="1"/>
      <protection locked="0"/>
    </xf>
    <xf numFmtId="197" fontId="7" fillId="36" borderId="27" xfId="2" applyNumberFormat="1" applyFont="1" applyFill="1" applyBorder="1" applyAlignment="1" applyProtection="1">
      <alignment vertical="top" wrapText="1"/>
    </xf>
    <xf numFmtId="197" fontId="25" fillId="0" borderId="35" xfId="0" applyNumberFormat="1" applyFont="1" applyBorder="1" applyAlignment="1">
      <alignment vertical="center"/>
    </xf>
    <xf numFmtId="197" fontId="25" fillId="0" borderId="14" xfId="0" applyNumberFormat="1" applyFont="1" applyBorder="1" applyAlignment="1">
      <alignment vertical="center"/>
    </xf>
    <xf numFmtId="197" fontId="25" fillId="0" borderId="15" xfId="0" applyNumberFormat="1" applyFont="1" applyBorder="1" applyAlignment="1">
      <alignment vertical="center"/>
    </xf>
    <xf numFmtId="197" fontId="24" fillId="36" borderId="17" xfId="0" applyNumberFormat="1" applyFont="1" applyFill="1" applyBorder="1" applyAlignment="1">
      <alignment vertical="center"/>
    </xf>
    <xf numFmtId="197" fontId="25" fillId="0" borderId="18" xfId="0" applyNumberFormat="1" applyFont="1" applyBorder="1" applyAlignment="1">
      <alignment vertical="center"/>
    </xf>
    <xf numFmtId="197" fontId="24" fillId="36" borderId="64" xfId="0" applyNumberFormat="1" applyFont="1" applyFill="1" applyBorder="1" applyAlignment="1">
      <alignment vertical="center"/>
    </xf>
    <xf numFmtId="197" fontId="25" fillId="36" borderId="14" xfId="0" applyNumberFormat="1" applyFont="1" applyFill="1" applyBorder="1" applyAlignment="1">
      <alignment vertical="center"/>
    </xf>
    <xf numFmtId="197" fontId="4" fillId="0" borderId="3" xfId="0" applyNumberFormat="1" applyFont="1" applyBorder="1"/>
    <xf numFmtId="197" fontId="4" fillId="36" borderId="26" xfId="0" applyNumberFormat="1" applyFont="1" applyFill="1" applyBorder="1"/>
    <xf numFmtId="197" fontId="4" fillId="0" borderId="22" xfId="0" applyNumberFormat="1" applyFont="1" applyBorder="1"/>
    <xf numFmtId="197" fontId="4" fillId="0" borderId="23" xfId="0" applyNumberFormat="1" applyFont="1" applyBorder="1"/>
    <xf numFmtId="197" fontId="4" fillId="36" borderId="57" xfId="0" applyNumberFormat="1" applyFont="1" applyFill="1" applyBorder="1"/>
    <xf numFmtId="197" fontId="4" fillId="36" borderId="25" xfId="0" applyNumberFormat="1" applyFont="1" applyFill="1" applyBorder="1"/>
    <xf numFmtId="197" fontId="4" fillId="36" borderId="27" xfId="0" applyNumberFormat="1" applyFont="1" applyFill="1" applyBorder="1"/>
    <xf numFmtId="197" fontId="4" fillId="36" borderId="58" xfId="0" applyNumberFormat="1" applyFont="1" applyFill="1" applyBorder="1"/>
    <xf numFmtId="197" fontId="9" fillId="36" borderId="3" xfId="5" applyNumberFormat="1" applyFont="1" applyFill="1" applyBorder="1" applyProtection="1">
      <protection locked="0"/>
    </xf>
    <xf numFmtId="197" fontId="9" fillId="3" borderId="3" xfId="5" applyNumberFormat="1" applyFont="1" applyFill="1" applyBorder="1" applyProtection="1">
      <protection locked="0"/>
    </xf>
    <xf numFmtId="197" fontId="10" fillId="36" borderId="26" xfId="16" applyNumberFormat="1" applyFont="1" applyFill="1" applyBorder="1" applyProtection="1">
      <protection locked="0"/>
    </xf>
    <xf numFmtId="197" fontId="9" fillId="36" borderId="3" xfId="1" applyNumberFormat="1" applyFont="1" applyFill="1" applyBorder="1" applyProtection="1">
      <protection locked="0"/>
    </xf>
    <xf numFmtId="197" fontId="9" fillId="0" borderId="3" xfId="1" applyNumberFormat="1" applyFont="1" applyFill="1" applyBorder="1" applyProtection="1">
      <protection locked="0"/>
    </xf>
    <xf numFmtId="197" fontId="10" fillId="36" borderId="26" xfId="1" applyNumberFormat="1" applyFont="1" applyFill="1" applyBorder="1" applyAlignment="1" applyProtection="1">
      <protection locked="0"/>
    </xf>
    <xf numFmtId="197" fontId="9" fillId="3" borderId="26" xfId="5" applyNumberFormat="1" applyFont="1" applyFill="1" applyBorder="1" applyProtection="1">
      <protection locked="0"/>
    </xf>
    <xf numFmtId="197" fontId="25" fillId="0" borderId="0" xfId="0" applyNumberFormat="1" applyFont="1"/>
    <xf numFmtId="0" fontId="4" fillId="0" borderId="30" xfId="0" applyFont="1" applyBorder="1" applyAlignment="1">
      <alignment horizontal="center" vertical="center"/>
    </xf>
    <xf numFmtId="197" fontId="4" fillId="0" borderId="8" xfId="0" applyNumberFormat="1" applyFont="1" applyBorder="1"/>
    <xf numFmtId="0" fontId="4" fillId="0" borderId="30" xfId="0" applyFont="1" applyBorder="1" applyAlignment="1">
      <alignment wrapText="1"/>
    </xf>
    <xf numFmtId="197" fontId="4" fillId="0" borderId="24" xfId="0" applyNumberFormat="1" applyFont="1" applyBorder="1"/>
    <xf numFmtId="197" fontId="4" fillId="0" borderId="24" xfId="0" applyNumberFormat="1" applyFont="1" applyBorder="1" applyAlignment="1">
      <alignment wrapText="1"/>
    </xf>
    <xf numFmtId="0" fontId="4" fillId="0" borderId="3" xfId="0" applyFont="1" applyBorder="1" applyAlignment="1">
      <alignment horizontal="center" vertical="center" wrapText="1"/>
    </xf>
    <xf numFmtId="9" fontId="107"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71" fontId="4" fillId="0" borderId="23" xfId="0" applyNumberFormat="1" applyFont="1" applyBorder="1"/>
    <xf numFmtId="171"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73" fontId="28" fillId="37" borderId="0" xfId="20"/>
    <xf numFmtId="173" fontId="28" fillId="37" borderId="80" xfId="20" applyBorder="1"/>
    <xf numFmtId="0" fontId="4" fillId="0" borderId="7" xfId="0" applyFont="1" applyBorder="1" applyAlignment="1">
      <alignment vertical="center"/>
    </xf>
    <xf numFmtId="0" fontId="4" fillId="0" borderId="87" xfId="0" applyFont="1" applyBorder="1" applyAlignment="1">
      <alignment vertical="center"/>
    </xf>
    <xf numFmtId="0" fontId="4" fillId="0" borderId="88" xfId="0" applyFont="1" applyBorder="1" applyAlignment="1">
      <alignment vertical="center"/>
    </xf>
    <xf numFmtId="0" fontId="6" fillId="0" borderId="87" xfId="0" applyFont="1" applyBorder="1" applyAlignment="1">
      <alignment vertical="center"/>
    </xf>
    <xf numFmtId="0" fontId="4" fillId="0" borderId="20" xfId="0" applyFont="1" applyBorder="1" applyAlignment="1">
      <alignment vertical="center"/>
    </xf>
    <xf numFmtId="0" fontId="4" fillId="0" borderId="82" xfId="0" applyFont="1" applyBorder="1" applyAlignment="1">
      <alignment vertical="center"/>
    </xf>
    <xf numFmtId="0" fontId="4" fillId="0" borderId="84" xfId="0" applyFont="1" applyBorder="1" applyAlignment="1">
      <alignment vertical="center"/>
    </xf>
    <xf numFmtId="0" fontId="4" fillId="0" borderId="19" xfId="0" applyFont="1" applyBorder="1" applyAlignment="1">
      <alignment horizontal="center" vertical="center"/>
    </xf>
    <xf numFmtId="0" fontId="4" fillId="0" borderId="95" xfId="0" applyFont="1" applyBorder="1" applyAlignment="1">
      <alignment horizontal="center" vertical="center"/>
    </xf>
    <xf numFmtId="0" fontId="4" fillId="0" borderId="97" xfId="0" applyFont="1" applyBorder="1" applyAlignment="1">
      <alignment horizontal="center" vertical="center"/>
    </xf>
    <xf numFmtId="173" fontId="28" fillId="37" borderId="34" xfId="20" applyBorder="1"/>
    <xf numFmtId="173" fontId="28" fillId="37" borderId="99" xfId="20" applyBorder="1"/>
    <xf numFmtId="173" fontId="28" fillId="37" borderId="89" xfId="20" applyBorder="1"/>
    <xf numFmtId="173" fontId="28" fillId="37" borderId="61" xfId="20" applyBorder="1"/>
    <xf numFmtId="0" fontId="4" fillId="3" borderId="71" xfId="0" applyFont="1" applyFill="1" applyBorder="1" applyAlignment="1">
      <alignment horizontal="center" vertical="center"/>
    </xf>
    <xf numFmtId="0" fontId="4" fillId="3" borderId="0" xfId="0" applyFont="1" applyFill="1" applyAlignment="1">
      <alignment vertical="center"/>
    </xf>
    <xf numFmtId="0" fontId="4" fillId="0" borderId="77" xfId="0" applyFont="1" applyBorder="1" applyAlignment="1">
      <alignment horizontal="center" vertical="center"/>
    </xf>
    <xf numFmtId="0" fontId="4" fillId="3" borderId="85" xfId="0" applyFont="1" applyFill="1" applyBorder="1" applyAlignment="1">
      <alignment vertical="center"/>
    </xf>
    <xf numFmtId="0" fontId="14" fillId="3" borderId="100" xfId="0" applyFont="1" applyFill="1" applyBorder="1" applyAlignment="1">
      <alignment horizontal="left"/>
    </xf>
    <xf numFmtId="0" fontId="14" fillId="3" borderId="101" xfId="0" applyFont="1" applyFill="1" applyBorder="1" applyAlignment="1">
      <alignment horizontal="left"/>
    </xf>
    <xf numFmtId="0" fontId="4" fillId="0" borderId="87" xfId="0" applyFont="1" applyBorder="1" applyAlignment="1">
      <alignment horizontal="center" vertical="center" wrapText="1"/>
    </xf>
    <xf numFmtId="0" fontId="4" fillId="0" borderId="102" xfId="0" applyFont="1" applyBorder="1" applyAlignment="1">
      <alignment horizontal="center" vertical="center" wrapText="1"/>
    </xf>
    <xf numFmtId="0" fontId="6" fillId="3" borderId="103" xfId="0" applyFont="1" applyFill="1" applyBorder="1" applyAlignment="1">
      <alignment vertical="center"/>
    </xf>
    <xf numFmtId="0" fontId="4" fillId="3" borderId="24" xfId="0" applyFont="1" applyFill="1" applyBorder="1" applyAlignment="1">
      <alignment vertical="center"/>
    </xf>
    <xf numFmtId="0" fontId="4" fillId="0" borderId="104" xfId="0" applyFont="1" applyBorder="1" applyAlignment="1">
      <alignment horizontal="center" vertical="center"/>
    </xf>
    <xf numFmtId="0" fontId="4" fillId="0" borderId="102" xfId="0" applyFont="1" applyBorder="1" applyAlignment="1">
      <alignment vertical="center"/>
    </xf>
    <xf numFmtId="0" fontId="6" fillId="0" borderId="26"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173" fontId="28" fillId="37" borderId="28" xfId="20" applyBorder="1"/>
    <xf numFmtId="0" fontId="4" fillId="0" borderId="7" xfId="0" applyFont="1" applyBorder="1" applyAlignment="1">
      <alignment horizontal="center" vertical="center" wrapText="1"/>
    </xf>
    <xf numFmtId="0" fontId="4" fillId="0" borderId="72"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04" xfId="0" applyBorder="1"/>
    <xf numFmtId="0" fontId="0" fillId="0" borderId="104" xfId="0" applyBorder="1" applyAlignment="1">
      <alignment horizontal="center"/>
    </xf>
    <xf numFmtId="0" fontId="4" fillId="0" borderId="86" xfId="0" applyFont="1" applyBorder="1" applyAlignment="1">
      <alignment vertical="center" wrapText="1"/>
    </xf>
    <xf numFmtId="171" fontId="4" fillId="0" borderId="87" xfId="0" applyNumberFormat="1" applyFont="1" applyBorder="1" applyAlignment="1">
      <alignment horizontal="center" vertical="center"/>
    </xf>
    <xf numFmtId="171" fontId="4" fillId="0" borderId="102" xfId="0" applyNumberFormat="1" applyFont="1" applyBorder="1" applyAlignment="1">
      <alignment horizontal="center" vertical="center"/>
    </xf>
    <xf numFmtId="0" fontId="14" fillId="0" borderId="86" xfId="0" applyFont="1" applyBorder="1" applyAlignment="1">
      <alignment vertical="center" wrapText="1"/>
    </xf>
    <xf numFmtId="0" fontId="0" fillId="0" borderId="25" xfId="0" applyBorder="1"/>
    <xf numFmtId="0" fontId="6" fillId="36" borderId="105" xfId="0" applyFont="1" applyFill="1" applyBorder="1" applyAlignment="1">
      <alignment vertical="center" wrapText="1"/>
    </xf>
    <xf numFmtId="171"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04" xfId="0" applyFont="1" applyFill="1" applyBorder="1" applyAlignment="1">
      <alignment horizontal="left" vertical="center" wrapText="1"/>
    </xf>
    <xf numFmtId="0" fontId="6" fillId="36" borderId="87" xfId="0" applyFont="1" applyFill="1" applyBorder="1" applyAlignment="1">
      <alignment horizontal="left" vertical="center" wrapText="1"/>
    </xf>
    <xf numFmtId="0" fontId="6" fillId="36" borderId="102" xfId="0" applyFont="1" applyFill="1" applyBorder="1" applyAlignment="1">
      <alignment horizontal="left" vertical="center" wrapText="1"/>
    </xf>
    <xf numFmtId="0" fontId="4" fillId="0" borderId="104" xfId="0" applyFont="1" applyBorder="1" applyAlignment="1">
      <alignment horizontal="right" vertical="center" wrapText="1"/>
    </xf>
    <xf numFmtId="0" fontId="4" fillId="0" borderId="87" xfId="0" applyFont="1" applyBorder="1" applyAlignment="1">
      <alignment horizontal="left" vertical="center" wrapText="1"/>
    </xf>
    <xf numFmtId="0" fontId="108" fillId="0" borderId="104" xfId="0" applyFont="1" applyBorder="1" applyAlignment="1">
      <alignment horizontal="right" vertical="center" wrapText="1"/>
    </xf>
    <xf numFmtId="0" fontId="108" fillId="0" borderId="87" xfId="0" applyFont="1" applyBorder="1" applyAlignment="1">
      <alignment horizontal="left" vertical="center" wrapText="1"/>
    </xf>
    <xf numFmtId="0" fontId="6" fillId="0" borderId="104"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08" fillId="0" borderId="0" xfId="0" applyFont="1" applyAlignment="1">
      <alignment horizontal="left" vertical="center"/>
    </xf>
    <xf numFmtId="49" fontId="109" fillId="0" borderId="25" xfId="5" applyNumberFormat="1" applyFont="1" applyBorder="1" applyAlignment="1" applyProtection="1">
      <alignment horizontal="left" vertical="center"/>
      <protection locked="0"/>
    </xf>
    <xf numFmtId="0" fontId="110" fillId="0" borderId="26" xfId="9" applyFont="1" applyBorder="1" applyAlignment="1" applyProtection="1">
      <alignment horizontal="left" vertical="center" wrapText="1"/>
      <protection locked="0"/>
    </xf>
    <xf numFmtId="0" fontId="22" fillId="0" borderId="104" xfId="0" applyFont="1" applyBorder="1" applyAlignment="1">
      <alignment horizontal="center" vertical="center" wrapText="1"/>
    </xf>
    <xf numFmtId="3" fontId="23" fillId="36" borderId="87" xfId="0" applyNumberFormat="1" applyFont="1" applyFill="1" applyBorder="1" applyAlignment="1">
      <alignment vertical="center" wrapText="1"/>
    </xf>
    <xf numFmtId="3" fontId="23" fillId="36" borderId="102" xfId="0" applyNumberFormat="1" applyFont="1" applyFill="1" applyBorder="1" applyAlignment="1">
      <alignment vertical="center" wrapText="1"/>
    </xf>
    <xf numFmtId="14" fontId="7" fillId="3" borderId="87" xfId="8" quotePrefix="1" applyNumberFormat="1" applyFont="1" applyFill="1" applyBorder="1" applyAlignment="1" applyProtection="1">
      <alignment horizontal="left" vertical="center" wrapText="1" indent="2"/>
      <protection locked="0"/>
    </xf>
    <xf numFmtId="3" fontId="23" fillId="0" borderId="87" xfId="0" applyNumberFormat="1" applyFont="1" applyBorder="1" applyAlignment="1">
      <alignment vertical="center" wrapText="1"/>
    </xf>
    <xf numFmtId="14" fontId="7" fillId="3" borderId="87" xfId="8" quotePrefix="1" applyNumberFormat="1" applyFont="1" applyFill="1" applyBorder="1" applyAlignment="1" applyProtection="1">
      <alignment horizontal="left" vertical="center" wrapText="1" indent="3"/>
      <protection locked="0"/>
    </xf>
    <xf numFmtId="0" fontId="11" fillId="0" borderId="87" xfId="17" applyFill="1" applyBorder="1" applyAlignment="1" applyProtection="1"/>
    <xf numFmtId="49" fontId="108" fillId="0" borderId="104" xfId="0" applyNumberFormat="1" applyFont="1" applyBorder="1" applyAlignment="1">
      <alignment horizontal="right" vertical="center" wrapText="1"/>
    </xf>
    <xf numFmtId="0" fontId="7" fillId="3" borderId="87" xfId="20960" applyFont="1" applyFill="1" applyBorder="1"/>
    <xf numFmtId="0" fontId="105" fillId="0" borderId="87" xfId="20960" applyFont="1" applyBorder="1" applyAlignment="1">
      <alignment horizontal="center" vertical="center"/>
    </xf>
    <xf numFmtId="0" fontId="4" fillId="0" borderId="87" xfId="0" applyFont="1" applyBorder="1"/>
    <xf numFmtId="0" fontId="11" fillId="0" borderId="87" xfId="17" applyFill="1" applyBorder="1" applyAlignment="1" applyProtection="1">
      <alignment horizontal="left" vertical="center" wrapText="1"/>
    </xf>
    <xf numFmtId="49" fontId="108" fillId="0" borderId="87" xfId="0" applyNumberFormat="1" applyFont="1" applyBorder="1" applyAlignment="1">
      <alignment horizontal="right" vertical="center" wrapText="1"/>
    </xf>
    <xf numFmtId="0" fontId="11" fillId="0" borderId="87" xfId="17" applyFill="1" applyBorder="1" applyAlignment="1" applyProtection="1">
      <alignment horizontal="left" vertical="center"/>
    </xf>
    <xf numFmtId="0" fontId="11" fillId="0" borderId="87" xfId="17" applyBorder="1" applyAlignment="1" applyProtection="1"/>
    <xf numFmtId="0" fontId="111" fillId="77" borderId="88" xfId="21412" applyFont="1" applyFill="1" applyBorder="1" applyAlignment="1" applyProtection="1">
      <alignment vertical="center" wrapText="1"/>
      <protection locked="0"/>
    </xf>
    <xf numFmtId="0" fontId="112" fillId="70" borderId="82" xfId="21412" applyFont="1" applyFill="1" applyBorder="1" applyAlignment="1" applyProtection="1">
      <alignment horizontal="center" vertical="center"/>
      <protection locked="0"/>
    </xf>
    <xf numFmtId="0" fontId="111" fillId="78" borderId="87" xfId="21412" applyFont="1" applyFill="1" applyBorder="1" applyAlignment="1" applyProtection="1">
      <alignment horizontal="center" vertical="center"/>
      <protection locked="0"/>
    </xf>
    <xf numFmtId="0" fontId="111" fillId="77" borderId="88" xfId="21412" applyFont="1" applyFill="1" applyBorder="1" applyProtection="1">
      <alignment vertical="center"/>
      <protection locked="0"/>
    </xf>
    <xf numFmtId="0" fontId="113" fillId="70" borderId="82" xfId="21412" applyFont="1" applyFill="1" applyBorder="1" applyAlignment="1" applyProtection="1">
      <alignment horizontal="center" vertical="center"/>
      <protection locked="0"/>
    </xf>
    <xf numFmtId="0" fontId="113" fillId="3" borderId="82" xfId="21412" applyFont="1" applyFill="1" applyBorder="1" applyAlignment="1" applyProtection="1">
      <alignment horizontal="center" vertical="center"/>
      <protection locked="0"/>
    </xf>
    <xf numFmtId="0" fontId="113" fillId="0" borderId="82" xfId="21412" applyFont="1" applyBorder="1" applyAlignment="1" applyProtection="1">
      <alignment horizontal="center" vertical="center"/>
      <protection locked="0"/>
    </xf>
    <xf numFmtId="0" fontId="114" fillId="78" borderId="87" xfId="21412" applyFont="1" applyFill="1" applyBorder="1" applyAlignment="1" applyProtection="1">
      <alignment horizontal="center" vertical="center"/>
      <protection locked="0"/>
    </xf>
    <xf numFmtId="0" fontId="111" fillId="77" borderId="88" xfId="21412" applyFont="1" applyFill="1" applyBorder="1" applyAlignment="1" applyProtection="1">
      <alignment horizontal="center" vertical="center"/>
      <protection locked="0"/>
    </xf>
    <xf numFmtId="0" fontId="64" fillId="77" borderId="88" xfId="21412" applyFont="1" applyFill="1" applyBorder="1" applyProtection="1">
      <alignment vertical="center"/>
      <protection locked="0"/>
    </xf>
    <xf numFmtId="0" fontId="113" fillId="70" borderId="87" xfId="21412" applyFont="1" applyFill="1" applyBorder="1" applyAlignment="1" applyProtection="1">
      <alignment horizontal="center" vertical="center"/>
      <protection locked="0"/>
    </xf>
    <xf numFmtId="0" fontId="38" fillId="70" borderId="87" xfId="21412" applyFont="1" applyFill="1" applyBorder="1" applyAlignment="1" applyProtection="1">
      <alignment horizontal="center" vertical="center"/>
      <protection locked="0"/>
    </xf>
    <xf numFmtId="0" fontId="64" fillId="77" borderId="86" xfId="21412" applyFont="1" applyFill="1" applyBorder="1" applyProtection="1">
      <alignment vertical="center"/>
      <protection locked="0"/>
    </xf>
    <xf numFmtId="0" fontId="112" fillId="0" borderId="86" xfId="21412" applyFont="1" applyBorder="1" applyAlignment="1" applyProtection="1">
      <alignment horizontal="left" vertical="center" wrapText="1"/>
      <protection locked="0"/>
    </xf>
    <xf numFmtId="169" fontId="112" fillId="0" borderId="87" xfId="948" applyNumberFormat="1" applyFont="1" applyFill="1" applyBorder="1" applyAlignment="1" applyProtection="1">
      <alignment horizontal="right" vertical="center"/>
      <protection locked="0"/>
    </xf>
    <xf numFmtId="0" fontId="111" fillId="78" borderId="86" xfId="21412" applyFont="1" applyFill="1" applyBorder="1" applyAlignment="1" applyProtection="1">
      <alignment vertical="top" wrapText="1"/>
      <protection locked="0"/>
    </xf>
    <xf numFmtId="169" fontId="112" fillId="78" borderId="87" xfId="948" applyNumberFormat="1" applyFont="1" applyFill="1" applyBorder="1" applyAlignment="1" applyProtection="1">
      <alignment horizontal="right" vertical="center"/>
    </xf>
    <xf numFmtId="169" fontId="64" fillId="77" borderId="86" xfId="948" applyNumberFormat="1" applyFont="1" applyFill="1" applyBorder="1" applyAlignment="1" applyProtection="1">
      <alignment horizontal="right" vertical="center"/>
      <protection locked="0"/>
    </xf>
    <xf numFmtId="0" fontId="112" fillId="70" borderId="86" xfId="21412" applyFont="1" applyFill="1" applyBorder="1" applyAlignment="1" applyProtection="1">
      <alignment vertical="center" wrapText="1"/>
      <protection locked="0"/>
    </xf>
    <xf numFmtId="0" fontId="112" fillId="70" borderId="86" xfId="21412" applyFont="1" applyFill="1" applyBorder="1" applyAlignment="1" applyProtection="1">
      <alignment horizontal="left" vertical="center" wrapText="1"/>
      <protection locked="0"/>
    </xf>
    <xf numFmtId="0" fontId="112" fillId="0" borderId="86" xfId="21412" applyFont="1" applyBorder="1" applyAlignment="1" applyProtection="1">
      <alignment vertical="center" wrapText="1"/>
      <protection locked="0"/>
    </xf>
    <xf numFmtId="0" fontId="112" fillId="3" borderId="86" xfId="21412" applyFont="1" applyFill="1" applyBorder="1" applyAlignment="1" applyProtection="1">
      <alignment horizontal="left" vertical="center" wrapText="1"/>
      <protection locked="0"/>
    </xf>
    <xf numFmtId="0" fontId="111" fillId="78" borderId="86" xfId="21412" applyFont="1" applyFill="1" applyBorder="1" applyAlignment="1" applyProtection="1">
      <alignment vertical="center" wrapText="1"/>
      <protection locked="0"/>
    </xf>
    <xf numFmtId="169" fontId="111" fillId="77" borderId="86" xfId="948" applyNumberFormat="1" applyFont="1" applyFill="1" applyBorder="1" applyAlignment="1" applyProtection="1">
      <alignment horizontal="right" vertical="center"/>
      <protection locked="0"/>
    </xf>
    <xf numFmtId="169" fontId="112" fillId="3" borderId="87" xfId="948" applyNumberFormat="1" applyFont="1" applyFill="1" applyBorder="1" applyAlignment="1" applyProtection="1">
      <alignment horizontal="right" vertical="center"/>
      <protection locked="0"/>
    </xf>
    <xf numFmtId="1" fontId="6" fillId="36" borderId="102" xfId="0" applyNumberFormat="1" applyFont="1" applyFill="1" applyBorder="1" applyAlignment="1">
      <alignment horizontal="right" vertical="center" wrapText="1"/>
    </xf>
    <xf numFmtId="1" fontId="108" fillId="0" borderId="102" xfId="0" applyNumberFormat="1" applyFont="1" applyBorder="1" applyAlignment="1">
      <alignment horizontal="right" vertical="center" wrapText="1"/>
    </xf>
    <xf numFmtId="1" fontId="6" fillId="36" borderId="102" xfId="0" applyNumberFormat="1" applyFont="1" applyFill="1" applyBorder="1" applyAlignment="1">
      <alignment horizontal="center" vertical="center" wrapText="1"/>
    </xf>
    <xf numFmtId="10" fontId="7" fillId="0" borderId="87" xfId="20961" applyNumberFormat="1" applyFont="1" applyFill="1" applyBorder="1" applyAlignment="1">
      <alignment horizontal="left" vertical="center" wrapText="1"/>
    </xf>
    <xf numFmtId="10" fontId="4" fillId="0"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left" vertical="center" wrapText="1"/>
    </xf>
    <xf numFmtId="10" fontId="108" fillId="0" borderId="87" xfId="20961" applyNumberFormat="1" applyFont="1" applyFill="1" applyBorder="1" applyAlignment="1">
      <alignment horizontal="left" vertical="center" wrapText="1"/>
    </xf>
    <xf numFmtId="10" fontId="6" fillId="36" borderId="87" xfId="20961" applyNumberFormat="1" applyFont="1" applyFill="1" applyBorder="1" applyAlignment="1">
      <alignment horizontal="left" vertical="center" wrapText="1"/>
    </xf>
    <xf numFmtId="10" fontId="6" fillId="36" borderId="87"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168" fontId="7" fillId="0" borderId="0" xfId="7" applyFont="1"/>
    <xf numFmtId="0" fontId="107"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04" xfId="0" applyFont="1" applyBorder="1" applyAlignment="1">
      <alignment horizontal="right" vertical="center" wrapText="1"/>
    </xf>
    <xf numFmtId="0" fontId="7" fillId="0" borderId="87" xfId="0" applyFont="1" applyBorder="1" applyAlignment="1">
      <alignment vertical="center" wrapText="1"/>
    </xf>
    <xf numFmtId="0" fontId="4" fillId="0" borderId="87" xfId="0" applyFont="1" applyBorder="1" applyAlignment="1">
      <alignment vertical="center" wrapText="1"/>
    </xf>
    <xf numFmtId="0" fontId="4" fillId="0" borderId="87" xfId="0" applyFont="1" applyBorder="1" applyAlignment="1">
      <alignment horizontal="left" vertical="center" wrapText="1" indent="2"/>
    </xf>
    <xf numFmtId="3" fontId="23" fillId="36" borderId="88"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88"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02" xfId="0" applyFont="1" applyBorder="1"/>
    <xf numFmtId="0" fontId="9" fillId="0" borderId="102" xfId="0" applyFont="1" applyBorder="1"/>
    <xf numFmtId="0" fontId="9" fillId="0" borderId="102" xfId="0" applyFont="1" applyBorder="1" applyAlignment="1">
      <alignment wrapText="1"/>
    </xf>
    <xf numFmtId="0" fontId="10" fillId="0" borderId="21" xfId="0" applyFont="1" applyBorder="1" applyAlignment="1">
      <alignment horizontal="center"/>
    </xf>
    <xf numFmtId="0" fontId="10" fillId="0" borderId="102"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04" xfId="0" applyFont="1" applyBorder="1" applyAlignment="1">
      <alignment horizontal="center" vertical="center" wrapText="1"/>
    </xf>
    <xf numFmtId="0" fontId="15" fillId="0" borderId="87" xfId="0" applyFont="1" applyBorder="1" applyAlignment="1">
      <alignment horizontal="center" vertical="center" wrapText="1"/>
    </xf>
    <xf numFmtId="0" fontId="16" fillId="0" borderId="87" xfId="0" applyFont="1" applyBorder="1" applyAlignment="1">
      <alignment horizontal="left" vertical="center" wrapText="1"/>
    </xf>
    <xf numFmtId="197" fontId="7" fillId="0" borderId="87" xfId="0" applyNumberFormat="1" applyFont="1" applyBorder="1" applyAlignment="1" applyProtection="1">
      <alignment vertical="center" wrapText="1"/>
      <protection locked="0"/>
    </xf>
    <xf numFmtId="197" fontId="4" fillId="0" borderId="87" xfId="0" applyNumberFormat="1" applyFont="1" applyBorder="1" applyAlignment="1" applyProtection="1">
      <alignment vertical="center" wrapText="1"/>
      <protection locked="0"/>
    </xf>
    <xf numFmtId="197" fontId="4" fillId="0" borderId="102" xfId="0" applyNumberFormat="1" applyFont="1" applyBorder="1" applyAlignment="1" applyProtection="1">
      <alignment vertical="center" wrapText="1"/>
      <protection locked="0"/>
    </xf>
    <xf numFmtId="197" fontId="7" fillId="0" borderId="87" xfId="0" applyNumberFormat="1" applyFont="1" applyBorder="1" applyAlignment="1" applyProtection="1">
      <alignment horizontal="right" vertical="center" wrapText="1"/>
      <protection locked="0"/>
    </xf>
    <xf numFmtId="0" fontId="9" fillId="2" borderId="104" xfId="0" applyFont="1" applyFill="1" applyBorder="1" applyAlignment="1">
      <alignment horizontal="right" vertical="center"/>
    </xf>
    <xf numFmtId="0" fontId="9" fillId="2" borderId="87" xfId="0" applyFont="1" applyFill="1" applyBorder="1" applyAlignment="1">
      <alignment vertical="center"/>
    </xf>
    <xf numFmtId="197" fontId="9" fillId="2" borderId="87" xfId="0" applyNumberFormat="1" applyFont="1" applyFill="1" applyBorder="1" applyAlignment="1" applyProtection="1">
      <alignment vertical="center"/>
      <protection locked="0"/>
    </xf>
    <xf numFmtId="0" fontId="15" fillId="0" borderId="104" xfId="0" applyFont="1" applyBorder="1" applyAlignment="1">
      <alignment horizontal="center" vertical="center" wrapText="1"/>
    </xf>
    <xf numFmtId="14" fontId="4" fillId="0" borderId="0" xfId="0" applyNumberFormat="1" applyFont="1"/>
    <xf numFmtId="10" fontId="4" fillId="0" borderId="87" xfId="20961" applyNumberFormat="1" applyFont="1" applyFill="1" applyBorder="1" applyAlignment="1" applyProtection="1">
      <alignment horizontal="right" vertical="center" wrapText="1"/>
      <protection locked="0"/>
    </xf>
    <xf numFmtId="0" fontId="4" fillId="3" borderId="60" xfId="0" applyFont="1" applyFill="1" applyBorder="1"/>
    <xf numFmtId="0" fontId="4" fillId="3" borderId="107" xfId="0" applyFont="1" applyFill="1" applyBorder="1" applyAlignment="1">
      <alignment wrapText="1"/>
    </xf>
    <xf numFmtId="0" fontId="4" fillId="3" borderId="108" xfId="0" applyFont="1" applyFill="1" applyBorder="1"/>
    <xf numFmtId="0" fontId="6" fillId="3" borderId="11" xfId="0" applyFont="1" applyFill="1" applyBorder="1" applyAlignment="1">
      <alignment horizontal="center" wrapText="1"/>
    </xf>
    <xf numFmtId="0" fontId="4" fillId="0" borderId="87" xfId="0" applyFont="1" applyBorder="1" applyAlignment="1">
      <alignment horizontal="center"/>
    </xf>
    <xf numFmtId="0" fontId="4" fillId="3" borderId="71"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80" xfId="0" applyFont="1" applyFill="1" applyBorder="1" applyAlignment="1">
      <alignment horizontal="center" vertical="center" wrapText="1"/>
    </xf>
    <xf numFmtId="0" fontId="4" fillId="0" borderId="104" xfId="0" applyFont="1" applyBorder="1"/>
    <xf numFmtId="0" fontId="4" fillId="0" borderId="87" xfId="0" applyFont="1" applyBorder="1" applyAlignment="1">
      <alignment wrapText="1"/>
    </xf>
    <xf numFmtId="169" fontId="4" fillId="0" borderId="87" xfId="7" applyNumberFormat="1" applyFont="1" applyBorder="1"/>
    <xf numFmtId="169" fontId="4" fillId="0" borderId="102" xfId="7" applyNumberFormat="1" applyFont="1" applyBorder="1"/>
    <xf numFmtId="0" fontId="14" fillId="0" borderId="87" xfId="0" applyFont="1" applyBorder="1" applyAlignment="1">
      <alignment horizontal="left" wrapText="1" indent="2"/>
    </xf>
    <xf numFmtId="173" fontId="28" fillId="37" borderId="87" xfId="20" applyBorder="1"/>
    <xf numFmtId="169" fontId="4" fillId="0" borderId="87" xfId="7" applyNumberFormat="1" applyFont="1" applyBorder="1" applyAlignment="1">
      <alignment vertical="center"/>
    </xf>
    <xf numFmtId="0" fontId="6" fillId="0" borderId="104" xfId="0" applyFont="1" applyBorder="1"/>
    <xf numFmtId="0" fontId="6" fillId="0" borderId="87" xfId="0" applyFont="1" applyBorder="1" applyAlignment="1">
      <alignment wrapText="1"/>
    </xf>
    <xf numFmtId="169" fontId="6" fillId="0" borderId="102" xfId="7" applyNumberFormat="1" applyFont="1" applyBorder="1"/>
    <xf numFmtId="0" fontId="3" fillId="3" borderId="71" xfId="0" applyFont="1" applyFill="1" applyBorder="1" applyAlignment="1">
      <alignment horizontal="left"/>
    </xf>
    <xf numFmtId="169" fontId="4" fillId="3" borderId="0" xfId="7" applyNumberFormat="1" applyFont="1" applyFill="1" applyBorder="1"/>
    <xf numFmtId="169" fontId="4" fillId="3" borderId="0" xfId="7" applyNumberFormat="1" applyFont="1" applyFill="1" applyBorder="1" applyAlignment="1">
      <alignment vertical="center"/>
    </xf>
    <xf numFmtId="169" fontId="4" fillId="3" borderId="80" xfId="7" applyNumberFormat="1" applyFont="1" applyFill="1" applyBorder="1"/>
    <xf numFmtId="169" fontId="4" fillId="0" borderId="87" xfId="7" applyNumberFormat="1" applyFont="1" applyFill="1" applyBorder="1"/>
    <xf numFmtId="169" fontId="4" fillId="0" borderId="87" xfId="7" applyNumberFormat="1" applyFont="1" applyFill="1" applyBorder="1" applyAlignment="1">
      <alignment vertical="center"/>
    </xf>
    <xf numFmtId="0" fontId="14" fillId="0" borderId="87"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80" xfId="0" applyFont="1" applyFill="1" applyBorder="1"/>
    <xf numFmtId="0" fontId="6" fillId="0" borderId="25" xfId="0" applyFont="1" applyBorder="1"/>
    <xf numFmtId="0" fontId="6" fillId="0" borderId="26" xfId="0" applyFont="1" applyBorder="1" applyAlignment="1">
      <alignment wrapText="1"/>
    </xf>
    <xf numFmtId="173" fontId="28" fillId="37" borderId="105" xfId="20" applyBorder="1"/>
    <xf numFmtId="10" fontId="6" fillId="0" borderId="27" xfId="20961" applyNumberFormat="1" applyFont="1" applyBorder="1"/>
    <xf numFmtId="0" fontId="9" fillId="2" borderId="95" xfId="0" applyFont="1" applyFill="1" applyBorder="1" applyAlignment="1">
      <alignment horizontal="right" vertical="center"/>
    </xf>
    <xf numFmtId="0" fontId="9" fillId="2" borderId="82" xfId="0" applyFont="1" applyFill="1" applyBorder="1" applyAlignment="1">
      <alignment vertical="center"/>
    </xf>
    <xf numFmtId="197" fontId="9" fillId="2" borderId="82" xfId="0" applyNumberFormat="1" applyFont="1" applyFill="1" applyBorder="1" applyAlignment="1" applyProtection="1">
      <alignment vertical="center"/>
      <protection locked="0"/>
    </xf>
    <xf numFmtId="197" fontId="17" fillId="2" borderId="82" xfId="0" applyNumberFormat="1" applyFont="1" applyFill="1" applyBorder="1" applyAlignment="1" applyProtection="1">
      <alignment vertical="center"/>
      <protection locked="0"/>
    </xf>
    <xf numFmtId="197" fontId="17" fillId="2" borderId="96" xfId="0" applyNumberFormat="1" applyFont="1" applyFill="1" applyBorder="1" applyAlignment="1" applyProtection="1">
      <alignment vertical="center"/>
      <protection locked="0"/>
    </xf>
    <xf numFmtId="0" fontId="9" fillId="0" borderId="87" xfId="0" applyFont="1" applyBorder="1" applyAlignment="1">
      <alignment horizontal="left" vertical="center" wrapText="1"/>
    </xf>
    <xf numFmtId="0" fontId="6" fillId="3" borderId="0" xfId="0" applyFont="1" applyFill="1" applyAlignment="1">
      <alignment horizontal="center"/>
    </xf>
    <xf numFmtId="0" fontId="115" fillId="0" borderId="0" xfId="11" applyFont="1"/>
    <xf numFmtId="0" fontId="116" fillId="0" borderId="0" xfId="0" applyFont="1"/>
    <xf numFmtId="0" fontId="117" fillId="0" borderId="0" xfId="11" applyFont="1"/>
    <xf numFmtId="14" fontId="116" fillId="0" borderId="0" xfId="0" applyNumberFormat="1" applyFont="1"/>
    <xf numFmtId="0" fontId="119"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protection locked="0"/>
    </xf>
    <xf numFmtId="0" fontId="120" fillId="3" borderId="87" xfId="13" applyFont="1" applyFill="1" applyBorder="1" applyAlignment="1" applyProtection="1">
      <alignment horizontal="left" vertical="center" wrapText="1"/>
      <protection locked="0"/>
    </xf>
    <xf numFmtId="0" fontId="119" fillId="0" borderId="87" xfId="0" applyFont="1" applyBorder="1"/>
    <xf numFmtId="0" fontId="120" fillId="0" borderId="87" xfId="13" applyFont="1" applyBorder="1" applyAlignment="1" applyProtection="1">
      <alignment horizontal="left" vertical="center" wrapText="1"/>
      <protection locked="0"/>
    </xf>
    <xf numFmtId="49" fontId="120" fillId="0" borderId="87" xfId="5" applyNumberFormat="1" applyFont="1" applyBorder="1" applyAlignment="1" applyProtection="1">
      <alignment horizontal="right" vertical="center"/>
      <protection locked="0"/>
    </xf>
    <xf numFmtId="49" fontId="121" fillId="0" borderId="87" xfId="5" applyNumberFormat="1" applyFont="1" applyBorder="1" applyAlignment="1" applyProtection="1">
      <alignment horizontal="right" vertical="center"/>
      <protection locked="0"/>
    </xf>
    <xf numFmtId="0" fontId="116" fillId="0" borderId="0" xfId="0" applyFont="1" applyAlignment="1">
      <alignment wrapText="1"/>
    </xf>
    <xf numFmtId="0" fontId="116" fillId="0" borderId="87" xfId="0" applyFont="1" applyBorder="1" applyAlignment="1">
      <alignment horizontal="center" vertical="center"/>
    </xf>
    <xf numFmtId="0" fontId="116" fillId="0" borderId="87" xfId="0" applyFont="1" applyBorder="1" applyAlignment="1">
      <alignment horizontal="center" vertical="center" wrapText="1"/>
    </xf>
    <xf numFmtId="49" fontId="120" fillId="3" borderId="87" xfId="5" applyNumberFormat="1" applyFont="1" applyFill="1" applyBorder="1" applyAlignment="1" applyProtection="1">
      <alignment horizontal="right" vertical="center" wrapText="1"/>
      <protection locked="0"/>
    </xf>
    <xf numFmtId="0" fontId="116" fillId="0" borderId="87" xfId="0" applyFont="1" applyBorder="1"/>
    <xf numFmtId="43" fontId="115" fillId="36" borderId="87" xfId="21413" applyFont="1" applyFill="1" applyBorder="1"/>
    <xf numFmtId="49" fontId="120" fillId="0" borderId="87" xfId="5" applyNumberFormat="1" applyFont="1" applyBorder="1" applyAlignment="1" applyProtection="1">
      <alignment horizontal="right" vertical="center" wrapText="1"/>
      <protection locked="0"/>
    </xf>
    <xf numFmtId="49" fontId="121" fillId="0" borderId="87" xfId="5" applyNumberFormat="1" applyFont="1" applyBorder="1" applyAlignment="1" applyProtection="1">
      <alignment horizontal="right" vertical="center" wrapText="1"/>
      <protection locked="0"/>
    </xf>
    <xf numFmtId="0" fontId="119" fillId="0" borderId="0" xfId="0" applyFont="1"/>
    <xf numFmtId="0" fontId="116" fillId="0" borderId="87" xfId="0" applyFont="1" applyBorder="1" applyAlignment="1">
      <alignment wrapText="1"/>
    </xf>
    <xf numFmtId="0" fontId="116" fillId="0" borderId="87" xfId="0" applyFont="1" applyBorder="1" applyAlignment="1">
      <alignment horizontal="left" indent="8"/>
    </xf>
    <xf numFmtId="0" fontId="115" fillId="0" borderId="87" xfId="0" applyFont="1" applyBorder="1" applyAlignment="1">
      <alignment horizontal="left" vertical="center" wrapText="1"/>
    </xf>
    <xf numFmtId="0" fontId="116" fillId="0" borderId="0" xfId="0" applyFont="1" applyAlignment="1">
      <alignment horizontal="left"/>
    </xf>
    <xf numFmtId="0" fontId="118" fillId="0" borderId="87" xfId="0" applyFont="1" applyBorder="1" applyAlignment="1">
      <alignment horizontal="left" indent="1"/>
    </xf>
    <xf numFmtId="0" fontId="118" fillId="0" borderId="87" xfId="0" applyFont="1" applyBorder="1" applyAlignment="1">
      <alignment horizontal="left" wrapText="1" indent="1"/>
    </xf>
    <xf numFmtId="0" fontId="115" fillId="0" borderId="87" xfId="0" applyFont="1" applyBorder="1" applyAlignment="1">
      <alignment horizontal="left" indent="1"/>
    </xf>
    <xf numFmtId="0" fontId="115" fillId="0" borderId="87" xfId="0" applyFont="1" applyBorder="1" applyAlignment="1">
      <alignment horizontal="left" wrapText="1" indent="2"/>
    </xf>
    <xf numFmtId="0" fontId="118" fillId="0" borderId="87" xfId="0" applyFont="1" applyBorder="1" applyAlignment="1">
      <alignment horizontal="left" vertical="center" indent="1"/>
    </xf>
    <xf numFmtId="0" fontId="116" fillId="79" borderId="87" xfId="0" applyFont="1" applyFill="1" applyBorder="1"/>
    <xf numFmtId="0" fontId="116" fillId="0" borderId="87" xfId="0" applyFont="1" applyBorder="1" applyAlignment="1">
      <alignment horizontal="left" wrapText="1"/>
    </xf>
    <xf numFmtId="0" fontId="116" fillId="0" borderId="87" xfId="0" applyFont="1" applyBorder="1" applyAlignment="1">
      <alignment horizontal="left" wrapText="1" indent="2"/>
    </xf>
    <xf numFmtId="0" fontId="119" fillId="0" borderId="7" xfId="0" applyFont="1" applyBorder="1"/>
    <xf numFmtId="0" fontId="119" fillId="79" borderId="87" xfId="0" applyFont="1" applyFill="1" applyBorder="1"/>
    <xf numFmtId="0" fontId="116" fillId="0" borderId="0" xfId="0" applyFont="1" applyAlignment="1">
      <alignment horizontal="center" vertical="center"/>
    </xf>
    <xf numFmtId="0" fontId="116" fillId="0" borderId="0" xfId="0" applyFont="1" applyAlignment="1">
      <alignment horizontal="center" vertical="center" wrapText="1"/>
    </xf>
    <xf numFmtId="0" fontId="116" fillId="0" borderId="7" xfId="0" applyFont="1" applyBorder="1" applyAlignment="1">
      <alignment wrapText="1"/>
    </xf>
    <xf numFmtId="0" fontId="116" fillId="0" borderId="7" xfId="0" applyFont="1" applyBorder="1" applyAlignment="1">
      <alignment horizontal="center" vertical="center" wrapText="1"/>
    </xf>
    <xf numFmtId="49" fontId="116" fillId="0" borderId="87" xfId="0" applyNumberFormat="1" applyFont="1" applyBorder="1" applyAlignment="1">
      <alignment horizontal="center" vertical="center" wrapText="1"/>
    </xf>
    <xf numFmtId="0" fontId="116" fillId="0" borderId="87" xfId="0" applyFont="1" applyBorder="1" applyAlignment="1">
      <alignment horizontal="center"/>
    </xf>
    <xf numFmtId="0" fontId="116" fillId="0" borderId="87" xfId="0" applyFont="1" applyBorder="1" applyAlignment="1">
      <alignment horizontal="left" indent="1"/>
    </xf>
    <xf numFmtId="0" fontId="116" fillId="80" borderId="87" xfId="0" applyFont="1" applyFill="1" applyBorder="1"/>
    <xf numFmtId="0" fontId="116" fillId="0" borderId="7" xfId="0" applyFont="1" applyBorder="1"/>
    <xf numFmtId="0" fontId="116" fillId="0" borderId="87" xfId="0" applyFont="1" applyBorder="1" applyAlignment="1">
      <alignment horizontal="left" indent="2"/>
    </xf>
    <xf numFmtId="49" fontId="116" fillId="0" borderId="87" xfId="0" applyNumberFormat="1" applyFont="1" applyBorder="1" applyAlignment="1">
      <alignment horizontal="left" indent="3"/>
    </xf>
    <xf numFmtId="49" fontId="116" fillId="0" borderId="87" xfId="0" applyNumberFormat="1" applyFont="1" applyBorder="1" applyAlignment="1">
      <alignment horizontal="left" indent="1"/>
    </xf>
    <xf numFmtId="0" fontId="116" fillId="81" borderId="87" xfId="0" applyFont="1" applyFill="1" applyBorder="1"/>
    <xf numFmtId="49" fontId="116" fillId="0" borderId="87" xfId="0" applyNumberFormat="1" applyFont="1" applyBorder="1" applyAlignment="1">
      <alignment horizontal="left" wrapText="1" indent="2"/>
    </xf>
    <xf numFmtId="49" fontId="116" fillId="0" borderId="87" xfId="0" applyNumberFormat="1" applyFont="1" applyBorder="1" applyAlignment="1">
      <alignment horizontal="left" vertical="top" wrapText="1" indent="2"/>
    </xf>
    <xf numFmtId="49" fontId="116" fillId="0" borderId="87" xfId="0" applyNumberFormat="1" applyFont="1" applyBorder="1" applyAlignment="1">
      <alignment horizontal="left" wrapText="1" indent="3"/>
    </xf>
    <xf numFmtId="0" fontId="116" fillId="0" borderId="87" xfId="0" applyFont="1" applyBorder="1" applyAlignment="1">
      <alignment horizontal="left" wrapText="1" indent="1"/>
    </xf>
    <xf numFmtId="0" fontId="118" fillId="0" borderId="118" xfId="0" applyFont="1" applyBorder="1" applyAlignment="1">
      <alignment horizontal="left" vertical="center" wrapText="1"/>
    </xf>
    <xf numFmtId="0" fontId="116" fillId="0" borderId="82" xfId="0" applyFont="1" applyBorder="1" applyAlignment="1">
      <alignment horizontal="center" vertical="center" wrapText="1"/>
    </xf>
    <xf numFmtId="0" fontId="116" fillId="0" borderId="87" xfId="0" applyFont="1" applyBorder="1" applyAlignment="1">
      <alignment horizontal="center" vertical="center" textRotation="90" wrapText="1"/>
    </xf>
    <xf numFmtId="0" fontId="118" fillId="0" borderId="87" xfId="0" applyFont="1" applyBorder="1" applyAlignment="1">
      <alignment horizontal="left" vertical="center" wrapText="1"/>
    </xf>
    <xf numFmtId="0" fontId="124" fillId="0" borderId="0" xfId="0" applyFont="1"/>
    <xf numFmtId="0" fontId="124" fillId="0" borderId="0" xfId="0" applyFont="1" applyAlignment="1">
      <alignment horizontal="center" vertical="center"/>
    </xf>
    <xf numFmtId="0" fontId="11" fillId="0" borderId="87" xfId="17" applyFill="1" applyBorder="1" applyAlignment="1" applyProtection="1">
      <alignment wrapText="1"/>
    </xf>
    <xf numFmtId="49" fontId="116" fillId="0" borderId="87" xfId="0" applyNumberFormat="1" applyFont="1" applyBorder="1" applyAlignment="1">
      <alignment horizontal="left" wrapText="1" indent="1"/>
    </xf>
    <xf numFmtId="0" fontId="116" fillId="0" borderId="0" xfId="0" applyFont="1" applyAlignment="1">
      <alignment horizontal="left" vertical="top" wrapText="1"/>
    </xf>
    <xf numFmtId="0" fontId="122" fillId="0" borderId="87" xfId="13" applyFont="1" applyBorder="1" applyAlignment="1" applyProtection="1">
      <alignment horizontal="left" vertical="center" wrapText="1"/>
      <protection locked="0"/>
    </xf>
    <xf numFmtId="0" fontId="25" fillId="0" borderId="104" xfId="0" applyFont="1" applyBorder="1" applyAlignment="1">
      <alignment horizontal="center"/>
    </xf>
    <xf numFmtId="0" fontId="124" fillId="0" borderId="87" xfId="0" applyFont="1" applyBorder="1" applyAlignment="1">
      <alignment horizontal="left" indent="2"/>
    </xf>
    <xf numFmtId="0" fontId="126" fillId="0" borderId="122" xfId="0" applyFont="1" applyBorder="1" applyAlignment="1">
      <alignment vertical="center" wrapText="1" readingOrder="1"/>
    </xf>
    <xf numFmtId="0" fontId="124" fillId="0" borderId="87" xfId="0" applyFont="1" applyBorder="1"/>
    <xf numFmtId="0" fontId="126" fillId="0" borderId="123" xfId="0" applyFont="1" applyBorder="1" applyAlignment="1">
      <alignment vertical="center" wrapText="1" readingOrder="1"/>
    </xf>
    <xf numFmtId="0" fontId="126" fillId="0" borderId="123" xfId="0" applyFont="1" applyBorder="1" applyAlignment="1">
      <alignment horizontal="left" vertical="center" wrapText="1" indent="1" readingOrder="1"/>
    </xf>
    <xf numFmtId="0" fontId="124" fillId="0" borderId="82" xfId="0" applyFont="1" applyBorder="1" applyAlignment="1">
      <alignment horizontal="left" indent="2"/>
    </xf>
    <xf numFmtId="0" fontId="126" fillId="0" borderId="124" xfId="0" applyFont="1" applyBorder="1" applyAlignment="1">
      <alignment vertical="center" wrapText="1" readingOrder="1"/>
    </xf>
    <xf numFmtId="0" fontId="124" fillId="0" borderId="82" xfId="0" applyFont="1" applyBorder="1"/>
    <xf numFmtId="0" fontId="127" fillId="0" borderId="87" xfId="0" applyFont="1" applyBorder="1" applyAlignment="1">
      <alignment vertical="center" wrapText="1" readingOrder="1"/>
    </xf>
    <xf numFmtId="0" fontId="0" fillId="0" borderId="7" xfId="0" applyBorder="1"/>
    <xf numFmtId="0" fontId="124" fillId="0" borderId="87" xfId="0" applyFont="1" applyBorder="1" applyAlignment="1">
      <alignment horizontal="left" indent="3"/>
    </xf>
    <xf numFmtId="0" fontId="11" fillId="0" borderId="3" xfId="17" applyBorder="1" applyAlignment="1" applyProtection="1"/>
    <xf numFmtId="198" fontId="4" fillId="0" borderId="102" xfId="0" applyNumberFormat="1" applyFont="1" applyBorder="1" applyAlignment="1">
      <alignment horizontal="right" vertical="center" wrapText="1"/>
    </xf>
    <xf numFmtId="3" fontId="4" fillId="0" borderId="102" xfId="0" applyNumberFormat="1" applyFont="1" applyBorder="1" applyAlignment="1">
      <alignment horizontal="right" vertical="center" wrapText="1"/>
    </xf>
    <xf numFmtId="3" fontId="7" fillId="0" borderId="27" xfId="1" applyNumberFormat="1" applyFont="1" applyFill="1" applyBorder="1" applyAlignment="1" applyProtection="1">
      <alignment horizontal="right" vertical="center"/>
    </xf>
    <xf numFmtId="3" fontId="108" fillId="0" borderId="102" xfId="0" applyNumberFormat="1" applyFont="1" applyBorder="1" applyAlignment="1">
      <alignment horizontal="right" vertical="center" wrapText="1"/>
    </xf>
    <xf numFmtId="10" fontId="9" fillId="2" borderId="87" xfId="0" applyNumberFormat="1" applyFont="1" applyFill="1" applyBorder="1" applyAlignment="1" applyProtection="1">
      <alignment vertical="center"/>
      <protection locked="0"/>
    </xf>
    <xf numFmtId="3" fontId="4" fillId="0" borderId="59" xfId="0" applyNumberFormat="1" applyFont="1" applyBorder="1" applyAlignment="1">
      <alignment vertical="center"/>
    </xf>
    <xf numFmtId="3" fontId="4" fillId="0" borderId="88" xfId="0" applyNumberFormat="1" applyFont="1" applyBorder="1" applyAlignment="1">
      <alignment vertical="center"/>
    </xf>
    <xf numFmtId="3" fontId="4" fillId="0" borderId="102" xfId="0" applyNumberFormat="1" applyFont="1" applyBorder="1" applyAlignment="1">
      <alignment vertical="center"/>
    </xf>
    <xf numFmtId="3" fontId="4" fillId="0" borderId="30" xfId="0" applyNumberFormat="1" applyFont="1" applyBorder="1" applyAlignment="1">
      <alignment vertical="center"/>
    </xf>
    <xf numFmtId="3" fontId="4" fillId="0" borderId="83" xfId="0" applyNumberFormat="1" applyFont="1" applyBorder="1" applyAlignment="1">
      <alignment vertical="center"/>
    </xf>
    <xf numFmtId="10" fontId="4" fillId="0" borderId="81" xfId="0" applyNumberFormat="1" applyFont="1" applyBorder="1" applyAlignment="1">
      <alignment vertical="center"/>
    </xf>
    <xf numFmtId="3" fontId="4" fillId="0" borderId="21" xfId="0" applyNumberFormat="1" applyFont="1" applyBorder="1" applyAlignment="1">
      <alignment vertical="center"/>
    </xf>
    <xf numFmtId="3" fontId="4" fillId="0" borderId="96" xfId="0" applyNumberFormat="1" applyFont="1" applyBorder="1" applyAlignment="1">
      <alignment vertical="center"/>
    </xf>
    <xf numFmtId="10" fontId="4" fillId="0" borderId="98" xfId="0" applyNumberFormat="1" applyFont="1" applyBorder="1" applyAlignment="1">
      <alignment vertical="center"/>
    </xf>
    <xf numFmtId="0" fontId="13" fillId="0" borderId="83" xfId="0" applyFont="1" applyBorder="1" applyAlignment="1">
      <alignment wrapText="1"/>
    </xf>
    <xf numFmtId="10" fontId="4" fillId="0" borderId="102" xfId="0" applyNumberFormat="1" applyFont="1" applyBorder="1"/>
    <xf numFmtId="10" fontId="4" fillId="0" borderId="96" xfId="0" applyNumberFormat="1" applyFont="1" applyBorder="1"/>
    <xf numFmtId="168" fontId="112" fillId="78" borderId="87" xfId="948" applyFont="1" applyFill="1" applyBorder="1" applyAlignment="1" applyProtection="1">
      <alignment horizontal="right" vertical="center"/>
    </xf>
    <xf numFmtId="4" fontId="116" fillId="0" borderId="87" xfId="0" applyNumberFormat="1" applyFont="1" applyBorder="1"/>
    <xf numFmtId="4" fontId="119" fillId="0" borderId="87" xfId="0" applyNumberFormat="1" applyFont="1" applyBorder="1"/>
    <xf numFmtId="3" fontId="119" fillId="0" borderId="87" xfId="0" applyNumberFormat="1" applyFont="1" applyBorder="1"/>
    <xf numFmtId="3" fontId="116" fillId="0" borderId="87" xfId="0" applyNumberFormat="1" applyFont="1" applyBorder="1"/>
    <xf numFmtId="199" fontId="115" fillId="36" borderId="87" xfId="21413" applyNumberFormat="1" applyFont="1" applyFill="1" applyBorder="1"/>
    <xf numFmtId="171" fontId="4" fillId="0" borderId="125" xfId="0" applyNumberFormat="1" applyFont="1" applyBorder="1"/>
    <xf numFmtId="171" fontId="4" fillId="0" borderId="126" xfId="0" applyNumberFormat="1" applyFont="1" applyBorder="1"/>
    <xf numFmtId="3" fontId="4" fillId="36" borderId="27" xfId="0" applyNumberFormat="1" applyFont="1" applyFill="1" applyBorder="1"/>
    <xf numFmtId="0" fontId="106" fillId="0" borderId="74" xfId="0" applyFont="1" applyBorder="1" applyAlignment="1">
      <alignment horizontal="left" vertical="center" wrapText="1"/>
    </xf>
    <xf numFmtId="0" fontId="106" fillId="0" borderId="73"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4" fillId="0" borderId="0" xfId="0" applyFont="1" applyAlignment="1">
      <alignment horizontal="left" vertical="top" wrapText="1"/>
    </xf>
    <xf numFmtId="0" fontId="6" fillId="0" borderId="4" xfId="0" applyFont="1" applyBorder="1" applyAlignment="1">
      <alignment horizontal="center" vertical="center"/>
    </xf>
    <xf numFmtId="0" fontId="6" fillId="0" borderId="77"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87" xfId="0" applyFont="1" applyBorder="1" applyAlignment="1">
      <alignment horizontal="center" vertical="center" wrapText="1"/>
    </xf>
    <xf numFmtId="0" fontId="4" fillId="0" borderId="88" xfId="0" applyFont="1" applyBorder="1" applyAlignment="1">
      <alignment horizontal="center"/>
    </xf>
    <xf numFmtId="0" fontId="4" fillId="0" borderId="24" xfId="0" applyFont="1" applyBorder="1" applyAlignment="1">
      <alignment horizontal="center"/>
    </xf>
    <xf numFmtId="0" fontId="6" fillId="36" borderId="106"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03" xfId="0" applyFont="1" applyFill="1" applyBorder="1" applyAlignment="1">
      <alignment horizontal="center" vertical="center" wrapText="1"/>
    </xf>
    <xf numFmtId="0" fontId="6" fillId="36" borderId="86" xfId="0" applyFont="1" applyFill="1" applyBorder="1" applyAlignment="1">
      <alignment horizontal="center" vertical="center" wrapText="1"/>
    </xf>
    <xf numFmtId="0" fontId="103" fillId="3" borderId="75" xfId="13" applyFont="1" applyFill="1" applyBorder="1" applyAlignment="1" applyProtection="1">
      <alignment horizontal="center" vertical="center" wrapText="1"/>
      <protection locked="0"/>
    </xf>
    <xf numFmtId="0" fontId="103" fillId="3" borderId="72"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9" fontId="15" fillId="3" borderId="19" xfId="1" applyNumberFormat="1" applyFont="1" applyFill="1" applyBorder="1" applyAlignment="1" applyProtection="1">
      <alignment horizontal="center"/>
      <protection locked="0"/>
    </xf>
    <xf numFmtId="169" fontId="15" fillId="3" borderId="20" xfId="1" applyNumberFormat="1" applyFont="1" applyFill="1" applyBorder="1" applyAlignment="1" applyProtection="1">
      <alignment horizontal="center"/>
      <protection locked="0"/>
    </xf>
    <xf numFmtId="169"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9" fontId="15" fillId="0" borderId="78" xfId="1" applyNumberFormat="1" applyFont="1" applyFill="1" applyBorder="1" applyAlignment="1" applyProtection="1">
      <alignment horizontal="center" vertical="center" wrapText="1"/>
      <protection locked="0"/>
    </xf>
    <xf numFmtId="169" fontId="15" fillId="0" borderId="79" xfId="1" applyNumberFormat="1" applyFont="1" applyFill="1" applyBorder="1" applyAlignment="1" applyProtection="1">
      <alignment horizontal="center" vertical="center" wrapText="1"/>
      <protection locked="0"/>
    </xf>
    <xf numFmtId="0" fontId="4" fillId="0" borderId="75"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94"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02" xfId="0" applyFont="1" applyBorder="1" applyAlignment="1">
      <alignment horizontal="center" vertical="center" wrapText="1"/>
    </xf>
    <xf numFmtId="0" fontId="118" fillId="0" borderId="109" xfId="0" applyFont="1" applyBorder="1" applyAlignment="1">
      <alignment horizontal="left" vertical="center" wrapText="1"/>
    </xf>
    <xf numFmtId="0" fontId="118" fillId="0" borderId="110" xfId="0" applyFont="1" applyBorder="1" applyAlignment="1">
      <alignment horizontal="left" vertical="center" wrapText="1"/>
    </xf>
    <xf numFmtId="0" fontId="118" fillId="0" borderId="112" xfId="0" applyFont="1" applyBorder="1" applyAlignment="1">
      <alignment horizontal="left" vertical="center" wrapText="1"/>
    </xf>
    <xf numFmtId="0" fontId="118" fillId="0" borderId="113" xfId="0" applyFont="1" applyBorder="1" applyAlignment="1">
      <alignment horizontal="left" vertical="center" wrapText="1"/>
    </xf>
    <xf numFmtId="0" fontId="118" fillId="0" borderId="115" xfId="0" applyFont="1" applyBorder="1" applyAlignment="1">
      <alignment horizontal="left" vertical="center" wrapText="1"/>
    </xf>
    <xf numFmtId="0" fontId="118" fillId="0" borderId="116" xfId="0" applyFont="1" applyBorder="1" applyAlignment="1">
      <alignment horizontal="left" vertical="center" wrapText="1"/>
    </xf>
    <xf numFmtId="0" fontId="119" fillId="0" borderId="83" xfId="0" applyFont="1" applyBorder="1" applyAlignment="1">
      <alignment horizontal="center" vertical="center" wrapText="1"/>
    </xf>
    <xf numFmtId="0" fontId="119" fillId="0" borderId="101" xfId="0" applyFont="1" applyBorder="1" applyAlignment="1">
      <alignment horizontal="center" vertical="center" wrapText="1"/>
    </xf>
    <xf numFmtId="0" fontId="119" fillId="0" borderId="111" xfId="0" applyFont="1" applyBorder="1" applyAlignment="1">
      <alignment horizontal="center" vertical="center" wrapText="1"/>
    </xf>
    <xf numFmtId="0" fontId="119" fillId="0" borderId="59" xfId="0" applyFont="1" applyBorder="1" applyAlignment="1">
      <alignment horizontal="center" vertical="center" wrapText="1"/>
    </xf>
    <xf numFmtId="0" fontId="119" fillId="0" borderId="114" xfId="0" applyFont="1" applyBorder="1" applyAlignment="1">
      <alignment horizontal="center" vertical="center" wrapText="1"/>
    </xf>
    <xf numFmtId="0" fontId="119" fillId="0" borderId="11" xfId="0" applyFont="1" applyBorder="1" applyAlignment="1">
      <alignment horizontal="center" vertical="center" wrapText="1"/>
    </xf>
    <xf numFmtId="0" fontId="116" fillId="0" borderId="82"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87" xfId="0" applyFont="1" applyBorder="1" applyAlignment="1">
      <alignment horizontal="center" vertical="center" wrapText="1"/>
    </xf>
    <xf numFmtId="0" fontId="123" fillId="0" borderId="87" xfId="0" applyFont="1" applyBorder="1" applyAlignment="1">
      <alignment horizontal="center" vertical="center"/>
    </xf>
    <xf numFmtId="0" fontId="123" fillId="0" borderId="83" xfId="0" applyFont="1" applyBorder="1" applyAlignment="1">
      <alignment horizontal="center" vertical="center"/>
    </xf>
    <xf numFmtId="0" fontId="123" fillId="0" borderId="111" xfId="0" applyFont="1" applyBorder="1" applyAlignment="1">
      <alignment horizontal="center" vertical="center"/>
    </xf>
    <xf numFmtId="0" fontId="123" fillId="0" borderId="59" xfId="0" applyFont="1" applyBorder="1" applyAlignment="1">
      <alignment horizontal="center" vertical="center"/>
    </xf>
    <xf numFmtId="0" fontId="123" fillId="0" borderId="11" xfId="0" applyFont="1" applyBorder="1" applyAlignment="1">
      <alignment horizontal="center" vertical="center"/>
    </xf>
    <xf numFmtId="0" fontId="119" fillId="0" borderId="87" xfId="0" applyFont="1" applyBorder="1" applyAlignment="1">
      <alignment horizontal="center" vertical="center" wrapText="1"/>
    </xf>
    <xf numFmtId="0" fontId="119" fillId="0" borderId="117" xfId="0" applyFont="1" applyBorder="1" applyAlignment="1">
      <alignment horizontal="center" vertical="center" wrapText="1"/>
    </xf>
    <xf numFmtId="0" fontId="119" fillId="0" borderId="118" xfId="0" applyFont="1" applyBorder="1" applyAlignment="1">
      <alignment horizontal="center" vertical="center" wrapText="1"/>
    </xf>
    <xf numFmtId="0" fontId="116" fillId="0" borderId="88" xfId="0" applyFont="1" applyBorder="1" applyAlignment="1">
      <alignment horizontal="center" vertical="center" wrapText="1"/>
    </xf>
    <xf numFmtId="0" fontId="116" fillId="0" borderId="85" xfId="0" applyFont="1" applyBorder="1" applyAlignment="1">
      <alignment horizontal="center" vertical="center" wrapText="1"/>
    </xf>
    <xf numFmtId="0" fontId="116" fillId="0" borderId="86" xfId="0" applyFont="1" applyBorder="1" applyAlignment="1">
      <alignment horizontal="center" vertical="center" wrapText="1"/>
    </xf>
    <xf numFmtId="0" fontId="119" fillId="0" borderId="119" xfId="0" applyFont="1" applyBorder="1" applyAlignment="1">
      <alignment horizontal="center" vertical="center" wrapText="1"/>
    </xf>
    <xf numFmtId="0" fontId="119" fillId="0" borderId="7" xfId="0" applyFont="1" applyBorder="1" applyAlignment="1">
      <alignment horizontal="center" vertical="center" wrapText="1"/>
    </xf>
    <xf numFmtId="0" fontId="116" fillId="0" borderId="119" xfId="0" applyFont="1" applyBorder="1" applyAlignment="1">
      <alignment horizontal="center" vertical="center" wrapText="1"/>
    </xf>
    <xf numFmtId="0" fontId="116" fillId="0" borderId="117" xfId="0" applyFont="1" applyBorder="1" applyAlignment="1">
      <alignment horizontal="center" vertical="center" wrapText="1"/>
    </xf>
    <xf numFmtId="0" fontId="116" fillId="0" borderId="0" xfId="0" applyFont="1" applyAlignment="1">
      <alignment horizontal="center" vertical="center" wrapText="1"/>
    </xf>
    <xf numFmtId="0" fontId="116" fillId="0" borderId="118" xfId="0" applyFont="1" applyBorder="1" applyAlignment="1">
      <alignment horizontal="center" vertical="center" wrapText="1"/>
    </xf>
    <xf numFmtId="0" fontId="116" fillId="0" borderId="11" xfId="0" applyFont="1" applyBorder="1" applyAlignment="1">
      <alignment horizontal="center" vertical="center" wrapText="1"/>
    </xf>
    <xf numFmtId="0" fontId="118" fillId="0" borderId="83" xfId="0" applyFont="1" applyBorder="1" applyAlignment="1">
      <alignment horizontal="left" vertical="top" wrapText="1"/>
    </xf>
    <xf numFmtId="0" fontId="118" fillId="0" borderId="111" xfId="0" applyFont="1" applyBorder="1" applyAlignment="1">
      <alignment horizontal="left" vertical="top" wrapText="1"/>
    </xf>
    <xf numFmtId="0" fontId="118" fillId="0" borderId="117" xfId="0" applyFont="1" applyBorder="1" applyAlignment="1">
      <alignment horizontal="left" vertical="top" wrapText="1"/>
    </xf>
    <xf numFmtId="0" fontId="118" fillId="0" borderId="118" xfId="0" applyFont="1" applyBorder="1" applyAlignment="1">
      <alignment horizontal="left" vertical="top" wrapText="1"/>
    </xf>
    <xf numFmtId="0" fontId="118" fillId="0" borderId="59" xfId="0" applyFont="1" applyBorder="1" applyAlignment="1">
      <alignment horizontal="left" vertical="top" wrapText="1"/>
    </xf>
    <xf numFmtId="0" fontId="118" fillId="0" borderId="11" xfId="0" applyFont="1" applyBorder="1" applyAlignment="1">
      <alignment horizontal="left" vertical="top" wrapText="1"/>
    </xf>
    <xf numFmtId="0" fontId="116" fillId="0" borderId="83" xfId="0" applyFont="1" applyBorder="1" applyAlignment="1">
      <alignment horizontal="center" vertical="center"/>
    </xf>
    <xf numFmtId="0" fontId="116" fillId="0" borderId="101" xfId="0" applyFont="1" applyBorder="1" applyAlignment="1">
      <alignment horizontal="center" vertical="center"/>
    </xf>
    <xf numFmtId="0" fontId="116" fillId="0" borderId="111" xfId="0" applyFont="1" applyBorder="1" applyAlignment="1">
      <alignment horizontal="center" vertical="center"/>
    </xf>
    <xf numFmtId="0" fontId="116" fillId="0" borderId="83" xfId="0" applyFont="1" applyBorder="1" applyAlignment="1">
      <alignment horizontal="center" vertical="center" wrapText="1"/>
    </xf>
    <xf numFmtId="0" fontId="116" fillId="0" borderId="101" xfId="0" applyFont="1" applyBorder="1" applyAlignment="1">
      <alignment horizontal="center" vertical="center" wrapText="1"/>
    </xf>
    <xf numFmtId="0" fontId="116" fillId="0" borderId="111" xfId="0" applyFont="1" applyBorder="1" applyAlignment="1">
      <alignment horizontal="center" vertical="center" wrapText="1"/>
    </xf>
    <xf numFmtId="0" fontId="116" fillId="0" borderId="83" xfId="0" applyFont="1" applyBorder="1" applyAlignment="1">
      <alignment horizontal="center" vertical="top" wrapText="1"/>
    </xf>
    <xf numFmtId="0" fontId="116" fillId="0" borderId="101" xfId="0" applyFont="1" applyBorder="1" applyAlignment="1">
      <alignment horizontal="center" vertical="top" wrapText="1"/>
    </xf>
    <xf numFmtId="0" fontId="116" fillId="0" borderId="111" xfId="0" applyFont="1" applyBorder="1" applyAlignment="1">
      <alignment horizontal="center" vertical="top" wrapText="1"/>
    </xf>
    <xf numFmtId="0" fontId="116" fillId="0" borderId="85" xfId="0" applyFont="1" applyBorder="1" applyAlignment="1">
      <alignment horizontal="center" vertical="top" wrapText="1"/>
    </xf>
    <xf numFmtId="0" fontId="116" fillId="0" borderId="86" xfId="0" applyFont="1" applyBorder="1" applyAlignment="1">
      <alignment horizontal="center" vertical="top" wrapText="1"/>
    </xf>
    <xf numFmtId="0" fontId="116" fillId="0" borderId="82" xfId="0" applyFont="1" applyBorder="1" applyAlignment="1">
      <alignment horizontal="center" vertical="top" wrapText="1"/>
    </xf>
    <xf numFmtId="0" fontId="116" fillId="0" borderId="7" xfId="0" applyFont="1" applyBorder="1" applyAlignment="1">
      <alignment horizontal="center" vertical="top" wrapText="1"/>
    </xf>
    <xf numFmtId="0" fontId="118" fillId="0" borderId="120" xfId="0" applyFont="1" applyBorder="1" applyAlignment="1">
      <alignment horizontal="left" vertical="top" wrapText="1"/>
    </xf>
    <xf numFmtId="0" fontId="118" fillId="0" borderId="121" xfId="0" applyFont="1" applyBorder="1" applyAlignment="1">
      <alignment horizontal="left" vertical="top" wrapText="1"/>
    </xf>
    <xf numFmtId="0" fontId="125" fillId="0" borderId="87" xfId="0" applyFont="1" applyBorder="1" applyAlignment="1">
      <alignment horizontal="center" vertical="center"/>
    </xf>
    <xf numFmtId="0" fontId="124" fillId="0" borderId="87" xfId="0" applyFont="1" applyBorder="1" applyAlignment="1">
      <alignment horizontal="center" vertical="center" wrapText="1"/>
    </xf>
    <xf numFmtId="0" fontId="124" fillId="0" borderId="82" xfId="0" applyFont="1" applyBorder="1" applyAlignment="1">
      <alignment horizontal="center" vertical="center" wrapText="1"/>
    </xf>
    <xf numFmtId="10" fontId="9" fillId="2" borderId="26" xfId="0" applyNumberFormat="1" applyFont="1" applyFill="1" applyBorder="1" applyAlignment="1" applyProtection="1">
      <alignment vertical="center"/>
      <protection locked="0"/>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paysera.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tabSelected="1" workbookViewId="0">
      <pane xSplit="1" ySplit="7" topLeftCell="B8" activePane="bottomRight" state="frozen"/>
      <selection pane="topRight" activeCell="B1" sqref="B1"/>
      <selection pane="bottomLeft" activeCell="A8" sqref="A8"/>
      <selection pane="bottomRight" activeCell="C13" sqref="C13"/>
    </sheetView>
  </sheetViews>
  <sheetFormatPr defaultRowHeight="15.75"/>
  <cols>
    <col min="1" max="1" width="10.25" style="1" customWidth="1"/>
    <col min="2" max="2" width="153" bestFit="1" customWidth="1"/>
    <col min="3" max="3" width="39.5" customWidth="1"/>
    <col min="7" max="7" width="25" customWidth="1"/>
  </cols>
  <sheetData>
    <row r="1" spans="1:3">
      <c r="A1" s="7"/>
      <c r="B1" s="170" t="s">
        <v>253</v>
      </c>
      <c r="C1" s="82"/>
    </row>
    <row r="2" spans="1:3" s="167" customFormat="1">
      <c r="A2" s="211">
        <v>1</v>
      </c>
      <c r="B2" s="168" t="s">
        <v>254</v>
      </c>
      <c r="C2" s="166" t="s">
        <v>740</v>
      </c>
    </row>
    <row r="3" spans="1:3" s="167" customFormat="1">
      <c r="A3" s="211">
        <v>2</v>
      </c>
      <c r="B3" s="169" t="s">
        <v>255</v>
      </c>
      <c r="C3" s="166" t="s">
        <v>741</v>
      </c>
    </row>
    <row r="4" spans="1:3" s="167" customFormat="1">
      <c r="A4" s="211">
        <v>3</v>
      </c>
      <c r="B4" s="169" t="s">
        <v>256</v>
      </c>
      <c r="C4" s="166" t="s">
        <v>742</v>
      </c>
    </row>
    <row r="5" spans="1:3" s="167" customFormat="1">
      <c r="A5" s="212">
        <v>4</v>
      </c>
      <c r="B5" s="172" t="s">
        <v>257</v>
      </c>
      <c r="C5" s="556" t="s">
        <v>743</v>
      </c>
    </row>
    <row r="6" spans="1:3" s="171" customFormat="1" ht="65.25" customHeight="1">
      <c r="A6" s="583" t="s">
        <v>371</v>
      </c>
      <c r="B6" s="584"/>
      <c r="C6" s="584"/>
    </row>
    <row r="7" spans="1:3">
      <c r="A7" s="365" t="s">
        <v>326</v>
      </c>
      <c r="B7" s="366" t="s">
        <v>258</v>
      </c>
    </row>
    <row r="8" spans="1:3">
      <c r="A8" s="367">
        <v>1</v>
      </c>
      <c r="B8" s="363" t="s">
        <v>223</v>
      </c>
    </row>
    <row r="9" spans="1:3">
      <c r="A9" s="367">
        <v>2</v>
      </c>
      <c r="B9" s="363" t="s">
        <v>259</v>
      </c>
    </row>
    <row r="10" spans="1:3">
      <c r="A10" s="367">
        <v>3</v>
      </c>
      <c r="B10" s="363" t="s">
        <v>260</v>
      </c>
    </row>
    <row r="11" spans="1:3">
      <c r="A11" s="367">
        <v>4</v>
      </c>
      <c r="B11" s="363" t="s">
        <v>261</v>
      </c>
    </row>
    <row r="12" spans="1:3">
      <c r="A12" s="367">
        <v>5</v>
      </c>
      <c r="B12" s="363" t="s">
        <v>187</v>
      </c>
    </row>
    <row r="13" spans="1:3">
      <c r="A13" s="367">
        <v>6</v>
      </c>
      <c r="B13" s="368" t="s">
        <v>149</v>
      </c>
    </row>
    <row r="14" spans="1:3">
      <c r="A14" s="367">
        <v>7</v>
      </c>
      <c r="B14" s="363" t="s">
        <v>262</v>
      </c>
    </row>
    <row r="15" spans="1:3">
      <c r="A15" s="367">
        <v>8</v>
      </c>
      <c r="B15" s="363" t="s">
        <v>265</v>
      </c>
    </row>
    <row r="16" spans="1:3">
      <c r="A16" s="367">
        <v>9</v>
      </c>
      <c r="B16" s="363" t="s">
        <v>88</v>
      </c>
    </row>
    <row r="17" spans="1:2" ht="15">
      <c r="A17" s="369" t="s">
        <v>418</v>
      </c>
      <c r="B17" s="363" t="s">
        <v>398</v>
      </c>
    </row>
    <row r="18" spans="1:2">
      <c r="A18" s="367">
        <v>10</v>
      </c>
      <c r="B18" s="363" t="s">
        <v>268</v>
      </c>
    </row>
    <row r="19" spans="1:2">
      <c r="A19" s="367">
        <v>11</v>
      </c>
      <c r="B19" s="368" t="s">
        <v>249</v>
      </c>
    </row>
    <row r="20" spans="1:2">
      <c r="A20" s="367">
        <v>12</v>
      </c>
      <c r="B20" s="368" t="s">
        <v>246</v>
      </c>
    </row>
    <row r="21" spans="1:2">
      <c r="A21" s="367">
        <v>13</v>
      </c>
      <c r="B21" s="370" t="s">
        <v>362</v>
      </c>
    </row>
    <row r="22" spans="1:2">
      <c r="A22" s="367">
        <v>14</v>
      </c>
      <c r="B22" s="371" t="s">
        <v>392</v>
      </c>
    </row>
    <row r="23" spans="1:2">
      <c r="A23" s="367">
        <v>15</v>
      </c>
      <c r="B23" s="368" t="s">
        <v>77</v>
      </c>
    </row>
    <row r="24" spans="1:2">
      <c r="A24" s="367">
        <v>15.1</v>
      </c>
      <c r="B24" s="363" t="s">
        <v>427</v>
      </c>
    </row>
    <row r="25" spans="1:2">
      <c r="A25" s="367">
        <v>16</v>
      </c>
      <c r="B25" s="363" t="s">
        <v>495</v>
      </c>
    </row>
    <row r="26" spans="1:2">
      <c r="A26" s="367">
        <v>17</v>
      </c>
      <c r="B26" s="363" t="s">
        <v>704</v>
      </c>
    </row>
    <row r="27" spans="1:2">
      <c r="A27" s="367">
        <v>18</v>
      </c>
      <c r="B27" s="363" t="s">
        <v>713</v>
      </c>
    </row>
    <row r="28" spans="1:2">
      <c r="A28" s="367">
        <v>19</v>
      </c>
      <c r="B28" s="363" t="s">
        <v>714</v>
      </c>
    </row>
    <row r="29" spans="1:2">
      <c r="A29" s="367">
        <v>20</v>
      </c>
      <c r="B29" s="371" t="s">
        <v>590</v>
      </c>
    </row>
    <row r="30" spans="1:2">
      <c r="A30" s="367">
        <v>21</v>
      </c>
      <c r="B30" s="363" t="s">
        <v>608</v>
      </c>
    </row>
    <row r="31" spans="1:2">
      <c r="A31" s="367">
        <v>22</v>
      </c>
      <c r="B31" s="540" t="s">
        <v>625</v>
      </c>
    </row>
    <row r="32" spans="1:2" ht="27">
      <c r="A32" s="367">
        <v>23</v>
      </c>
      <c r="B32" s="540" t="s">
        <v>705</v>
      </c>
    </row>
    <row r="33" spans="1:2">
      <c r="A33" s="367">
        <v>24</v>
      </c>
      <c r="B33" s="363" t="s">
        <v>706</v>
      </c>
    </row>
    <row r="34" spans="1:2">
      <c r="A34" s="367">
        <v>25</v>
      </c>
      <c r="B34" s="363" t="s">
        <v>707</v>
      </c>
    </row>
    <row r="35" spans="1:2">
      <c r="A35" s="367">
        <v>26</v>
      </c>
      <c r="B35" s="371" t="s">
        <v>739</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 ref="C5" r:id="rId1" xr:uid="{358D6B89-A8DA-4C39-99F4-6E73AD0102E2}"/>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Normal="100" workbookViewId="0">
      <pane xSplit="1" ySplit="5" topLeftCell="B6" activePane="bottomRight" state="frozen"/>
      <selection pane="topRight" activeCell="B1" sqref="B1"/>
      <selection pane="bottomLeft" activeCell="A5" sqref="A5"/>
      <selection pane="bottomRight" activeCell="B44" sqref="B44"/>
    </sheetView>
  </sheetViews>
  <sheetFormatPr defaultRowHeight="15.75"/>
  <cols>
    <col min="1" max="1" width="9.5" style="1" bestFit="1" customWidth="1"/>
    <col min="2" max="2" width="132.5" style="1" customWidth="1"/>
    <col min="3" max="3" width="18.5" style="1" customWidth="1"/>
  </cols>
  <sheetData>
    <row r="1" spans="1:6">
      <c r="A1" s="13" t="s">
        <v>188</v>
      </c>
      <c r="B1" s="12" t="str">
        <f>Info!C2</f>
        <v>სს "პეისერა ბანკი საქართველო"</v>
      </c>
      <c r="D1" s="1"/>
      <c r="E1" s="1"/>
      <c r="F1" s="1"/>
    </row>
    <row r="2" spans="1:6" s="13" customFormat="1" ht="15.75" customHeight="1">
      <c r="A2" s="13" t="s">
        <v>189</v>
      </c>
      <c r="B2" s="441">
        <f>'1. key ratios'!B2</f>
        <v>44926</v>
      </c>
    </row>
    <row r="3" spans="1:6" s="13" customFormat="1" ht="15.75" customHeight="1"/>
    <row r="4" spans="1:6" ht="16.5" thickBot="1">
      <c r="A4" s="1" t="s">
        <v>335</v>
      </c>
      <c r="B4" s="51" t="s">
        <v>88</v>
      </c>
    </row>
    <row r="5" spans="1:6" ht="15">
      <c r="A5" s="121" t="s">
        <v>26</v>
      </c>
      <c r="B5" s="122"/>
      <c r="C5" s="123" t="s">
        <v>27</v>
      </c>
    </row>
    <row r="6" spans="1:6" ht="15">
      <c r="A6" s="124">
        <v>1</v>
      </c>
      <c r="B6" s="71" t="s">
        <v>28</v>
      </c>
      <c r="C6" s="251">
        <f>SUM(C7:C11)</f>
        <v>2980149.7623439031</v>
      </c>
    </row>
    <row r="7" spans="1:6" ht="15">
      <c r="A7" s="124">
        <v>2</v>
      </c>
      <c r="B7" s="68" t="s">
        <v>29</v>
      </c>
      <c r="C7" s="252">
        <v>3250005</v>
      </c>
    </row>
    <row r="8" spans="1:6" ht="15">
      <c r="A8" s="124">
        <v>3</v>
      </c>
      <c r="B8" s="63" t="s">
        <v>30</v>
      </c>
      <c r="C8" s="252">
        <v>0</v>
      </c>
    </row>
    <row r="9" spans="1:6" ht="15">
      <c r="A9" s="124">
        <v>4</v>
      </c>
      <c r="B9" s="63" t="s">
        <v>31</v>
      </c>
      <c r="C9" s="252">
        <v>0</v>
      </c>
    </row>
    <row r="10" spans="1:6" ht="15">
      <c r="A10" s="124">
        <v>5</v>
      </c>
      <c r="B10" s="63" t="s">
        <v>32</v>
      </c>
      <c r="C10" s="252">
        <v>0</v>
      </c>
    </row>
    <row r="11" spans="1:6" ht="15">
      <c r="A11" s="124">
        <v>6</v>
      </c>
      <c r="B11" s="69" t="s">
        <v>33</v>
      </c>
      <c r="C11" s="252">
        <v>-269855.23765609693</v>
      </c>
    </row>
    <row r="12" spans="1:6" s="2" customFormat="1" ht="15">
      <c r="A12" s="124">
        <v>7</v>
      </c>
      <c r="B12" s="71" t="s">
        <v>34</v>
      </c>
      <c r="C12" s="253">
        <f>SUM(C13:C27)</f>
        <v>201846.66666666666</v>
      </c>
    </row>
    <row r="13" spans="1:6" s="2" customFormat="1" ht="15">
      <c r="A13" s="124">
        <v>8</v>
      </c>
      <c r="B13" s="70" t="s">
        <v>35</v>
      </c>
      <c r="C13" s="252">
        <v>0</v>
      </c>
    </row>
    <row r="14" spans="1:6" s="2" customFormat="1" ht="30">
      <c r="A14" s="124">
        <v>9</v>
      </c>
      <c r="B14" s="64" t="s">
        <v>36</v>
      </c>
      <c r="C14" s="252">
        <v>0</v>
      </c>
    </row>
    <row r="15" spans="1:6" s="2" customFormat="1" ht="15">
      <c r="A15" s="124">
        <v>10</v>
      </c>
      <c r="B15" s="65" t="s">
        <v>37</v>
      </c>
      <c r="C15" s="252">
        <v>201846.66666666666</v>
      </c>
    </row>
    <row r="16" spans="1:6" s="2" customFormat="1" ht="15">
      <c r="A16" s="124">
        <v>11</v>
      </c>
      <c r="B16" s="66" t="s">
        <v>38</v>
      </c>
      <c r="C16" s="252">
        <v>0</v>
      </c>
    </row>
    <row r="17" spans="1:3" s="2" customFormat="1" ht="15">
      <c r="A17" s="124">
        <v>12</v>
      </c>
      <c r="B17" s="65" t="s">
        <v>39</v>
      </c>
      <c r="C17" s="252">
        <v>0</v>
      </c>
    </row>
    <row r="18" spans="1:3" s="2" customFormat="1" ht="15">
      <c r="A18" s="124">
        <v>13</v>
      </c>
      <c r="B18" s="65" t="s">
        <v>40</v>
      </c>
      <c r="C18" s="252">
        <v>0</v>
      </c>
    </row>
    <row r="19" spans="1:3" s="2" customFormat="1" ht="15">
      <c r="A19" s="124">
        <v>14</v>
      </c>
      <c r="B19" s="65" t="s">
        <v>41</v>
      </c>
      <c r="C19" s="252">
        <v>0</v>
      </c>
    </row>
    <row r="20" spans="1:3" s="2" customFormat="1" ht="15">
      <c r="A20" s="124">
        <v>15</v>
      </c>
      <c r="B20" s="65" t="s">
        <v>42</v>
      </c>
      <c r="C20" s="252">
        <v>0</v>
      </c>
    </row>
    <row r="21" spans="1:3" s="2" customFormat="1" ht="30">
      <c r="A21" s="124">
        <v>16</v>
      </c>
      <c r="B21" s="64" t="s">
        <v>43</v>
      </c>
      <c r="C21" s="252">
        <v>0</v>
      </c>
    </row>
    <row r="22" spans="1:3" s="2" customFormat="1">
      <c r="A22" s="124">
        <v>17</v>
      </c>
      <c r="B22" s="125" t="s">
        <v>44</v>
      </c>
      <c r="C22" s="252">
        <v>0</v>
      </c>
    </row>
    <row r="23" spans="1:3" s="2" customFormat="1" ht="30">
      <c r="A23" s="124">
        <v>18</v>
      </c>
      <c r="B23" s="64" t="s">
        <v>45</v>
      </c>
      <c r="C23" s="252">
        <v>0</v>
      </c>
    </row>
    <row r="24" spans="1:3" s="2" customFormat="1" ht="30">
      <c r="A24" s="124">
        <v>19</v>
      </c>
      <c r="B24" s="64" t="s">
        <v>46</v>
      </c>
      <c r="C24" s="252">
        <v>0</v>
      </c>
    </row>
    <row r="25" spans="1:3" s="2" customFormat="1" ht="30">
      <c r="A25" s="124">
        <v>20</v>
      </c>
      <c r="B25" s="66" t="s">
        <v>47</v>
      </c>
      <c r="C25" s="252">
        <v>0</v>
      </c>
    </row>
    <row r="26" spans="1:3" s="2" customFormat="1" ht="15">
      <c r="A26" s="124">
        <v>21</v>
      </c>
      <c r="B26" s="66" t="s">
        <v>48</v>
      </c>
      <c r="C26" s="252">
        <v>0</v>
      </c>
    </row>
    <row r="27" spans="1:3" s="2" customFormat="1" ht="30">
      <c r="A27" s="124">
        <v>22</v>
      </c>
      <c r="B27" s="66" t="s">
        <v>49</v>
      </c>
      <c r="C27" s="252">
        <v>0</v>
      </c>
    </row>
    <row r="28" spans="1:3" s="2" customFormat="1" ht="15">
      <c r="A28" s="124">
        <v>23</v>
      </c>
      <c r="B28" s="72" t="s">
        <v>23</v>
      </c>
      <c r="C28" s="253">
        <f>C6-C12</f>
        <v>2778303.0956772366</v>
      </c>
    </row>
    <row r="29" spans="1:3" s="2" customFormat="1" ht="15">
      <c r="A29" s="126"/>
      <c r="B29" s="67"/>
      <c r="C29" s="254"/>
    </row>
    <row r="30" spans="1:3" s="2" customFormat="1" ht="15">
      <c r="A30" s="126">
        <v>24</v>
      </c>
      <c r="B30" s="72" t="s">
        <v>50</v>
      </c>
      <c r="C30" s="253">
        <f>C31+C34</f>
        <v>4000538.0999999996</v>
      </c>
    </row>
    <row r="31" spans="1:3" s="2" customFormat="1" ht="15">
      <c r="A31" s="126">
        <v>25</v>
      </c>
      <c r="B31" s="63" t="s">
        <v>51</v>
      </c>
      <c r="C31" s="255">
        <f>C32+C33</f>
        <v>0</v>
      </c>
    </row>
    <row r="32" spans="1:3" s="2" customFormat="1" ht="15">
      <c r="A32" s="126">
        <v>26</v>
      </c>
      <c r="B32" s="164" t="s">
        <v>52</v>
      </c>
      <c r="C32" s="252">
        <v>0</v>
      </c>
    </row>
    <row r="33" spans="1:3" s="2" customFormat="1" ht="15">
      <c r="A33" s="126">
        <v>27</v>
      </c>
      <c r="B33" s="164" t="s">
        <v>53</v>
      </c>
      <c r="C33" s="252">
        <v>0</v>
      </c>
    </row>
    <row r="34" spans="1:3" s="2" customFormat="1" ht="15">
      <c r="A34" s="126">
        <v>28</v>
      </c>
      <c r="B34" s="63" t="s">
        <v>54</v>
      </c>
      <c r="C34" s="252">
        <v>4000538.0999999996</v>
      </c>
    </row>
    <row r="35" spans="1:3" s="2" customFormat="1" ht="15">
      <c r="A35" s="126">
        <v>29</v>
      </c>
      <c r="B35" s="72" t="s">
        <v>55</v>
      </c>
      <c r="C35" s="253">
        <f>SUM(C36:C40)</f>
        <v>0</v>
      </c>
    </row>
    <row r="36" spans="1:3" s="2" customFormat="1" ht="15">
      <c r="A36" s="126">
        <v>30</v>
      </c>
      <c r="B36" s="64" t="s">
        <v>56</v>
      </c>
      <c r="C36" s="252">
        <v>0</v>
      </c>
    </row>
    <row r="37" spans="1:3" s="2" customFormat="1" ht="15">
      <c r="A37" s="126">
        <v>31</v>
      </c>
      <c r="B37" s="65" t="s">
        <v>57</v>
      </c>
      <c r="C37" s="252">
        <v>0</v>
      </c>
    </row>
    <row r="38" spans="1:3" s="2" customFormat="1" ht="30">
      <c r="A38" s="126">
        <v>32</v>
      </c>
      <c r="B38" s="64" t="s">
        <v>58</v>
      </c>
      <c r="C38" s="252">
        <v>0</v>
      </c>
    </row>
    <row r="39" spans="1:3" s="2" customFormat="1" ht="30">
      <c r="A39" s="126">
        <v>33</v>
      </c>
      <c r="B39" s="64" t="s">
        <v>46</v>
      </c>
      <c r="C39" s="252">
        <v>0</v>
      </c>
    </row>
    <row r="40" spans="1:3" s="2" customFormat="1" ht="15">
      <c r="A40" s="126">
        <v>34</v>
      </c>
      <c r="B40" s="66" t="s">
        <v>59</v>
      </c>
      <c r="C40" s="252">
        <v>0</v>
      </c>
    </row>
    <row r="41" spans="1:3" s="2" customFormat="1" ht="15">
      <c r="A41" s="126">
        <v>35</v>
      </c>
      <c r="B41" s="72" t="s">
        <v>24</v>
      </c>
      <c r="C41" s="253">
        <f>C30-C35</f>
        <v>4000538.0999999996</v>
      </c>
    </row>
    <row r="42" spans="1:3" s="2" customFormat="1" ht="15">
      <c r="A42" s="126"/>
      <c r="B42" s="67"/>
      <c r="C42" s="254"/>
    </row>
    <row r="43" spans="1:3" s="2" customFormat="1" ht="15">
      <c r="A43" s="126">
        <v>36</v>
      </c>
      <c r="B43" s="73" t="s">
        <v>60</v>
      </c>
      <c r="C43" s="253">
        <f>SUM(C44:C46)</f>
        <v>0</v>
      </c>
    </row>
    <row r="44" spans="1:3" s="2" customFormat="1" ht="15">
      <c r="A44" s="126">
        <v>37</v>
      </c>
      <c r="B44" s="63" t="s">
        <v>61</v>
      </c>
      <c r="C44" s="252">
        <v>0</v>
      </c>
    </row>
    <row r="45" spans="1:3" s="2" customFormat="1" ht="15">
      <c r="A45" s="126">
        <v>38</v>
      </c>
      <c r="B45" s="63" t="s">
        <v>62</v>
      </c>
      <c r="C45" s="252">
        <v>0</v>
      </c>
    </row>
    <row r="46" spans="1:3" s="2" customFormat="1" ht="15">
      <c r="A46" s="126">
        <v>39</v>
      </c>
      <c r="B46" s="63" t="s">
        <v>63</v>
      </c>
      <c r="C46" s="252">
        <v>0</v>
      </c>
    </row>
    <row r="47" spans="1:3" s="2" customFormat="1" ht="15">
      <c r="A47" s="126">
        <v>40</v>
      </c>
      <c r="B47" s="73" t="s">
        <v>64</v>
      </c>
      <c r="C47" s="253">
        <f>SUM(C48:C51)</f>
        <v>0</v>
      </c>
    </row>
    <row r="48" spans="1:3" s="2" customFormat="1" ht="15">
      <c r="A48" s="126">
        <v>41</v>
      </c>
      <c r="B48" s="64" t="s">
        <v>65</v>
      </c>
      <c r="C48" s="252">
        <v>0</v>
      </c>
    </row>
    <row r="49" spans="1:3" s="2" customFormat="1" ht="15">
      <c r="A49" s="126">
        <v>42</v>
      </c>
      <c r="B49" s="65" t="s">
        <v>66</v>
      </c>
      <c r="C49" s="252">
        <v>0</v>
      </c>
    </row>
    <row r="50" spans="1:3" s="2" customFormat="1" ht="30">
      <c r="A50" s="126">
        <v>43</v>
      </c>
      <c r="B50" s="64" t="s">
        <v>67</v>
      </c>
      <c r="C50" s="252">
        <v>0</v>
      </c>
    </row>
    <row r="51" spans="1:3" s="2" customFormat="1" ht="30">
      <c r="A51" s="126">
        <v>44</v>
      </c>
      <c r="B51" s="64" t="s">
        <v>46</v>
      </c>
      <c r="C51" s="252">
        <v>0</v>
      </c>
    </row>
    <row r="52" spans="1:3" s="2" customFormat="1" thickBot="1">
      <c r="A52" s="127">
        <v>45</v>
      </c>
      <c r="B52" s="128" t="s">
        <v>25</v>
      </c>
      <c r="C52" s="256">
        <f>C43-C47</f>
        <v>0</v>
      </c>
    </row>
    <row r="55" spans="1:3">
      <c r="B55" s="1" t="s">
        <v>225</v>
      </c>
    </row>
  </sheetData>
  <dataValidations count="1">
    <dataValidation operator="lessThanOrEqual" allowBlank="1" showInputMessage="1" showErrorMessage="1" errorTitle="Should be negative number" error="Should be whole negative number or 0" sqref="C28:C31 C35 C41:C43 C47 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workbookViewId="0">
      <selection activeCell="B24" sqref="B24"/>
    </sheetView>
  </sheetViews>
  <sheetFormatPr defaultColWidth="9.125" defaultRowHeight="15"/>
  <cols>
    <col min="1" max="1" width="10.875" style="1" bestFit="1" customWidth="1"/>
    <col min="2" max="2" width="59" style="1" customWidth="1"/>
    <col min="3" max="3" width="16.75" style="1" bestFit="1" customWidth="1"/>
    <col min="4" max="4" width="22.125" style="1" customWidth="1"/>
    <col min="5" max="16384" width="9.125" style="1"/>
  </cols>
  <sheetData>
    <row r="1" spans="1:4">
      <c r="A1" s="13" t="s">
        <v>188</v>
      </c>
      <c r="B1" s="12" t="str">
        <f>Info!C2</f>
        <v>სს "პეისერა ბანკი საქართველო"</v>
      </c>
    </row>
    <row r="2" spans="1:4" s="13" customFormat="1" ht="15.75" customHeight="1">
      <c r="A2" s="13" t="s">
        <v>189</v>
      </c>
      <c r="B2" s="441">
        <f>'1. key ratios'!B2</f>
        <v>44926</v>
      </c>
    </row>
    <row r="3" spans="1:4" s="13" customFormat="1" ht="15.75" customHeight="1"/>
    <row r="4" spans="1:4" ht="15.75" thickBot="1">
      <c r="A4" s="1" t="s">
        <v>397</v>
      </c>
      <c r="B4" s="352" t="s">
        <v>398</v>
      </c>
    </row>
    <row r="5" spans="1:4" s="58" customFormat="1">
      <c r="A5" s="603" t="s">
        <v>399</v>
      </c>
      <c r="B5" s="604"/>
      <c r="C5" s="342" t="s">
        <v>400</v>
      </c>
      <c r="D5" s="343" t="s">
        <v>401</v>
      </c>
    </row>
    <row r="6" spans="1:4" s="353" customFormat="1">
      <c r="A6" s="344">
        <v>1</v>
      </c>
      <c r="B6" s="345" t="s">
        <v>402</v>
      </c>
      <c r="C6" s="345"/>
      <c r="D6" s="346"/>
    </row>
    <row r="7" spans="1:4" s="353" customFormat="1">
      <c r="A7" s="347" t="s">
        <v>403</v>
      </c>
      <c r="B7" s="348" t="s">
        <v>404</v>
      </c>
      <c r="C7" s="400">
        <v>4.4999999999999998E-2</v>
      </c>
      <c r="D7" s="557">
        <f>C7*'5. RWA'!$C$13</f>
        <v>143344.23217451471</v>
      </c>
    </row>
    <row r="8" spans="1:4" s="353" customFormat="1">
      <c r="A8" s="347" t="s">
        <v>405</v>
      </c>
      <c r="B8" s="348" t="s">
        <v>406</v>
      </c>
      <c r="C8" s="401">
        <v>0.06</v>
      </c>
      <c r="D8" s="557">
        <f>C8*'5. RWA'!$C$13</f>
        <v>191125.64289935294</v>
      </c>
    </row>
    <row r="9" spans="1:4" s="353" customFormat="1">
      <c r="A9" s="347" t="s">
        <v>407</v>
      </c>
      <c r="B9" s="348" t="s">
        <v>408</v>
      </c>
      <c r="C9" s="401">
        <v>0.08</v>
      </c>
      <c r="D9" s="557">
        <f>C9*'5. RWA'!$C$13</f>
        <v>254834.19053247062</v>
      </c>
    </row>
    <row r="10" spans="1:4" s="353" customFormat="1">
      <c r="A10" s="344" t="s">
        <v>409</v>
      </c>
      <c r="B10" s="345" t="s">
        <v>410</v>
      </c>
      <c r="C10" s="402"/>
      <c r="D10" s="397"/>
    </row>
    <row r="11" spans="1:4" s="354" customFormat="1">
      <c r="A11" s="349" t="s">
        <v>411</v>
      </c>
      <c r="B11" s="350" t="s">
        <v>473</v>
      </c>
      <c r="C11" s="403">
        <v>2.5000000000000001E-2</v>
      </c>
      <c r="D11" s="560">
        <f>C11*'5. RWA'!$C$13</f>
        <v>79635.684541397073</v>
      </c>
    </row>
    <row r="12" spans="1:4" s="354" customFormat="1">
      <c r="A12" s="349" t="s">
        <v>412</v>
      </c>
      <c r="B12" s="350" t="s">
        <v>413</v>
      </c>
      <c r="C12" s="403">
        <v>0</v>
      </c>
      <c r="D12" s="560">
        <f>C12*'5. RWA'!$C$13</f>
        <v>0</v>
      </c>
    </row>
    <row r="13" spans="1:4" s="354" customFormat="1">
      <c r="A13" s="349" t="s">
        <v>414</v>
      </c>
      <c r="B13" s="350" t="s">
        <v>415</v>
      </c>
      <c r="C13" s="403"/>
      <c r="D13" s="560">
        <f>C13*'5. RWA'!$C$13</f>
        <v>0</v>
      </c>
    </row>
    <row r="14" spans="1:4" s="353" customFormat="1">
      <c r="A14" s="344" t="s">
        <v>416</v>
      </c>
      <c r="B14" s="345" t="s">
        <v>471</v>
      </c>
      <c r="C14" s="404"/>
      <c r="D14" s="397"/>
    </row>
    <row r="15" spans="1:4" s="353" customFormat="1">
      <c r="A15" s="364" t="s">
        <v>419</v>
      </c>
      <c r="B15" s="350" t="s">
        <v>472</v>
      </c>
      <c r="C15" s="403"/>
      <c r="D15" s="398">
        <f>C15*'5. RWA'!$C$13</f>
        <v>0</v>
      </c>
    </row>
    <row r="16" spans="1:4" s="353" customFormat="1">
      <c r="A16" s="364" t="s">
        <v>420</v>
      </c>
      <c r="B16" s="350" t="s">
        <v>422</v>
      </c>
      <c r="C16" s="403"/>
      <c r="D16" s="398">
        <f>C16*'5. RWA'!$C$13</f>
        <v>0</v>
      </c>
    </row>
    <row r="17" spans="1:4" s="353" customFormat="1">
      <c r="A17" s="364" t="s">
        <v>421</v>
      </c>
      <c r="B17" s="350" t="s">
        <v>469</v>
      </c>
      <c r="C17" s="403"/>
      <c r="D17" s="398">
        <f>C17*'5. RWA'!$C$13</f>
        <v>0</v>
      </c>
    </row>
    <row r="18" spans="1:4" s="58" customFormat="1">
      <c r="A18" s="605" t="s">
        <v>470</v>
      </c>
      <c r="B18" s="606"/>
      <c r="C18" s="405" t="s">
        <v>400</v>
      </c>
      <c r="D18" s="399" t="s">
        <v>401</v>
      </c>
    </row>
    <row r="19" spans="1:4" s="353" customFormat="1">
      <c r="A19" s="351">
        <v>4</v>
      </c>
      <c r="B19" s="350" t="s">
        <v>23</v>
      </c>
      <c r="C19" s="403">
        <f>C7+C11+C12+C13+C15</f>
        <v>7.0000000000000007E-2</v>
      </c>
      <c r="D19" s="558">
        <f>C19*'5. RWA'!$C$13</f>
        <v>222979.91671591179</v>
      </c>
    </row>
    <row r="20" spans="1:4" s="353" customFormat="1">
      <c r="A20" s="351">
        <v>5</v>
      </c>
      <c r="B20" s="350" t="s">
        <v>89</v>
      </c>
      <c r="C20" s="403">
        <f>C8+C11+C12+C13+C16</f>
        <v>8.4999999999999992E-2</v>
      </c>
      <c r="D20" s="558">
        <f>C20*'5. RWA'!$C$13</f>
        <v>270761.32744074997</v>
      </c>
    </row>
    <row r="21" spans="1:4" s="353" customFormat="1" ht="15.75" thickBot="1">
      <c r="A21" s="355" t="s">
        <v>417</v>
      </c>
      <c r="B21" s="356" t="s">
        <v>88</v>
      </c>
      <c r="C21" s="406">
        <f>C9+C11+C12+C13+C17</f>
        <v>0.10500000000000001</v>
      </c>
      <c r="D21" s="559">
        <f>C21*'5. RWA'!$C$13</f>
        <v>334469.87507386768</v>
      </c>
    </row>
    <row r="23" spans="1:4" ht="60">
      <c r="B23" s="17" t="s">
        <v>474</v>
      </c>
    </row>
  </sheetData>
  <mergeCells count="2">
    <mergeCell ref="A5:B5"/>
    <mergeCell ref="A18:B18"/>
  </mergeCells>
  <conditionalFormatting sqref="C21">
    <cfRule type="cellIs" dxfId="21"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5"/>
  <sheetViews>
    <sheetView zoomScaleNormal="100" workbookViewId="0">
      <pane xSplit="1" ySplit="5" topLeftCell="B24" activePane="bottomRight" state="frozen"/>
      <selection pane="topRight" activeCell="B1" sqref="B1"/>
      <selection pane="bottomLeft" activeCell="A5" sqref="A5"/>
      <selection pane="bottomRight" activeCell="D23" sqref="D23"/>
    </sheetView>
  </sheetViews>
  <sheetFormatPr defaultRowHeight="15.75"/>
  <cols>
    <col min="1" max="1" width="10.75" style="59" customWidth="1"/>
    <col min="2" max="2" width="91.875" style="59" customWidth="1"/>
    <col min="3" max="3" width="53.125" style="59" customWidth="1"/>
    <col min="4" max="4" width="32.25" style="59" customWidth="1"/>
    <col min="5" max="5" width="9.5" customWidth="1"/>
  </cols>
  <sheetData>
    <row r="1" spans="1:6">
      <c r="A1" s="13" t="s">
        <v>188</v>
      </c>
      <c r="B1" s="14" t="str">
        <f>Info!C2</f>
        <v>სს "პეისერა ბანკი საქართველო"</v>
      </c>
      <c r="E1" s="1"/>
      <c r="F1" s="1"/>
    </row>
    <row r="2" spans="1:6" s="13" customFormat="1" ht="15.75" customHeight="1">
      <c r="A2" s="13" t="s">
        <v>189</v>
      </c>
      <c r="B2" s="441">
        <f>'1. key ratios'!B2</f>
        <v>44926</v>
      </c>
    </row>
    <row r="3" spans="1:6" s="13" customFormat="1" ht="15.75" customHeight="1">
      <c r="A3" s="20"/>
    </row>
    <row r="4" spans="1:6" s="13" customFormat="1" ht="15.75" customHeight="1" thickBot="1">
      <c r="A4" s="13" t="s">
        <v>336</v>
      </c>
      <c r="B4" s="187" t="s">
        <v>268</v>
      </c>
      <c r="D4" s="189" t="s">
        <v>93</v>
      </c>
    </row>
    <row r="5" spans="1:6" ht="45">
      <c r="A5" s="139" t="s">
        <v>26</v>
      </c>
      <c r="B5" s="140" t="s">
        <v>231</v>
      </c>
      <c r="C5" s="141" t="s">
        <v>236</v>
      </c>
      <c r="D5" s="188" t="s">
        <v>269</v>
      </c>
    </row>
    <row r="6" spans="1:6">
      <c r="A6" s="129">
        <v>1</v>
      </c>
      <c r="B6" s="74" t="s">
        <v>154</v>
      </c>
      <c r="C6" s="257">
        <v>0</v>
      </c>
      <c r="D6" s="130"/>
      <c r="E6" s="5"/>
    </row>
    <row r="7" spans="1:6">
      <c r="A7" s="129">
        <v>2</v>
      </c>
      <c r="B7" s="75" t="s">
        <v>155</v>
      </c>
      <c r="C7" s="258">
        <v>0</v>
      </c>
      <c r="D7" s="131"/>
      <c r="E7" s="5"/>
    </row>
    <row r="8" spans="1:6">
      <c r="A8" s="129">
        <v>3</v>
      </c>
      <c r="B8" s="75" t="s">
        <v>156</v>
      </c>
      <c r="C8" s="258">
        <f>'2. RC'!E9</f>
        <v>6443624.5299999993</v>
      </c>
      <c r="D8" s="131"/>
      <c r="E8" s="5"/>
    </row>
    <row r="9" spans="1:6">
      <c r="A9" s="129">
        <v>4</v>
      </c>
      <c r="B9" s="75" t="s">
        <v>185</v>
      </c>
      <c r="C9" s="258">
        <v>0</v>
      </c>
      <c r="D9" s="131"/>
      <c r="E9" s="5"/>
    </row>
    <row r="10" spans="1:6">
      <c r="A10" s="129">
        <v>5</v>
      </c>
      <c r="B10" s="75" t="s">
        <v>157</v>
      </c>
      <c r="C10" s="258">
        <v>0</v>
      </c>
      <c r="D10" s="131"/>
      <c r="E10" s="5"/>
    </row>
    <row r="11" spans="1:6">
      <c r="A11" s="129">
        <v>6.1</v>
      </c>
      <c r="B11" s="75" t="s">
        <v>158</v>
      </c>
      <c r="C11" s="258">
        <v>0</v>
      </c>
      <c r="D11" s="132"/>
      <c r="E11" s="6"/>
    </row>
    <row r="12" spans="1:6">
      <c r="A12" s="129">
        <v>6.2</v>
      </c>
      <c r="B12" s="76" t="s">
        <v>159</v>
      </c>
      <c r="C12" s="258">
        <v>0</v>
      </c>
      <c r="D12" s="132"/>
      <c r="E12" s="6"/>
    </row>
    <row r="13" spans="1:6">
      <c r="A13" s="129" t="s">
        <v>369</v>
      </c>
      <c r="B13" s="77" t="s">
        <v>370</v>
      </c>
      <c r="C13" s="258">
        <v>0</v>
      </c>
      <c r="D13" s="132"/>
      <c r="E13" s="6"/>
    </row>
    <row r="14" spans="1:6">
      <c r="A14" s="129" t="s">
        <v>493</v>
      </c>
      <c r="B14" s="77" t="s">
        <v>482</v>
      </c>
      <c r="C14" s="258">
        <v>0</v>
      </c>
      <c r="D14" s="132"/>
      <c r="E14" s="6"/>
    </row>
    <row r="15" spans="1:6">
      <c r="A15" s="129">
        <v>6</v>
      </c>
      <c r="B15" s="75" t="s">
        <v>160</v>
      </c>
      <c r="C15" s="263"/>
      <c r="D15" s="132"/>
      <c r="E15" s="5"/>
    </row>
    <row r="16" spans="1:6">
      <c r="A16" s="129">
        <v>7</v>
      </c>
      <c r="B16" s="75" t="s">
        <v>161</v>
      </c>
      <c r="C16" s="258">
        <v>0</v>
      </c>
      <c r="D16" s="131"/>
      <c r="E16" s="5"/>
    </row>
    <row r="17" spans="1:5">
      <c r="A17" s="129">
        <v>8</v>
      </c>
      <c r="B17" s="75" t="s">
        <v>162</v>
      </c>
      <c r="C17" s="258">
        <v>0</v>
      </c>
      <c r="D17" s="131"/>
      <c r="E17" s="5"/>
    </row>
    <row r="18" spans="1:5">
      <c r="A18" s="129">
        <v>9</v>
      </c>
      <c r="B18" s="75" t="s">
        <v>163</v>
      </c>
      <c r="C18" s="258">
        <v>0</v>
      </c>
      <c r="D18" s="131"/>
      <c r="E18" s="5"/>
    </row>
    <row r="19" spans="1:5">
      <c r="A19" s="129">
        <v>9.1</v>
      </c>
      <c r="B19" s="77" t="s">
        <v>245</v>
      </c>
      <c r="C19" s="258">
        <v>0</v>
      </c>
      <c r="D19" s="131"/>
      <c r="E19" s="5"/>
    </row>
    <row r="20" spans="1:5">
      <c r="A20" s="129">
        <v>9.1999999999999993</v>
      </c>
      <c r="B20" s="77" t="s">
        <v>235</v>
      </c>
      <c r="C20" s="258">
        <v>0</v>
      </c>
      <c r="D20" s="131"/>
      <c r="E20" s="5"/>
    </row>
    <row r="21" spans="1:5">
      <c r="A21" s="129">
        <v>9.3000000000000007</v>
      </c>
      <c r="B21" s="77" t="s">
        <v>234</v>
      </c>
      <c r="C21" s="258">
        <v>0</v>
      </c>
      <c r="D21" s="131"/>
      <c r="E21" s="5"/>
    </row>
    <row r="22" spans="1:5">
      <c r="A22" s="129">
        <v>10</v>
      </c>
      <c r="B22" s="75" t="s">
        <v>164</v>
      </c>
      <c r="C22" s="258">
        <f>'2. RC'!C18</f>
        <v>769267.1635045493</v>
      </c>
      <c r="D22" s="131"/>
      <c r="E22" s="5"/>
    </row>
    <row r="23" spans="1:5">
      <c r="A23" s="129">
        <v>10.1</v>
      </c>
      <c r="B23" s="77" t="s">
        <v>233</v>
      </c>
      <c r="C23" s="258">
        <f>'9. Capital'!C15</f>
        <v>201846.66666666666</v>
      </c>
      <c r="D23" s="213" t="s">
        <v>343</v>
      </c>
      <c r="E23" s="5"/>
    </row>
    <row r="24" spans="1:5">
      <c r="A24" s="129">
        <v>11</v>
      </c>
      <c r="B24" s="78" t="s">
        <v>165</v>
      </c>
      <c r="C24" s="259">
        <f>'2. RC'!C19</f>
        <v>109517.05581800001</v>
      </c>
      <c r="D24" s="133"/>
      <c r="E24" s="5"/>
    </row>
    <row r="25" spans="1:5">
      <c r="A25" s="129">
        <v>12</v>
      </c>
      <c r="B25" s="80" t="s">
        <v>166</v>
      </c>
      <c r="C25" s="260">
        <f>SUM(C6:C10,C15:C18,C22,C24)</f>
        <v>7322408.7493225485</v>
      </c>
      <c r="D25" s="134"/>
      <c r="E25" s="4"/>
    </row>
    <row r="26" spans="1:5">
      <c r="A26" s="129">
        <v>13</v>
      </c>
      <c r="B26" s="75" t="s">
        <v>167</v>
      </c>
      <c r="C26" s="261">
        <v>0</v>
      </c>
      <c r="D26" s="135"/>
      <c r="E26" s="5"/>
    </row>
    <row r="27" spans="1:5">
      <c r="A27" s="129">
        <v>14</v>
      </c>
      <c r="B27" s="75" t="s">
        <v>168</v>
      </c>
      <c r="C27" s="258">
        <v>0</v>
      </c>
      <c r="D27" s="131"/>
      <c r="E27" s="5"/>
    </row>
    <row r="28" spans="1:5">
      <c r="A28" s="129">
        <v>15</v>
      </c>
      <c r="B28" s="75" t="s">
        <v>169</v>
      </c>
      <c r="C28" s="258">
        <v>0</v>
      </c>
      <c r="D28" s="131"/>
      <c r="E28" s="5"/>
    </row>
    <row r="29" spans="1:5">
      <c r="A29" s="129">
        <v>16</v>
      </c>
      <c r="B29" s="75" t="s">
        <v>170</v>
      </c>
      <c r="C29" s="258">
        <v>0</v>
      </c>
      <c r="D29" s="131"/>
      <c r="E29" s="5"/>
    </row>
    <row r="30" spans="1:5">
      <c r="A30" s="129">
        <v>17</v>
      </c>
      <c r="B30" s="75" t="s">
        <v>171</v>
      </c>
      <c r="C30" s="258">
        <v>0</v>
      </c>
      <c r="D30" s="131"/>
      <c r="E30" s="5"/>
    </row>
    <row r="31" spans="1:5">
      <c r="A31" s="129">
        <v>18</v>
      </c>
      <c r="B31" s="75" t="s">
        <v>172</v>
      </c>
      <c r="C31" s="258">
        <v>0</v>
      </c>
      <c r="D31" s="131"/>
      <c r="E31" s="5"/>
    </row>
    <row r="32" spans="1:5">
      <c r="A32" s="129">
        <v>19</v>
      </c>
      <c r="B32" s="75" t="s">
        <v>173</v>
      </c>
      <c r="C32" s="258">
        <f>'2. RC'!E28</f>
        <v>0</v>
      </c>
      <c r="D32" s="131"/>
      <c r="E32" s="5"/>
    </row>
    <row r="33" spans="1:5">
      <c r="A33" s="129">
        <v>20</v>
      </c>
      <c r="B33" s="75" t="s">
        <v>95</v>
      </c>
      <c r="C33" s="258">
        <f>'2. RC'!E29</f>
        <v>341720.89434264606</v>
      </c>
      <c r="D33" s="131"/>
      <c r="E33" s="5"/>
    </row>
    <row r="34" spans="1:5">
      <c r="A34" s="544">
        <v>20.100000000000001</v>
      </c>
      <c r="B34" s="79" t="s">
        <v>716</v>
      </c>
      <c r="C34" s="258">
        <v>0</v>
      </c>
      <c r="D34" s="133"/>
      <c r="E34" s="5"/>
    </row>
    <row r="35" spans="1:5">
      <c r="A35" s="129">
        <v>21</v>
      </c>
      <c r="B35" s="78" t="s">
        <v>174</v>
      </c>
      <c r="C35" s="259">
        <f>'2. RC'!E30</f>
        <v>4000538.0999999996</v>
      </c>
      <c r="D35" s="133"/>
      <c r="E35" s="5"/>
    </row>
    <row r="36" spans="1:5">
      <c r="A36" s="129">
        <v>21.1</v>
      </c>
      <c r="B36" s="79" t="s">
        <v>715</v>
      </c>
      <c r="C36" s="258">
        <v>0</v>
      </c>
      <c r="D36" s="133"/>
      <c r="E36" s="5"/>
    </row>
    <row r="37" spans="1:5">
      <c r="A37" s="129">
        <v>22</v>
      </c>
      <c r="B37" s="80" t="s">
        <v>175</v>
      </c>
      <c r="C37" s="260">
        <f>SUM(C26:C35)</f>
        <v>4342258.9943426456</v>
      </c>
      <c r="D37" s="134"/>
      <c r="E37" s="4"/>
    </row>
    <row r="38" spans="1:5">
      <c r="A38" s="129">
        <v>23</v>
      </c>
      <c r="B38" s="78" t="s">
        <v>176</v>
      </c>
      <c r="C38" s="258">
        <f>'2. RC'!E33</f>
        <v>3250005</v>
      </c>
      <c r="D38" s="213" t="s">
        <v>756</v>
      </c>
      <c r="E38" s="5"/>
    </row>
    <row r="39" spans="1:5">
      <c r="A39" s="129">
        <v>24</v>
      </c>
      <c r="B39" s="78" t="s">
        <v>177</v>
      </c>
      <c r="C39" s="258">
        <v>0</v>
      </c>
      <c r="D39" s="131"/>
      <c r="E39" s="5"/>
    </row>
    <row r="40" spans="1:5">
      <c r="A40" s="129">
        <v>25</v>
      </c>
      <c r="B40" s="78" t="s">
        <v>232</v>
      </c>
      <c r="C40" s="258">
        <v>0</v>
      </c>
      <c r="D40" s="131"/>
      <c r="E40" s="5"/>
    </row>
    <row r="41" spans="1:5">
      <c r="A41" s="129">
        <v>26</v>
      </c>
      <c r="B41" s="78" t="s">
        <v>179</v>
      </c>
      <c r="C41" s="258">
        <v>0</v>
      </c>
      <c r="D41" s="131"/>
      <c r="E41" s="5"/>
    </row>
    <row r="42" spans="1:5">
      <c r="A42" s="129">
        <v>27</v>
      </c>
      <c r="B42" s="78" t="s">
        <v>180</v>
      </c>
      <c r="C42" s="258">
        <v>0</v>
      </c>
      <c r="D42" s="131"/>
      <c r="E42" s="5"/>
    </row>
    <row r="43" spans="1:5">
      <c r="A43" s="129">
        <v>28</v>
      </c>
      <c r="B43" s="78" t="s">
        <v>181</v>
      </c>
      <c r="C43" s="258">
        <f>'2. RC'!E38</f>
        <v>-269855.23765609693</v>
      </c>
      <c r="D43" s="213" t="s">
        <v>757</v>
      </c>
      <c r="E43" s="5"/>
    </row>
    <row r="44" spans="1:5">
      <c r="A44" s="129">
        <v>29</v>
      </c>
      <c r="B44" s="78" t="s">
        <v>35</v>
      </c>
      <c r="C44" s="258">
        <v>0</v>
      </c>
      <c r="D44" s="131"/>
      <c r="E44" s="5"/>
    </row>
    <row r="45" spans="1:5" ht="16.5" thickBot="1">
      <c r="A45" s="136">
        <v>30</v>
      </c>
      <c r="B45" s="137" t="s">
        <v>182</v>
      </c>
      <c r="C45" s="262">
        <f>SUM(C38:C44)</f>
        <v>2980149.7623439031</v>
      </c>
      <c r="D45" s="138"/>
      <c r="E45"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workbookViewId="0">
      <pane xSplit="2" ySplit="7" topLeftCell="L8" activePane="bottomRight" state="frozen"/>
      <selection pane="topRight" activeCell="C1" sqref="C1"/>
      <selection pane="bottomLeft" activeCell="A8" sqref="A8"/>
      <selection pane="bottomRight" activeCell="P25" sqref="P25"/>
    </sheetView>
  </sheetViews>
  <sheetFormatPr defaultColWidth="9.125" defaultRowHeight="15"/>
  <cols>
    <col min="1" max="1" width="10.5" style="1" bestFit="1" customWidth="1"/>
    <col min="2" max="2" width="95" style="1" customWidth="1"/>
    <col min="3" max="3" width="9.5" style="1" bestFit="1" customWidth="1"/>
    <col min="4" max="4" width="13.25" style="1" bestFit="1" customWidth="1"/>
    <col min="5" max="5" width="9.5" style="1" bestFit="1" customWidth="1"/>
    <col min="6" max="6" width="13.25" style="1" bestFit="1" customWidth="1"/>
    <col min="7" max="7" width="9.5" style="1" bestFit="1" customWidth="1"/>
    <col min="8" max="8" width="13.25" style="1" bestFit="1" customWidth="1"/>
    <col min="9" max="9" width="9.5" style="1" bestFit="1" customWidth="1"/>
    <col min="10" max="10" width="13.25" style="1" bestFit="1" customWidth="1"/>
    <col min="11" max="11" width="9.5" style="1" bestFit="1" customWidth="1"/>
    <col min="12" max="12" width="13.25" style="1" bestFit="1" customWidth="1"/>
    <col min="13" max="13" width="9.5" style="1" bestFit="1" customWidth="1"/>
    <col min="14" max="14" width="13.25" style="1" bestFit="1" customWidth="1"/>
    <col min="15" max="15" width="9.5" style="1" bestFit="1" customWidth="1"/>
    <col min="16" max="16" width="13.25" style="1" bestFit="1" customWidth="1"/>
    <col min="17" max="17" width="9.5" style="1" bestFit="1" customWidth="1"/>
    <col min="18" max="18" width="13.25" style="1" bestFit="1" customWidth="1"/>
    <col min="19" max="19" width="31.5" style="1" bestFit="1" customWidth="1"/>
    <col min="20" max="16384" width="9.125" style="9"/>
  </cols>
  <sheetData>
    <row r="1" spans="1:19">
      <c r="A1" s="1" t="s">
        <v>188</v>
      </c>
      <c r="B1" s="1" t="str">
        <f>Info!C2</f>
        <v>სს "პეისერა ბანკი საქართველო"</v>
      </c>
    </row>
    <row r="2" spans="1:19">
      <c r="A2" s="1" t="s">
        <v>189</v>
      </c>
      <c r="B2" s="441">
        <f>'1. key ratios'!B2</f>
        <v>44926</v>
      </c>
    </row>
    <row r="4" spans="1:19" ht="30.75" thickBot="1">
      <c r="A4" s="58" t="s">
        <v>337</v>
      </c>
      <c r="B4" s="287" t="s">
        <v>359</v>
      </c>
    </row>
    <row r="5" spans="1:19">
      <c r="A5" s="118"/>
      <c r="B5" s="120"/>
      <c r="C5" s="104" t="s">
        <v>0</v>
      </c>
      <c r="D5" s="104" t="s">
        <v>1</v>
      </c>
      <c r="E5" s="104" t="s">
        <v>2</v>
      </c>
      <c r="F5" s="104" t="s">
        <v>3</v>
      </c>
      <c r="G5" s="104" t="s">
        <v>4</v>
      </c>
      <c r="H5" s="104" t="s">
        <v>5</v>
      </c>
      <c r="I5" s="104" t="s">
        <v>237</v>
      </c>
      <c r="J5" s="104" t="s">
        <v>238</v>
      </c>
      <c r="K5" s="104" t="s">
        <v>239</v>
      </c>
      <c r="L5" s="104" t="s">
        <v>240</v>
      </c>
      <c r="M5" s="104" t="s">
        <v>241</v>
      </c>
      <c r="N5" s="104" t="s">
        <v>242</v>
      </c>
      <c r="O5" s="104" t="s">
        <v>346</v>
      </c>
      <c r="P5" s="104" t="s">
        <v>347</v>
      </c>
      <c r="Q5" s="104" t="s">
        <v>348</v>
      </c>
      <c r="R5" s="280" t="s">
        <v>349</v>
      </c>
      <c r="S5" s="105" t="s">
        <v>350</v>
      </c>
    </row>
    <row r="6" spans="1:19" ht="46.5" customHeight="1">
      <c r="A6" s="142"/>
      <c r="B6" s="611" t="s">
        <v>351</v>
      </c>
      <c r="C6" s="609">
        <v>0</v>
      </c>
      <c r="D6" s="610"/>
      <c r="E6" s="609">
        <v>0.2</v>
      </c>
      <c r="F6" s="610"/>
      <c r="G6" s="609">
        <v>0.35</v>
      </c>
      <c r="H6" s="610"/>
      <c r="I6" s="609">
        <v>0.5</v>
      </c>
      <c r="J6" s="610"/>
      <c r="K6" s="609">
        <v>0.75</v>
      </c>
      <c r="L6" s="610"/>
      <c r="M6" s="609">
        <v>1</v>
      </c>
      <c r="N6" s="610"/>
      <c r="O6" s="609">
        <v>1.5</v>
      </c>
      <c r="P6" s="610"/>
      <c r="Q6" s="609">
        <v>2.5</v>
      </c>
      <c r="R6" s="610"/>
      <c r="S6" s="607" t="s">
        <v>250</v>
      </c>
    </row>
    <row r="7" spans="1:19">
      <c r="A7" s="142"/>
      <c r="B7" s="612"/>
      <c r="C7" s="286" t="s">
        <v>344</v>
      </c>
      <c r="D7" s="286" t="s">
        <v>345</v>
      </c>
      <c r="E7" s="286" t="s">
        <v>344</v>
      </c>
      <c r="F7" s="286" t="s">
        <v>345</v>
      </c>
      <c r="G7" s="286" t="s">
        <v>344</v>
      </c>
      <c r="H7" s="286" t="s">
        <v>345</v>
      </c>
      <c r="I7" s="286" t="s">
        <v>344</v>
      </c>
      <c r="J7" s="286" t="s">
        <v>345</v>
      </c>
      <c r="K7" s="286" t="s">
        <v>344</v>
      </c>
      <c r="L7" s="286" t="s">
        <v>345</v>
      </c>
      <c r="M7" s="286" t="s">
        <v>344</v>
      </c>
      <c r="N7" s="286" t="s">
        <v>345</v>
      </c>
      <c r="O7" s="286" t="s">
        <v>344</v>
      </c>
      <c r="P7" s="286" t="s">
        <v>345</v>
      </c>
      <c r="Q7" s="286" t="s">
        <v>344</v>
      </c>
      <c r="R7" s="286" t="s">
        <v>345</v>
      </c>
      <c r="S7" s="608"/>
    </row>
    <row r="8" spans="1:19">
      <c r="A8" s="108">
        <v>1</v>
      </c>
      <c r="B8" s="163" t="s">
        <v>216</v>
      </c>
      <c r="C8" s="580">
        <v>0</v>
      </c>
      <c r="D8" s="580">
        <v>0</v>
      </c>
      <c r="E8" s="580">
        <v>0</v>
      </c>
      <c r="F8" s="580">
        <v>0</v>
      </c>
      <c r="G8" s="580">
        <v>0</v>
      </c>
      <c r="H8" s="580">
        <v>0</v>
      </c>
      <c r="I8" s="580">
        <v>0</v>
      </c>
      <c r="J8" s="580">
        <v>0</v>
      </c>
      <c r="K8" s="580">
        <v>0</v>
      </c>
      <c r="L8" s="580">
        <v>0</v>
      </c>
      <c r="M8" s="580">
        <v>0</v>
      </c>
      <c r="N8" s="580">
        <v>0</v>
      </c>
      <c r="O8" s="580">
        <v>0</v>
      </c>
      <c r="P8" s="580">
        <v>0</v>
      </c>
      <c r="Q8" s="580">
        <v>0</v>
      </c>
      <c r="R8" s="580">
        <f t="shared" ref="R8:S21" si="0">$C$6*SUM(B8:C8)+$E$6*SUM(D8:E8)+$G$6*SUM(F8:G8)+$I$6*SUM(H8:I8)+$K$6*SUM(J8:K8)+$M$6*SUM(L8:M8)+$O$6*SUM(N8:O8)+$Q$6*SUM(P8:Q8)</f>
        <v>0</v>
      </c>
      <c r="S8" s="290">
        <f>$C$6*SUM(C8:D8)+$E$6*SUM(E8:F8)+$G$6*SUM(G8:H8)+$I$6*SUM(I8:J8)+$K$6*SUM(K8:L8)+$M$6*SUM(M8:N8)+$O$6*SUM(O8:P8)+$Q$6*SUM(Q8:R8)</f>
        <v>0</v>
      </c>
    </row>
    <row r="9" spans="1:19">
      <c r="A9" s="108">
        <v>2</v>
      </c>
      <c r="B9" s="163" t="s">
        <v>217</v>
      </c>
      <c r="C9" s="580">
        <v>0</v>
      </c>
      <c r="D9" s="580">
        <v>0</v>
      </c>
      <c r="E9" s="580">
        <v>0</v>
      </c>
      <c r="F9" s="580">
        <v>0</v>
      </c>
      <c r="G9" s="580">
        <v>0</v>
      </c>
      <c r="H9" s="580">
        <v>0</v>
      </c>
      <c r="I9" s="580">
        <v>0</v>
      </c>
      <c r="J9" s="580">
        <v>0</v>
      </c>
      <c r="K9" s="580">
        <v>0</v>
      </c>
      <c r="L9" s="580">
        <v>0</v>
      </c>
      <c r="M9" s="580">
        <v>0</v>
      </c>
      <c r="N9" s="580">
        <v>0</v>
      </c>
      <c r="O9" s="580">
        <v>0</v>
      </c>
      <c r="P9" s="580">
        <v>0</v>
      </c>
      <c r="Q9" s="580">
        <v>0</v>
      </c>
      <c r="R9" s="580">
        <v>0</v>
      </c>
      <c r="S9" s="581">
        <f t="shared" si="0"/>
        <v>0</v>
      </c>
    </row>
    <row r="10" spans="1:19">
      <c r="A10" s="108">
        <v>3</v>
      </c>
      <c r="B10" s="163" t="s">
        <v>218</v>
      </c>
      <c r="C10" s="580">
        <v>0</v>
      </c>
      <c r="D10" s="580">
        <v>0</v>
      </c>
      <c r="E10" s="580">
        <v>0</v>
      </c>
      <c r="F10" s="580">
        <v>0</v>
      </c>
      <c r="G10" s="580">
        <v>0</v>
      </c>
      <c r="H10" s="580">
        <v>0</v>
      </c>
      <c r="I10" s="580">
        <v>0</v>
      </c>
      <c r="J10" s="580">
        <v>0</v>
      </c>
      <c r="K10" s="580">
        <v>0</v>
      </c>
      <c r="L10" s="580">
        <v>0</v>
      </c>
      <c r="M10" s="580">
        <v>0</v>
      </c>
      <c r="N10" s="580">
        <v>0</v>
      </c>
      <c r="O10" s="580">
        <v>0</v>
      </c>
      <c r="P10" s="580">
        <v>0</v>
      </c>
      <c r="Q10" s="580">
        <v>0</v>
      </c>
      <c r="R10" s="580">
        <v>0</v>
      </c>
      <c r="S10" s="290">
        <f t="shared" si="0"/>
        <v>0</v>
      </c>
    </row>
    <row r="11" spans="1:19">
      <c r="A11" s="108">
        <v>4</v>
      </c>
      <c r="B11" s="163" t="s">
        <v>219</v>
      </c>
      <c r="C11" s="580">
        <v>0</v>
      </c>
      <c r="D11" s="580">
        <v>0</v>
      </c>
      <c r="E11" s="580">
        <v>0</v>
      </c>
      <c r="F11" s="580">
        <v>0</v>
      </c>
      <c r="G11" s="580">
        <v>0</v>
      </c>
      <c r="H11" s="580">
        <v>0</v>
      </c>
      <c r="I11" s="580">
        <v>0</v>
      </c>
      <c r="J11" s="580">
        <v>0</v>
      </c>
      <c r="K11" s="580">
        <v>0</v>
      </c>
      <c r="L11" s="580">
        <v>0</v>
      </c>
      <c r="M11" s="580">
        <v>0</v>
      </c>
      <c r="N11" s="580">
        <v>0</v>
      </c>
      <c r="O11" s="580">
        <v>0</v>
      </c>
      <c r="P11" s="580">
        <v>0</v>
      </c>
      <c r="Q11" s="580">
        <v>0</v>
      </c>
      <c r="R11" s="580">
        <v>0</v>
      </c>
      <c r="S11" s="290">
        <f t="shared" si="0"/>
        <v>0</v>
      </c>
    </row>
    <row r="12" spans="1:19">
      <c r="A12" s="108">
        <v>5</v>
      </c>
      <c r="B12" s="163" t="s">
        <v>220</v>
      </c>
      <c r="C12" s="580">
        <v>0</v>
      </c>
      <c r="D12" s="580">
        <v>0</v>
      </c>
      <c r="E12" s="580">
        <v>0</v>
      </c>
      <c r="F12" s="580">
        <v>0</v>
      </c>
      <c r="G12" s="580">
        <v>0</v>
      </c>
      <c r="H12" s="580">
        <v>0</v>
      </c>
      <c r="I12" s="580">
        <v>0</v>
      </c>
      <c r="J12" s="580">
        <v>0</v>
      </c>
      <c r="K12" s="580">
        <v>0</v>
      </c>
      <c r="L12" s="580">
        <v>0</v>
      </c>
      <c r="M12" s="580">
        <v>0</v>
      </c>
      <c r="N12" s="580">
        <v>0</v>
      </c>
      <c r="O12" s="580">
        <v>0</v>
      </c>
      <c r="P12" s="580">
        <v>0</v>
      </c>
      <c r="Q12" s="580">
        <v>0</v>
      </c>
      <c r="R12" s="580">
        <v>0</v>
      </c>
      <c r="S12" s="290">
        <f t="shared" si="0"/>
        <v>0</v>
      </c>
    </row>
    <row r="13" spans="1:19">
      <c r="A13" s="108">
        <v>6</v>
      </c>
      <c r="B13" s="163" t="s">
        <v>221</v>
      </c>
      <c r="C13" s="580">
        <v>0</v>
      </c>
      <c r="D13" s="580">
        <v>0</v>
      </c>
      <c r="E13" s="264">
        <v>2418411.12</v>
      </c>
      <c r="F13" s="580">
        <v>0</v>
      </c>
      <c r="G13" s="580">
        <v>0</v>
      </c>
      <c r="H13" s="580">
        <v>0</v>
      </c>
      <c r="I13" s="264">
        <v>4025213.4099999997</v>
      </c>
      <c r="J13" s="264"/>
      <c r="K13" s="264"/>
      <c r="L13" s="264"/>
      <c r="M13" s="264"/>
      <c r="N13" s="264"/>
      <c r="O13" s="264"/>
      <c r="P13" s="264"/>
      <c r="Q13" s="264"/>
      <c r="R13" s="281"/>
      <c r="S13" s="290">
        <f t="shared" si="0"/>
        <v>2496288.929</v>
      </c>
    </row>
    <row r="14" spans="1:19">
      <c r="A14" s="108">
        <v>7</v>
      </c>
      <c r="B14" s="163" t="s">
        <v>73</v>
      </c>
      <c r="C14" s="580">
        <v>0</v>
      </c>
      <c r="D14" s="580">
        <v>0</v>
      </c>
      <c r="E14" s="580">
        <v>0</v>
      </c>
      <c r="F14" s="580">
        <v>0</v>
      </c>
      <c r="G14" s="580">
        <v>0</v>
      </c>
      <c r="H14" s="580">
        <v>0</v>
      </c>
      <c r="I14" s="580">
        <v>0</v>
      </c>
      <c r="J14" s="580">
        <v>0</v>
      </c>
      <c r="K14" s="580">
        <v>0</v>
      </c>
      <c r="L14" s="580">
        <v>0</v>
      </c>
      <c r="M14" s="580">
        <v>0</v>
      </c>
      <c r="N14" s="580">
        <v>0</v>
      </c>
      <c r="O14" s="580">
        <v>0</v>
      </c>
      <c r="P14" s="580">
        <v>0</v>
      </c>
      <c r="Q14" s="580">
        <v>0</v>
      </c>
      <c r="R14" s="580">
        <v>0</v>
      </c>
      <c r="S14" s="290">
        <f t="shared" si="0"/>
        <v>0</v>
      </c>
    </row>
    <row r="15" spans="1:19">
      <c r="A15" s="108">
        <v>8</v>
      </c>
      <c r="B15" s="163" t="s">
        <v>74</v>
      </c>
      <c r="C15" s="580">
        <v>0</v>
      </c>
      <c r="D15" s="580">
        <v>0</v>
      </c>
      <c r="E15" s="580">
        <v>0</v>
      </c>
      <c r="F15" s="580">
        <v>0</v>
      </c>
      <c r="G15" s="580">
        <v>0</v>
      </c>
      <c r="H15" s="580">
        <v>0</v>
      </c>
      <c r="I15" s="580">
        <v>0</v>
      </c>
      <c r="J15" s="580">
        <v>0</v>
      </c>
      <c r="K15" s="580">
        <v>0</v>
      </c>
      <c r="L15" s="580">
        <v>0</v>
      </c>
      <c r="M15" s="580">
        <v>0</v>
      </c>
      <c r="N15" s="580">
        <v>0</v>
      </c>
      <c r="O15" s="580">
        <v>0</v>
      </c>
      <c r="P15" s="580">
        <v>0</v>
      </c>
      <c r="Q15" s="580">
        <v>0</v>
      </c>
      <c r="R15" s="580">
        <v>0</v>
      </c>
      <c r="S15" s="290">
        <f t="shared" si="0"/>
        <v>0</v>
      </c>
    </row>
    <row r="16" spans="1:19">
      <c r="A16" s="108">
        <v>9</v>
      </c>
      <c r="B16" s="163" t="s">
        <v>75</v>
      </c>
      <c r="C16" s="580">
        <v>0</v>
      </c>
      <c r="D16" s="580">
        <v>0</v>
      </c>
      <c r="E16" s="580">
        <v>0</v>
      </c>
      <c r="F16" s="580">
        <v>0</v>
      </c>
      <c r="G16" s="580">
        <v>0</v>
      </c>
      <c r="H16" s="580">
        <v>0</v>
      </c>
      <c r="I16" s="580">
        <v>0</v>
      </c>
      <c r="J16" s="580">
        <v>0</v>
      </c>
      <c r="K16" s="580">
        <v>0</v>
      </c>
      <c r="L16" s="580">
        <v>0</v>
      </c>
      <c r="M16" s="580">
        <v>0</v>
      </c>
      <c r="N16" s="580">
        <v>0</v>
      </c>
      <c r="O16" s="580">
        <v>0</v>
      </c>
      <c r="P16" s="580">
        <v>0</v>
      </c>
      <c r="Q16" s="580">
        <v>0</v>
      </c>
      <c r="R16" s="580">
        <v>0</v>
      </c>
      <c r="S16" s="290">
        <f t="shared" si="0"/>
        <v>0</v>
      </c>
    </row>
    <row r="17" spans="1:19">
      <c r="A17" s="108">
        <v>10</v>
      </c>
      <c r="B17" s="163" t="s">
        <v>69</v>
      </c>
      <c r="C17" s="580">
        <v>0</v>
      </c>
      <c r="D17" s="580">
        <v>0</v>
      </c>
      <c r="E17" s="580">
        <v>0</v>
      </c>
      <c r="F17" s="580">
        <v>0</v>
      </c>
      <c r="G17" s="580">
        <v>0</v>
      </c>
      <c r="H17" s="580">
        <v>0</v>
      </c>
      <c r="I17" s="580">
        <v>0</v>
      </c>
      <c r="J17" s="580">
        <v>0</v>
      </c>
      <c r="K17" s="580">
        <v>0</v>
      </c>
      <c r="L17" s="580">
        <v>0</v>
      </c>
      <c r="M17" s="580">
        <v>0</v>
      </c>
      <c r="N17" s="580">
        <v>0</v>
      </c>
      <c r="O17" s="580">
        <v>0</v>
      </c>
      <c r="P17" s="580">
        <v>0</v>
      </c>
      <c r="Q17" s="580">
        <v>0</v>
      </c>
      <c r="R17" s="580">
        <v>0</v>
      </c>
      <c r="S17" s="290">
        <f t="shared" si="0"/>
        <v>0</v>
      </c>
    </row>
    <row r="18" spans="1:19">
      <c r="A18" s="108">
        <v>11</v>
      </c>
      <c r="B18" s="163" t="s">
        <v>70</v>
      </c>
      <c r="C18" s="580">
        <v>0</v>
      </c>
      <c r="D18" s="580">
        <v>0</v>
      </c>
      <c r="E18" s="580">
        <v>0</v>
      </c>
      <c r="F18" s="580">
        <v>0</v>
      </c>
      <c r="G18" s="580">
        <v>0</v>
      </c>
      <c r="H18" s="580">
        <v>0</v>
      </c>
      <c r="I18" s="580">
        <v>0</v>
      </c>
      <c r="J18" s="580">
        <v>0</v>
      </c>
      <c r="K18" s="580">
        <v>0</v>
      </c>
      <c r="L18" s="580">
        <v>0</v>
      </c>
      <c r="M18" s="580">
        <v>0</v>
      </c>
      <c r="N18" s="580">
        <v>0</v>
      </c>
      <c r="O18" s="580">
        <v>0</v>
      </c>
      <c r="P18" s="580">
        <v>0</v>
      </c>
      <c r="Q18" s="580">
        <v>0</v>
      </c>
      <c r="R18" s="580">
        <v>0</v>
      </c>
      <c r="S18" s="290">
        <f t="shared" si="0"/>
        <v>0</v>
      </c>
    </row>
    <row r="19" spans="1:19">
      <c r="A19" s="108">
        <v>12</v>
      </c>
      <c r="B19" s="163" t="s">
        <v>71</v>
      </c>
      <c r="C19" s="580">
        <v>0</v>
      </c>
      <c r="D19" s="580">
        <v>0</v>
      </c>
      <c r="E19" s="580">
        <v>0</v>
      </c>
      <c r="F19" s="580">
        <v>0</v>
      </c>
      <c r="G19" s="580">
        <v>0</v>
      </c>
      <c r="H19" s="580">
        <v>0</v>
      </c>
      <c r="I19" s="580">
        <v>0</v>
      </c>
      <c r="J19" s="580">
        <v>0</v>
      </c>
      <c r="K19" s="580">
        <v>0</v>
      </c>
      <c r="L19" s="580">
        <v>0</v>
      </c>
      <c r="M19" s="580">
        <v>0</v>
      </c>
      <c r="N19" s="580">
        <v>0</v>
      </c>
      <c r="O19" s="580">
        <v>0</v>
      </c>
      <c r="P19" s="580">
        <v>0</v>
      </c>
      <c r="Q19" s="580">
        <v>0</v>
      </c>
      <c r="R19" s="580">
        <v>0</v>
      </c>
      <c r="S19" s="290">
        <f t="shared" si="0"/>
        <v>0</v>
      </c>
    </row>
    <row r="20" spans="1:19">
      <c r="A20" s="108">
        <v>13</v>
      </c>
      <c r="B20" s="163" t="s">
        <v>72</v>
      </c>
      <c r="C20" s="580">
        <v>0</v>
      </c>
      <c r="D20" s="580">
        <v>0</v>
      </c>
      <c r="E20" s="580">
        <v>0</v>
      </c>
      <c r="F20" s="580">
        <v>0</v>
      </c>
      <c r="G20" s="580">
        <v>0</v>
      </c>
      <c r="H20" s="580">
        <v>0</v>
      </c>
      <c r="I20" s="580">
        <v>0</v>
      </c>
      <c r="J20" s="580">
        <v>0</v>
      </c>
      <c r="K20" s="580">
        <v>0</v>
      </c>
      <c r="L20" s="580">
        <v>0</v>
      </c>
      <c r="M20" s="580">
        <v>0</v>
      </c>
      <c r="N20" s="580">
        <v>0</v>
      </c>
      <c r="O20" s="580">
        <v>0</v>
      </c>
      <c r="P20" s="580">
        <v>0</v>
      </c>
      <c r="Q20" s="580">
        <v>0</v>
      </c>
      <c r="R20" s="580">
        <v>0</v>
      </c>
      <c r="S20" s="290">
        <f t="shared" si="0"/>
        <v>0</v>
      </c>
    </row>
    <row r="21" spans="1:19">
      <c r="A21" s="108">
        <v>14</v>
      </c>
      <c r="B21" s="163" t="s">
        <v>248</v>
      </c>
      <c r="C21" s="580">
        <v>0</v>
      </c>
      <c r="D21" s="580">
        <v>0</v>
      </c>
      <c r="E21" s="580">
        <v>0</v>
      </c>
      <c r="F21" s="580">
        <v>0</v>
      </c>
      <c r="G21" s="580">
        <v>0</v>
      </c>
      <c r="H21" s="580">
        <v>0</v>
      </c>
      <c r="I21" s="580">
        <v>0</v>
      </c>
      <c r="J21" s="580">
        <v>0</v>
      </c>
      <c r="K21" s="580">
        <v>0</v>
      </c>
      <c r="L21" s="580">
        <v>0</v>
      </c>
      <c r="M21" s="264">
        <v>676937.55265588267</v>
      </c>
      <c r="N21" s="580">
        <v>0</v>
      </c>
      <c r="O21" s="580">
        <v>0</v>
      </c>
      <c r="P21" s="580">
        <v>0</v>
      </c>
      <c r="Q21" s="580">
        <v>0</v>
      </c>
      <c r="R21" s="580">
        <v>0</v>
      </c>
      <c r="S21" s="290">
        <f t="shared" si="0"/>
        <v>676937.55265588267</v>
      </c>
    </row>
    <row r="22" spans="1:19" ht="15.75" thickBot="1">
      <c r="A22" s="91"/>
      <c r="B22" s="147" t="s">
        <v>68</v>
      </c>
      <c r="C22" s="265">
        <f>SUM(C8:C21)</f>
        <v>0</v>
      </c>
      <c r="D22" s="265">
        <f t="shared" ref="D22:S22" si="1">SUM(D8:D21)</f>
        <v>0</v>
      </c>
      <c r="E22" s="265">
        <f t="shared" si="1"/>
        <v>2418411.12</v>
      </c>
      <c r="F22" s="265">
        <f t="shared" si="1"/>
        <v>0</v>
      </c>
      <c r="G22" s="265">
        <f t="shared" si="1"/>
        <v>0</v>
      </c>
      <c r="H22" s="265">
        <f t="shared" si="1"/>
        <v>0</v>
      </c>
      <c r="I22" s="265">
        <f t="shared" si="1"/>
        <v>4025213.4099999997</v>
      </c>
      <c r="J22" s="265">
        <f t="shared" si="1"/>
        <v>0</v>
      </c>
      <c r="K22" s="265">
        <f t="shared" si="1"/>
        <v>0</v>
      </c>
      <c r="L22" s="265">
        <f t="shared" si="1"/>
        <v>0</v>
      </c>
      <c r="M22" s="265">
        <f t="shared" si="1"/>
        <v>676937.55265588267</v>
      </c>
      <c r="N22" s="265">
        <f t="shared" si="1"/>
        <v>0</v>
      </c>
      <c r="O22" s="265">
        <f t="shared" si="1"/>
        <v>0</v>
      </c>
      <c r="P22" s="265">
        <f t="shared" si="1"/>
        <v>0</v>
      </c>
      <c r="Q22" s="265">
        <f t="shared" si="1"/>
        <v>0</v>
      </c>
      <c r="R22" s="265">
        <f t="shared" si="1"/>
        <v>0</v>
      </c>
      <c r="S22" s="582">
        <f t="shared" si="1"/>
        <v>3173226.4816558827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workbookViewId="0">
      <pane xSplit="2" ySplit="6" topLeftCell="C10" activePane="bottomRight" state="frozen"/>
      <selection pane="topRight" activeCell="C1" sqref="C1"/>
      <selection pane="bottomLeft" activeCell="A6" sqref="A6"/>
      <selection pane="bottomRight" activeCell="B15" sqref="B15"/>
    </sheetView>
  </sheetViews>
  <sheetFormatPr defaultColWidth="9.125" defaultRowHeight="15"/>
  <cols>
    <col min="1" max="1" width="10.5" style="1" bestFit="1" customWidth="1"/>
    <col min="2" max="2" width="74.5" style="1" customWidth="1"/>
    <col min="3" max="3" width="19" style="1" customWidth="1"/>
    <col min="4" max="4" width="19.5" style="1" customWidth="1"/>
    <col min="5" max="5" width="31.125" style="1" customWidth="1"/>
    <col min="6" max="6" width="29.125" style="1" customWidth="1"/>
    <col min="7" max="7" width="28.5" style="1" customWidth="1"/>
    <col min="8" max="8" width="26.5" style="1" customWidth="1"/>
    <col min="9" max="9" width="23.75" style="1" customWidth="1"/>
    <col min="10" max="10" width="21.5" style="1" customWidth="1"/>
    <col min="11" max="11" width="15.75" style="1" customWidth="1"/>
    <col min="12" max="12" width="13.25" style="1" customWidth="1"/>
    <col min="13" max="13" width="20.875" style="1" customWidth="1"/>
    <col min="14" max="14" width="19.25" style="1" customWidth="1"/>
    <col min="15" max="15" width="18.5" style="1" customWidth="1"/>
    <col min="16" max="16" width="19" style="1" customWidth="1"/>
    <col min="17" max="17" width="20.25" style="1" customWidth="1"/>
    <col min="18" max="18" width="18" style="1" customWidth="1"/>
    <col min="19" max="19" width="36" style="1" customWidth="1"/>
    <col min="20" max="20" width="19.5" style="1" customWidth="1"/>
    <col min="21" max="21" width="19.125" style="1" customWidth="1"/>
    <col min="22" max="22" width="20" style="1" customWidth="1"/>
    <col min="23" max="16384" width="9.125" style="9"/>
  </cols>
  <sheetData>
    <row r="1" spans="1:22">
      <c r="A1" s="1" t="s">
        <v>188</v>
      </c>
      <c r="B1" s="1" t="str">
        <f>Info!C2</f>
        <v>სს "პეისერა ბანკი საქართველო"</v>
      </c>
    </row>
    <row r="2" spans="1:22">
      <c r="A2" s="1" t="s">
        <v>189</v>
      </c>
      <c r="B2" s="441">
        <f>'1. key ratios'!B2</f>
        <v>44926</v>
      </c>
    </row>
    <row r="4" spans="1:22" ht="30.75" thickBot="1">
      <c r="A4" s="1" t="s">
        <v>338</v>
      </c>
      <c r="B4" s="287" t="s">
        <v>360</v>
      </c>
      <c r="V4" s="189" t="s">
        <v>93</v>
      </c>
    </row>
    <row r="5" spans="1:22">
      <c r="A5" s="89"/>
      <c r="B5" s="90"/>
      <c r="C5" s="613" t="s">
        <v>198</v>
      </c>
      <c r="D5" s="614"/>
      <c r="E5" s="614"/>
      <c r="F5" s="614"/>
      <c r="G5" s="614"/>
      <c r="H5" s="614"/>
      <c r="I5" s="614"/>
      <c r="J5" s="614"/>
      <c r="K5" s="614"/>
      <c r="L5" s="615"/>
      <c r="M5" s="613" t="s">
        <v>199</v>
      </c>
      <c r="N5" s="614"/>
      <c r="O5" s="614"/>
      <c r="P5" s="614"/>
      <c r="Q5" s="614"/>
      <c r="R5" s="614"/>
      <c r="S5" s="615"/>
      <c r="T5" s="618" t="s">
        <v>358</v>
      </c>
      <c r="U5" s="618" t="s">
        <v>357</v>
      </c>
      <c r="V5" s="616" t="s">
        <v>200</v>
      </c>
    </row>
    <row r="6" spans="1:22" s="58" customFormat="1" ht="135">
      <c r="A6" s="106"/>
      <c r="B6" s="165"/>
      <c r="C6" s="87" t="s">
        <v>201</v>
      </c>
      <c r="D6" s="86" t="s">
        <v>202</v>
      </c>
      <c r="E6" s="84" t="s">
        <v>203</v>
      </c>
      <c r="F6" s="84" t="s">
        <v>352</v>
      </c>
      <c r="G6" s="86" t="s">
        <v>204</v>
      </c>
      <c r="H6" s="86" t="s">
        <v>205</v>
      </c>
      <c r="I6" s="86" t="s">
        <v>206</v>
      </c>
      <c r="J6" s="86" t="s">
        <v>247</v>
      </c>
      <c r="K6" s="86" t="s">
        <v>207</v>
      </c>
      <c r="L6" s="88" t="s">
        <v>208</v>
      </c>
      <c r="M6" s="87" t="s">
        <v>209</v>
      </c>
      <c r="N6" s="86" t="s">
        <v>210</v>
      </c>
      <c r="O6" s="86" t="s">
        <v>211</v>
      </c>
      <c r="P6" s="86" t="s">
        <v>212</v>
      </c>
      <c r="Q6" s="86" t="s">
        <v>213</v>
      </c>
      <c r="R6" s="86" t="s">
        <v>214</v>
      </c>
      <c r="S6" s="88" t="s">
        <v>215</v>
      </c>
      <c r="T6" s="619"/>
      <c r="U6" s="619"/>
      <c r="V6" s="617"/>
    </row>
    <row r="7" spans="1:22">
      <c r="A7" s="146">
        <v>1</v>
      </c>
      <c r="B7" s="145" t="s">
        <v>216</v>
      </c>
      <c r="C7" s="266"/>
      <c r="D7" s="264"/>
      <c r="E7" s="264"/>
      <c r="F7" s="264"/>
      <c r="G7" s="264"/>
      <c r="H7" s="264"/>
      <c r="I7" s="264"/>
      <c r="J7" s="264"/>
      <c r="K7" s="264"/>
      <c r="L7" s="267"/>
      <c r="M7" s="266"/>
      <c r="N7" s="264"/>
      <c r="O7" s="264"/>
      <c r="P7" s="264"/>
      <c r="Q7" s="264"/>
      <c r="R7" s="264"/>
      <c r="S7" s="267"/>
      <c r="T7" s="284"/>
      <c r="U7" s="283"/>
      <c r="V7" s="268">
        <f>SUM(C7:S7)</f>
        <v>0</v>
      </c>
    </row>
    <row r="8" spans="1:22">
      <c r="A8" s="146">
        <v>2</v>
      </c>
      <c r="B8" s="145" t="s">
        <v>217</v>
      </c>
      <c r="C8" s="266"/>
      <c r="D8" s="264"/>
      <c r="E8" s="264"/>
      <c r="F8" s="264"/>
      <c r="G8" s="264"/>
      <c r="H8" s="264"/>
      <c r="I8" s="264"/>
      <c r="J8" s="264"/>
      <c r="K8" s="264"/>
      <c r="L8" s="267"/>
      <c r="M8" s="266"/>
      <c r="N8" s="264"/>
      <c r="O8" s="264"/>
      <c r="P8" s="264"/>
      <c r="Q8" s="264"/>
      <c r="R8" s="264"/>
      <c r="S8" s="267"/>
      <c r="T8" s="283"/>
      <c r="U8" s="283"/>
      <c r="V8" s="268">
        <f t="shared" ref="V8:V20" si="0">SUM(C8:S8)</f>
        <v>0</v>
      </c>
    </row>
    <row r="9" spans="1:22">
      <c r="A9" s="146">
        <v>3</v>
      </c>
      <c r="B9" s="145" t="s">
        <v>218</v>
      </c>
      <c r="C9" s="266"/>
      <c r="D9" s="264"/>
      <c r="E9" s="264"/>
      <c r="F9" s="264"/>
      <c r="G9" s="264"/>
      <c r="H9" s="264"/>
      <c r="I9" s="264"/>
      <c r="J9" s="264"/>
      <c r="K9" s="264"/>
      <c r="L9" s="267"/>
      <c r="M9" s="266"/>
      <c r="N9" s="264"/>
      <c r="O9" s="264"/>
      <c r="P9" s="264"/>
      <c r="Q9" s="264"/>
      <c r="R9" s="264"/>
      <c r="S9" s="267"/>
      <c r="T9" s="283"/>
      <c r="U9" s="283"/>
      <c r="V9" s="268">
        <f>SUM(C9:S9)</f>
        <v>0</v>
      </c>
    </row>
    <row r="10" spans="1:22">
      <c r="A10" s="146">
        <v>4</v>
      </c>
      <c r="B10" s="145" t="s">
        <v>219</v>
      </c>
      <c r="C10" s="266"/>
      <c r="D10" s="264"/>
      <c r="E10" s="264"/>
      <c r="F10" s="264"/>
      <c r="G10" s="264"/>
      <c r="H10" s="264"/>
      <c r="I10" s="264"/>
      <c r="J10" s="264"/>
      <c r="K10" s="264"/>
      <c r="L10" s="267"/>
      <c r="M10" s="266"/>
      <c r="N10" s="264"/>
      <c r="O10" s="264"/>
      <c r="P10" s="264"/>
      <c r="Q10" s="264"/>
      <c r="R10" s="264"/>
      <c r="S10" s="267"/>
      <c r="T10" s="283"/>
      <c r="U10" s="283"/>
      <c r="V10" s="268">
        <f t="shared" si="0"/>
        <v>0</v>
      </c>
    </row>
    <row r="11" spans="1:22">
      <c r="A11" s="146">
        <v>5</v>
      </c>
      <c r="B11" s="145" t="s">
        <v>220</v>
      </c>
      <c r="C11" s="266"/>
      <c r="D11" s="264"/>
      <c r="E11" s="264"/>
      <c r="F11" s="264"/>
      <c r="G11" s="264"/>
      <c r="H11" s="264"/>
      <c r="I11" s="264"/>
      <c r="J11" s="264"/>
      <c r="K11" s="264"/>
      <c r="L11" s="267"/>
      <c r="M11" s="266"/>
      <c r="N11" s="264"/>
      <c r="O11" s="264"/>
      <c r="P11" s="264"/>
      <c r="Q11" s="264"/>
      <c r="R11" s="264"/>
      <c r="S11" s="267"/>
      <c r="T11" s="283"/>
      <c r="U11" s="283"/>
      <c r="V11" s="268">
        <f t="shared" si="0"/>
        <v>0</v>
      </c>
    </row>
    <row r="12" spans="1:22">
      <c r="A12" s="146">
        <v>6</v>
      </c>
      <c r="B12" s="145" t="s">
        <v>221</v>
      </c>
      <c r="C12" s="266"/>
      <c r="D12" s="264"/>
      <c r="E12" s="264"/>
      <c r="F12" s="264"/>
      <c r="G12" s="264"/>
      <c r="H12" s="264"/>
      <c r="I12" s="264"/>
      <c r="J12" s="264"/>
      <c r="K12" s="264"/>
      <c r="L12" s="267"/>
      <c r="M12" s="266"/>
      <c r="N12" s="264"/>
      <c r="O12" s="264"/>
      <c r="P12" s="264"/>
      <c r="Q12" s="264"/>
      <c r="R12" s="264"/>
      <c r="S12" s="267"/>
      <c r="T12" s="283"/>
      <c r="U12" s="283"/>
      <c r="V12" s="268">
        <f t="shared" si="0"/>
        <v>0</v>
      </c>
    </row>
    <row r="13" spans="1:22">
      <c r="A13" s="146">
        <v>7</v>
      </c>
      <c r="B13" s="145" t="s">
        <v>73</v>
      </c>
      <c r="C13" s="266"/>
      <c r="D13" s="264"/>
      <c r="E13" s="264"/>
      <c r="F13" s="264"/>
      <c r="G13" s="264"/>
      <c r="H13" s="264"/>
      <c r="I13" s="264"/>
      <c r="J13" s="264"/>
      <c r="K13" s="264"/>
      <c r="L13" s="267"/>
      <c r="M13" s="266"/>
      <c r="N13" s="264"/>
      <c r="O13" s="264"/>
      <c r="P13" s="264"/>
      <c r="Q13" s="264"/>
      <c r="R13" s="264"/>
      <c r="S13" s="267"/>
      <c r="T13" s="283"/>
      <c r="U13" s="283"/>
      <c r="V13" s="268">
        <f t="shared" si="0"/>
        <v>0</v>
      </c>
    </row>
    <row r="14" spans="1:22">
      <c r="A14" s="146">
        <v>8</v>
      </c>
      <c r="B14" s="145" t="s">
        <v>74</v>
      </c>
      <c r="C14" s="266"/>
      <c r="D14" s="264"/>
      <c r="E14" s="264"/>
      <c r="F14" s="264"/>
      <c r="G14" s="264"/>
      <c r="H14" s="264"/>
      <c r="I14" s="264"/>
      <c r="J14" s="264"/>
      <c r="K14" s="264"/>
      <c r="L14" s="267"/>
      <c r="M14" s="266"/>
      <c r="N14" s="264"/>
      <c r="O14" s="264"/>
      <c r="P14" s="264"/>
      <c r="Q14" s="264"/>
      <c r="R14" s="264"/>
      <c r="S14" s="267"/>
      <c r="T14" s="283"/>
      <c r="U14" s="283"/>
      <c r="V14" s="268">
        <f t="shared" si="0"/>
        <v>0</v>
      </c>
    </row>
    <row r="15" spans="1:22">
      <c r="A15" s="146">
        <v>9</v>
      </c>
      <c r="B15" s="145" t="s">
        <v>75</v>
      </c>
      <c r="C15" s="266"/>
      <c r="D15" s="264"/>
      <c r="E15" s="264"/>
      <c r="F15" s="264"/>
      <c r="G15" s="264"/>
      <c r="H15" s="264"/>
      <c r="I15" s="264"/>
      <c r="J15" s="264"/>
      <c r="K15" s="264"/>
      <c r="L15" s="267"/>
      <c r="M15" s="266"/>
      <c r="N15" s="264"/>
      <c r="O15" s="264"/>
      <c r="P15" s="264"/>
      <c r="Q15" s="264"/>
      <c r="R15" s="264"/>
      <c r="S15" s="267"/>
      <c r="T15" s="283"/>
      <c r="U15" s="283"/>
      <c r="V15" s="268">
        <f t="shared" si="0"/>
        <v>0</v>
      </c>
    </row>
    <row r="16" spans="1:22">
      <c r="A16" s="146">
        <v>10</v>
      </c>
      <c r="B16" s="145" t="s">
        <v>69</v>
      </c>
      <c r="C16" s="266"/>
      <c r="D16" s="264"/>
      <c r="E16" s="264"/>
      <c r="F16" s="264"/>
      <c r="G16" s="264"/>
      <c r="H16" s="264"/>
      <c r="I16" s="264"/>
      <c r="J16" s="264"/>
      <c r="K16" s="264"/>
      <c r="L16" s="267"/>
      <c r="M16" s="266"/>
      <c r="N16" s="264"/>
      <c r="O16" s="264"/>
      <c r="P16" s="264"/>
      <c r="Q16" s="264"/>
      <c r="R16" s="264"/>
      <c r="S16" s="267"/>
      <c r="T16" s="283"/>
      <c r="U16" s="283"/>
      <c r="V16" s="268">
        <f t="shared" si="0"/>
        <v>0</v>
      </c>
    </row>
    <row r="17" spans="1:22">
      <c r="A17" s="146">
        <v>11</v>
      </c>
      <c r="B17" s="145" t="s">
        <v>70</v>
      </c>
      <c r="C17" s="266"/>
      <c r="D17" s="264"/>
      <c r="E17" s="264"/>
      <c r="F17" s="264"/>
      <c r="G17" s="264"/>
      <c r="H17" s="264"/>
      <c r="I17" s="264"/>
      <c r="J17" s="264"/>
      <c r="K17" s="264"/>
      <c r="L17" s="267"/>
      <c r="M17" s="266"/>
      <c r="N17" s="264"/>
      <c r="O17" s="264"/>
      <c r="P17" s="264"/>
      <c r="Q17" s="264"/>
      <c r="R17" s="264"/>
      <c r="S17" s="267"/>
      <c r="T17" s="283"/>
      <c r="U17" s="283"/>
      <c r="V17" s="268">
        <f t="shared" si="0"/>
        <v>0</v>
      </c>
    </row>
    <row r="18" spans="1:22">
      <c r="A18" s="146">
        <v>12</v>
      </c>
      <c r="B18" s="145" t="s">
        <v>71</v>
      </c>
      <c r="C18" s="266"/>
      <c r="D18" s="264"/>
      <c r="E18" s="264"/>
      <c r="F18" s="264"/>
      <c r="G18" s="264"/>
      <c r="H18" s="264"/>
      <c r="I18" s="264"/>
      <c r="J18" s="264"/>
      <c r="K18" s="264"/>
      <c r="L18" s="267"/>
      <c r="M18" s="266"/>
      <c r="N18" s="264"/>
      <c r="O18" s="264"/>
      <c r="P18" s="264"/>
      <c r="Q18" s="264"/>
      <c r="R18" s="264"/>
      <c r="S18" s="267"/>
      <c r="T18" s="283"/>
      <c r="U18" s="283"/>
      <c r="V18" s="268">
        <f t="shared" si="0"/>
        <v>0</v>
      </c>
    </row>
    <row r="19" spans="1:22">
      <c r="A19" s="146">
        <v>13</v>
      </c>
      <c r="B19" s="145" t="s">
        <v>72</v>
      </c>
      <c r="C19" s="266"/>
      <c r="D19" s="264"/>
      <c r="E19" s="264"/>
      <c r="F19" s="264"/>
      <c r="G19" s="264"/>
      <c r="H19" s="264"/>
      <c r="I19" s="264"/>
      <c r="J19" s="264"/>
      <c r="K19" s="264"/>
      <c r="L19" s="267"/>
      <c r="M19" s="266"/>
      <c r="N19" s="264"/>
      <c r="O19" s="264"/>
      <c r="P19" s="264"/>
      <c r="Q19" s="264"/>
      <c r="R19" s="264"/>
      <c r="S19" s="267"/>
      <c r="T19" s="283"/>
      <c r="U19" s="283"/>
      <c r="V19" s="268">
        <f t="shared" si="0"/>
        <v>0</v>
      </c>
    </row>
    <row r="20" spans="1:22">
      <c r="A20" s="146">
        <v>14</v>
      </c>
      <c r="B20" s="145" t="s">
        <v>248</v>
      </c>
      <c r="C20" s="266"/>
      <c r="D20" s="264"/>
      <c r="E20" s="264"/>
      <c r="F20" s="264"/>
      <c r="G20" s="264"/>
      <c r="H20" s="264"/>
      <c r="I20" s="264"/>
      <c r="J20" s="264"/>
      <c r="K20" s="264"/>
      <c r="L20" s="267"/>
      <c r="M20" s="266"/>
      <c r="N20" s="264"/>
      <c r="O20" s="264"/>
      <c r="P20" s="264"/>
      <c r="Q20" s="264"/>
      <c r="R20" s="264"/>
      <c r="S20" s="267"/>
      <c r="T20" s="283"/>
      <c r="U20" s="283"/>
      <c r="V20" s="268">
        <f t="shared" si="0"/>
        <v>0</v>
      </c>
    </row>
    <row r="21" spans="1:22" ht="15.75" thickBot="1">
      <c r="A21" s="91"/>
      <c r="B21" s="92" t="s">
        <v>68</v>
      </c>
      <c r="C21" s="269">
        <f>SUM(C7:C20)</f>
        <v>0</v>
      </c>
      <c r="D21" s="265">
        <f t="shared" ref="D21:V21" si="1">SUM(D7:D20)</f>
        <v>0</v>
      </c>
      <c r="E21" s="265">
        <f t="shared" si="1"/>
        <v>0</v>
      </c>
      <c r="F21" s="265">
        <f t="shared" si="1"/>
        <v>0</v>
      </c>
      <c r="G21" s="265">
        <f t="shared" si="1"/>
        <v>0</v>
      </c>
      <c r="H21" s="265">
        <f t="shared" si="1"/>
        <v>0</v>
      </c>
      <c r="I21" s="265">
        <f t="shared" si="1"/>
        <v>0</v>
      </c>
      <c r="J21" s="265">
        <f t="shared" si="1"/>
        <v>0</v>
      </c>
      <c r="K21" s="265">
        <f t="shared" si="1"/>
        <v>0</v>
      </c>
      <c r="L21" s="270">
        <f t="shared" si="1"/>
        <v>0</v>
      </c>
      <c r="M21" s="269">
        <f t="shared" si="1"/>
        <v>0</v>
      </c>
      <c r="N21" s="265">
        <f t="shared" si="1"/>
        <v>0</v>
      </c>
      <c r="O21" s="265">
        <f t="shared" si="1"/>
        <v>0</v>
      </c>
      <c r="P21" s="265">
        <f t="shared" si="1"/>
        <v>0</v>
      </c>
      <c r="Q21" s="265">
        <f t="shared" si="1"/>
        <v>0</v>
      </c>
      <c r="R21" s="265">
        <f t="shared" si="1"/>
        <v>0</v>
      </c>
      <c r="S21" s="270">
        <f t="shared" si="1"/>
        <v>0</v>
      </c>
      <c r="T21" s="270">
        <f>SUM(T7:T20)</f>
        <v>0</v>
      </c>
      <c r="U21" s="270">
        <f t="shared" si="1"/>
        <v>0</v>
      </c>
      <c r="V21" s="271">
        <f t="shared" si="1"/>
        <v>0</v>
      </c>
    </row>
    <row r="24" spans="1:22">
      <c r="C24" s="62"/>
      <c r="D24" s="62"/>
      <c r="E24" s="62"/>
    </row>
    <row r="25" spans="1:22">
      <c r="A25" s="57"/>
      <c r="B25" s="57"/>
      <c r="D25" s="62"/>
      <c r="E25" s="62"/>
    </row>
    <row r="26" spans="1:22">
      <c r="A26" s="57"/>
      <c r="B26" s="85"/>
      <c r="D26" s="62"/>
      <c r="E26" s="62"/>
    </row>
    <row r="27" spans="1:22">
      <c r="A27" s="57"/>
      <c r="B27" s="57"/>
      <c r="D27" s="62"/>
      <c r="E27" s="62"/>
    </row>
    <row r="28" spans="1:22">
      <c r="A28" s="57"/>
      <c r="B28" s="85"/>
      <c r="D28" s="62"/>
      <c r="E28" s="62"/>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Normal="100" workbookViewId="0">
      <pane xSplit="1" ySplit="7" topLeftCell="B8" activePane="bottomRight" state="frozen"/>
      <selection activeCell="L18" sqref="L18"/>
      <selection pane="topRight" activeCell="L18" sqref="L18"/>
      <selection pane="bottomLeft" activeCell="L18" sqref="L18"/>
      <selection pane="bottomRight" activeCell="F26" sqref="F26"/>
    </sheetView>
  </sheetViews>
  <sheetFormatPr defaultColWidth="9.125" defaultRowHeight="15"/>
  <cols>
    <col min="1" max="1" width="10.5" style="1" bestFit="1" customWidth="1"/>
    <col min="2" max="2" width="101.875" style="1" customWidth="1"/>
    <col min="3" max="3" width="13.75" style="1" customWidth="1"/>
    <col min="4" max="4" width="14.875" style="1" bestFit="1" customWidth="1"/>
    <col min="5" max="5" width="17.75" style="1" customWidth="1"/>
    <col min="6" max="6" width="15.875" style="1" customWidth="1"/>
    <col min="7" max="7" width="17.5" style="1" customWidth="1"/>
    <col min="8" max="8" width="15.25" style="1" customWidth="1"/>
    <col min="9" max="16384" width="9.125" style="9"/>
  </cols>
  <sheetData>
    <row r="1" spans="1:9">
      <c r="A1" s="1" t="s">
        <v>188</v>
      </c>
      <c r="B1" s="1" t="str">
        <f>Info!C2</f>
        <v>სს "პეისერა ბანკი საქართველო"</v>
      </c>
    </row>
    <row r="2" spans="1:9">
      <c r="A2" s="1" t="s">
        <v>189</v>
      </c>
      <c r="B2" s="441">
        <f>'1. key ratios'!B2</f>
        <v>44926</v>
      </c>
    </row>
    <row r="4" spans="1:9" ht="15.75" thickBot="1">
      <c r="A4" s="1" t="s">
        <v>339</v>
      </c>
      <c r="B4" s="51" t="s">
        <v>361</v>
      </c>
    </row>
    <row r="5" spans="1:9">
      <c r="A5" s="89"/>
      <c r="B5" s="143"/>
      <c r="C5" s="148" t="s">
        <v>0</v>
      </c>
      <c r="D5" s="148" t="s">
        <v>1</v>
      </c>
      <c r="E5" s="148" t="s">
        <v>2</v>
      </c>
      <c r="F5" s="148" t="s">
        <v>3</v>
      </c>
      <c r="G5" s="282" t="s">
        <v>4</v>
      </c>
      <c r="H5" s="149" t="s">
        <v>5</v>
      </c>
      <c r="I5" s="18"/>
    </row>
    <row r="6" spans="1:9" ht="15" customHeight="1">
      <c r="A6" s="142"/>
      <c r="B6" s="16"/>
      <c r="C6" s="611" t="s">
        <v>353</v>
      </c>
      <c r="D6" s="622" t="s">
        <v>363</v>
      </c>
      <c r="E6" s="623"/>
      <c r="F6" s="611" t="s">
        <v>364</v>
      </c>
      <c r="G6" s="611" t="s">
        <v>365</v>
      </c>
      <c r="H6" s="620" t="s">
        <v>355</v>
      </c>
      <c r="I6" s="18"/>
    </row>
    <row r="7" spans="1:9" ht="75">
      <c r="A7" s="142"/>
      <c r="B7" s="16"/>
      <c r="C7" s="612"/>
      <c r="D7" s="285" t="s">
        <v>356</v>
      </c>
      <c r="E7" s="285" t="s">
        <v>354</v>
      </c>
      <c r="F7" s="612"/>
      <c r="G7" s="612"/>
      <c r="H7" s="621"/>
      <c r="I7" s="18"/>
    </row>
    <row r="8" spans="1:9">
      <c r="A8" s="81">
        <v>1</v>
      </c>
      <c r="B8" s="64" t="s">
        <v>216</v>
      </c>
      <c r="C8" s="264"/>
      <c r="D8" s="264"/>
      <c r="E8" s="264"/>
      <c r="F8" s="264"/>
      <c r="G8" s="281"/>
      <c r="H8" s="288" t="e">
        <f>G8/(C8+E8)</f>
        <v>#DIV/0!</v>
      </c>
    </row>
    <row r="9" spans="1:9" ht="15" customHeight="1">
      <c r="A9" s="81">
        <v>2</v>
      </c>
      <c r="B9" s="64" t="s">
        <v>217</v>
      </c>
      <c r="C9" s="264"/>
      <c r="D9" s="264"/>
      <c r="E9" s="264"/>
      <c r="F9" s="264"/>
      <c r="G9" s="281"/>
      <c r="H9" s="288" t="e">
        <f t="shared" ref="H9:H21" si="0">G9/(C9+E9)</f>
        <v>#DIV/0!</v>
      </c>
    </row>
    <row r="10" spans="1:9">
      <c r="A10" s="81">
        <v>3</v>
      </c>
      <c r="B10" s="64" t="s">
        <v>218</v>
      </c>
      <c r="C10" s="264"/>
      <c r="D10" s="264"/>
      <c r="E10" s="264"/>
      <c r="F10" s="264"/>
      <c r="G10" s="281"/>
      <c r="H10" s="288" t="e">
        <f t="shared" si="0"/>
        <v>#DIV/0!</v>
      </c>
    </row>
    <row r="11" spans="1:9">
      <c r="A11" s="81">
        <v>4</v>
      </c>
      <c r="B11" s="64" t="s">
        <v>219</v>
      </c>
      <c r="C11" s="264"/>
      <c r="D11" s="264"/>
      <c r="E11" s="264"/>
      <c r="F11" s="264"/>
      <c r="G11" s="281"/>
      <c r="H11" s="288" t="e">
        <f t="shared" si="0"/>
        <v>#DIV/0!</v>
      </c>
    </row>
    <row r="12" spans="1:9">
      <c r="A12" s="81">
        <v>5</v>
      </c>
      <c r="B12" s="64" t="s">
        <v>220</v>
      </c>
      <c r="C12" s="264"/>
      <c r="D12" s="264"/>
      <c r="E12" s="264"/>
      <c r="F12" s="264"/>
      <c r="G12" s="281"/>
      <c r="H12" s="288" t="e">
        <f t="shared" si="0"/>
        <v>#DIV/0!</v>
      </c>
    </row>
    <row r="13" spans="1:9">
      <c r="A13" s="81">
        <v>6</v>
      </c>
      <c r="B13" s="64" t="s">
        <v>221</v>
      </c>
      <c r="C13" s="264">
        <f>'11. CRWA'!E13+'11. CRWA'!I13</f>
        <v>6443624.5299999993</v>
      </c>
      <c r="D13" s="264"/>
      <c r="E13" s="264"/>
      <c r="F13" s="264">
        <f>'11. CRWA'!S13</f>
        <v>2496288.929</v>
      </c>
      <c r="G13" s="281">
        <f>F13</f>
        <v>2496288.929</v>
      </c>
      <c r="H13" s="288">
        <f t="shared" si="0"/>
        <v>0.38740446737358242</v>
      </c>
    </row>
    <row r="14" spans="1:9">
      <c r="A14" s="81">
        <v>7</v>
      </c>
      <c r="B14" s="64" t="s">
        <v>73</v>
      </c>
      <c r="C14" s="264"/>
      <c r="D14" s="264"/>
      <c r="E14" s="264"/>
      <c r="F14" s="264"/>
      <c r="G14" s="281"/>
      <c r="H14" s="288" t="e">
        <f>G14/(C14+E14)</f>
        <v>#DIV/0!</v>
      </c>
    </row>
    <row r="15" spans="1:9">
      <c r="A15" s="81">
        <v>8</v>
      </c>
      <c r="B15" s="64" t="s">
        <v>74</v>
      </c>
      <c r="C15" s="264"/>
      <c r="D15" s="264"/>
      <c r="E15" s="264"/>
      <c r="F15" s="264"/>
      <c r="G15" s="281"/>
      <c r="H15" s="288" t="e">
        <f t="shared" si="0"/>
        <v>#DIV/0!</v>
      </c>
    </row>
    <row r="16" spans="1:9">
      <c r="A16" s="81">
        <v>9</v>
      </c>
      <c r="B16" s="64" t="s">
        <v>75</v>
      </c>
      <c r="C16" s="264"/>
      <c r="D16" s="264"/>
      <c r="E16" s="264"/>
      <c r="F16" s="264"/>
      <c r="G16" s="281"/>
      <c r="H16" s="288" t="e">
        <f t="shared" si="0"/>
        <v>#DIV/0!</v>
      </c>
    </row>
    <row r="17" spans="1:8">
      <c r="A17" s="81">
        <v>10</v>
      </c>
      <c r="B17" s="64" t="s">
        <v>69</v>
      </c>
      <c r="C17" s="264"/>
      <c r="D17" s="264"/>
      <c r="E17" s="264"/>
      <c r="F17" s="264"/>
      <c r="G17" s="281"/>
      <c r="H17" s="288" t="e">
        <f t="shared" si="0"/>
        <v>#DIV/0!</v>
      </c>
    </row>
    <row r="18" spans="1:8">
      <c r="A18" s="81">
        <v>11</v>
      </c>
      <c r="B18" s="64" t="s">
        <v>70</v>
      </c>
      <c r="C18" s="264"/>
      <c r="D18" s="264"/>
      <c r="E18" s="264"/>
      <c r="F18" s="264"/>
      <c r="G18" s="281"/>
      <c r="H18" s="288" t="e">
        <f t="shared" si="0"/>
        <v>#DIV/0!</v>
      </c>
    </row>
    <row r="19" spans="1:8">
      <c r="A19" s="81">
        <v>12</v>
      </c>
      <c r="B19" s="64" t="s">
        <v>71</v>
      </c>
      <c r="C19" s="264"/>
      <c r="D19" s="264"/>
      <c r="E19" s="264"/>
      <c r="F19" s="264"/>
      <c r="G19" s="281"/>
      <c r="H19" s="288" t="e">
        <f t="shared" si="0"/>
        <v>#DIV/0!</v>
      </c>
    </row>
    <row r="20" spans="1:8">
      <c r="A20" s="81">
        <v>13</v>
      </c>
      <c r="B20" s="64" t="s">
        <v>72</v>
      </c>
      <c r="C20" s="264"/>
      <c r="D20" s="264"/>
      <c r="E20" s="264"/>
      <c r="F20" s="264"/>
      <c r="G20" s="281"/>
      <c r="H20" s="288" t="e">
        <f t="shared" si="0"/>
        <v>#DIV/0!</v>
      </c>
    </row>
    <row r="21" spans="1:8">
      <c r="A21" s="81">
        <v>14</v>
      </c>
      <c r="B21" s="64" t="s">
        <v>248</v>
      </c>
      <c r="C21" s="264">
        <f>'11. CRWA'!M21</f>
        <v>676937.55265588267</v>
      </c>
      <c r="D21" s="264"/>
      <c r="E21" s="264"/>
      <c r="F21" s="264">
        <f>C21</f>
        <v>676937.55265588267</v>
      </c>
      <c r="G21" s="281">
        <f>F21</f>
        <v>676937.55265588267</v>
      </c>
      <c r="H21" s="288">
        <f t="shared" si="0"/>
        <v>1</v>
      </c>
    </row>
    <row r="22" spans="1:8" ht="15.75" thickBot="1">
      <c r="A22" s="144"/>
      <c r="B22" s="150" t="s">
        <v>68</v>
      </c>
      <c r="C22" s="265">
        <f>SUM(C8:C21)</f>
        <v>7120562.0826558825</v>
      </c>
      <c r="D22" s="265">
        <f>SUM(D8:D21)</f>
        <v>0</v>
      </c>
      <c r="E22" s="265">
        <f>SUM(E8:E21)</f>
        <v>0</v>
      </c>
      <c r="F22" s="265">
        <f>SUM(F8:F21)</f>
        <v>3173226.4816558827</v>
      </c>
      <c r="G22" s="265">
        <f>SUM(G8:G21)</f>
        <v>3173226.4816558827</v>
      </c>
      <c r="H22" s="289">
        <f>G22/(C22+E22)</f>
        <v>0.4456426957339733</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L28"/>
  <sheetViews>
    <sheetView zoomScale="90" zoomScaleNormal="90" workbookViewId="0">
      <pane xSplit="2" ySplit="6" topLeftCell="C10" activePane="bottomRight" state="frozen"/>
      <selection pane="topRight" activeCell="C1" sqref="C1"/>
      <selection pane="bottomLeft" activeCell="A6" sqref="A6"/>
      <selection pane="bottomRight" activeCell="B28" sqref="B28"/>
    </sheetView>
  </sheetViews>
  <sheetFormatPr defaultColWidth="9.125" defaultRowHeight="15"/>
  <cols>
    <col min="1" max="1" width="10.5" style="1" bestFit="1" customWidth="1"/>
    <col min="2" max="2" width="104.125" style="1" customWidth="1"/>
    <col min="3" max="11" width="12.75" style="1" customWidth="1"/>
    <col min="12" max="16384" width="9.125" style="1"/>
  </cols>
  <sheetData>
    <row r="1" spans="1:12">
      <c r="A1" s="1" t="s">
        <v>188</v>
      </c>
      <c r="B1" s="1" t="str">
        <f>Info!C2</f>
        <v>სს "პეისერა ბანკი საქართველო"</v>
      </c>
    </row>
    <row r="2" spans="1:12">
      <c r="A2" s="1" t="s">
        <v>189</v>
      </c>
      <c r="B2" s="441">
        <f>'1. key ratios'!B2</f>
        <v>44926</v>
      </c>
    </row>
    <row r="4" spans="1:12" ht="15.75" thickBot="1">
      <c r="A4" s="1" t="s">
        <v>393</v>
      </c>
      <c r="B4" s="51" t="s">
        <v>392</v>
      </c>
    </row>
    <row r="5" spans="1:12" ht="30" customHeight="1">
      <c r="A5" s="627"/>
      <c r="B5" s="628"/>
      <c r="C5" s="625" t="s">
        <v>424</v>
      </c>
      <c r="D5" s="625"/>
      <c r="E5" s="625"/>
      <c r="F5" s="625" t="s">
        <v>425</v>
      </c>
      <c r="G5" s="625"/>
      <c r="H5" s="625"/>
      <c r="I5" s="625" t="s">
        <v>426</v>
      </c>
      <c r="J5" s="625"/>
      <c r="K5" s="626"/>
    </row>
    <row r="6" spans="1:12">
      <c r="A6" s="314"/>
      <c r="B6" s="315"/>
      <c r="C6" s="316" t="s">
        <v>27</v>
      </c>
      <c r="D6" s="316" t="s">
        <v>96</v>
      </c>
      <c r="E6" s="316" t="s">
        <v>68</v>
      </c>
      <c r="F6" s="316" t="s">
        <v>27</v>
      </c>
      <c r="G6" s="316" t="s">
        <v>96</v>
      </c>
      <c r="H6" s="316" t="s">
        <v>68</v>
      </c>
      <c r="I6" s="316" t="s">
        <v>27</v>
      </c>
      <c r="J6" s="316" t="s">
        <v>96</v>
      </c>
      <c r="K6" s="317" t="s">
        <v>68</v>
      </c>
    </row>
    <row r="7" spans="1:12">
      <c r="A7" s="318" t="s">
        <v>372</v>
      </c>
      <c r="B7" s="313"/>
      <c r="C7" s="313"/>
      <c r="D7" s="313"/>
      <c r="E7" s="313"/>
      <c r="F7" s="313"/>
      <c r="G7" s="313"/>
      <c r="H7" s="313"/>
      <c r="I7" s="313"/>
      <c r="J7" s="313"/>
      <c r="K7" s="319"/>
    </row>
    <row r="8" spans="1:12">
      <c r="A8" s="312">
        <v>1</v>
      </c>
      <c r="B8" s="296" t="s">
        <v>372</v>
      </c>
      <c r="C8" s="294"/>
      <c r="D8" s="294"/>
      <c r="E8" s="294"/>
      <c r="F8" s="562">
        <v>2406719.4700000002</v>
      </c>
      <c r="G8" s="562">
        <v>4025213.41</v>
      </c>
      <c r="H8" s="562">
        <v>6443624.5300000003</v>
      </c>
      <c r="I8" s="562">
        <v>2406719.4700000002</v>
      </c>
      <c r="J8" s="562">
        <v>4025213.41</v>
      </c>
      <c r="K8" s="562">
        <v>6443624.5300000003</v>
      </c>
      <c r="L8" s="142"/>
    </row>
    <row r="9" spans="1:12">
      <c r="A9" s="318" t="s">
        <v>373</v>
      </c>
      <c r="B9" s="313"/>
      <c r="C9" s="313"/>
      <c r="D9" s="313"/>
      <c r="E9" s="313"/>
      <c r="F9" s="313"/>
      <c r="G9" s="313"/>
      <c r="H9" s="313"/>
      <c r="I9" s="313"/>
      <c r="J9" s="313"/>
      <c r="K9" s="319"/>
    </row>
    <row r="10" spans="1:12">
      <c r="A10" s="320">
        <v>2</v>
      </c>
      <c r="B10" s="297" t="s">
        <v>374</v>
      </c>
      <c r="C10" s="297"/>
      <c r="D10" s="298"/>
      <c r="E10" s="298"/>
      <c r="F10" s="298"/>
      <c r="G10" s="298"/>
      <c r="H10" s="298"/>
      <c r="I10" s="298"/>
      <c r="J10" s="298"/>
      <c r="K10" s="321"/>
    </row>
    <row r="11" spans="1:12">
      <c r="A11" s="320">
        <v>3</v>
      </c>
      <c r="B11" s="297" t="s">
        <v>375</v>
      </c>
      <c r="C11" s="297"/>
      <c r="D11" s="298"/>
      <c r="E11" s="298"/>
      <c r="F11" s="298"/>
      <c r="G11" s="298"/>
      <c r="H11" s="298"/>
      <c r="I11" s="298"/>
      <c r="J11" s="298"/>
      <c r="K11" s="321"/>
    </row>
    <row r="12" spans="1:12">
      <c r="A12" s="320">
        <v>4</v>
      </c>
      <c r="B12" s="297" t="s">
        <v>376</v>
      </c>
      <c r="C12" s="297"/>
      <c r="D12" s="298"/>
      <c r="E12" s="298"/>
      <c r="F12" s="298"/>
      <c r="G12" s="298"/>
      <c r="H12" s="298"/>
      <c r="I12" s="298"/>
      <c r="J12" s="298"/>
      <c r="K12" s="321"/>
    </row>
    <row r="13" spans="1:12">
      <c r="A13" s="320">
        <v>5</v>
      </c>
      <c r="B13" s="297" t="s">
        <v>377</v>
      </c>
      <c r="C13" s="297"/>
      <c r="D13" s="298"/>
      <c r="E13" s="298"/>
      <c r="F13" s="298"/>
      <c r="G13" s="298"/>
      <c r="H13" s="298"/>
      <c r="I13" s="298"/>
      <c r="J13" s="298"/>
      <c r="K13" s="321"/>
    </row>
    <row r="14" spans="1:12">
      <c r="A14" s="320">
        <v>6</v>
      </c>
      <c r="B14" s="297" t="s">
        <v>391</v>
      </c>
      <c r="C14" s="297"/>
      <c r="D14" s="298"/>
      <c r="E14" s="298"/>
      <c r="F14" s="298"/>
      <c r="G14" s="298"/>
      <c r="H14" s="298"/>
      <c r="I14" s="298"/>
      <c r="J14" s="298"/>
      <c r="K14" s="321"/>
    </row>
    <row r="15" spans="1:12">
      <c r="A15" s="320">
        <v>7</v>
      </c>
      <c r="B15" s="297" t="s">
        <v>378</v>
      </c>
      <c r="C15" s="297"/>
      <c r="D15" s="298"/>
      <c r="E15" s="298"/>
      <c r="F15" s="563">
        <v>62516.226681818182</v>
      </c>
      <c r="G15" s="298">
        <v>0</v>
      </c>
      <c r="H15" s="563">
        <v>62516.226681818182</v>
      </c>
      <c r="I15" s="563">
        <v>62516.226681818182</v>
      </c>
      <c r="J15" s="298">
        <v>0</v>
      </c>
      <c r="K15" s="564">
        <v>62516.226681818182</v>
      </c>
    </row>
    <row r="16" spans="1:12">
      <c r="A16" s="320">
        <v>8</v>
      </c>
      <c r="B16" s="299" t="s">
        <v>379</v>
      </c>
      <c r="C16" s="297"/>
      <c r="D16" s="298"/>
      <c r="E16" s="298"/>
      <c r="F16" s="298"/>
      <c r="G16" s="298"/>
      <c r="H16" s="298"/>
      <c r="I16" s="298"/>
      <c r="J16" s="298"/>
      <c r="K16" s="321"/>
    </row>
    <row r="17" spans="1:11">
      <c r="A17" s="318" t="s">
        <v>380</v>
      </c>
      <c r="B17" s="313"/>
      <c r="C17" s="313"/>
      <c r="D17" s="313"/>
      <c r="E17" s="313"/>
      <c r="F17" s="313"/>
      <c r="G17" s="313"/>
      <c r="H17" s="313"/>
      <c r="I17" s="313"/>
      <c r="J17" s="313"/>
      <c r="K17" s="319"/>
    </row>
    <row r="18" spans="1:11">
      <c r="A18" s="320">
        <v>9</v>
      </c>
      <c r="B18" s="297" t="s">
        <v>381</v>
      </c>
      <c r="C18" s="297"/>
      <c r="D18" s="298"/>
      <c r="E18" s="298"/>
      <c r="F18" s="298"/>
      <c r="G18" s="298"/>
      <c r="H18" s="298"/>
      <c r="I18" s="298"/>
      <c r="J18" s="298"/>
      <c r="K18" s="321"/>
    </row>
    <row r="19" spans="1:11">
      <c r="A19" s="320">
        <v>10</v>
      </c>
      <c r="B19" s="297" t="s">
        <v>382</v>
      </c>
      <c r="C19" s="297"/>
      <c r="D19" s="298"/>
      <c r="E19" s="298"/>
      <c r="F19" s="298"/>
      <c r="G19" s="298"/>
      <c r="H19" s="298"/>
      <c r="I19" s="298"/>
      <c r="J19" s="298"/>
      <c r="K19" s="321"/>
    </row>
    <row r="20" spans="1:11">
      <c r="A20" s="320">
        <v>11</v>
      </c>
      <c r="B20" s="297" t="s">
        <v>383</v>
      </c>
      <c r="C20" s="297"/>
      <c r="D20" s="298"/>
      <c r="E20" s="298"/>
      <c r="F20" s="298"/>
      <c r="G20" s="298"/>
      <c r="H20" s="298"/>
      <c r="I20" s="298"/>
      <c r="J20" s="298"/>
      <c r="K20" s="321"/>
    </row>
    <row r="21" spans="1:11" ht="15.75" thickBot="1">
      <c r="A21" s="206">
        <v>12</v>
      </c>
      <c r="B21" s="322" t="s">
        <v>384</v>
      </c>
      <c r="C21" s="323"/>
      <c r="D21" s="324"/>
      <c r="E21" s="323"/>
      <c r="F21" s="324"/>
      <c r="G21" s="324"/>
      <c r="H21" s="324"/>
      <c r="I21" s="324"/>
      <c r="J21" s="324"/>
      <c r="K21" s="325"/>
    </row>
    <row r="22" spans="1:11" ht="38.25" customHeight="1" thickBot="1">
      <c r="A22" s="310"/>
      <c r="B22" s="311"/>
      <c r="C22" s="311"/>
      <c r="D22" s="311"/>
      <c r="E22" s="311"/>
      <c r="F22" s="624" t="s">
        <v>385</v>
      </c>
      <c r="G22" s="625"/>
      <c r="H22" s="625"/>
      <c r="I22" s="624" t="s">
        <v>386</v>
      </c>
      <c r="J22" s="625"/>
      <c r="K22" s="626"/>
    </row>
    <row r="23" spans="1:11">
      <c r="A23" s="303">
        <v>13</v>
      </c>
      <c r="B23" s="300" t="s">
        <v>372</v>
      </c>
      <c r="C23" s="309"/>
      <c r="D23" s="309"/>
      <c r="E23" s="309"/>
      <c r="F23" s="565">
        <f>F8</f>
        <v>2406719.4700000002</v>
      </c>
      <c r="G23" s="565">
        <f t="shared" ref="G23:K23" si="0">G8</f>
        <v>4025213.41</v>
      </c>
      <c r="H23" s="565">
        <f t="shared" si="0"/>
        <v>6443624.5300000003</v>
      </c>
      <c r="I23" s="565">
        <f t="shared" si="0"/>
        <v>2406719.4700000002</v>
      </c>
      <c r="J23" s="565">
        <f t="shared" si="0"/>
        <v>4025213.41</v>
      </c>
      <c r="K23" s="568">
        <f t="shared" si="0"/>
        <v>6443624.5300000003</v>
      </c>
    </row>
    <row r="24" spans="1:11" ht="15.75" thickBot="1">
      <c r="A24" s="304">
        <v>14</v>
      </c>
      <c r="B24" s="301" t="s">
        <v>387</v>
      </c>
      <c r="C24" s="326"/>
      <c r="D24" s="307"/>
      <c r="E24" s="308"/>
      <c r="F24" s="566">
        <f>F15</f>
        <v>62516.226681818182</v>
      </c>
      <c r="G24" s="566">
        <f t="shared" ref="G24:K24" si="1">G15</f>
        <v>0</v>
      </c>
      <c r="H24" s="566">
        <f t="shared" si="1"/>
        <v>62516.226681818182</v>
      </c>
      <c r="I24" s="566">
        <f t="shared" si="1"/>
        <v>62516.226681818182</v>
      </c>
      <c r="J24" s="566">
        <f t="shared" si="1"/>
        <v>0</v>
      </c>
      <c r="K24" s="569">
        <f t="shared" si="1"/>
        <v>62516.226681818182</v>
      </c>
    </row>
    <row r="25" spans="1:11" ht="15.75" thickBot="1">
      <c r="A25" s="305">
        <v>15</v>
      </c>
      <c r="B25" s="302" t="s">
        <v>388</v>
      </c>
      <c r="C25" s="306"/>
      <c r="D25" s="306"/>
      <c r="E25" s="306"/>
      <c r="F25" s="567">
        <f t="shared" ref="F25:K25" si="2">IFERROR(F23/F24,0)</f>
        <v>38.497516528775961</v>
      </c>
      <c r="G25" s="567">
        <f t="shared" si="2"/>
        <v>0</v>
      </c>
      <c r="H25" s="567">
        <f t="shared" si="2"/>
        <v>103.07123241451204</v>
      </c>
      <c r="I25" s="567">
        <f t="shared" si="2"/>
        <v>38.497516528775961</v>
      </c>
      <c r="J25" s="567">
        <f t="shared" si="2"/>
        <v>0</v>
      </c>
      <c r="K25" s="570">
        <f t="shared" si="2"/>
        <v>103.07123241451204</v>
      </c>
    </row>
    <row r="28" spans="1:11" ht="30">
      <c r="B28" s="17" t="s">
        <v>423</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B6" activePane="bottomRight" state="frozen"/>
      <selection pane="topRight" activeCell="B1" sqref="B1"/>
      <selection pane="bottomLeft" activeCell="A5" sqref="A5"/>
      <selection pane="bottomRight" activeCell="G19" sqref="G19"/>
    </sheetView>
  </sheetViews>
  <sheetFormatPr defaultColWidth="9.125" defaultRowHeight="15"/>
  <cols>
    <col min="1" max="1" width="10.5" style="59" bestFit="1" customWidth="1"/>
    <col min="2" max="2" width="95" style="59" customWidth="1"/>
    <col min="3" max="3" width="12.5" style="59" bestFit="1" customWidth="1"/>
    <col min="4" max="4" width="10" style="59" bestFit="1" customWidth="1"/>
    <col min="5" max="5" width="18.25" style="59" bestFit="1" customWidth="1"/>
    <col min="6" max="13" width="10.75" style="59" customWidth="1"/>
    <col min="14" max="14" width="31" style="59" bestFit="1" customWidth="1"/>
    <col min="15" max="16384" width="9.125" style="9"/>
  </cols>
  <sheetData>
    <row r="1" spans="1:14">
      <c r="A1" s="1" t="s">
        <v>188</v>
      </c>
      <c r="B1" s="59" t="str">
        <f>Info!C2</f>
        <v>სს "პეისერა ბანკი საქართველო"</v>
      </c>
    </row>
    <row r="2" spans="1:14" ht="14.25" customHeight="1">
      <c r="A2" s="59" t="s">
        <v>189</v>
      </c>
      <c r="B2" s="441">
        <f>'1. key ratios'!B2</f>
        <v>44926</v>
      </c>
    </row>
    <row r="3" spans="1:14" ht="14.25" customHeight="1"/>
    <row r="4" spans="1:14" ht="15.75" thickBot="1">
      <c r="A4" s="1" t="s">
        <v>340</v>
      </c>
      <c r="B4" s="83" t="s">
        <v>77</v>
      </c>
    </row>
    <row r="5" spans="1:14" s="19" customFormat="1">
      <c r="A5" s="159"/>
      <c r="B5" s="160"/>
      <c r="C5" s="161" t="s">
        <v>0</v>
      </c>
      <c r="D5" s="161" t="s">
        <v>1</v>
      </c>
      <c r="E5" s="161" t="s">
        <v>2</v>
      </c>
      <c r="F5" s="161" t="s">
        <v>3</v>
      </c>
      <c r="G5" s="161" t="s">
        <v>4</v>
      </c>
      <c r="H5" s="161" t="s">
        <v>5</v>
      </c>
      <c r="I5" s="161" t="s">
        <v>237</v>
      </c>
      <c r="J5" s="161" t="s">
        <v>238</v>
      </c>
      <c r="K5" s="161" t="s">
        <v>239</v>
      </c>
      <c r="L5" s="161" t="s">
        <v>240</v>
      </c>
      <c r="M5" s="161" t="s">
        <v>241</v>
      </c>
      <c r="N5" s="162" t="s">
        <v>242</v>
      </c>
    </row>
    <row r="6" spans="1:14" ht="45">
      <c r="A6" s="151"/>
      <c r="B6" s="93"/>
      <c r="C6" s="94" t="s">
        <v>87</v>
      </c>
      <c r="D6" s="95" t="s">
        <v>76</v>
      </c>
      <c r="E6" s="96" t="s">
        <v>86</v>
      </c>
      <c r="F6" s="97">
        <v>0</v>
      </c>
      <c r="G6" s="97">
        <v>0.2</v>
      </c>
      <c r="H6" s="97">
        <v>0.35</v>
      </c>
      <c r="I6" s="97">
        <v>0.5</v>
      </c>
      <c r="J6" s="97">
        <v>0.75</v>
      </c>
      <c r="K6" s="97">
        <v>1</v>
      </c>
      <c r="L6" s="97">
        <v>1.5</v>
      </c>
      <c r="M6" s="97">
        <v>2.5</v>
      </c>
      <c r="N6" s="152" t="s">
        <v>77</v>
      </c>
    </row>
    <row r="7" spans="1:14">
      <c r="A7" s="153">
        <v>1</v>
      </c>
      <c r="B7" s="98" t="s">
        <v>78</v>
      </c>
      <c r="C7" s="272">
        <f>SUM(C8:C13)</f>
        <v>0</v>
      </c>
      <c r="D7" s="93"/>
      <c r="E7" s="275">
        <f t="shared" ref="E7:M7" si="0">SUM(E8:E13)</f>
        <v>0</v>
      </c>
      <c r="F7" s="272">
        <f>SUM(F8:F13)</f>
        <v>0</v>
      </c>
      <c r="G7" s="272">
        <f t="shared" si="0"/>
        <v>0</v>
      </c>
      <c r="H7" s="272">
        <f t="shared" si="0"/>
        <v>0</v>
      </c>
      <c r="I7" s="272">
        <f t="shared" si="0"/>
        <v>0</v>
      </c>
      <c r="J7" s="272">
        <f t="shared" si="0"/>
        <v>0</v>
      </c>
      <c r="K7" s="272">
        <f t="shared" si="0"/>
        <v>0</v>
      </c>
      <c r="L7" s="272">
        <f t="shared" si="0"/>
        <v>0</v>
      </c>
      <c r="M7" s="272">
        <f t="shared" si="0"/>
        <v>0</v>
      </c>
      <c r="N7" s="154">
        <f>SUM(N8:N13)</f>
        <v>0</v>
      </c>
    </row>
    <row r="8" spans="1:14">
      <c r="A8" s="153">
        <v>1.1000000000000001</v>
      </c>
      <c r="B8" s="99" t="s">
        <v>79</v>
      </c>
      <c r="C8" s="273">
        <v>0</v>
      </c>
      <c r="D8" s="100">
        <v>0.02</v>
      </c>
      <c r="E8" s="275">
        <f>C8*D8</f>
        <v>0</v>
      </c>
      <c r="F8" s="273"/>
      <c r="G8" s="273"/>
      <c r="H8" s="273"/>
      <c r="I8" s="273"/>
      <c r="J8" s="273"/>
      <c r="K8" s="273"/>
      <c r="L8" s="273"/>
      <c r="M8" s="273"/>
      <c r="N8" s="154">
        <f>SUMPRODUCT($F$6:$M$6,F8:M8)</f>
        <v>0</v>
      </c>
    </row>
    <row r="9" spans="1:14">
      <c r="A9" s="153">
        <v>1.2</v>
      </c>
      <c r="B9" s="99" t="s">
        <v>80</v>
      </c>
      <c r="C9" s="273">
        <v>0</v>
      </c>
      <c r="D9" s="100">
        <v>0.05</v>
      </c>
      <c r="E9" s="275">
        <f>C9*D9</f>
        <v>0</v>
      </c>
      <c r="F9" s="273"/>
      <c r="G9" s="273"/>
      <c r="H9" s="273"/>
      <c r="I9" s="273"/>
      <c r="J9" s="273"/>
      <c r="K9" s="273"/>
      <c r="L9" s="273"/>
      <c r="M9" s="273"/>
      <c r="N9" s="154">
        <f t="shared" ref="N9:N12" si="1">SUMPRODUCT($F$6:$M$6,F9:M9)</f>
        <v>0</v>
      </c>
    </row>
    <row r="10" spans="1:14">
      <c r="A10" s="153">
        <v>1.3</v>
      </c>
      <c r="B10" s="99" t="s">
        <v>81</v>
      </c>
      <c r="C10" s="273">
        <v>0</v>
      </c>
      <c r="D10" s="100">
        <v>0.08</v>
      </c>
      <c r="E10" s="275">
        <f>C10*D10</f>
        <v>0</v>
      </c>
      <c r="F10" s="273"/>
      <c r="G10" s="273"/>
      <c r="H10" s="273"/>
      <c r="I10" s="273"/>
      <c r="J10" s="273"/>
      <c r="K10" s="273"/>
      <c r="L10" s="273"/>
      <c r="M10" s="273"/>
      <c r="N10" s="154">
        <f>SUMPRODUCT($F$6:$M$6,F10:M10)</f>
        <v>0</v>
      </c>
    </row>
    <row r="11" spans="1:14">
      <c r="A11" s="153">
        <v>1.4</v>
      </c>
      <c r="B11" s="99" t="s">
        <v>82</v>
      </c>
      <c r="C11" s="273">
        <v>0</v>
      </c>
      <c r="D11" s="100">
        <v>0.11</v>
      </c>
      <c r="E11" s="275">
        <f>C11*D11</f>
        <v>0</v>
      </c>
      <c r="F11" s="273"/>
      <c r="G11" s="273"/>
      <c r="H11" s="273"/>
      <c r="I11" s="273"/>
      <c r="J11" s="273"/>
      <c r="K11" s="273"/>
      <c r="L11" s="273"/>
      <c r="M11" s="273"/>
      <c r="N11" s="154">
        <f t="shared" si="1"/>
        <v>0</v>
      </c>
    </row>
    <row r="12" spans="1:14">
      <c r="A12" s="153">
        <v>1.5</v>
      </c>
      <c r="B12" s="99" t="s">
        <v>83</v>
      </c>
      <c r="C12" s="273">
        <v>0</v>
      </c>
      <c r="D12" s="100">
        <v>0.14000000000000001</v>
      </c>
      <c r="E12" s="275">
        <f>C12*D12</f>
        <v>0</v>
      </c>
      <c r="F12" s="273"/>
      <c r="G12" s="273"/>
      <c r="H12" s="273"/>
      <c r="I12" s="273"/>
      <c r="J12" s="273"/>
      <c r="K12" s="273"/>
      <c r="L12" s="273"/>
      <c r="M12" s="273"/>
      <c r="N12" s="154">
        <f t="shared" si="1"/>
        <v>0</v>
      </c>
    </row>
    <row r="13" spans="1:14">
      <c r="A13" s="153">
        <v>1.6</v>
      </c>
      <c r="B13" s="101" t="s">
        <v>84</v>
      </c>
      <c r="C13" s="273">
        <v>0</v>
      </c>
      <c r="D13" s="102"/>
      <c r="E13" s="273"/>
      <c r="F13" s="273"/>
      <c r="G13" s="273"/>
      <c r="H13" s="273"/>
      <c r="I13" s="273"/>
      <c r="J13" s="273"/>
      <c r="K13" s="273"/>
      <c r="L13" s="273"/>
      <c r="M13" s="273"/>
      <c r="N13" s="154">
        <f>SUMPRODUCT($F$6:$M$6,F13:M13)</f>
        <v>0</v>
      </c>
    </row>
    <row r="14" spans="1:14">
      <c r="A14" s="153">
        <v>2</v>
      </c>
      <c r="B14" s="103" t="s">
        <v>85</v>
      </c>
      <c r="C14" s="272">
        <f>SUM(C15:C20)</f>
        <v>0</v>
      </c>
      <c r="D14" s="93"/>
      <c r="E14" s="275">
        <f t="shared" ref="E14:M14" si="2">SUM(E15:E20)</f>
        <v>0</v>
      </c>
      <c r="F14" s="273">
        <f t="shared" si="2"/>
        <v>0</v>
      </c>
      <c r="G14" s="273">
        <f t="shared" si="2"/>
        <v>0</v>
      </c>
      <c r="H14" s="273">
        <f t="shared" si="2"/>
        <v>0</v>
      </c>
      <c r="I14" s="273">
        <f t="shared" si="2"/>
        <v>0</v>
      </c>
      <c r="J14" s="273">
        <f t="shared" si="2"/>
        <v>0</v>
      </c>
      <c r="K14" s="273">
        <f t="shared" si="2"/>
        <v>0</v>
      </c>
      <c r="L14" s="273">
        <f t="shared" si="2"/>
        <v>0</v>
      </c>
      <c r="M14" s="273">
        <f t="shared" si="2"/>
        <v>0</v>
      </c>
      <c r="N14" s="154">
        <f>SUM(N15:N20)</f>
        <v>0</v>
      </c>
    </row>
    <row r="15" spans="1:14">
      <c r="A15" s="153">
        <v>2.1</v>
      </c>
      <c r="B15" s="101" t="s">
        <v>79</v>
      </c>
      <c r="C15" s="273"/>
      <c r="D15" s="100">
        <v>5.0000000000000001E-3</v>
      </c>
      <c r="E15" s="275">
        <f>C15*D15</f>
        <v>0</v>
      </c>
      <c r="F15" s="273"/>
      <c r="G15" s="273"/>
      <c r="H15" s="273"/>
      <c r="I15" s="273"/>
      <c r="J15" s="273"/>
      <c r="K15" s="273"/>
      <c r="L15" s="273"/>
      <c r="M15" s="273"/>
      <c r="N15" s="154">
        <f>SUMPRODUCT($F$6:$M$6,F15:M15)</f>
        <v>0</v>
      </c>
    </row>
    <row r="16" spans="1:14">
      <c r="A16" s="153">
        <v>2.2000000000000002</v>
      </c>
      <c r="B16" s="101" t="s">
        <v>80</v>
      </c>
      <c r="C16" s="273"/>
      <c r="D16" s="100">
        <v>0.01</v>
      </c>
      <c r="E16" s="275">
        <f>C16*D16</f>
        <v>0</v>
      </c>
      <c r="F16" s="273"/>
      <c r="G16" s="273"/>
      <c r="H16" s="273"/>
      <c r="I16" s="273"/>
      <c r="J16" s="273"/>
      <c r="K16" s="273"/>
      <c r="L16" s="273"/>
      <c r="M16" s="273"/>
      <c r="N16" s="154">
        <f t="shared" ref="N16:N20" si="3">SUMPRODUCT($F$6:$M$6,F16:M16)</f>
        <v>0</v>
      </c>
    </row>
    <row r="17" spans="1:14">
      <c r="A17" s="153">
        <v>2.2999999999999998</v>
      </c>
      <c r="B17" s="101" t="s">
        <v>81</v>
      </c>
      <c r="C17" s="273"/>
      <c r="D17" s="100">
        <v>0.02</v>
      </c>
      <c r="E17" s="275">
        <f>C17*D17</f>
        <v>0</v>
      </c>
      <c r="F17" s="273"/>
      <c r="G17" s="273"/>
      <c r="H17" s="273"/>
      <c r="I17" s="273"/>
      <c r="J17" s="273"/>
      <c r="K17" s="273"/>
      <c r="L17" s="273"/>
      <c r="M17" s="273"/>
      <c r="N17" s="154">
        <f t="shared" si="3"/>
        <v>0</v>
      </c>
    </row>
    <row r="18" spans="1:14">
      <c r="A18" s="153">
        <v>2.4</v>
      </c>
      <c r="B18" s="101" t="s">
        <v>82</v>
      </c>
      <c r="C18" s="273"/>
      <c r="D18" s="100">
        <v>0.03</v>
      </c>
      <c r="E18" s="275">
        <f>C18*D18</f>
        <v>0</v>
      </c>
      <c r="F18" s="273"/>
      <c r="G18" s="273"/>
      <c r="H18" s="273"/>
      <c r="I18" s="273"/>
      <c r="J18" s="273"/>
      <c r="K18" s="273"/>
      <c r="L18" s="273"/>
      <c r="M18" s="273"/>
      <c r="N18" s="154">
        <f t="shared" si="3"/>
        <v>0</v>
      </c>
    </row>
    <row r="19" spans="1:14">
      <c r="A19" s="153">
        <v>2.5</v>
      </c>
      <c r="B19" s="101" t="s">
        <v>83</v>
      </c>
      <c r="C19" s="273"/>
      <c r="D19" s="100">
        <v>0.04</v>
      </c>
      <c r="E19" s="275">
        <f>C19*D19</f>
        <v>0</v>
      </c>
      <c r="F19" s="273"/>
      <c r="G19" s="273"/>
      <c r="H19" s="273"/>
      <c r="I19" s="273"/>
      <c r="J19" s="273"/>
      <c r="K19" s="273"/>
      <c r="L19" s="273"/>
      <c r="M19" s="273"/>
      <c r="N19" s="154">
        <f t="shared" si="3"/>
        <v>0</v>
      </c>
    </row>
    <row r="20" spans="1:14">
      <c r="A20" s="153">
        <v>2.6</v>
      </c>
      <c r="B20" s="101" t="s">
        <v>84</v>
      </c>
      <c r="C20" s="273"/>
      <c r="D20" s="102"/>
      <c r="E20" s="276"/>
      <c r="F20" s="273"/>
      <c r="G20" s="273"/>
      <c r="H20" s="273"/>
      <c r="I20" s="273"/>
      <c r="J20" s="273"/>
      <c r="K20" s="273"/>
      <c r="L20" s="273"/>
      <c r="M20" s="273"/>
      <c r="N20" s="154">
        <f t="shared" si="3"/>
        <v>0</v>
      </c>
    </row>
    <row r="21" spans="1:14" ht="15.75" thickBot="1">
      <c r="A21" s="155">
        <v>3</v>
      </c>
      <c r="B21" s="156" t="s">
        <v>68</v>
      </c>
      <c r="C21" s="274">
        <f>C14+C7</f>
        <v>0</v>
      </c>
      <c r="D21" s="157"/>
      <c r="E21" s="277">
        <f>E14+E7</f>
        <v>0</v>
      </c>
      <c r="F21" s="278">
        <f>F7+F14</f>
        <v>0</v>
      </c>
      <c r="G21" s="278">
        <f t="shared" ref="G21:L21" si="4">G7+G14</f>
        <v>0</v>
      </c>
      <c r="H21" s="278">
        <f t="shared" si="4"/>
        <v>0</v>
      </c>
      <c r="I21" s="278">
        <f t="shared" si="4"/>
        <v>0</v>
      </c>
      <c r="J21" s="278">
        <f t="shared" si="4"/>
        <v>0</v>
      </c>
      <c r="K21" s="278">
        <f t="shared" si="4"/>
        <v>0</v>
      </c>
      <c r="L21" s="278">
        <f t="shared" si="4"/>
        <v>0</v>
      </c>
      <c r="M21" s="278">
        <f>M7+M14</f>
        <v>0</v>
      </c>
      <c r="N21" s="158">
        <f>N14+N7</f>
        <v>0</v>
      </c>
    </row>
    <row r="22" spans="1:14">
      <c r="E22" s="279"/>
      <c r="F22" s="279"/>
      <c r="G22" s="279"/>
      <c r="H22" s="279"/>
      <c r="I22" s="279"/>
      <c r="J22" s="279"/>
      <c r="K22" s="279"/>
      <c r="L22" s="279"/>
      <c r="M22" s="279"/>
    </row>
  </sheetData>
  <conditionalFormatting sqref="E8:E12">
    <cfRule type="expression" dxfId="20" priority="2">
      <formula>(C8*D8)&lt;&gt;SUM(#REF!)</formula>
    </cfRule>
  </conditionalFormatting>
  <conditionalFormatting sqref="E20">
    <cfRule type="expression" dxfId="19" priority="3">
      <formula>$E$88&lt;&gt;SUM(#REF!)</formula>
    </cfRule>
  </conditionalFormatting>
  <conditionalFormatting sqref="E15:E19">
    <cfRule type="expression" dxfId="18"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topLeftCell="A12" workbookViewId="0">
      <selection activeCell="C35" sqref="C35"/>
    </sheetView>
  </sheetViews>
  <sheetFormatPr defaultRowHeight="15"/>
  <cols>
    <col min="1" max="1" width="11.5" customWidth="1"/>
    <col min="2" max="2" width="76.875" style="2" customWidth="1"/>
    <col min="3" max="3" width="22.875" customWidth="1"/>
  </cols>
  <sheetData>
    <row r="1" spans="1:3" ht="15.75">
      <c r="A1" s="1" t="s">
        <v>188</v>
      </c>
      <c r="B1" t="str">
        <f>Info!C2</f>
        <v>სს "პეისერა ბანკი საქართველო"</v>
      </c>
    </row>
    <row r="2" spans="1:3" ht="15.75">
      <c r="A2" s="1" t="s">
        <v>189</v>
      </c>
      <c r="B2" s="441">
        <f>'1. key ratios'!B2</f>
        <v>44926</v>
      </c>
    </row>
    <row r="3" spans="1:3" ht="15.75">
      <c r="A3" s="1"/>
      <c r="B3"/>
    </row>
    <row r="4" spans="1:3" ht="15.75">
      <c r="A4" s="1" t="s">
        <v>468</v>
      </c>
      <c r="B4" t="s">
        <v>427</v>
      </c>
    </row>
    <row r="5" spans="1:3">
      <c r="A5" s="372"/>
      <c r="B5" s="372" t="s">
        <v>428</v>
      </c>
      <c r="C5" s="384"/>
    </row>
    <row r="6" spans="1:3">
      <c r="A6" s="373">
        <v>1</v>
      </c>
      <c r="B6" s="385" t="s">
        <v>480</v>
      </c>
      <c r="C6" s="386">
        <v>7322408.7493225485</v>
      </c>
    </row>
    <row r="7" spans="1:3">
      <c r="A7" s="373">
        <v>2</v>
      </c>
      <c r="B7" s="385" t="s">
        <v>429</v>
      </c>
      <c r="C7" s="386">
        <v>-201846.66666666666</v>
      </c>
    </row>
    <row r="8" spans="1:3">
      <c r="A8" s="374">
        <v>3</v>
      </c>
      <c r="B8" s="387" t="s">
        <v>430</v>
      </c>
      <c r="C8" s="388">
        <f>C6+C7</f>
        <v>7120562.0826558815</v>
      </c>
    </row>
    <row r="9" spans="1:3">
      <c r="A9" s="375"/>
      <c r="B9" s="375" t="s">
        <v>431</v>
      </c>
      <c r="C9" s="389"/>
    </row>
    <row r="10" spans="1:3">
      <c r="A10" s="376">
        <v>4</v>
      </c>
      <c r="B10" s="390" t="s">
        <v>432</v>
      </c>
      <c r="C10" s="386"/>
    </row>
    <row r="11" spans="1:3">
      <c r="A11" s="376">
        <v>5</v>
      </c>
      <c r="B11" s="391" t="s">
        <v>433</v>
      </c>
      <c r="C11" s="386"/>
    </row>
    <row r="12" spans="1:3">
      <c r="A12" s="376" t="s">
        <v>434</v>
      </c>
      <c r="B12" s="385" t="s">
        <v>435</v>
      </c>
      <c r="C12" s="388">
        <f>'15. CCR'!E21</f>
        <v>0</v>
      </c>
    </row>
    <row r="13" spans="1:3">
      <c r="A13" s="377">
        <v>6</v>
      </c>
      <c r="B13" s="392" t="s">
        <v>436</v>
      </c>
      <c r="C13" s="386"/>
    </row>
    <row r="14" spans="1:3">
      <c r="A14" s="377">
        <v>7</v>
      </c>
      <c r="B14" s="393" t="s">
        <v>437</v>
      </c>
      <c r="C14" s="386"/>
    </row>
    <row r="15" spans="1:3">
      <c r="A15" s="378">
        <v>8</v>
      </c>
      <c r="B15" s="385" t="s">
        <v>438</v>
      </c>
      <c r="C15" s="386"/>
    </row>
    <row r="16" spans="1:3" ht="24">
      <c r="A16" s="377">
        <v>9</v>
      </c>
      <c r="B16" s="393" t="s">
        <v>439</v>
      </c>
      <c r="C16" s="386"/>
    </row>
    <row r="17" spans="1:3">
      <c r="A17" s="377">
        <v>10</v>
      </c>
      <c r="B17" s="393" t="s">
        <v>440</v>
      </c>
      <c r="C17" s="386"/>
    </row>
    <row r="18" spans="1:3">
      <c r="A18" s="379">
        <v>11</v>
      </c>
      <c r="B18" s="394" t="s">
        <v>441</v>
      </c>
      <c r="C18" s="388">
        <f>SUM(C10:C17)</f>
        <v>0</v>
      </c>
    </row>
    <row r="19" spans="1:3">
      <c r="A19" s="375"/>
      <c r="B19" s="375" t="s">
        <v>442</v>
      </c>
      <c r="C19" s="395"/>
    </row>
    <row r="20" spans="1:3">
      <c r="A20" s="377">
        <v>12</v>
      </c>
      <c r="B20" s="390" t="s">
        <v>443</v>
      </c>
      <c r="C20" s="386"/>
    </row>
    <row r="21" spans="1:3">
      <c r="A21" s="377">
        <v>13</v>
      </c>
      <c r="B21" s="390" t="s">
        <v>444</v>
      </c>
      <c r="C21" s="386"/>
    </row>
    <row r="22" spans="1:3">
      <c r="A22" s="377">
        <v>14</v>
      </c>
      <c r="B22" s="390" t="s">
        <v>445</v>
      </c>
      <c r="C22" s="386"/>
    </row>
    <row r="23" spans="1:3" ht="24">
      <c r="A23" s="377" t="s">
        <v>446</v>
      </c>
      <c r="B23" s="390" t="s">
        <v>447</v>
      </c>
      <c r="C23" s="386"/>
    </row>
    <row r="24" spans="1:3">
      <c r="A24" s="377">
        <v>15</v>
      </c>
      <c r="B24" s="390" t="s">
        <v>448</v>
      </c>
      <c r="C24" s="386"/>
    </row>
    <row r="25" spans="1:3">
      <c r="A25" s="377" t="s">
        <v>449</v>
      </c>
      <c r="B25" s="385" t="s">
        <v>450</v>
      </c>
      <c r="C25" s="386"/>
    </row>
    <row r="26" spans="1:3">
      <c r="A26" s="379">
        <v>16</v>
      </c>
      <c r="B26" s="394" t="s">
        <v>451</v>
      </c>
      <c r="C26" s="388">
        <f>SUM(C20:C25)</f>
        <v>0</v>
      </c>
    </row>
    <row r="27" spans="1:3">
      <c r="A27" s="375"/>
      <c r="B27" s="375" t="s">
        <v>452</v>
      </c>
      <c r="C27" s="389"/>
    </row>
    <row r="28" spans="1:3">
      <c r="A28" s="376">
        <v>17</v>
      </c>
      <c r="B28" s="385" t="s">
        <v>453</v>
      </c>
      <c r="C28" s="386"/>
    </row>
    <row r="29" spans="1:3">
      <c r="A29" s="376">
        <v>18</v>
      </c>
      <c r="B29" s="385" t="s">
        <v>454</v>
      </c>
      <c r="C29" s="386"/>
    </row>
    <row r="30" spans="1:3">
      <c r="A30" s="379">
        <v>19</v>
      </c>
      <c r="B30" s="394" t="s">
        <v>455</v>
      </c>
      <c r="C30" s="388">
        <f>C28+C29</f>
        <v>0</v>
      </c>
    </row>
    <row r="31" spans="1:3">
      <c r="A31" s="380"/>
      <c r="B31" s="375" t="s">
        <v>456</v>
      </c>
      <c r="C31" s="389"/>
    </row>
    <row r="32" spans="1:3">
      <c r="A32" s="376" t="s">
        <v>457</v>
      </c>
      <c r="B32" s="390" t="s">
        <v>458</v>
      </c>
      <c r="C32" s="396"/>
    </row>
    <row r="33" spans="1:3">
      <c r="A33" s="376" t="s">
        <v>459</v>
      </c>
      <c r="B33" s="391" t="s">
        <v>460</v>
      </c>
      <c r="C33" s="396"/>
    </row>
    <row r="34" spans="1:3">
      <c r="A34" s="375"/>
      <c r="B34" s="375" t="s">
        <v>461</v>
      </c>
      <c r="C34" s="389"/>
    </row>
    <row r="35" spans="1:3">
      <c r="A35" s="379">
        <v>20</v>
      </c>
      <c r="B35" s="394" t="s">
        <v>89</v>
      </c>
      <c r="C35" s="388">
        <f>'1. key ratios'!C9</f>
        <v>6778841.1956772357</v>
      </c>
    </row>
    <row r="36" spans="1:3">
      <c r="A36" s="379">
        <v>21</v>
      </c>
      <c r="B36" s="394" t="s">
        <v>462</v>
      </c>
      <c r="C36" s="388">
        <f>C8+C18+C26+C30</f>
        <v>7120562.0826558815</v>
      </c>
    </row>
    <row r="37" spans="1:3">
      <c r="A37" s="381"/>
      <c r="B37" s="381" t="s">
        <v>427</v>
      </c>
      <c r="C37" s="389"/>
    </row>
    <row r="38" spans="1:3">
      <c r="A38" s="379">
        <v>22</v>
      </c>
      <c r="B38" s="394" t="s">
        <v>427</v>
      </c>
      <c r="C38" s="574">
        <f>IFERROR(C35/C36,0)</f>
        <v>0.95200928199039192</v>
      </c>
    </row>
    <row r="39" spans="1:3">
      <c r="A39" s="381"/>
      <c r="B39" s="381" t="s">
        <v>463</v>
      </c>
      <c r="C39" s="389"/>
    </row>
    <row r="40" spans="1:3">
      <c r="A40" s="382" t="s">
        <v>464</v>
      </c>
      <c r="B40" s="390" t="s">
        <v>465</v>
      </c>
      <c r="C40" s="396"/>
    </row>
    <row r="41" spans="1:3">
      <c r="A41" s="383" t="s">
        <v>466</v>
      </c>
      <c r="B41" s="391" t="s">
        <v>467</v>
      </c>
      <c r="C41" s="396"/>
    </row>
    <row r="43" spans="1:3">
      <c r="B43" s="408" t="s">
        <v>481</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20" activePane="bottomRight" state="frozen"/>
      <selection pane="topRight" activeCell="C1" sqref="C1"/>
      <selection pane="bottomLeft" activeCell="A7" sqref="A7"/>
      <selection pane="bottomRight" activeCell="I31" sqref="I31"/>
    </sheetView>
  </sheetViews>
  <sheetFormatPr defaultRowHeight="15.75"/>
  <cols>
    <col min="1" max="1" width="9.875" style="1" bestFit="1" customWidth="1"/>
    <col min="2" max="2" width="82.625" style="17" customWidth="1"/>
    <col min="3" max="7" width="17.5" style="1" customWidth="1"/>
  </cols>
  <sheetData>
    <row r="1" spans="1:7">
      <c r="A1" s="1" t="s">
        <v>188</v>
      </c>
      <c r="B1" s="1" t="str">
        <f>Info!C2</f>
        <v>სს "პეისერა ბანკი საქართველო"</v>
      </c>
    </row>
    <row r="2" spans="1:7">
      <c r="A2" s="1" t="s">
        <v>189</v>
      </c>
      <c r="B2" s="441">
        <f>'1. key ratios'!B2</f>
        <v>44926</v>
      </c>
    </row>
    <row r="3" spans="1:7">
      <c r="B3" s="441"/>
    </row>
    <row r="4" spans="1:7" ht="16.5" thickBot="1">
      <c r="A4" s="1" t="s">
        <v>530</v>
      </c>
      <c r="B4" s="287" t="s">
        <v>495</v>
      </c>
    </row>
    <row r="5" spans="1:7">
      <c r="A5" s="443"/>
      <c r="B5" s="444"/>
      <c r="C5" s="629" t="s">
        <v>496</v>
      </c>
      <c r="D5" s="629"/>
      <c r="E5" s="629"/>
      <c r="F5" s="629"/>
      <c r="G5" s="630" t="s">
        <v>497</v>
      </c>
    </row>
    <row r="6" spans="1:7">
      <c r="A6" s="445"/>
      <c r="B6" s="446"/>
      <c r="C6" s="447" t="s">
        <v>498</v>
      </c>
      <c r="D6" s="447" t="s">
        <v>499</v>
      </c>
      <c r="E6" s="447" t="s">
        <v>500</v>
      </c>
      <c r="F6" s="447" t="s">
        <v>501</v>
      </c>
      <c r="G6" s="631"/>
    </row>
    <row r="7" spans="1:7">
      <c r="A7" s="448"/>
      <c r="B7" s="449" t="s">
        <v>502</v>
      </c>
      <c r="C7" s="450"/>
      <c r="D7" s="450"/>
      <c r="E7" s="450"/>
      <c r="F7" s="450"/>
      <c r="G7" s="451"/>
    </row>
    <row r="8" spans="1:7">
      <c r="A8" s="452">
        <v>1</v>
      </c>
      <c r="B8" s="453" t="s">
        <v>503</v>
      </c>
      <c r="C8" s="454">
        <f>SUM(C9:C10)</f>
        <v>6820653.8456772361</v>
      </c>
      <c r="D8" s="454">
        <f>SUM(D9:D10)</f>
        <v>0</v>
      </c>
      <c r="E8" s="454">
        <f>SUM(E9:E10)</f>
        <v>0</v>
      </c>
      <c r="F8" s="454">
        <f>SUM(F9:F10)</f>
        <v>0</v>
      </c>
      <c r="G8" s="455">
        <f>SUM(G9:G10)</f>
        <v>6820653.8456772361</v>
      </c>
    </row>
    <row r="9" spans="1:7">
      <c r="A9" s="452">
        <v>2</v>
      </c>
      <c r="B9" s="456" t="s">
        <v>88</v>
      </c>
      <c r="C9" s="454">
        <v>6820653.8456772361</v>
      </c>
      <c r="D9" s="454"/>
      <c r="E9" s="454"/>
      <c r="F9" s="454"/>
      <c r="G9" s="455">
        <v>6820653.8456772361</v>
      </c>
    </row>
    <row r="10" spans="1:7">
      <c r="A10" s="452">
        <v>3</v>
      </c>
      <c r="B10" s="456" t="s">
        <v>504</v>
      </c>
      <c r="C10" s="457"/>
      <c r="D10" s="457"/>
      <c r="E10" s="457"/>
      <c r="F10" s="454"/>
      <c r="G10" s="455"/>
    </row>
    <row r="11" spans="1:7" ht="30">
      <c r="A11" s="452">
        <v>4</v>
      </c>
      <c r="B11" s="453" t="s">
        <v>505</v>
      </c>
      <c r="C11" s="454">
        <f t="shared" ref="C11:F11" si="0">SUM(C12:C13)</f>
        <v>0</v>
      </c>
      <c r="D11" s="454">
        <f t="shared" si="0"/>
        <v>0</v>
      </c>
      <c r="E11" s="454">
        <f t="shared" si="0"/>
        <v>0</v>
      </c>
      <c r="F11" s="454">
        <f t="shared" si="0"/>
        <v>0</v>
      </c>
      <c r="G11" s="455">
        <f>SUM(G12:G13)</f>
        <v>0</v>
      </c>
    </row>
    <row r="12" spans="1:7">
      <c r="A12" s="452">
        <v>5</v>
      </c>
      <c r="B12" s="456" t="s">
        <v>506</v>
      </c>
      <c r="C12" s="454"/>
      <c r="D12" s="458"/>
      <c r="E12" s="454"/>
      <c r="F12" s="454"/>
      <c r="G12" s="455"/>
    </row>
    <row r="13" spans="1:7">
      <c r="A13" s="452">
        <v>6</v>
      </c>
      <c r="B13" s="456" t="s">
        <v>507</v>
      </c>
      <c r="C13" s="454"/>
      <c r="D13" s="458"/>
      <c r="E13" s="454"/>
      <c r="F13" s="454"/>
      <c r="G13" s="455"/>
    </row>
    <row r="14" spans="1:7">
      <c r="A14" s="452">
        <v>7</v>
      </c>
      <c r="B14" s="453" t="s">
        <v>508</v>
      </c>
      <c r="C14" s="454">
        <f t="shared" ref="C14:F14" si="1">SUM(C15:C16)</f>
        <v>0</v>
      </c>
      <c r="D14" s="454">
        <f t="shared" si="1"/>
        <v>0</v>
      </c>
      <c r="E14" s="454">
        <f t="shared" si="1"/>
        <v>0</v>
      </c>
      <c r="F14" s="454">
        <f t="shared" si="1"/>
        <v>0</v>
      </c>
      <c r="G14" s="455">
        <f>SUM(G15:G16)</f>
        <v>0</v>
      </c>
    </row>
    <row r="15" spans="1:7" ht="60">
      <c r="A15" s="452">
        <v>8</v>
      </c>
      <c r="B15" s="456" t="s">
        <v>509</v>
      </c>
      <c r="C15" s="454"/>
      <c r="D15" s="458"/>
      <c r="E15" s="454"/>
      <c r="F15" s="454"/>
      <c r="G15" s="455"/>
    </row>
    <row r="16" spans="1:7" ht="30">
      <c r="A16" s="452">
        <v>9</v>
      </c>
      <c r="B16" s="456" t="s">
        <v>510</v>
      </c>
      <c r="C16" s="454"/>
      <c r="D16" s="458"/>
      <c r="E16" s="454"/>
      <c r="F16" s="454"/>
      <c r="G16" s="455"/>
    </row>
    <row r="17" spans="1:7">
      <c r="A17" s="452">
        <v>10</v>
      </c>
      <c r="B17" s="453" t="s">
        <v>511</v>
      </c>
      <c r="C17" s="454"/>
      <c r="D17" s="458"/>
      <c r="E17" s="454"/>
      <c r="F17" s="454"/>
      <c r="G17" s="455"/>
    </row>
    <row r="18" spans="1:7">
      <c r="A18" s="452">
        <v>11</v>
      </c>
      <c r="B18" s="453" t="s">
        <v>95</v>
      </c>
      <c r="C18" s="454">
        <f>SUM(C19:C20)</f>
        <v>0</v>
      </c>
      <c r="D18" s="458">
        <f t="shared" ref="D18:G18" si="2">SUM(D19:D20)</f>
        <v>12583.27</v>
      </c>
      <c r="E18" s="454">
        <f t="shared" si="2"/>
        <v>0</v>
      </c>
      <c r="F18" s="454">
        <f t="shared" si="2"/>
        <v>287123.82</v>
      </c>
      <c r="G18" s="455">
        <f t="shared" si="2"/>
        <v>0</v>
      </c>
    </row>
    <row r="19" spans="1:7">
      <c r="A19" s="452">
        <v>12</v>
      </c>
      <c r="B19" s="456" t="s">
        <v>512</v>
      </c>
      <c r="C19" s="457"/>
      <c r="D19" s="458"/>
      <c r="E19" s="454"/>
      <c r="F19" s="454"/>
      <c r="G19" s="455"/>
    </row>
    <row r="20" spans="1:7" ht="30">
      <c r="A20" s="452">
        <v>13</v>
      </c>
      <c r="B20" s="456" t="s">
        <v>513</v>
      </c>
      <c r="C20" s="454"/>
      <c r="D20" s="454">
        <v>12583.27</v>
      </c>
      <c r="E20" s="454"/>
      <c r="F20" s="454">
        <v>287123.82</v>
      </c>
      <c r="G20" s="455"/>
    </row>
    <row r="21" spans="1:7">
      <c r="A21" s="459">
        <v>14</v>
      </c>
      <c r="B21" s="460" t="s">
        <v>514</v>
      </c>
      <c r="C21" s="457"/>
      <c r="D21" s="457"/>
      <c r="E21" s="457"/>
      <c r="F21" s="457"/>
      <c r="G21" s="461">
        <f>SUM(G8,G11,G14,G17,G18)</f>
        <v>6820653.8456772361</v>
      </c>
    </row>
    <row r="22" spans="1:7">
      <c r="A22" s="462"/>
      <c r="B22" s="482" t="s">
        <v>515</v>
      </c>
      <c r="C22" s="463"/>
      <c r="D22" s="464"/>
      <c r="E22" s="463"/>
      <c r="F22" s="463"/>
      <c r="G22" s="465"/>
    </row>
    <row r="23" spans="1:7">
      <c r="A23" s="452">
        <v>15</v>
      </c>
      <c r="B23" s="453" t="s">
        <v>372</v>
      </c>
      <c r="C23" s="466"/>
      <c r="D23" s="467">
        <v>6443624.5299999993</v>
      </c>
      <c r="E23" s="466"/>
      <c r="F23" s="466"/>
      <c r="G23" s="455">
        <v>322181.22649999999</v>
      </c>
    </row>
    <row r="24" spans="1:7">
      <c r="A24" s="452">
        <v>16</v>
      </c>
      <c r="B24" s="453" t="s">
        <v>516</v>
      </c>
      <c r="C24" s="454">
        <f>SUM(C25:C27,C29,C31)</f>
        <v>0</v>
      </c>
      <c r="D24" s="458">
        <f t="shared" ref="D24:G24" si="3">SUM(D25:D27,D29,D31)</f>
        <v>0</v>
      </c>
      <c r="E24" s="454">
        <f t="shared" si="3"/>
        <v>0</v>
      </c>
      <c r="F24" s="454">
        <f t="shared" si="3"/>
        <v>0</v>
      </c>
      <c r="G24" s="455">
        <f t="shared" si="3"/>
        <v>0</v>
      </c>
    </row>
    <row r="25" spans="1:7" ht="30">
      <c r="A25" s="452">
        <v>17</v>
      </c>
      <c r="B25" s="456" t="s">
        <v>517</v>
      </c>
      <c r="C25" s="454"/>
      <c r="D25" s="458"/>
      <c r="E25" s="454"/>
      <c r="F25" s="454"/>
      <c r="G25" s="455"/>
    </row>
    <row r="26" spans="1:7" ht="30">
      <c r="A26" s="452">
        <v>18</v>
      </c>
      <c r="B26" s="456" t="s">
        <v>518</v>
      </c>
      <c r="C26" s="454"/>
      <c r="D26" s="458"/>
      <c r="E26" s="454"/>
      <c r="F26" s="454"/>
      <c r="G26" s="455"/>
    </row>
    <row r="27" spans="1:7">
      <c r="A27" s="452">
        <v>19</v>
      </c>
      <c r="B27" s="456" t="s">
        <v>519</v>
      </c>
      <c r="C27" s="454"/>
      <c r="D27" s="458"/>
      <c r="E27" s="454"/>
      <c r="F27" s="454"/>
      <c r="G27" s="455"/>
    </row>
    <row r="28" spans="1:7">
      <c r="A28" s="452">
        <v>20</v>
      </c>
      <c r="B28" s="468" t="s">
        <v>520</v>
      </c>
      <c r="C28" s="454"/>
      <c r="D28" s="458"/>
      <c r="E28" s="454"/>
      <c r="F28" s="454"/>
      <c r="G28" s="455"/>
    </row>
    <row r="29" spans="1:7">
      <c r="A29" s="452">
        <v>21</v>
      </c>
      <c r="B29" s="456" t="s">
        <v>521</v>
      </c>
      <c r="C29" s="454"/>
      <c r="D29" s="458"/>
      <c r="E29" s="454"/>
      <c r="F29" s="454"/>
      <c r="G29" s="455"/>
    </row>
    <row r="30" spans="1:7">
      <c r="A30" s="452">
        <v>22</v>
      </c>
      <c r="B30" s="468" t="s">
        <v>520</v>
      </c>
      <c r="C30" s="454"/>
      <c r="D30" s="458"/>
      <c r="E30" s="454"/>
      <c r="F30" s="454"/>
      <c r="G30" s="455"/>
    </row>
    <row r="31" spans="1:7">
      <c r="A31" s="452">
        <v>23</v>
      </c>
      <c r="B31" s="456" t="s">
        <v>522</v>
      </c>
      <c r="C31" s="454"/>
      <c r="D31" s="458"/>
      <c r="E31" s="454"/>
      <c r="F31" s="454"/>
      <c r="G31" s="455"/>
    </row>
    <row r="32" spans="1:7">
      <c r="A32" s="452">
        <v>24</v>
      </c>
      <c r="B32" s="453" t="s">
        <v>523</v>
      </c>
      <c r="C32" s="454"/>
      <c r="D32" s="458"/>
      <c r="E32" s="454"/>
      <c r="F32" s="454"/>
      <c r="G32" s="455"/>
    </row>
    <row r="33" spans="1:7">
      <c r="A33" s="452">
        <v>25</v>
      </c>
      <c r="B33" s="453" t="s">
        <v>165</v>
      </c>
      <c r="C33" s="454">
        <f>SUM(C34:C35)</f>
        <v>0</v>
      </c>
      <c r="D33" s="454">
        <f>SUM(D34:D35)</f>
        <v>109517.05581800001</v>
      </c>
      <c r="E33" s="454">
        <f>SUM(E34:E35)</f>
        <v>39574.405555555553</v>
      </c>
      <c r="F33" s="454">
        <f>SUM(F34:F35)</f>
        <v>729693</v>
      </c>
      <c r="G33" s="455">
        <v>878784.46137355559</v>
      </c>
    </row>
    <row r="34" spans="1:7">
      <c r="A34" s="452">
        <v>26</v>
      </c>
      <c r="B34" s="456" t="s">
        <v>524</v>
      </c>
      <c r="C34" s="457"/>
      <c r="D34" s="458"/>
      <c r="E34" s="454"/>
      <c r="F34" s="454"/>
      <c r="G34" s="455"/>
    </row>
    <row r="35" spans="1:7">
      <c r="A35" s="452">
        <v>27</v>
      </c>
      <c r="B35" s="456" t="s">
        <v>525</v>
      </c>
      <c r="C35" s="454"/>
      <c r="D35" s="458">
        <v>109517.05581800001</v>
      </c>
      <c r="E35" s="454">
        <v>39574.405555555553</v>
      </c>
      <c r="F35" s="454">
        <v>729693</v>
      </c>
      <c r="G35" s="455">
        <v>878784.46137355559</v>
      </c>
    </row>
    <row r="36" spans="1:7">
      <c r="A36" s="452">
        <v>28</v>
      </c>
      <c r="B36" s="453" t="s">
        <v>526</v>
      </c>
      <c r="C36" s="454"/>
      <c r="D36" s="458"/>
      <c r="E36" s="454"/>
      <c r="F36" s="454"/>
      <c r="G36" s="455"/>
    </row>
    <row r="37" spans="1:7">
      <c r="A37" s="459">
        <v>29</v>
      </c>
      <c r="B37" s="460" t="s">
        <v>527</v>
      </c>
      <c r="C37" s="457"/>
      <c r="D37" s="457"/>
      <c r="E37" s="457"/>
      <c r="F37" s="457"/>
      <c r="G37" s="461">
        <f>SUM(G23:G24,G32:G33,G36)</f>
        <v>1200965.6878735556</v>
      </c>
    </row>
    <row r="38" spans="1:7">
      <c r="A38" s="448"/>
      <c r="B38" s="469"/>
      <c r="C38" s="470"/>
      <c r="D38" s="470"/>
      <c r="E38" s="470"/>
      <c r="F38" s="470"/>
      <c r="G38" s="471"/>
    </row>
    <row r="39" spans="1:7" ht="16.5" thickBot="1">
      <c r="A39" s="472">
        <v>30</v>
      </c>
      <c r="B39" s="473" t="s">
        <v>495</v>
      </c>
      <c r="C39" s="326"/>
      <c r="D39" s="307"/>
      <c r="E39" s="307"/>
      <c r="F39" s="474"/>
      <c r="G39" s="475">
        <f>IFERROR(G21/G37,0)</f>
        <v>5.6793078391389917</v>
      </c>
    </row>
    <row r="42" spans="1:7" ht="45">
      <c r="B42" s="17" t="s">
        <v>528</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B6" activePane="bottomRight" state="frozen"/>
      <selection pane="topRight" activeCell="B1" sqref="B1"/>
      <selection pane="bottomLeft" activeCell="A6" sqref="A6"/>
      <selection pane="bottomRight" activeCell="C12" sqref="C12"/>
    </sheetView>
  </sheetViews>
  <sheetFormatPr defaultRowHeight="15.75"/>
  <cols>
    <col min="1" max="1" width="9.5" style="14" bestFit="1" customWidth="1"/>
    <col min="2" max="2" width="88.375" style="12" customWidth="1"/>
    <col min="3" max="3" width="12.75" style="12" customWidth="1"/>
    <col min="4" max="7" width="12.75" style="1" customWidth="1"/>
    <col min="8" max="13" width="6.75" customWidth="1"/>
  </cols>
  <sheetData>
    <row r="1" spans="1:7">
      <c r="A1" s="13" t="s">
        <v>188</v>
      </c>
      <c r="B1" s="407" t="s">
        <v>740</v>
      </c>
    </row>
    <row r="2" spans="1:7">
      <c r="A2" s="13" t="s">
        <v>189</v>
      </c>
      <c r="B2" s="427">
        <v>44926</v>
      </c>
    </row>
    <row r="3" spans="1:7">
      <c r="A3" s="13"/>
    </row>
    <row r="4" spans="1:7" ht="16.5" thickBot="1">
      <c r="A4" s="60" t="s">
        <v>327</v>
      </c>
      <c r="B4" s="192" t="s">
        <v>223</v>
      </c>
      <c r="C4" s="193"/>
      <c r="D4" s="194"/>
      <c r="E4" s="194"/>
      <c r="F4" s="194"/>
      <c r="G4" s="194"/>
    </row>
    <row r="5" spans="1:7" ht="15">
      <c r="A5" s="292" t="s">
        <v>26</v>
      </c>
      <c r="B5" s="293"/>
      <c r="C5" s="428" t="s">
        <v>762</v>
      </c>
      <c r="D5" s="428" t="str">
        <f>IF(INT(MONTH($B$2))=3, "4"&amp;"Q"&amp;"-"&amp;YEAR($B$2)-1, IF(INT(MONTH($B$2))=6, "1"&amp;"Q"&amp;"-"&amp;YEAR($B$2), IF(INT(MONTH($B$2))=9, "2"&amp;"Q"&amp;"-"&amp;YEAR($B$2),IF(INT(MONTH($B$2))=12, "3"&amp;"Q"&amp;"-"&amp;YEAR($B$2), 0))))</f>
        <v>3Q-2022</v>
      </c>
      <c r="E5" s="428" t="str">
        <f>IF(INT(MONTH($B$2))=3, "3"&amp;"Q"&amp;"-"&amp;YEAR($B$2)-1, IF(INT(MONTH($B$2))=6, "4"&amp;"Q"&amp;"-"&amp;YEAR($B$2)-1, IF(INT(MONTH($B$2))=9, "1"&amp;"Q"&amp;"-"&amp;YEAR($B$2),IF(INT(MONTH($B$2))=12, "2"&amp;"Q"&amp;"-"&amp;YEAR($B$2), 0))))</f>
        <v>2Q-2022</v>
      </c>
      <c r="F5" s="428" t="str">
        <f>IF(INT(MONTH($B$2))=3, "2"&amp;"Q"&amp;"-"&amp;YEAR($B$2)-1, IF(INT(MONTH($B$2))=6, "3"&amp;"Q"&amp;"-"&amp;YEAR($B$2)-1, IF(INT(MONTH($B$2))=9, "4"&amp;"Q"&amp;"-"&amp;YEAR($B$2)-1,IF(INT(MONTH($B$2))=12, "1"&amp;"Q"&amp;"-"&amp;YEAR($B$2), 0))))</f>
        <v>1Q-2022</v>
      </c>
      <c r="G5" s="429" t="str">
        <f>IF(INT(MONTH($B$2))=3, "1"&amp;"Q"&amp;"-"&amp;YEAR($B$2)-1, IF(INT(MONTH($B$2))=6, "2"&amp;"Q"&amp;"-"&amp;YEAR($B$2)-1, IF(INT(MONTH($B$2))=9, "3"&amp;"Q"&amp;"-"&amp;YEAR($B$2)-1,IF(INT(MONTH($B$2))=12, "4"&amp;"Q"&amp;"-"&amp;YEAR($B$2)-1, 0))))</f>
        <v>4Q-2021</v>
      </c>
    </row>
    <row r="6" spans="1:7" ht="15">
      <c r="A6" s="430"/>
      <c r="B6" s="431" t="s">
        <v>186</v>
      </c>
      <c r="C6" s="294"/>
      <c r="D6" s="294"/>
      <c r="E6" s="294"/>
      <c r="F6" s="294"/>
      <c r="G6" s="295"/>
    </row>
    <row r="7" spans="1:7" ht="15">
      <c r="A7" s="430"/>
      <c r="B7" s="432" t="s">
        <v>190</v>
      </c>
      <c r="C7" s="294"/>
      <c r="D7" s="294"/>
      <c r="E7" s="294"/>
      <c r="F7" s="294"/>
      <c r="G7" s="295"/>
    </row>
    <row r="8" spans="1:7" ht="15">
      <c r="A8" s="411">
        <v>1</v>
      </c>
      <c r="B8" s="412" t="s">
        <v>23</v>
      </c>
      <c r="C8" s="433">
        <v>2778303.0956772366</v>
      </c>
      <c r="D8" s="434">
        <v>0</v>
      </c>
      <c r="E8" s="434">
        <v>0</v>
      </c>
      <c r="F8" s="434">
        <v>0</v>
      </c>
      <c r="G8" s="435">
        <v>0</v>
      </c>
    </row>
    <row r="9" spans="1:7" ht="15">
      <c r="A9" s="411">
        <v>2</v>
      </c>
      <c r="B9" s="412" t="s">
        <v>89</v>
      </c>
      <c r="C9" s="433">
        <v>6778841.1956772357</v>
      </c>
      <c r="D9" s="434">
        <v>0</v>
      </c>
      <c r="E9" s="434">
        <v>0</v>
      </c>
      <c r="F9" s="434">
        <v>0</v>
      </c>
      <c r="G9" s="435">
        <v>0</v>
      </c>
    </row>
    <row r="10" spans="1:7" ht="15">
      <c r="A10" s="411">
        <v>3</v>
      </c>
      <c r="B10" s="412" t="s">
        <v>88</v>
      </c>
      <c r="C10" s="433">
        <v>6778841.1956772357</v>
      </c>
      <c r="D10" s="434">
        <v>0</v>
      </c>
      <c r="E10" s="434">
        <v>0</v>
      </c>
      <c r="F10" s="434">
        <v>0</v>
      </c>
      <c r="G10" s="435">
        <v>0</v>
      </c>
    </row>
    <row r="11" spans="1:7" ht="15">
      <c r="A11" s="411">
        <v>4</v>
      </c>
      <c r="B11" s="412" t="s">
        <v>486</v>
      </c>
      <c r="C11" s="433">
        <v>222979.91671591179</v>
      </c>
      <c r="D11" s="434">
        <v>0</v>
      </c>
      <c r="E11" s="434">
        <v>0</v>
      </c>
      <c r="F11" s="434">
        <v>0</v>
      </c>
      <c r="G11" s="435">
        <v>0</v>
      </c>
    </row>
    <row r="12" spans="1:7" ht="15">
      <c r="A12" s="411">
        <v>5</v>
      </c>
      <c r="B12" s="412" t="s">
        <v>487</v>
      </c>
      <c r="C12" s="433">
        <v>270761.32744074997</v>
      </c>
      <c r="D12" s="434">
        <v>0</v>
      </c>
      <c r="E12" s="434">
        <v>0</v>
      </c>
      <c r="F12" s="434">
        <v>0</v>
      </c>
      <c r="G12" s="435">
        <v>0</v>
      </c>
    </row>
    <row r="13" spans="1:7" ht="15">
      <c r="A13" s="411">
        <v>6</v>
      </c>
      <c r="B13" s="412" t="s">
        <v>488</v>
      </c>
      <c r="C13" s="433">
        <v>334469.87507386768</v>
      </c>
      <c r="D13" s="434">
        <v>0</v>
      </c>
      <c r="E13" s="434">
        <v>0</v>
      </c>
      <c r="F13" s="434">
        <v>0</v>
      </c>
      <c r="G13" s="435">
        <v>0</v>
      </c>
    </row>
    <row r="14" spans="1:7" ht="15">
      <c r="A14" s="430"/>
      <c r="B14" s="431" t="s">
        <v>490</v>
      </c>
      <c r="C14" s="294"/>
      <c r="D14" s="294"/>
      <c r="E14" s="294"/>
      <c r="F14" s="294"/>
      <c r="G14" s="295"/>
    </row>
    <row r="15" spans="1:7" ht="15" customHeight="1">
      <c r="A15" s="411">
        <v>7</v>
      </c>
      <c r="B15" s="412" t="s">
        <v>489</v>
      </c>
      <c r="C15" s="436">
        <v>3185427.3816558826</v>
      </c>
      <c r="D15" s="434">
        <v>0</v>
      </c>
      <c r="E15" s="434">
        <v>0</v>
      </c>
      <c r="F15" s="434">
        <v>0</v>
      </c>
      <c r="G15" s="435">
        <v>0</v>
      </c>
    </row>
    <row r="16" spans="1:7" ht="15">
      <c r="A16" s="430"/>
      <c r="B16" s="431" t="s">
        <v>494</v>
      </c>
      <c r="C16" s="294"/>
      <c r="D16" s="294"/>
      <c r="E16" s="294"/>
      <c r="F16" s="294"/>
      <c r="G16" s="295"/>
    </row>
    <row r="17" spans="1:7" ht="15">
      <c r="A17" s="411"/>
      <c r="B17" s="432" t="s">
        <v>475</v>
      </c>
      <c r="C17" s="294"/>
      <c r="D17" s="294"/>
      <c r="E17" s="294"/>
      <c r="F17" s="294"/>
      <c r="G17" s="295"/>
    </row>
    <row r="18" spans="1:7" ht="15">
      <c r="A18" s="411">
        <v>8</v>
      </c>
      <c r="B18" s="412" t="s">
        <v>484</v>
      </c>
      <c r="C18" s="442">
        <v>0.8721916285635084</v>
      </c>
      <c r="D18" s="434">
        <v>0</v>
      </c>
      <c r="E18" s="434">
        <v>0</v>
      </c>
      <c r="F18" s="434">
        <v>0</v>
      </c>
      <c r="G18" s="435">
        <v>0</v>
      </c>
    </row>
    <row r="19" spans="1:7" ht="15" customHeight="1">
      <c r="A19" s="411">
        <v>9</v>
      </c>
      <c r="B19" s="412" t="s">
        <v>483</v>
      </c>
      <c r="C19" s="442">
        <v>2.1280790247220724</v>
      </c>
      <c r="D19" s="434">
        <v>0</v>
      </c>
      <c r="E19" s="434">
        <v>0</v>
      </c>
      <c r="F19" s="434">
        <v>0</v>
      </c>
      <c r="G19" s="435">
        <v>0</v>
      </c>
    </row>
    <row r="20" spans="1:7" ht="15">
      <c r="A20" s="411">
        <v>10</v>
      </c>
      <c r="B20" s="412" t="s">
        <v>485</v>
      </c>
      <c r="C20" s="442">
        <v>2.1280790247220724</v>
      </c>
      <c r="D20" s="434">
        <v>0</v>
      </c>
      <c r="E20" s="434">
        <v>0</v>
      </c>
      <c r="F20" s="434">
        <v>0</v>
      </c>
      <c r="G20" s="435">
        <v>0</v>
      </c>
    </row>
    <row r="21" spans="1:7" ht="15">
      <c r="A21" s="411">
        <v>11</v>
      </c>
      <c r="B21" s="412" t="s">
        <v>486</v>
      </c>
      <c r="C21" s="442">
        <v>7.0000000000000007E-2</v>
      </c>
      <c r="D21" s="434">
        <v>0</v>
      </c>
      <c r="E21" s="434">
        <v>0</v>
      </c>
      <c r="F21" s="434">
        <v>0</v>
      </c>
      <c r="G21" s="435">
        <v>0</v>
      </c>
    </row>
    <row r="22" spans="1:7" ht="15">
      <c r="A22" s="411">
        <v>12</v>
      </c>
      <c r="B22" s="412" t="s">
        <v>487</v>
      </c>
      <c r="C22" s="442">
        <v>8.4999999999999978E-2</v>
      </c>
      <c r="D22" s="434">
        <v>0</v>
      </c>
      <c r="E22" s="434">
        <v>0</v>
      </c>
      <c r="F22" s="434">
        <v>0</v>
      </c>
      <c r="G22" s="435">
        <v>0</v>
      </c>
    </row>
    <row r="23" spans="1:7" ht="15">
      <c r="A23" s="411">
        <v>13</v>
      </c>
      <c r="B23" s="412" t="s">
        <v>488</v>
      </c>
      <c r="C23" s="442">
        <v>0.105</v>
      </c>
      <c r="D23" s="434">
        <v>0</v>
      </c>
      <c r="E23" s="434">
        <v>0</v>
      </c>
      <c r="F23" s="434">
        <v>0</v>
      </c>
      <c r="G23" s="435">
        <v>0</v>
      </c>
    </row>
    <row r="24" spans="1:7" ht="15">
      <c r="A24" s="430"/>
      <c r="B24" s="431" t="s">
        <v>6</v>
      </c>
      <c r="C24" s="294"/>
      <c r="D24" s="294"/>
      <c r="E24" s="294"/>
      <c r="F24" s="294"/>
      <c r="G24" s="295"/>
    </row>
    <row r="25" spans="1:7" ht="15" customHeight="1">
      <c r="A25" s="437">
        <v>14</v>
      </c>
      <c r="B25" s="438" t="s">
        <v>7</v>
      </c>
      <c r="C25" s="561">
        <v>2.6718508444110074E-2</v>
      </c>
      <c r="D25" s="434">
        <v>0</v>
      </c>
      <c r="E25" s="434">
        <v>0</v>
      </c>
      <c r="F25" s="434">
        <v>0</v>
      </c>
      <c r="G25" s="435">
        <v>0</v>
      </c>
    </row>
    <row r="26" spans="1:7" ht="15">
      <c r="A26" s="437">
        <v>15</v>
      </c>
      <c r="B26" s="438" t="s">
        <v>8</v>
      </c>
      <c r="C26" s="561">
        <v>1.1127042555414135E-3</v>
      </c>
      <c r="D26" s="434">
        <v>0</v>
      </c>
      <c r="E26" s="434">
        <v>0</v>
      </c>
      <c r="F26" s="434">
        <v>0</v>
      </c>
      <c r="G26" s="435">
        <v>0</v>
      </c>
    </row>
    <row r="27" spans="1:7" ht="15">
      <c r="A27" s="437">
        <v>16</v>
      </c>
      <c r="B27" s="438" t="s">
        <v>9</v>
      </c>
      <c r="C27" s="561">
        <v>-6.2640848252923612E-2</v>
      </c>
      <c r="D27" s="434">
        <v>0</v>
      </c>
      <c r="E27" s="434">
        <v>0</v>
      </c>
      <c r="F27" s="434">
        <v>0</v>
      </c>
      <c r="G27" s="435">
        <v>0</v>
      </c>
    </row>
    <row r="28" spans="1:7" ht="15">
      <c r="A28" s="437">
        <v>17</v>
      </c>
      <c r="B28" s="438" t="s">
        <v>224</v>
      </c>
      <c r="C28" s="561">
        <v>2.5605804188568657E-2</v>
      </c>
      <c r="D28" s="434">
        <v>0</v>
      </c>
      <c r="E28" s="434">
        <v>0</v>
      </c>
      <c r="F28" s="434">
        <v>0</v>
      </c>
      <c r="G28" s="435">
        <v>0</v>
      </c>
    </row>
    <row r="29" spans="1:7" ht="15">
      <c r="A29" s="437">
        <v>18</v>
      </c>
      <c r="B29" s="438" t="s">
        <v>10</v>
      </c>
      <c r="C29" s="561">
        <v>-7.3706685025214769E-2</v>
      </c>
      <c r="D29" s="434">
        <v>0</v>
      </c>
      <c r="E29" s="434">
        <v>0</v>
      </c>
      <c r="F29" s="434">
        <v>0</v>
      </c>
      <c r="G29" s="435">
        <v>0</v>
      </c>
    </row>
    <row r="30" spans="1:7" ht="15">
      <c r="A30" s="437">
        <v>19</v>
      </c>
      <c r="B30" s="438" t="s">
        <v>11</v>
      </c>
      <c r="C30" s="561">
        <v>-0.18110179633647297</v>
      </c>
      <c r="D30" s="434">
        <v>0</v>
      </c>
      <c r="E30" s="434">
        <v>0</v>
      </c>
      <c r="F30" s="434">
        <v>0</v>
      </c>
      <c r="G30" s="435">
        <v>0</v>
      </c>
    </row>
    <row r="31" spans="1:7" ht="15">
      <c r="A31" s="430"/>
      <c r="B31" s="431" t="s">
        <v>12</v>
      </c>
      <c r="C31" s="294"/>
      <c r="D31" s="294"/>
      <c r="E31" s="294"/>
      <c r="F31" s="294"/>
      <c r="G31" s="295"/>
    </row>
    <row r="32" spans="1:7" ht="15">
      <c r="A32" s="437">
        <v>20</v>
      </c>
      <c r="B32" s="438" t="s">
        <v>13</v>
      </c>
      <c r="C32" s="439">
        <v>0</v>
      </c>
      <c r="D32" s="434">
        <v>0</v>
      </c>
      <c r="E32" s="434">
        <v>0</v>
      </c>
      <c r="F32" s="434">
        <v>0</v>
      </c>
      <c r="G32" s="435">
        <v>0</v>
      </c>
    </row>
    <row r="33" spans="1:7" ht="15" customHeight="1">
      <c r="A33" s="437">
        <v>21</v>
      </c>
      <c r="B33" s="438" t="s">
        <v>14</v>
      </c>
      <c r="C33" s="439">
        <v>0</v>
      </c>
      <c r="D33" s="434">
        <v>0</v>
      </c>
      <c r="E33" s="434">
        <v>0</v>
      </c>
      <c r="F33" s="434">
        <v>0</v>
      </c>
      <c r="G33" s="435">
        <v>0</v>
      </c>
    </row>
    <row r="34" spans="1:7" ht="15">
      <c r="A34" s="437">
        <v>22</v>
      </c>
      <c r="B34" s="438" t="s">
        <v>15</v>
      </c>
      <c r="C34" s="439">
        <v>0</v>
      </c>
      <c r="D34" s="434">
        <v>0</v>
      </c>
      <c r="E34" s="434">
        <v>0</v>
      </c>
      <c r="F34" s="434">
        <v>0</v>
      </c>
      <c r="G34" s="435">
        <v>0</v>
      </c>
    </row>
    <row r="35" spans="1:7" ht="15" customHeight="1">
      <c r="A35" s="437">
        <v>23</v>
      </c>
      <c r="B35" s="438" t="s">
        <v>16</v>
      </c>
      <c r="C35" s="561">
        <v>0.54971165197140937</v>
      </c>
      <c r="D35" s="434">
        <v>0</v>
      </c>
      <c r="E35" s="434">
        <v>0</v>
      </c>
      <c r="F35" s="434">
        <v>0</v>
      </c>
      <c r="G35" s="435">
        <v>0</v>
      </c>
    </row>
    <row r="36" spans="1:7" ht="15">
      <c r="A36" s="437">
        <v>24</v>
      </c>
      <c r="B36" s="438" t="s">
        <v>17</v>
      </c>
      <c r="C36" s="439">
        <v>0</v>
      </c>
      <c r="D36" s="434">
        <v>0</v>
      </c>
      <c r="E36" s="434">
        <v>0</v>
      </c>
      <c r="F36" s="434">
        <v>0</v>
      </c>
      <c r="G36" s="435">
        <v>0</v>
      </c>
    </row>
    <row r="37" spans="1:7" ht="15" customHeight="1">
      <c r="A37" s="430"/>
      <c r="B37" s="431" t="s">
        <v>18</v>
      </c>
      <c r="C37" s="294"/>
      <c r="D37" s="294"/>
      <c r="E37" s="294"/>
      <c r="F37" s="294"/>
      <c r="G37" s="295"/>
    </row>
    <row r="38" spans="1:7" ht="15" customHeight="1">
      <c r="A38" s="437">
        <v>25</v>
      </c>
      <c r="B38" s="438" t="s">
        <v>19</v>
      </c>
      <c r="C38" s="561">
        <v>0.89494342779270275</v>
      </c>
      <c r="D38" s="434">
        <v>0</v>
      </c>
      <c r="E38" s="434">
        <v>0</v>
      </c>
      <c r="F38" s="434">
        <v>0</v>
      </c>
      <c r="G38" s="435">
        <v>0</v>
      </c>
    </row>
    <row r="39" spans="1:7" ht="15" customHeight="1">
      <c r="A39" s="437">
        <v>26</v>
      </c>
      <c r="B39" s="561" t="s">
        <v>20</v>
      </c>
      <c r="C39" s="561">
        <v>0.98742657449241678</v>
      </c>
      <c r="D39" s="434">
        <v>0</v>
      </c>
      <c r="E39" s="434">
        <v>0</v>
      </c>
      <c r="F39" s="434">
        <v>0</v>
      </c>
      <c r="G39" s="435">
        <v>0</v>
      </c>
    </row>
    <row r="40" spans="1:7" ht="15" customHeight="1">
      <c r="A40" s="437">
        <v>27</v>
      </c>
      <c r="B40" s="561" t="s">
        <v>21</v>
      </c>
      <c r="C40" s="561">
        <v>0</v>
      </c>
      <c r="D40" s="434">
        <v>0</v>
      </c>
      <c r="E40" s="434">
        <v>0</v>
      </c>
      <c r="F40" s="434">
        <v>0</v>
      </c>
      <c r="G40" s="435">
        <v>0</v>
      </c>
    </row>
    <row r="41" spans="1:7" ht="15" customHeight="1">
      <c r="A41" s="440"/>
      <c r="B41" s="431" t="s">
        <v>396</v>
      </c>
      <c r="C41" s="294"/>
      <c r="D41" s="294"/>
      <c r="E41" s="294"/>
      <c r="F41" s="294"/>
      <c r="G41" s="295"/>
    </row>
    <row r="42" spans="1:7" ht="15" customHeight="1">
      <c r="A42" s="437">
        <v>28</v>
      </c>
      <c r="B42" s="481" t="s">
        <v>389</v>
      </c>
      <c r="C42" s="439">
        <v>6443624.5300000003</v>
      </c>
      <c r="D42" s="434">
        <v>0</v>
      </c>
      <c r="E42" s="434">
        <v>0</v>
      </c>
      <c r="F42" s="434">
        <v>0</v>
      </c>
      <c r="G42" s="435">
        <v>0</v>
      </c>
    </row>
    <row r="43" spans="1:7" ht="15">
      <c r="A43" s="437">
        <v>29</v>
      </c>
      <c r="B43" s="438" t="s">
        <v>390</v>
      </c>
      <c r="C43" s="439">
        <v>62516.226681818182</v>
      </c>
      <c r="D43" s="434">
        <v>0</v>
      </c>
      <c r="E43" s="434">
        <v>0</v>
      </c>
      <c r="F43" s="434">
        <v>0</v>
      </c>
      <c r="G43" s="435">
        <v>0</v>
      </c>
    </row>
    <row r="44" spans="1:7" ht="15">
      <c r="A44" s="476">
        <v>30</v>
      </c>
      <c r="B44" s="477" t="s">
        <v>388</v>
      </c>
      <c r="C44" s="561">
        <v>103.07123241451204</v>
      </c>
      <c r="D44" s="434">
        <v>0</v>
      </c>
      <c r="E44" s="434">
        <v>0</v>
      </c>
      <c r="F44" s="434">
        <v>0</v>
      </c>
      <c r="G44" s="435">
        <v>0</v>
      </c>
    </row>
    <row r="45" spans="1:7" ht="15">
      <c r="A45" s="476"/>
      <c r="B45" s="431" t="s">
        <v>495</v>
      </c>
      <c r="C45" s="294"/>
      <c r="D45" s="294"/>
      <c r="E45" s="294"/>
      <c r="F45" s="294"/>
      <c r="G45" s="295"/>
    </row>
    <row r="46" spans="1:7" ht="15">
      <c r="A46" s="476">
        <v>31</v>
      </c>
      <c r="B46" s="477" t="s">
        <v>502</v>
      </c>
      <c r="C46" s="478">
        <v>6778841.1956772357</v>
      </c>
      <c r="D46" s="479">
        <v>0</v>
      </c>
      <c r="E46" s="479">
        <v>0</v>
      </c>
      <c r="F46" s="479">
        <v>0</v>
      </c>
      <c r="G46" s="480">
        <v>0</v>
      </c>
    </row>
    <row r="47" spans="1:7" ht="15">
      <c r="A47" s="476">
        <v>32</v>
      </c>
      <c r="B47" s="477" t="s">
        <v>515</v>
      </c>
      <c r="C47" s="478">
        <v>1200965.4458225493</v>
      </c>
      <c r="D47" s="479">
        <v>0</v>
      </c>
      <c r="E47" s="479">
        <v>0</v>
      </c>
      <c r="F47" s="479">
        <v>0</v>
      </c>
      <c r="G47" s="480">
        <v>0</v>
      </c>
    </row>
    <row r="48" spans="1:7" thickBot="1">
      <c r="A48" s="109">
        <v>33</v>
      </c>
      <c r="B48" s="214" t="s">
        <v>529</v>
      </c>
      <c r="C48" s="689">
        <v>5.6444931194788559</v>
      </c>
      <c r="D48" s="215">
        <v>0</v>
      </c>
      <c r="E48" s="215">
        <v>0</v>
      </c>
      <c r="F48" s="215">
        <v>0</v>
      </c>
      <c r="G48" s="216">
        <v>0</v>
      </c>
    </row>
    <row r="49" spans="1:2">
      <c r="A49" s="15"/>
    </row>
    <row r="50" spans="1:2" ht="45">
      <c r="B50" s="17" t="s">
        <v>474</v>
      </c>
    </row>
    <row r="51" spans="1:2" ht="75">
      <c r="B51" s="341" t="s">
        <v>395</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zoomScaleNormal="100" workbookViewId="0">
      <selection activeCell="D21" sqref="D21"/>
    </sheetView>
  </sheetViews>
  <sheetFormatPr defaultColWidth="9.125" defaultRowHeight="12.75"/>
  <cols>
    <col min="1" max="1" width="11.875" style="484" bestFit="1" customWidth="1"/>
    <col min="2" max="2" width="105.125" style="484" bestFit="1" customWidth="1"/>
    <col min="3" max="3" width="13.875" style="484" bestFit="1" customWidth="1"/>
    <col min="4" max="4" width="8.75" style="484" bestFit="1" customWidth="1"/>
    <col min="5" max="5" width="17.375" style="484" bestFit="1" customWidth="1"/>
    <col min="6" max="6" width="8.75" style="484" bestFit="1" customWidth="1"/>
    <col min="7" max="7" width="30.5" style="484" customWidth="1"/>
    <col min="8" max="8" width="10.25" style="484" bestFit="1" customWidth="1"/>
    <col min="9" max="16384" width="9.125" style="484"/>
  </cols>
  <sheetData>
    <row r="1" spans="1:8" ht="15">
      <c r="A1" s="483" t="s">
        <v>188</v>
      </c>
      <c r="B1" s="407" t="str">
        <f>Info!C2</f>
        <v>სს "პეისერა ბანკი საქართველო"</v>
      </c>
    </row>
    <row r="2" spans="1:8">
      <c r="A2" s="483" t="s">
        <v>189</v>
      </c>
      <c r="B2" s="486">
        <f>'1. key ratios'!B2</f>
        <v>44926</v>
      </c>
    </row>
    <row r="3" spans="1:8">
      <c r="A3" s="485" t="s">
        <v>531</v>
      </c>
    </row>
    <row r="5" spans="1:8">
      <c r="A5" s="632" t="s">
        <v>532</v>
      </c>
      <c r="B5" s="633"/>
      <c r="C5" s="638" t="s">
        <v>533</v>
      </c>
      <c r="D5" s="639"/>
      <c r="E5" s="639"/>
      <c r="F5" s="639"/>
      <c r="G5" s="639"/>
      <c r="H5" s="640"/>
    </row>
    <row r="6" spans="1:8">
      <c r="A6" s="634"/>
      <c r="B6" s="635"/>
      <c r="C6" s="641"/>
      <c r="D6" s="642"/>
      <c r="E6" s="642"/>
      <c r="F6" s="642"/>
      <c r="G6" s="642"/>
      <c r="H6" s="643"/>
    </row>
    <row r="7" spans="1:8">
      <c r="A7" s="636"/>
      <c r="B7" s="637"/>
      <c r="C7" s="487" t="s">
        <v>534</v>
      </c>
      <c r="D7" s="487" t="s">
        <v>535</v>
      </c>
      <c r="E7" s="487" t="s">
        <v>536</v>
      </c>
      <c r="F7" s="487" t="s">
        <v>537</v>
      </c>
      <c r="G7" s="487" t="s">
        <v>709</v>
      </c>
      <c r="H7" s="487" t="s">
        <v>68</v>
      </c>
    </row>
    <row r="8" spans="1:8">
      <c r="A8" s="488">
        <v>1</v>
      </c>
      <c r="B8" s="489" t="s">
        <v>216</v>
      </c>
      <c r="C8" s="490"/>
      <c r="D8" s="490"/>
      <c r="E8" s="490"/>
      <c r="F8" s="490"/>
      <c r="G8" s="490"/>
      <c r="H8" s="490">
        <f>SUM(C8:G8)</f>
        <v>0</v>
      </c>
    </row>
    <row r="9" spans="1:8">
      <c r="A9" s="488">
        <v>2</v>
      </c>
      <c r="B9" s="489" t="s">
        <v>217</v>
      </c>
      <c r="C9" s="490"/>
      <c r="D9" s="490"/>
      <c r="E9" s="490"/>
      <c r="F9" s="490"/>
      <c r="G9" s="490"/>
      <c r="H9" s="490">
        <f t="shared" ref="H9:H21" si="0">SUM(C9:G9)</f>
        <v>0</v>
      </c>
    </row>
    <row r="10" spans="1:8">
      <c r="A10" s="488">
        <v>3</v>
      </c>
      <c r="B10" s="489" t="s">
        <v>218</v>
      </c>
      <c r="C10" s="490"/>
      <c r="D10" s="490"/>
      <c r="E10" s="490"/>
      <c r="F10" s="490"/>
      <c r="G10" s="490"/>
      <c r="H10" s="490">
        <f t="shared" si="0"/>
        <v>0</v>
      </c>
    </row>
    <row r="11" spans="1:8">
      <c r="A11" s="488">
        <v>4</v>
      </c>
      <c r="B11" s="489" t="s">
        <v>219</v>
      </c>
      <c r="C11" s="490"/>
      <c r="D11" s="490"/>
      <c r="E11" s="490"/>
      <c r="F11" s="490"/>
      <c r="G11" s="490"/>
      <c r="H11" s="490">
        <f t="shared" si="0"/>
        <v>0</v>
      </c>
    </row>
    <row r="12" spans="1:8">
      <c r="A12" s="488">
        <v>5</v>
      </c>
      <c r="B12" s="489" t="s">
        <v>220</v>
      </c>
      <c r="C12" s="490"/>
      <c r="D12" s="490"/>
      <c r="E12" s="490"/>
      <c r="F12" s="490"/>
      <c r="G12" s="490"/>
      <c r="H12" s="490">
        <f t="shared" si="0"/>
        <v>0</v>
      </c>
    </row>
    <row r="13" spans="1:8">
      <c r="A13" s="488">
        <v>6</v>
      </c>
      <c r="B13" s="489" t="s">
        <v>221</v>
      </c>
      <c r="C13" s="578">
        <f>'13. CRME'!C13</f>
        <v>6443624.5299999993</v>
      </c>
      <c r="D13" s="490"/>
      <c r="E13" s="490"/>
      <c r="F13" s="490"/>
      <c r="G13" s="490"/>
      <c r="H13" s="577">
        <f t="shared" si="0"/>
        <v>6443624.5299999993</v>
      </c>
    </row>
    <row r="14" spans="1:8">
      <c r="A14" s="488">
        <v>7</v>
      </c>
      <c r="B14" s="489" t="s">
        <v>73</v>
      </c>
      <c r="C14" s="577"/>
      <c r="D14" s="490"/>
      <c r="E14" s="490"/>
      <c r="F14" s="490"/>
      <c r="G14" s="490"/>
      <c r="H14" s="577">
        <f t="shared" si="0"/>
        <v>0</v>
      </c>
    </row>
    <row r="15" spans="1:8">
      <c r="A15" s="488">
        <v>8</v>
      </c>
      <c r="B15" s="491" t="s">
        <v>74</v>
      </c>
      <c r="C15" s="577"/>
      <c r="D15" s="490"/>
      <c r="E15" s="490"/>
      <c r="F15" s="490"/>
      <c r="G15" s="490"/>
      <c r="H15" s="577">
        <f t="shared" si="0"/>
        <v>0</v>
      </c>
    </row>
    <row r="16" spans="1:8">
      <c r="A16" s="488">
        <v>9</v>
      </c>
      <c r="B16" s="489" t="s">
        <v>75</v>
      </c>
      <c r="C16" s="577"/>
      <c r="D16" s="490"/>
      <c r="E16" s="490"/>
      <c r="F16" s="490"/>
      <c r="G16" s="490"/>
      <c r="H16" s="577">
        <f t="shared" si="0"/>
        <v>0</v>
      </c>
    </row>
    <row r="17" spans="1:8">
      <c r="A17" s="488">
        <v>10</v>
      </c>
      <c r="B17" s="543" t="s">
        <v>559</v>
      </c>
      <c r="C17" s="577"/>
      <c r="D17" s="490"/>
      <c r="E17" s="490"/>
      <c r="F17" s="490"/>
      <c r="G17" s="490"/>
      <c r="H17" s="577">
        <f t="shared" si="0"/>
        <v>0</v>
      </c>
    </row>
    <row r="18" spans="1:8">
      <c r="A18" s="488">
        <v>11</v>
      </c>
      <c r="B18" s="489" t="s">
        <v>70</v>
      </c>
      <c r="C18" s="577"/>
      <c r="D18" s="490"/>
      <c r="E18" s="490"/>
      <c r="F18" s="490"/>
      <c r="G18" s="490"/>
      <c r="H18" s="577">
        <f t="shared" si="0"/>
        <v>0</v>
      </c>
    </row>
    <row r="19" spans="1:8">
      <c r="A19" s="488">
        <v>12</v>
      </c>
      <c r="B19" s="489" t="s">
        <v>71</v>
      </c>
      <c r="C19" s="577"/>
      <c r="D19" s="490"/>
      <c r="E19" s="490"/>
      <c r="F19" s="490"/>
      <c r="G19" s="490"/>
      <c r="H19" s="577">
        <f t="shared" si="0"/>
        <v>0</v>
      </c>
    </row>
    <row r="20" spans="1:8">
      <c r="A20" s="492">
        <v>13</v>
      </c>
      <c r="B20" s="491" t="s">
        <v>72</v>
      </c>
      <c r="C20" s="577"/>
      <c r="D20" s="490"/>
      <c r="E20" s="490"/>
      <c r="F20" s="490"/>
      <c r="G20" s="490"/>
      <c r="H20" s="577">
        <f t="shared" si="0"/>
        <v>0</v>
      </c>
    </row>
    <row r="21" spans="1:8">
      <c r="A21" s="488">
        <v>14</v>
      </c>
      <c r="B21" s="489" t="s">
        <v>538</v>
      </c>
      <c r="C21" s="578">
        <v>109517.05581799999</v>
      </c>
      <c r="D21" s="578">
        <v>39574.405555555553</v>
      </c>
      <c r="E21" s="578">
        <v>362167.80350454897</v>
      </c>
      <c r="F21" s="578">
        <v>165308.95444444442</v>
      </c>
      <c r="G21" s="577"/>
      <c r="H21" s="577">
        <f t="shared" si="0"/>
        <v>676568.21932254895</v>
      </c>
    </row>
    <row r="22" spans="1:8">
      <c r="A22" s="493">
        <v>15</v>
      </c>
      <c r="B22" s="490" t="s">
        <v>68</v>
      </c>
      <c r="C22" s="577">
        <f>SUM(C18:C21)+SUM(C8:C16)</f>
        <v>6553141.5858179992</v>
      </c>
      <c r="D22" s="577">
        <f t="shared" ref="D22:G22" si="1">SUM(D18:D21)+SUM(D8:D16)</f>
        <v>39574.405555555553</v>
      </c>
      <c r="E22" s="577">
        <f t="shared" si="1"/>
        <v>362167.80350454897</v>
      </c>
      <c r="F22" s="577">
        <f t="shared" si="1"/>
        <v>165308.95444444442</v>
      </c>
      <c r="G22" s="577">
        <f t="shared" si="1"/>
        <v>0</v>
      </c>
      <c r="H22" s="577">
        <f>SUM(H18:H21)+SUM(H8:H16)</f>
        <v>7120192.7493225485</v>
      </c>
    </row>
    <row r="26" spans="1:8" ht="38.25">
      <c r="B26" s="542" t="s">
        <v>708</v>
      </c>
    </row>
  </sheetData>
  <mergeCells count="2">
    <mergeCell ref="A5:B7"/>
    <mergeCell ref="C5:H6"/>
  </mergeCells>
  <conditionalFormatting sqref="A5">
    <cfRule type="duplicateValues" dxfId="17" priority="1"/>
    <cfRule type="duplicateValues" dxfId="16" priority="2"/>
  </conditionalFormatting>
  <conditionalFormatting sqref="A5">
    <cfRule type="duplicateValues" dxfId="15"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C1" zoomScaleNormal="100" workbookViewId="0">
      <selection activeCell="I12" sqref="I12"/>
    </sheetView>
  </sheetViews>
  <sheetFormatPr defaultColWidth="9.125" defaultRowHeight="12.75"/>
  <cols>
    <col min="1" max="1" width="11.875" style="494" bestFit="1" customWidth="1"/>
    <col min="2" max="2" width="114.75" style="484" customWidth="1"/>
    <col min="3" max="3" width="22.5" style="484" customWidth="1"/>
    <col min="4" max="4" width="23.5" style="484" customWidth="1"/>
    <col min="5" max="8" width="22.125" style="484" customWidth="1"/>
    <col min="9" max="9" width="41.5" style="484" customWidth="1"/>
    <col min="10" max="16384" width="9.125" style="484"/>
  </cols>
  <sheetData>
    <row r="1" spans="1:9" ht="15">
      <c r="A1" s="483" t="s">
        <v>188</v>
      </c>
      <c r="B1" s="407" t="str">
        <f>Info!C2</f>
        <v>სს "პეისერა ბანკი საქართველო"</v>
      </c>
    </row>
    <row r="2" spans="1:9">
      <c r="A2" s="483" t="s">
        <v>189</v>
      </c>
      <c r="B2" s="486">
        <f>'1. key ratios'!B2</f>
        <v>44926</v>
      </c>
    </row>
    <row r="3" spans="1:9">
      <c r="A3" s="485" t="s">
        <v>539</v>
      </c>
    </row>
    <row r="4" spans="1:9">
      <c r="C4" s="495" t="s">
        <v>540</v>
      </c>
      <c r="D4" s="495" t="s">
        <v>541</v>
      </c>
      <c r="E4" s="495" t="s">
        <v>542</v>
      </c>
      <c r="F4" s="495" t="s">
        <v>543</v>
      </c>
      <c r="G4" s="495" t="s">
        <v>544</v>
      </c>
      <c r="H4" s="495" t="s">
        <v>545</v>
      </c>
      <c r="I4" s="495" t="s">
        <v>546</v>
      </c>
    </row>
    <row r="5" spans="1:9" ht="33.950000000000003" customHeight="1">
      <c r="A5" s="632" t="s">
        <v>549</v>
      </c>
      <c r="B5" s="633"/>
      <c r="C5" s="646" t="s">
        <v>550</v>
      </c>
      <c r="D5" s="646"/>
      <c r="E5" s="646" t="s">
        <v>551</v>
      </c>
      <c r="F5" s="646" t="s">
        <v>552</v>
      </c>
      <c r="G5" s="644" t="s">
        <v>553</v>
      </c>
      <c r="H5" s="644" t="s">
        <v>554</v>
      </c>
      <c r="I5" s="496" t="s">
        <v>555</v>
      </c>
    </row>
    <row r="6" spans="1:9" ht="25.5">
      <c r="A6" s="636"/>
      <c r="B6" s="637"/>
      <c r="C6" s="535" t="s">
        <v>556</v>
      </c>
      <c r="D6" s="535" t="s">
        <v>557</v>
      </c>
      <c r="E6" s="646"/>
      <c r="F6" s="646"/>
      <c r="G6" s="645"/>
      <c r="H6" s="645"/>
      <c r="I6" s="496" t="s">
        <v>558</v>
      </c>
    </row>
    <row r="7" spans="1:9">
      <c r="A7" s="497">
        <v>1</v>
      </c>
      <c r="B7" s="489" t="s">
        <v>216</v>
      </c>
      <c r="C7" s="498"/>
      <c r="D7" s="498"/>
      <c r="E7" s="498"/>
      <c r="F7" s="498"/>
      <c r="G7" s="498"/>
      <c r="H7" s="498"/>
      <c r="I7" s="499">
        <f t="shared" ref="I7:I23" si="0">C7+D7-E7-F7-G7</f>
        <v>0</v>
      </c>
    </row>
    <row r="8" spans="1:9">
      <c r="A8" s="497">
        <v>2</v>
      </c>
      <c r="B8" s="489" t="s">
        <v>217</v>
      </c>
      <c r="C8" s="498"/>
      <c r="D8" s="498"/>
      <c r="E8" s="498"/>
      <c r="F8" s="498"/>
      <c r="G8" s="498"/>
      <c r="H8" s="498"/>
      <c r="I8" s="499">
        <f t="shared" si="0"/>
        <v>0</v>
      </c>
    </row>
    <row r="9" spans="1:9">
      <c r="A9" s="497">
        <v>3</v>
      </c>
      <c r="B9" s="489" t="s">
        <v>218</v>
      </c>
      <c r="C9" s="498"/>
      <c r="D9" s="498"/>
      <c r="E9" s="498"/>
      <c r="F9" s="498"/>
      <c r="G9" s="498"/>
      <c r="H9" s="498"/>
      <c r="I9" s="499">
        <f t="shared" si="0"/>
        <v>0</v>
      </c>
    </row>
    <row r="10" spans="1:9">
      <c r="A10" s="497">
        <v>4</v>
      </c>
      <c r="B10" s="489" t="s">
        <v>219</v>
      </c>
      <c r="C10" s="498"/>
      <c r="D10" s="498"/>
      <c r="E10" s="498"/>
      <c r="F10" s="498"/>
      <c r="G10" s="498"/>
      <c r="H10" s="498"/>
      <c r="I10" s="499">
        <f t="shared" si="0"/>
        <v>0</v>
      </c>
    </row>
    <row r="11" spans="1:9">
      <c r="A11" s="497">
        <v>5</v>
      </c>
      <c r="B11" s="489" t="s">
        <v>220</v>
      </c>
      <c r="C11" s="498"/>
      <c r="D11" s="498"/>
      <c r="E11" s="498"/>
      <c r="F11" s="498"/>
      <c r="G11" s="498"/>
      <c r="H11" s="498"/>
      <c r="I11" s="499">
        <f t="shared" si="0"/>
        <v>0</v>
      </c>
    </row>
    <row r="12" spans="1:9">
      <c r="A12" s="497">
        <v>6</v>
      </c>
      <c r="B12" s="489" t="s">
        <v>221</v>
      </c>
      <c r="C12" s="575"/>
      <c r="D12" s="578">
        <v>6443624.5299999993</v>
      </c>
      <c r="E12" s="498"/>
      <c r="F12" s="498"/>
      <c r="G12" s="498"/>
      <c r="H12" s="498"/>
      <c r="I12" s="579">
        <f>C12+D12-E12-F12-G12</f>
        <v>6443624.5299999993</v>
      </c>
    </row>
    <row r="13" spans="1:9">
      <c r="A13" s="497">
        <v>7</v>
      </c>
      <c r="B13" s="489" t="s">
        <v>73</v>
      </c>
      <c r="C13" s="498"/>
      <c r="D13" s="578"/>
      <c r="E13" s="498"/>
      <c r="F13" s="498"/>
      <c r="G13" s="498"/>
      <c r="H13" s="498"/>
      <c r="I13" s="579">
        <f t="shared" si="0"/>
        <v>0</v>
      </c>
    </row>
    <row r="14" spans="1:9">
      <c r="A14" s="497">
        <v>8</v>
      </c>
      <c r="B14" s="491" t="s">
        <v>74</v>
      </c>
      <c r="C14" s="498"/>
      <c r="D14" s="578"/>
      <c r="E14" s="498"/>
      <c r="F14" s="498"/>
      <c r="G14" s="498"/>
      <c r="H14" s="498"/>
      <c r="I14" s="579">
        <f t="shared" si="0"/>
        <v>0</v>
      </c>
    </row>
    <row r="15" spans="1:9">
      <c r="A15" s="497">
        <v>9</v>
      </c>
      <c r="B15" s="489" t="s">
        <v>75</v>
      </c>
      <c r="C15" s="498"/>
      <c r="D15" s="578"/>
      <c r="E15" s="498"/>
      <c r="F15" s="498"/>
      <c r="G15" s="498"/>
      <c r="H15" s="498"/>
      <c r="I15" s="579">
        <f t="shared" si="0"/>
        <v>0</v>
      </c>
    </row>
    <row r="16" spans="1:9">
      <c r="A16" s="497">
        <v>10</v>
      </c>
      <c r="B16" s="543" t="s">
        <v>559</v>
      </c>
      <c r="C16" s="498"/>
      <c r="D16" s="578"/>
      <c r="E16" s="498"/>
      <c r="F16" s="498"/>
      <c r="G16" s="498"/>
      <c r="H16" s="498"/>
      <c r="I16" s="579">
        <f t="shared" si="0"/>
        <v>0</v>
      </c>
    </row>
    <row r="17" spans="1:9">
      <c r="A17" s="497">
        <v>11</v>
      </c>
      <c r="B17" s="489" t="s">
        <v>70</v>
      </c>
      <c r="C17" s="498"/>
      <c r="D17" s="578"/>
      <c r="E17" s="498"/>
      <c r="F17" s="498"/>
      <c r="G17" s="498"/>
      <c r="H17" s="498"/>
      <c r="I17" s="579">
        <f t="shared" si="0"/>
        <v>0</v>
      </c>
    </row>
    <row r="18" spans="1:9">
      <c r="A18" s="497">
        <v>12</v>
      </c>
      <c r="B18" s="489" t="s">
        <v>71</v>
      </c>
      <c r="C18" s="498"/>
      <c r="D18" s="578"/>
      <c r="E18" s="498"/>
      <c r="F18" s="498"/>
      <c r="G18" s="498"/>
      <c r="H18" s="498"/>
      <c r="I18" s="579">
        <f t="shared" si="0"/>
        <v>0</v>
      </c>
    </row>
    <row r="19" spans="1:9">
      <c r="A19" s="500">
        <v>13</v>
      </c>
      <c r="B19" s="491" t="s">
        <v>72</v>
      </c>
      <c r="C19" s="498"/>
      <c r="D19" s="578"/>
      <c r="E19" s="498"/>
      <c r="F19" s="498"/>
      <c r="G19" s="498"/>
      <c r="H19" s="498"/>
      <c r="I19" s="579">
        <f t="shared" si="0"/>
        <v>0</v>
      </c>
    </row>
    <row r="20" spans="1:9">
      <c r="A20" s="497">
        <v>14</v>
      </c>
      <c r="B20" s="489" t="s">
        <v>538</v>
      </c>
      <c r="C20" s="575"/>
      <c r="D20" s="578">
        <v>878784.2193225493</v>
      </c>
      <c r="E20" s="498"/>
      <c r="F20" s="498"/>
      <c r="G20" s="498"/>
      <c r="H20" s="498"/>
      <c r="I20" s="579">
        <f t="shared" si="0"/>
        <v>878784.2193225493</v>
      </c>
    </row>
    <row r="21" spans="1:9" s="502" customFormat="1">
      <c r="A21" s="501">
        <v>15</v>
      </c>
      <c r="B21" s="490" t="s">
        <v>68</v>
      </c>
      <c r="C21" s="576">
        <f>SUM(C7:C15)+SUM(C17:C20)</f>
        <v>0</v>
      </c>
      <c r="D21" s="577">
        <f t="shared" ref="D21:H21" si="1">SUM(D7:D15)+SUM(D17:D20)</f>
        <v>7322408.7493225485</v>
      </c>
      <c r="E21" s="490">
        <f t="shared" si="1"/>
        <v>0</v>
      </c>
      <c r="F21" s="490">
        <f t="shared" si="1"/>
        <v>0</v>
      </c>
      <c r="G21" s="490">
        <f t="shared" si="1"/>
        <v>0</v>
      </c>
      <c r="H21" s="490">
        <f t="shared" si="1"/>
        <v>0</v>
      </c>
      <c r="I21" s="579">
        <f t="shared" si="0"/>
        <v>7322408.7493225485</v>
      </c>
    </row>
    <row r="22" spans="1:9">
      <c r="A22" s="503">
        <v>16</v>
      </c>
      <c r="B22" s="504" t="s">
        <v>560</v>
      </c>
      <c r="C22" s="498"/>
      <c r="D22" s="498"/>
      <c r="E22" s="498"/>
      <c r="F22" s="498"/>
      <c r="G22" s="498"/>
      <c r="H22" s="498"/>
      <c r="I22" s="499">
        <f t="shared" si="0"/>
        <v>0</v>
      </c>
    </row>
    <row r="23" spans="1:9">
      <c r="A23" s="503">
        <v>17</v>
      </c>
      <c r="B23" s="504" t="s">
        <v>561</v>
      </c>
      <c r="C23" s="498"/>
      <c r="D23" s="498"/>
      <c r="E23" s="498"/>
      <c r="F23" s="498"/>
      <c r="G23" s="498"/>
      <c r="H23" s="498"/>
      <c r="I23" s="499">
        <f t="shared" si="0"/>
        <v>0</v>
      </c>
    </row>
    <row r="26" spans="1:9" ht="42.6" customHeight="1">
      <c r="B26" s="542" t="s">
        <v>708</v>
      </c>
    </row>
  </sheetData>
  <mergeCells count="6">
    <mergeCell ref="H5:H6"/>
    <mergeCell ref="A5:B6"/>
    <mergeCell ref="C5:D5"/>
    <mergeCell ref="E5:E6"/>
    <mergeCell ref="F5:F6"/>
    <mergeCell ref="G5:G6"/>
  </mergeCells>
  <conditionalFormatting sqref="A5">
    <cfRule type="duplicateValues" dxfId="14" priority="1"/>
    <cfRule type="duplicateValues" dxfId="13" priority="2"/>
  </conditionalFormatting>
  <conditionalFormatting sqref="A5">
    <cfRule type="duplicateValues" dxfId="12"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zoomScale="85" zoomScaleNormal="85" workbookViewId="0">
      <selection activeCell="A7" sqref="A7"/>
    </sheetView>
  </sheetViews>
  <sheetFormatPr defaultColWidth="9.125" defaultRowHeight="12.75"/>
  <cols>
    <col min="1" max="1" width="11" style="484" bestFit="1" customWidth="1"/>
    <col min="2" max="2" width="93.5" style="484" customWidth="1"/>
    <col min="3" max="8" width="22" style="484" customWidth="1"/>
    <col min="9" max="9" width="42.25" style="484" bestFit="1" customWidth="1"/>
    <col min="10" max="16384" width="9.125" style="484"/>
  </cols>
  <sheetData>
    <row r="1" spans="1:9" ht="15">
      <c r="A1" s="483" t="s">
        <v>188</v>
      </c>
      <c r="B1" s="407" t="str">
        <f>Info!C2</f>
        <v>სს "პეისერა ბანკი საქართველო"</v>
      </c>
    </row>
    <row r="2" spans="1:9">
      <c r="A2" s="483" t="s">
        <v>189</v>
      </c>
      <c r="B2" s="486">
        <f>'1. key ratios'!B2</f>
        <v>44926</v>
      </c>
    </row>
    <row r="3" spans="1:9">
      <c r="A3" s="485" t="s">
        <v>562</v>
      </c>
    </row>
    <row r="4" spans="1:9">
      <c r="C4" s="495" t="s">
        <v>540</v>
      </c>
      <c r="D4" s="495" t="s">
        <v>541</v>
      </c>
      <c r="E4" s="495" t="s">
        <v>542</v>
      </c>
      <c r="F4" s="495" t="s">
        <v>543</v>
      </c>
      <c r="G4" s="495" t="s">
        <v>544</v>
      </c>
      <c r="H4" s="495" t="s">
        <v>545</v>
      </c>
      <c r="I4" s="495" t="s">
        <v>546</v>
      </c>
    </row>
    <row r="5" spans="1:9" ht="41.45" customHeight="1">
      <c r="A5" s="632" t="s">
        <v>712</v>
      </c>
      <c r="B5" s="633"/>
      <c r="C5" s="646" t="s">
        <v>550</v>
      </c>
      <c r="D5" s="646"/>
      <c r="E5" s="646" t="s">
        <v>551</v>
      </c>
      <c r="F5" s="646" t="s">
        <v>552</v>
      </c>
      <c r="G5" s="644" t="s">
        <v>553</v>
      </c>
      <c r="H5" s="644" t="s">
        <v>554</v>
      </c>
      <c r="I5" s="496" t="s">
        <v>555</v>
      </c>
    </row>
    <row r="6" spans="1:9" ht="41.45" customHeight="1">
      <c r="A6" s="636"/>
      <c r="B6" s="637"/>
      <c r="C6" s="535" t="s">
        <v>556</v>
      </c>
      <c r="D6" s="535" t="s">
        <v>557</v>
      </c>
      <c r="E6" s="646"/>
      <c r="F6" s="646"/>
      <c r="G6" s="645"/>
      <c r="H6" s="645"/>
      <c r="I6" s="496" t="s">
        <v>558</v>
      </c>
    </row>
    <row r="7" spans="1:9">
      <c r="A7" s="498">
        <v>1</v>
      </c>
      <c r="B7" s="505" t="s">
        <v>563</v>
      </c>
      <c r="C7" s="498"/>
      <c r="D7" s="498"/>
      <c r="E7" s="498"/>
      <c r="F7" s="498"/>
      <c r="G7" s="498"/>
      <c r="H7" s="498"/>
      <c r="I7" s="499">
        <f t="shared" ref="I7:I34" si="0">C7+D7-E7-F7-G7</f>
        <v>0</v>
      </c>
    </row>
    <row r="8" spans="1:9">
      <c r="A8" s="498">
        <v>2</v>
      </c>
      <c r="B8" s="505" t="s">
        <v>564</v>
      </c>
      <c r="C8" s="498"/>
      <c r="D8" s="498"/>
      <c r="E8" s="498"/>
      <c r="F8" s="498"/>
      <c r="G8" s="498"/>
      <c r="H8" s="498"/>
      <c r="I8" s="499">
        <f t="shared" si="0"/>
        <v>0</v>
      </c>
    </row>
    <row r="9" spans="1:9">
      <c r="A9" s="498">
        <v>3</v>
      </c>
      <c r="B9" s="505" t="s">
        <v>565</v>
      </c>
      <c r="C9" s="498"/>
      <c r="D9" s="498"/>
      <c r="E9" s="498"/>
      <c r="F9" s="498"/>
      <c r="G9" s="498"/>
      <c r="H9" s="498"/>
      <c r="I9" s="499">
        <f t="shared" si="0"/>
        <v>0</v>
      </c>
    </row>
    <row r="10" spans="1:9">
      <c r="A10" s="498">
        <v>4</v>
      </c>
      <c r="B10" s="505" t="s">
        <v>566</v>
      </c>
      <c r="C10" s="498"/>
      <c r="D10" s="498"/>
      <c r="E10" s="498"/>
      <c r="F10" s="498"/>
      <c r="G10" s="498"/>
      <c r="H10" s="498"/>
      <c r="I10" s="499">
        <f t="shared" si="0"/>
        <v>0</v>
      </c>
    </row>
    <row r="11" spans="1:9">
      <c r="A11" s="498">
        <v>5</v>
      </c>
      <c r="B11" s="505" t="s">
        <v>567</v>
      </c>
      <c r="C11" s="498"/>
      <c r="D11" s="498"/>
      <c r="E11" s="498"/>
      <c r="F11" s="498"/>
      <c r="G11" s="498"/>
      <c r="H11" s="498"/>
      <c r="I11" s="499">
        <f t="shared" si="0"/>
        <v>0</v>
      </c>
    </row>
    <row r="12" spans="1:9">
      <c r="A12" s="498">
        <v>6</v>
      </c>
      <c r="B12" s="505" t="s">
        <v>568</v>
      </c>
      <c r="C12" s="498"/>
      <c r="D12" s="498"/>
      <c r="E12" s="498"/>
      <c r="F12" s="498"/>
      <c r="G12" s="498"/>
      <c r="H12" s="498"/>
      <c r="I12" s="499">
        <f t="shared" si="0"/>
        <v>0</v>
      </c>
    </row>
    <row r="13" spans="1:9">
      <c r="A13" s="498">
        <v>7</v>
      </c>
      <c r="B13" s="505" t="s">
        <v>569</v>
      </c>
      <c r="C13" s="498"/>
      <c r="D13" s="498"/>
      <c r="E13" s="498"/>
      <c r="F13" s="498"/>
      <c r="G13" s="498"/>
      <c r="H13" s="498"/>
      <c r="I13" s="499">
        <f t="shared" si="0"/>
        <v>0</v>
      </c>
    </row>
    <row r="14" spans="1:9">
      <c r="A14" s="498">
        <v>8</v>
      </c>
      <c r="B14" s="505" t="s">
        <v>570</v>
      </c>
      <c r="C14" s="498"/>
      <c r="D14" s="498"/>
      <c r="E14" s="498"/>
      <c r="F14" s="498"/>
      <c r="G14" s="498"/>
      <c r="H14" s="498"/>
      <c r="I14" s="499">
        <f t="shared" si="0"/>
        <v>0</v>
      </c>
    </row>
    <row r="15" spans="1:9">
      <c r="A15" s="498">
        <v>9</v>
      </c>
      <c r="B15" s="505" t="s">
        <v>571</v>
      </c>
      <c r="C15" s="498"/>
      <c r="D15" s="498"/>
      <c r="E15" s="498"/>
      <c r="F15" s="498"/>
      <c r="G15" s="498"/>
      <c r="H15" s="498"/>
      <c r="I15" s="499">
        <f t="shared" si="0"/>
        <v>0</v>
      </c>
    </row>
    <row r="16" spans="1:9">
      <c r="A16" s="498">
        <v>10</v>
      </c>
      <c r="B16" s="505" t="s">
        <v>572</v>
      </c>
      <c r="C16" s="498"/>
      <c r="D16" s="498"/>
      <c r="E16" s="498"/>
      <c r="F16" s="498"/>
      <c r="G16" s="498"/>
      <c r="H16" s="498"/>
      <c r="I16" s="499">
        <f t="shared" si="0"/>
        <v>0</v>
      </c>
    </row>
    <row r="17" spans="1:9">
      <c r="A17" s="498">
        <v>11</v>
      </c>
      <c r="B17" s="505" t="s">
        <v>573</v>
      </c>
      <c r="C17" s="498"/>
      <c r="D17" s="498"/>
      <c r="E17" s="498"/>
      <c r="F17" s="498"/>
      <c r="G17" s="498"/>
      <c r="H17" s="498"/>
      <c r="I17" s="499">
        <f t="shared" si="0"/>
        <v>0</v>
      </c>
    </row>
    <row r="18" spans="1:9">
      <c r="A18" s="498">
        <v>12</v>
      </c>
      <c r="B18" s="505" t="s">
        <v>574</v>
      </c>
      <c r="C18" s="498"/>
      <c r="D18" s="498"/>
      <c r="E18" s="498"/>
      <c r="F18" s="498"/>
      <c r="G18" s="498"/>
      <c r="H18" s="498"/>
      <c r="I18" s="499">
        <f t="shared" si="0"/>
        <v>0</v>
      </c>
    </row>
    <row r="19" spans="1:9">
      <c r="A19" s="498">
        <v>13</v>
      </c>
      <c r="B19" s="505" t="s">
        <v>575</v>
      </c>
      <c r="C19" s="498"/>
      <c r="D19" s="498"/>
      <c r="E19" s="498"/>
      <c r="F19" s="498"/>
      <c r="G19" s="498"/>
      <c r="H19" s="498"/>
      <c r="I19" s="499">
        <f t="shared" si="0"/>
        <v>0</v>
      </c>
    </row>
    <row r="20" spans="1:9">
      <c r="A20" s="498">
        <v>14</v>
      </c>
      <c r="B20" s="505" t="s">
        <v>576</v>
      </c>
      <c r="C20" s="498"/>
      <c r="D20" s="498"/>
      <c r="E20" s="498"/>
      <c r="F20" s="498"/>
      <c r="G20" s="498"/>
      <c r="H20" s="498"/>
      <c r="I20" s="499">
        <f t="shared" si="0"/>
        <v>0</v>
      </c>
    </row>
    <row r="21" spans="1:9">
      <c r="A21" s="498">
        <v>15</v>
      </c>
      <c r="B21" s="505" t="s">
        <v>577</v>
      </c>
      <c r="C21" s="498"/>
      <c r="D21" s="498"/>
      <c r="E21" s="498"/>
      <c r="F21" s="498"/>
      <c r="G21" s="498"/>
      <c r="H21" s="498"/>
      <c r="I21" s="499">
        <f t="shared" si="0"/>
        <v>0</v>
      </c>
    </row>
    <row r="22" spans="1:9">
      <c r="A22" s="498">
        <v>16</v>
      </c>
      <c r="B22" s="505" t="s">
        <v>578</v>
      </c>
      <c r="C22" s="498"/>
      <c r="D22" s="498"/>
      <c r="E22" s="498"/>
      <c r="F22" s="498"/>
      <c r="G22" s="498"/>
      <c r="H22" s="498"/>
      <c r="I22" s="499">
        <f t="shared" si="0"/>
        <v>0</v>
      </c>
    </row>
    <row r="23" spans="1:9">
      <c r="A23" s="498">
        <v>17</v>
      </c>
      <c r="B23" s="505" t="s">
        <v>579</v>
      </c>
      <c r="C23" s="498"/>
      <c r="D23" s="498"/>
      <c r="E23" s="498"/>
      <c r="F23" s="498"/>
      <c r="G23" s="498"/>
      <c r="H23" s="498"/>
      <c r="I23" s="499">
        <f t="shared" si="0"/>
        <v>0</v>
      </c>
    </row>
    <row r="24" spans="1:9">
      <c r="A24" s="498">
        <v>18</v>
      </c>
      <c r="B24" s="505" t="s">
        <v>580</v>
      </c>
      <c r="C24" s="498"/>
      <c r="D24" s="498"/>
      <c r="E24" s="498"/>
      <c r="F24" s="498"/>
      <c r="G24" s="498"/>
      <c r="H24" s="498"/>
      <c r="I24" s="499">
        <f t="shared" si="0"/>
        <v>0</v>
      </c>
    </row>
    <row r="25" spans="1:9">
      <c r="A25" s="498">
        <v>19</v>
      </c>
      <c r="B25" s="505" t="s">
        <v>581</v>
      </c>
      <c r="C25" s="498"/>
      <c r="D25" s="498"/>
      <c r="E25" s="498"/>
      <c r="F25" s="498"/>
      <c r="G25" s="498"/>
      <c r="H25" s="498"/>
      <c r="I25" s="499">
        <f t="shared" si="0"/>
        <v>0</v>
      </c>
    </row>
    <row r="26" spans="1:9">
      <c r="A26" s="498">
        <v>20</v>
      </c>
      <c r="B26" s="505" t="s">
        <v>582</v>
      </c>
      <c r="C26" s="498"/>
      <c r="D26" s="498"/>
      <c r="E26" s="498"/>
      <c r="F26" s="498"/>
      <c r="G26" s="498"/>
      <c r="H26" s="498"/>
      <c r="I26" s="499">
        <f t="shared" si="0"/>
        <v>0</v>
      </c>
    </row>
    <row r="27" spans="1:9">
      <c r="A27" s="498">
        <v>21</v>
      </c>
      <c r="B27" s="505" t="s">
        <v>583</v>
      </c>
      <c r="C27" s="498"/>
      <c r="D27" s="498"/>
      <c r="E27" s="498"/>
      <c r="F27" s="498"/>
      <c r="G27" s="498"/>
      <c r="H27" s="498"/>
      <c r="I27" s="499">
        <f t="shared" si="0"/>
        <v>0</v>
      </c>
    </row>
    <row r="28" spans="1:9">
      <c r="A28" s="498">
        <v>22</v>
      </c>
      <c r="B28" s="505" t="s">
        <v>584</v>
      </c>
      <c r="C28" s="498"/>
      <c r="D28" s="498"/>
      <c r="E28" s="498"/>
      <c r="F28" s="498"/>
      <c r="G28" s="498"/>
      <c r="H28" s="498"/>
      <c r="I28" s="499">
        <f t="shared" si="0"/>
        <v>0</v>
      </c>
    </row>
    <row r="29" spans="1:9">
      <c r="A29" s="498">
        <v>23</v>
      </c>
      <c r="B29" s="505" t="s">
        <v>585</v>
      </c>
      <c r="C29" s="498"/>
      <c r="D29" s="498"/>
      <c r="E29" s="498"/>
      <c r="F29" s="498"/>
      <c r="G29" s="498"/>
      <c r="H29" s="498"/>
      <c r="I29" s="499">
        <f t="shared" si="0"/>
        <v>0</v>
      </c>
    </row>
    <row r="30" spans="1:9">
      <c r="A30" s="498">
        <v>24</v>
      </c>
      <c r="B30" s="505" t="s">
        <v>586</v>
      </c>
      <c r="C30" s="498"/>
      <c r="D30" s="498"/>
      <c r="E30" s="498"/>
      <c r="F30" s="498"/>
      <c r="G30" s="498"/>
      <c r="H30" s="498"/>
      <c r="I30" s="499">
        <f t="shared" si="0"/>
        <v>0</v>
      </c>
    </row>
    <row r="31" spans="1:9">
      <c r="A31" s="498">
        <v>25</v>
      </c>
      <c r="B31" s="505" t="s">
        <v>587</v>
      </c>
      <c r="C31" s="498"/>
      <c r="D31" s="498"/>
      <c r="E31" s="498"/>
      <c r="F31" s="498"/>
      <c r="G31" s="498"/>
      <c r="H31" s="498"/>
      <c r="I31" s="499">
        <f t="shared" si="0"/>
        <v>0</v>
      </c>
    </row>
    <row r="32" spans="1:9">
      <c r="A32" s="498">
        <v>26</v>
      </c>
      <c r="B32" s="505" t="s">
        <v>588</v>
      </c>
      <c r="C32" s="498"/>
      <c r="D32" s="498"/>
      <c r="E32" s="498"/>
      <c r="F32" s="498"/>
      <c r="G32" s="498"/>
      <c r="H32" s="498"/>
      <c r="I32" s="499">
        <f t="shared" si="0"/>
        <v>0</v>
      </c>
    </row>
    <row r="33" spans="1:9">
      <c r="A33" s="498">
        <v>27</v>
      </c>
      <c r="B33" s="498" t="s">
        <v>165</v>
      </c>
      <c r="C33" s="498"/>
      <c r="D33" s="498"/>
      <c r="E33" s="498"/>
      <c r="F33" s="498"/>
      <c r="G33" s="498"/>
      <c r="H33" s="498"/>
      <c r="I33" s="499">
        <f t="shared" si="0"/>
        <v>0</v>
      </c>
    </row>
    <row r="34" spans="1:9">
      <c r="A34" s="498">
        <v>28</v>
      </c>
      <c r="B34" s="490" t="s">
        <v>68</v>
      </c>
      <c r="C34" s="490">
        <f>SUM(C7:C33)</f>
        <v>0</v>
      </c>
      <c r="D34" s="490">
        <f t="shared" ref="D34:H34" si="1">SUM(D7:D33)</f>
        <v>0</v>
      </c>
      <c r="E34" s="490">
        <f t="shared" si="1"/>
        <v>0</v>
      </c>
      <c r="F34" s="490">
        <f t="shared" si="1"/>
        <v>0</v>
      </c>
      <c r="G34" s="490">
        <f t="shared" si="1"/>
        <v>0</v>
      </c>
      <c r="H34" s="490">
        <f t="shared" si="1"/>
        <v>0</v>
      </c>
      <c r="I34" s="499">
        <f t="shared" si="0"/>
        <v>0</v>
      </c>
    </row>
    <row r="36" spans="1:9">
      <c r="B36" s="506"/>
    </row>
    <row r="42" spans="1:9">
      <c r="A42" s="502"/>
      <c r="B42" s="502"/>
    </row>
    <row r="43" spans="1:9">
      <c r="A43" s="502"/>
      <c r="B43" s="502"/>
    </row>
  </sheetData>
  <mergeCells count="6">
    <mergeCell ref="H5:H6"/>
    <mergeCell ref="A5:B6"/>
    <mergeCell ref="C5:D5"/>
    <mergeCell ref="E5:E6"/>
    <mergeCell ref="F5:F6"/>
    <mergeCell ref="G5:G6"/>
  </mergeCells>
  <conditionalFormatting sqref="A5">
    <cfRule type="duplicateValues" dxfId="11" priority="1"/>
    <cfRule type="duplicateValues" dxfId="10" priority="2"/>
  </conditionalFormatting>
  <conditionalFormatting sqref="A5">
    <cfRule type="duplicateValues" dxfId="9"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85" zoomScaleNormal="85" workbookViewId="0">
      <selection activeCell="D18" sqref="D18"/>
    </sheetView>
  </sheetViews>
  <sheetFormatPr defaultColWidth="9.125" defaultRowHeight="12.75"/>
  <cols>
    <col min="1" max="1" width="11.875" style="484" bestFit="1" customWidth="1"/>
    <col min="2" max="2" width="108" style="484" bestFit="1" customWidth="1"/>
    <col min="3" max="3" width="35.5" style="484" customWidth="1"/>
    <col min="4" max="4" width="38.5" style="484" customWidth="1"/>
    <col min="5" max="16384" width="9.125" style="484"/>
  </cols>
  <sheetData>
    <row r="1" spans="1:4" ht="15">
      <c r="A1" s="483" t="s">
        <v>188</v>
      </c>
      <c r="B1" s="407" t="str">
        <f>Info!C2</f>
        <v>სს "პეისერა ბანკი საქართველო"</v>
      </c>
    </row>
    <row r="2" spans="1:4">
      <c r="A2" s="483" t="s">
        <v>189</v>
      </c>
      <c r="B2" s="486">
        <f>'1. key ratios'!B2</f>
        <v>44926</v>
      </c>
    </row>
    <row r="3" spans="1:4">
      <c r="A3" s="485" t="s">
        <v>589</v>
      </c>
    </row>
    <row r="5" spans="1:4" ht="38.25">
      <c r="A5" s="647" t="s">
        <v>590</v>
      </c>
      <c r="B5" s="647"/>
      <c r="C5" s="487" t="s">
        <v>591</v>
      </c>
      <c r="D5" s="487" t="s">
        <v>592</v>
      </c>
    </row>
    <row r="6" spans="1:4">
      <c r="A6" s="507">
        <v>1</v>
      </c>
      <c r="B6" s="508" t="s">
        <v>593</v>
      </c>
      <c r="C6" s="498"/>
      <c r="D6" s="498"/>
    </row>
    <row r="7" spans="1:4">
      <c r="A7" s="509">
        <v>2</v>
      </c>
      <c r="B7" s="508" t="s">
        <v>594</v>
      </c>
      <c r="C7" s="498">
        <f>SUM(C8:C11)</f>
        <v>0</v>
      </c>
      <c r="D7" s="498">
        <f>SUM(D8:D11)</f>
        <v>0</v>
      </c>
    </row>
    <row r="8" spans="1:4">
      <c r="A8" s="509">
        <v>2.1</v>
      </c>
      <c r="B8" s="510" t="s">
        <v>595</v>
      </c>
      <c r="C8" s="498"/>
      <c r="D8" s="498"/>
    </row>
    <row r="9" spans="1:4">
      <c r="A9" s="509">
        <v>2.2000000000000002</v>
      </c>
      <c r="B9" s="510" t="s">
        <v>596</v>
      </c>
      <c r="C9" s="498"/>
      <c r="D9" s="498"/>
    </row>
    <row r="10" spans="1:4">
      <c r="A10" s="509">
        <v>2.2999999999999998</v>
      </c>
      <c r="B10" s="510" t="s">
        <v>597</v>
      </c>
      <c r="C10" s="498"/>
      <c r="D10" s="498"/>
    </row>
    <row r="11" spans="1:4">
      <c r="A11" s="509">
        <v>2.4</v>
      </c>
      <c r="B11" s="510" t="s">
        <v>598</v>
      </c>
      <c r="C11" s="498"/>
      <c r="D11" s="498"/>
    </row>
    <row r="12" spans="1:4">
      <c r="A12" s="507">
        <v>3</v>
      </c>
      <c r="B12" s="508" t="s">
        <v>599</v>
      </c>
      <c r="C12" s="498">
        <f>SUM(C13:C18)</f>
        <v>0</v>
      </c>
      <c r="D12" s="498">
        <f>SUM(D13:D18)</f>
        <v>0</v>
      </c>
    </row>
    <row r="13" spans="1:4">
      <c r="A13" s="509">
        <v>3.1</v>
      </c>
      <c r="B13" s="510" t="s">
        <v>600</v>
      </c>
      <c r="C13" s="498"/>
      <c r="D13" s="498"/>
    </row>
    <row r="14" spans="1:4">
      <c r="A14" s="509">
        <v>3.2</v>
      </c>
      <c r="B14" s="510" t="s">
        <v>601</v>
      </c>
      <c r="C14" s="498"/>
      <c r="D14" s="498"/>
    </row>
    <row r="15" spans="1:4">
      <c r="A15" s="509">
        <v>3.3</v>
      </c>
      <c r="B15" s="510" t="s">
        <v>602</v>
      </c>
      <c r="C15" s="498"/>
      <c r="D15" s="498"/>
    </row>
    <row r="16" spans="1:4">
      <c r="A16" s="509">
        <v>3.4</v>
      </c>
      <c r="B16" s="510" t="s">
        <v>603</v>
      </c>
      <c r="C16" s="498"/>
      <c r="D16" s="498"/>
    </row>
    <row r="17" spans="1:4">
      <c r="A17" s="509">
        <v>3.5</v>
      </c>
      <c r="B17" s="510" t="s">
        <v>604</v>
      </c>
      <c r="C17" s="498"/>
      <c r="D17" s="498"/>
    </row>
    <row r="18" spans="1:4">
      <c r="A18" s="509">
        <v>3.6</v>
      </c>
      <c r="B18" s="510" t="s">
        <v>605</v>
      </c>
      <c r="C18" s="498"/>
      <c r="D18" s="498"/>
    </row>
    <row r="19" spans="1:4">
      <c r="A19" s="511">
        <v>4</v>
      </c>
      <c r="B19" s="508" t="s">
        <v>606</v>
      </c>
      <c r="C19" s="490">
        <f>C6+C7-C12</f>
        <v>0</v>
      </c>
      <c r="D19" s="490">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85" zoomScaleNormal="85" workbookViewId="0">
      <selection activeCell="H40" sqref="H40"/>
    </sheetView>
  </sheetViews>
  <sheetFormatPr defaultColWidth="9.125" defaultRowHeight="12.75"/>
  <cols>
    <col min="1" max="1" width="11.875" style="484" bestFit="1" customWidth="1"/>
    <col min="2" max="2" width="124.75" style="484" customWidth="1"/>
    <col min="3" max="3" width="21.5" style="484" customWidth="1"/>
    <col min="4" max="4" width="49.125" style="484" customWidth="1"/>
    <col min="5" max="16384" width="9.125" style="484"/>
  </cols>
  <sheetData>
    <row r="1" spans="1:4" ht="15">
      <c r="A1" s="483" t="s">
        <v>188</v>
      </c>
      <c r="B1" s="407" t="str">
        <f>Info!C2</f>
        <v>სს "პეისერა ბანკი საქართველო"</v>
      </c>
    </row>
    <row r="2" spans="1:4">
      <c r="A2" s="483" t="s">
        <v>189</v>
      </c>
      <c r="B2" s="486">
        <f>'1. key ratios'!B2</f>
        <v>44926</v>
      </c>
    </row>
    <row r="3" spans="1:4">
      <c r="A3" s="485" t="s">
        <v>607</v>
      </c>
    </row>
    <row r="4" spans="1:4">
      <c r="A4" s="485"/>
    </row>
    <row r="5" spans="1:4" ht="15" customHeight="1">
      <c r="A5" s="648" t="s">
        <v>608</v>
      </c>
      <c r="B5" s="649"/>
      <c r="C5" s="638" t="s">
        <v>609</v>
      </c>
      <c r="D5" s="652" t="s">
        <v>610</v>
      </c>
    </row>
    <row r="6" spans="1:4">
      <c r="A6" s="650"/>
      <c r="B6" s="651"/>
      <c r="C6" s="641"/>
      <c r="D6" s="652"/>
    </row>
    <row r="7" spans="1:4">
      <c r="A7" s="490">
        <v>1</v>
      </c>
      <c r="B7" s="490" t="s">
        <v>611</v>
      </c>
      <c r="C7" s="498"/>
      <c r="D7" s="512"/>
    </row>
    <row r="8" spans="1:4">
      <c r="A8" s="498">
        <v>2</v>
      </c>
      <c r="B8" s="498" t="s">
        <v>612</v>
      </c>
      <c r="C8" s="498"/>
      <c r="D8" s="512"/>
    </row>
    <row r="9" spans="1:4">
      <c r="A9" s="498">
        <v>3</v>
      </c>
      <c r="B9" s="513" t="s">
        <v>613</v>
      </c>
      <c r="C9" s="498"/>
      <c r="D9" s="512"/>
    </row>
    <row r="10" spans="1:4">
      <c r="A10" s="498">
        <v>4</v>
      </c>
      <c r="B10" s="498" t="s">
        <v>614</v>
      </c>
      <c r="C10" s="498">
        <f>SUM(C11:C18)</f>
        <v>0</v>
      </c>
      <c r="D10" s="512"/>
    </row>
    <row r="11" spans="1:4">
      <c r="A11" s="498">
        <v>5</v>
      </c>
      <c r="B11" s="514" t="s">
        <v>615</v>
      </c>
      <c r="C11" s="498"/>
      <c r="D11" s="512"/>
    </row>
    <row r="12" spans="1:4">
      <c r="A12" s="498">
        <v>6</v>
      </c>
      <c r="B12" s="514" t="s">
        <v>616</v>
      </c>
      <c r="C12" s="498"/>
      <c r="D12" s="512"/>
    </row>
    <row r="13" spans="1:4">
      <c r="A13" s="498">
        <v>7</v>
      </c>
      <c r="B13" s="514" t="s">
        <v>617</v>
      </c>
      <c r="C13" s="498"/>
      <c r="D13" s="512"/>
    </row>
    <row r="14" spans="1:4">
      <c r="A14" s="498">
        <v>8</v>
      </c>
      <c r="B14" s="514" t="s">
        <v>618</v>
      </c>
      <c r="C14" s="498"/>
      <c r="D14" s="498"/>
    </row>
    <row r="15" spans="1:4">
      <c r="A15" s="498">
        <v>9</v>
      </c>
      <c r="B15" s="514" t="s">
        <v>619</v>
      </c>
      <c r="C15" s="498"/>
      <c r="D15" s="498"/>
    </row>
    <row r="16" spans="1:4">
      <c r="A16" s="498">
        <v>10</v>
      </c>
      <c r="B16" s="514" t="s">
        <v>620</v>
      </c>
      <c r="C16" s="498"/>
      <c r="D16" s="512"/>
    </row>
    <row r="17" spans="1:4">
      <c r="A17" s="498">
        <v>11</v>
      </c>
      <c r="B17" s="514" t="s">
        <v>621</v>
      </c>
      <c r="C17" s="498"/>
      <c r="D17" s="498"/>
    </row>
    <row r="18" spans="1:4">
      <c r="A18" s="498">
        <v>12</v>
      </c>
      <c r="B18" s="514" t="s">
        <v>622</v>
      </c>
      <c r="C18" s="498"/>
      <c r="D18" s="512"/>
    </row>
    <row r="19" spans="1:4">
      <c r="A19" s="490">
        <v>13</v>
      </c>
      <c r="B19" s="515" t="s">
        <v>623</v>
      </c>
      <c r="C19" s="490">
        <f>C7+C8+C9-C10</f>
        <v>0</v>
      </c>
      <c r="D19" s="516"/>
    </row>
    <row r="22" spans="1:4">
      <c r="B22" s="483"/>
    </row>
    <row r="23" spans="1:4">
      <c r="B23" s="483"/>
    </row>
    <row r="24" spans="1:4">
      <c r="B24" s="48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opLeftCell="B1" zoomScale="70" zoomScaleNormal="70" workbookViewId="0">
      <selection activeCell="B1" sqref="B1"/>
    </sheetView>
  </sheetViews>
  <sheetFormatPr defaultColWidth="9.125" defaultRowHeight="12.75"/>
  <cols>
    <col min="1" max="1" width="11.875" style="484" bestFit="1" customWidth="1"/>
    <col min="2" max="2" width="80.75" style="484" customWidth="1"/>
    <col min="3" max="3" width="15.5" style="484" customWidth="1"/>
    <col min="4" max="5" width="22.25" style="484" customWidth="1"/>
    <col min="6" max="6" width="23.5" style="484" customWidth="1"/>
    <col min="7" max="14" width="22.25" style="484" customWidth="1"/>
    <col min="15" max="15" width="23.25" style="484" bestFit="1" customWidth="1"/>
    <col min="16" max="16" width="21.75" style="484" bestFit="1" customWidth="1"/>
    <col min="17" max="19" width="19" style="484" bestFit="1" customWidth="1"/>
    <col min="20" max="20" width="16.125" style="484" customWidth="1"/>
    <col min="21" max="21" width="10.5" style="484" bestFit="1" customWidth="1"/>
    <col min="22" max="22" width="20" style="484" customWidth="1"/>
    <col min="23" max="16384" width="9.125" style="484"/>
  </cols>
  <sheetData>
    <row r="1" spans="1:22" ht="15">
      <c r="A1" s="483" t="s">
        <v>188</v>
      </c>
      <c r="B1" s="407" t="str">
        <f>Info!C2</f>
        <v>სს "პეისერა ბანკი საქართველო"</v>
      </c>
    </row>
    <row r="2" spans="1:22">
      <c r="A2" s="483" t="s">
        <v>189</v>
      </c>
      <c r="B2" s="486">
        <f>'1. key ratios'!B2</f>
        <v>44926</v>
      </c>
      <c r="C2" s="494"/>
    </row>
    <row r="3" spans="1:22">
      <c r="A3" s="485" t="s">
        <v>624</v>
      </c>
    </row>
    <row r="5" spans="1:22" ht="15" customHeight="1">
      <c r="A5" s="638" t="s">
        <v>625</v>
      </c>
      <c r="B5" s="640"/>
      <c r="C5" s="655" t="s">
        <v>626</v>
      </c>
      <c r="D5" s="656"/>
      <c r="E5" s="656"/>
      <c r="F5" s="656"/>
      <c r="G5" s="656"/>
      <c r="H5" s="656"/>
      <c r="I5" s="656"/>
      <c r="J5" s="656"/>
      <c r="K5" s="656"/>
      <c r="L5" s="656"/>
      <c r="M5" s="656"/>
      <c r="N5" s="656"/>
      <c r="O5" s="656"/>
      <c r="P5" s="656"/>
      <c r="Q5" s="656"/>
      <c r="R5" s="656"/>
      <c r="S5" s="656"/>
      <c r="T5" s="656"/>
      <c r="U5" s="657"/>
      <c r="V5" s="517"/>
    </row>
    <row r="6" spans="1:22">
      <c r="A6" s="653"/>
      <c r="B6" s="654"/>
      <c r="C6" s="658" t="s">
        <v>68</v>
      </c>
      <c r="D6" s="660" t="s">
        <v>627</v>
      </c>
      <c r="E6" s="660"/>
      <c r="F6" s="645"/>
      <c r="G6" s="661" t="s">
        <v>628</v>
      </c>
      <c r="H6" s="662"/>
      <c r="I6" s="662"/>
      <c r="J6" s="662"/>
      <c r="K6" s="663"/>
      <c r="L6" s="518"/>
      <c r="M6" s="664" t="s">
        <v>629</v>
      </c>
      <c r="N6" s="664"/>
      <c r="O6" s="645"/>
      <c r="P6" s="645"/>
      <c r="Q6" s="645"/>
      <c r="R6" s="645"/>
      <c r="S6" s="645"/>
      <c r="T6" s="645"/>
      <c r="U6" s="645"/>
      <c r="V6" s="518"/>
    </row>
    <row r="7" spans="1:22" ht="25.5">
      <c r="A7" s="641"/>
      <c r="B7" s="643"/>
      <c r="C7" s="659"/>
      <c r="D7" s="519"/>
      <c r="E7" s="496" t="s">
        <v>630</v>
      </c>
      <c r="F7" s="496" t="s">
        <v>631</v>
      </c>
      <c r="G7" s="494"/>
      <c r="H7" s="496" t="s">
        <v>630</v>
      </c>
      <c r="I7" s="496" t="s">
        <v>657</v>
      </c>
      <c r="J7" s="496" t="s">
        <v>632</v>
      </c>
      <c r="K7" s="496" t="s">
        <v>633</v>
      </c>
      <c r="L7" s="520"/>
      <c r="M7" s="535" t="s">
        <v>634</v>
      </c>
      <c r="N7" s="496" t="s">
        <v>632</v>
      </c>
      <c r="O7" s="496" t="s">
        <v>635</v>
      </c>
      <c r="P7" s="496" t="s">
        <v>636</v>
      </c>
      <c r="Q7" s="496" t="s">
        <v>637</v>
      </c>
      <c r="R7" s="496" t="s">
        <v>638</v>
      </c>
      <c r="S7" s="496" t="s">
        <v>639</v>
      </c>
      <c r="T7" s="521" t="s">
        <v>640</v>
      </c>
      <c r="U7" s="496" t="s">
        <v>641</v>
      </c>
      <c r="V7" s="517"/>
    </row>
    <row r="8" spans="1:22">
      <c r="A8" s="522">
        <v>1</v>
      </c>
      <c r="B8" s="490" t="s">
        <v>642</v>
      </c>
      <c r="C8" s="490"/>
      <c r="D8" s="498"/>
      <c r="E8" s="498"/>
      <c r="F8" s="498"/>
      <c r="G8" s="498"/>
      <c r="H8" s="498"/>
      <c r="I8" s="498"/>
      <c r="J8" s="498"/>
      <c r="K8" s="498"/>
      <c r="L8" s="498"/>
      <c r="M8" s="498"/>
      <c r="N8" s="498"/>
      <c r="O8" s="498"/>
      <c r="P8" s="498"/>
      <c r="Q8" s="498"/>
      <c r="R8" s="498"/>
      <c r="S8" s="498"/>
      <c r="T8" s="498"/>
      <c r="U8" s="498"/>
    </row>
    <row r="9" spans="1:22">
      <c r="A9" s="498">
        <v>1.1000000000000001</v>
      </c>
      <c r="B9" s="523" t="s">
        <v>643</v>
      </c>
      <c r="C9" s="523"/>
      <c r="D9" s="498"/>
      <c r="E9" s="498"/>
      <c r="F9" s="498"/>
      <c r="G9" s="498"/>
      <c r="H9" s="498"/>
      <c r="I9" s="498"/>
      <c r="J9" s="498"/>
      <c r="K9" s="498"/>
      <c r="L9" s="498"/>
      <c r="M9" s="498"/>
      <c r="N9" s="498"/>
      <c r="O9" s="498"/>
      <c r="P9" s="498"/>
      <c r="Q9" s="498"/>
      <c r="R9" s="498"/>
      <c r="S9" s="498"/>
      <c r="T9" s="498"/>
      <c r="U9" s="498"/>
    </row>
    <row r="10" spans="1:22">
      <c r="A10" s="498">
        <v>1.2</v>
      </c>
      <c r="B10" s="523" t="s">
        <v>644</v>
      </c>
      <c r="C10" s="523"/>
      <c r="D10" s="498"/>
      <c r="E10" s="498"/>
      <c r="F10" s="498"/>
      <c r="G10" s="498"/>
      <c r="H10" s="498"/>
      <c r="I10" s="498"/>
      <c r="J10" s="498"/>
      <c r="K10" s="498"/>
      <c r="L10" s="498"/>
      <c r="M10" s="498"/>
      <c r="N10" s="498"/>
      <c r="O10" s="498"/>
      <c r="P10" s="498"/>
      <c r="Q10" s="498"/>
      <c r="R10" s="498"/>
      <c r="S10" s="498"/>
      <c r="T10" s="498"/>
      <c r="U10" s="498"/>
    </row>
    <row r="11" spans="1:22">
      <c r="A11" s="498">
        <v>1.3</v>
      </c>
      <c r="B11" s="523" t="s">
        <v>645</v>
      </c>
      <c r="C11" s="523"/>
      <c r="D11" s="498"/>
      <c r="E11" s="498"/>
      <c r="F11" s="498"/>
      <c r="G11" s="498"/>
      <c r="H11" s="498"/>
      <c r="I11" s="498"/>
      <c r="J11" s="498"/>
      <c r="K11" s="498"/>
      <c r="L11" s="498"/>
      <c r="M11" s="498"/>
      <c r="N11" s="498"/>
      <c r="O11" s="498"/>
      <c r="P11" s="498"/>
      <c r="Q11" s="498"/>
      <c r="R11" s="498"/>
      <c r="S11" s="498"/>
      <c r="T11" s="498"/>
      <c r="U11" s="498"/>
    </row>
    <row r="12" spans="1:22">
      <c r="A12" s="498">
        <v>1.4</v>
      </c>
      <c r="B12" s="523" t="s">
        <v>646</v>
      </c>
      <c r="C12" s="523"/>
      <c r="D12" s="498"/>
      <c r="E12" s="498"/>
      <c r="F12" s="498"/>
      <c r="G12" s="498"/>
      <c r="H12" s="498"/>
      <c r="I12" s="498"/>
      <c r="J12" s="498"/>
      <c r="K12" s="498"/>
      <c r="L12" s="498"/>
      <c r="M12" s="498"/>
      <c r="N12" s="498"/>
      <c r="O12" s="498"/>
      <c r="P12" s="498"/>
      <c r="Q12" s="498"/>
      <c r="R12" s="498"/>
      <c r="S12" s="498"/>
      <c r="T12" s="498"/>
      <c r="U12" s="498"/>
    </row>
    <row r="13" spans="1:22">
      <c r="A13" s="498">
        <v>1.5</v>
      </c>
      <c r="B13" s="523" t="s">
        <v>647</v>
      </c>
      <c r="C13" s="523"/>
      <c r="D13" s="498"/>
      <c r="E13" s="498"/>
      <c r="F13" s="498"/>
      <c r="G13" s="498"/>
      <c r="H13" s="498"/>
      <c r="I13" s="498"/>
      <c r="J13" s="498"/>
      <c r="K13" s="498"/>
      <c r="L13" s="498"/>
      <c r="M13" s="498"/>
      <c r="N13" s="498"/>
      <c r="O13" s="498"/>
      <c r="P13" s="498"/>
      <c r="Q13" s="498"/>
      <c r="R13" s="498"/>
      <c r="S13" s="498"/>
      <c r="T13" s="498"/>
      <c r="U13" s="498"/>
    </row>
    <row r="14" spans="1:22">
      <c r="A14" s="498">
        <v>1.6</v>
      </c>
      <c r="B14" s="523" t="s">
        <v>648</v>
      </c>
      <c r="C14" s="523"/>
      <c r="D14" s="498"/>
      <c r="E14" s="498"/>
      <c r="F14" s="498"/>
      <c r="G14" s="498"/>
      <c r="H14" s="498"/>
      <c r="I14" s="498"/>
      <c r="J14" s="498"/>
      <c r="K14" s="498"/>
      <c r="L14" s="498"/>
      <c r="M14" s="498"/>
      <c r="N14" s="498"/>
      <c r="O14" s="498"/>
      <c r="P14" s="498"/>
      <c r="Q14" s="498"/>
      <c r="R14" s="498"/>
      <c r="S14" s="498"/>
      <c r="T14" s="498"/>
      <c r="U14" s="498"/>
    </row>
    <row r="15" spans="1:22">
      <c r="A15" s="522">
        <v>2</v>
      </c>
      <c r="B15" s="490" t="s">
        <v>649</v>
      </c>
      <c r="C15" s="490"/>
      <c r="D15" s="498"/>
      <c r="E15" s="498"/>
      <c r="F15" s="498"/>
      <c r="G15" s="498"/>
      <c r="H15" s="498"/>
      <c r="I15" s="498"/>
      <c r="J15" s="498"/>
      <c r="K15" s="498"/>
      <c r="L15" s="498"/>
      <c r="M15" s="498"/>
      <c r="N15" s="498"/>
      <c r="O15" s="498"/>
      <c r="P15" s="498"/>
      <c r="Q15" s="498"/>
      <c r="R15" s="498"/>
      <c r="S15" s="498"/>
      <c r="T15" s="498"/>
      <c r="U15" s="498"/>
    </row>
    <row r="16" spans="1:22">
      <c r="A16" s="498">
        <v>2.1</v>
      </c>
      <c r="B16" s="523" t="s">
        <v>643</v>
      </c>
      <c r="C16" s="523"/>
      <c r="D16" s="498"/>
      <c r="E16" s="498"/>
      <c r="F16" s="498"/>
      <c r="G16" s="498"/>
      <c r="H16" s="498"/>
      <c r="I16" s="498"/>
      <c r="J16" s="498"/>
      <c r="K16" s="498"/>
      <c r="L16" s="498"/>
      <c r="M16" s="498"/>
      <c r="N16" s="498"/>
      <c r="O16" s="498"/>
      <c r="P16" s="498"/>
      <c r="Q16" s="498"/>
      <c r="R16" s="498"/>
      <c r="S16" s="498"/>
      <c r="T16" s="498"/>
      <c r="U16" s="498"/>
    </row>
    <row r="17" spans="1:21">
      <c r="A17" s="498">
        <v>2.2000000000000002</v>
      </c>
      <c r="B17" s="523" t="s">
        <v>644</v>
      </c>
      <c r="C17" s="523"/>
      <c r="D17" s="498"/>
      <c r="E17" s="498"/>
      <c r="F17" s="498"/>
      <c r="G17" s="498"/>
      <c r="H17" s="498"/>
      <c r="I17" s="498"/>
      <c r="J17" s="498"/>
      <c r="K17" s="498"/>
      <c r="L17" s="498"/>
      <c r="M17" s="498"/>
      <c r="N17" s="498"/>
      <c r="O17" s="498"/>
      <c r="P17" s="498"/>
      <c r="Q17" s="498"/>
      <c r="R17" s="498"/>
      <c r="S17" s="498"/>
      <c r="T17" s="498"/>
      <c r="U17" s="498"/>
    </row>
    <row r="18" spans="1:21">
      <c r="A18" s="498">
        <v>2.2999999999999998</v>
      </c>
      <c r="B18" s="523" t="s">
        <v>645</v>
      </c>
      <c r="C18" s="523"/>
      <c r="D18" s="498"/>
      <c r="E18" s="498"/>
      <c r="F18" s="498"/>
      <c r="G18" s="498"/>
      <c r="H18" s="498"/>
      <c r="I18" s="498"/>
      <c r="J18" s="498"/>
      <c r="K18" s="498"/>
      <c r="L18" s="498"/>
      <c r="M18" s="498"/>
      <c r="N18" s="498"/>
      <c r="O18" s="498"/>
      <c r="P18" s="498"/>
      <c r="Q18" s="498"/>
      <c r="R18" s="498"/>
      <c r="S18" s="498"/>
      <c r="T18" s="498"/>
      <c r="U18" s="498"/>
    </row>
    <row r="19" spans="1:21">
      <c r="A19" s="498">
        <v>2.4</v>
      </c>
      <c r="B19" s="523" t="s">
        <v>646</v>
      </c>
      <c r="C19" s="523"/>
      <c r="D19" s="498"/>
      <c r="E19" s="498"/>
      <c r="F19" s="498"/>
      <c r="G19" s="498"/>
      <c r="H19" s="498"/>
      <c r="I19" s="498"/>
      <c r="J19" s="498"/>
      <c r="K19" s="498"/>
      <c r="L19" s="498"/>
      <c r="M19" s="498"/>
      <c r="N19" s="498"/>
      <c r="O19" s="498"/>
      <c r="P19" s="498"/>
      <c r="Q19" s="498"/>
      <c r="R19" s="498"/>
      <c r="S19" s="498"/>
      <c r="T19" s="498"/>
      <c r="U19" s="498"/>
    </row>
    <row r="20" spans="1:21">
      <c r="A20" s="498">
        <v>2.5</v>
      </c>
      <c r="B20" s="523" t="s">
        <v>647</v>
      </c>
      <c r="C20" s="523"/>
      <c r="D20" s="498"/>
      <c r="E20" s="498"/>
      <c r="F20" s="498"/>
      <c r="G20" s="498"/>
      <c r="H20" s="498"/>
      <c r="I20" s="498"/>
      <c r="J20" s="498"/>
      <c r="K20" s="498"/>
      <c r="L20" s="498"/>
      <c r="M20" s="498"/>
      <c r="N20" s="498"/>
      <c r="O20" s="498"/>
      <c r="P20" s="498"/>
      <c r="Q20" s="498"/>
      <c r="R20" s="498"/>
      <c r="S20" s="498"/>
      <c r="T20" s="498"/>
      <c r="U20" s="498"/>
    </row>
    <row r="21" spans="1:21">
      <c r="A21" s="498">
        <v>2.6</v>
      </c>
      <c r="B21" s="523" t="s">
        <v>648</v>
      </c>
      <c r="C21" s="523"/>
      <c r="D21" s="498"/>
      <c r="E21" s="498"/>
      <c r="F21" s="498"/>
      <c r="G21" s="498"/>
      <c r="H21" s="498"/>
      <c r="I21" s="498"/>
      <c r="J21" s="498"/>
      <c r="K21" s="498"/>
      <c r="L21" s="498"/>
      <c r="M21" s="498"/>
      <c r="N21" s="498"/>
      <c r="O21" s="498"/>
      <c r="P21" s="498"/>
      <c r="Q21" s="498"/>
      <c r="R21" s="498"/>
      <c r="S21" s="498"/>
      <c r="T21" s="498"/>
      <c r="U21" s="498"/>
    </row>
    <row r="22" spans="1:21">
      <c r="A22" s="522">
        <v>3</v>
      </c>
      <c r="B22" s="490" t="s">
        <v>650</v>
      </c>
      <c r="C22" s="490"/>
      <c r="D22" s="498"/>
      <c r="E22" s="524"/>
      <c r="F22" s="524"/>
      <c r="G22" s="498"/>
      <c r="H22" s="524"/>
      <c r="I22" s="524"/>
      <c r="J22" s="524"/>
      <c r="K22" s="524"/>
      <c r="L22" s="498"/>
      <c r="M22" s="524"/>
      <c r="N22" s="524"/>
      <c r="O22" s="524"/>
      <c r="P22" s="524"/>
      <c r="Q22" s="524"/>
      <c r="R22" s="524"/>
      <c r="S22" s="524"/>
      <c r="T22" s="524"/>
      <c r="U22" s="498"/>
    </row>
    <row r="23" spans="1:21">
      <c r="A23" s="498">
        <v>3.1</v>
      </c>
      <c r="B23" s="523" t="s">
        <v>643</v>
      </c>
      <c r="C23" s="523"/>
      <c r="D23" s="498"/>
      <c r="E23" s="524"/>
      <c r="F23" s="524"/>
      <c r="G23" s="498"/>
      <c r="H23" s="524"/>
      <c r="I23" s="524"/>
      <c r="J23" s="524"/>
      <c r="K23" s="524"/>
      <c r="L23" s="498"/>
      <c r="M23" s="524"/>
      <c r="N23" s="524"/>
      <c r="O23" s="524"/>
      <c r="P23" s="524"/>
      <c r="Q23" s="524"/>
      <c r="R23" s="524"/>
      <c r="S23" s="524"/>
      <c r="T23" s="524"/>
      <c r="U23" s="498"/>
    </row>
    <row r="24" spans="1:21">
      <c r="A24" s="498">
        <v>3.2</v>
      </c>
      <c r="B24" s="523" t="s">
        <v>644</v>
      </c>
      <c r="C24" s="523"/>
      <c r="D24" s="498"/>
      <c r="E24" s="524"/>
      <c r="F24" s="524"/>
      <c r="G24" s="498"/>
      <c r="H24" s="524"/>
      <c r="I24" s="524"/>
      <c r="J24" s="524"/>
      <c r="K24" s="524"/>
      <c r="L24" s="498"/>
      <c r="M24" s="524"/>
      <c r="N24" s="524"/>
      <c r="O24" s="524"/>
      <c r="P24" s="524"/>
      <c r="Q24" s="524"/>
      <c r="R24" s="524"/>
      <c r="S24" s="524"/>
      <c r="T24" s="524"/>
      <c r="U24" s="498"/>
    </row>
    <row r="25" spans="1:21">
      <c r="A25" s="498">
        <v>3.3</v>
      </c>
      <c r="B25" s="523" t="s">
        <v>645</v>
      </c>
      <c r="C25" s="523"/>
      <c r="D25" s="498"/>
      <c r="E25" s="524"/>
      <c r="F25" s="524"/>
      <c r="G25" s="498"/>
      <c r="H25" s="524"/>
      <c r="I25" s="524"/>
      <c r="J25" s="524"/>
      <c r="K25" s="524"/>
      <c r="L25" s="498"/>
      <c r="M25" s="524"/>
      <c r="N25" s="524"/>
      <c r="O25" s="524"/>
      <c r="P25" s="524"/>
      <c r="Q25" s="524"/>
      <c r="R25" s="524"/>
      <c r="S25" s="524"/>
      <c r="T25" s="524"/>
      <c r="U25" s="498"/>
    </row>
    <row r="26" spans="1:21">
      <c r="A26" s="498">
        <v>3.4</v>
      </c>
      <c r="B26" s="523" t="s">
        <v>646</v>
      </c>
      <c r="C26" s="523"/>
      <c r="D26" s="498"/>
      <c r="E26" s="524"/>
      <c r="F26" s="524"/>
      <c r="G26" s="498"/>
      <c r="H26" s="524"/>
      <c r="I26" s="524"/>
      <c r="J26" s="524"/>
      <c r="K26" s="524"/>
      <c r="L26" s="498"/>
      <c r="M26" s="524"/>
      <c r="N26" s="524"/>
      <c r="O26" s="524"/>
      <c r="P26" s="524"/>
      <c r="Q26" s="524"/>
      <c r="R26" s="524"/>
      <c r="S26" s="524"/>
      <c r="T26" s="524"/>
      <c r="U26" s="498"/>
    </row>
    <row r="27" spans="1:21">
      <c r="A27" s="498">
        <v>3.5</v>
      </c>
      <c r="B27" s="523" t="s">
        <v>647</v>
      </c>
      <c r="C27" s="523"/>
      <c r="D27" s="498"/>
      <c r="E27" s="524"/>
      <c r="F27" s="524"/>
      <c r="G27" s="498"/>
      <c r="H27" s="524"/>
      <c r="I27" s="524"/>
      <c r="J27" s="524"/>
      <c r="K27" s="524"/>
      <c r="L27" s="498"/>
      <c r="M27" s="524"/>
      <c r="N27" s="524"/>
      <c r="O27" s="524"/>
      <c r="P27" s="524"/>
      <c r="Q27" s="524"/>
      <c r="R27" s="524"/>
      <c r="S27" s="524"/>
      <c r="T27" s="524"/>
      <c r="U27" s="498"/>
    </row>
    <row r="28" spans="1:21">
      <c r="A28" s="498">
        <v>3.6</v>
      </c>
      <c r="B28" s="523" t="s">
        <v>648</v>
      </c>
      <c r="C28" s="523"/>
      <c r="D28" s="498"/>
      <c r="E28" s="524"/>
      <c r="F28" s="524"/>
      <c r="G28" s="498"/>
      <c r="H28" s="524"/>
      <c r="I28" s="524"/>
      <c r="J28" s="524"/>
      <c r="K28" s="524"/>
      <c r="L28" s="498"/>
      <c r="M28" s="524"/>
      <c r="N28" s="524"/>
      <c r="O28" s="524"/>
      <c r="P28" s="524"/>
      <c r="Q28" s="524"/>
      <c r="R28" s="524"/>
      <c r="S28" s="524"/>
      <c r="T28" s="524"/>
      <c r="U28" s="498"/>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85" zoomScaleNormal="85" workbookViewId="0"/>
  </sheetViews>
  <sheetFormatPr defaultColWidth="9.125" defaultRowHeight="12.75"/>
  <cols>
    <col min="1" max="1" width="11.875" style="484" bestFit="1" customWidth="1"/>
    <col min="2" max="2" width="90.25" style="484" bestFit="1" customWidth="1"/>
    <col min="3" max="3" width="20.125" style="484" customWidth="1"/>
    <col min="4" max="4" width="22.25" style="484" customWidth="1"/>
    <col min="5" max="5" width="17.125" style="484" customWidth="1"/>
    <col min="6" max="7" width="22.25" style="484" customWidth="1"/>
    <col min="8" max="8" width="17.125" style="484" customWidth="1"/>
    <col min="9" max="14" width="22.25" style="484" customWidth="1"/>
    <col min="15" max="15" width="23.25" style="484" bestFit="1" customWidth="1"/>
    <col min="16" max="16" width="21.75" style="484" bestFit="1" customWidth="1"/>
    <col min="17" max="19" width="19" style="484" bestFit="1" customWidth="1"/>
    <col min="20" max="20" width="15.375" style="484" customWidth="1"/>
    <col min="21" max="21" width="20" style="484" customWidth="1"/>
    <col min="22" max="16384" width="9.125" style="484"/>
  </cols>
  <sheetData>
    <row r="1" spans="1:21" ht="15">
      <c r="A1" s="483" t="s">
        <v>188</v>
      </c>
      <c r="B1" s="407" t="str">
        <f>Info!C2</f>
        <v>სს "პეისერა ბანკი საქართველო"</v>
      </c>
    </row>
    <row r="2" spans="1:21">
      <c r="A2" s="483" t="s">
        <v>189</v>
      </c>
      <c r="B2" s="486">
        <f>'1. key ratios'!B2</f>
        <v>44926</v>
      </c>
    </row>
    <row r="3" spans="1:21">
      <c r="A3" s="485" t="s">
        <v>651</v>
      </c>
      <c r="C3" s="486"/>
    </row>
    <row r="4" spans="1:21">
      <c r="A4" s="485"/>
      <c r="B4" s="486"/>
      <c r="C4" s="486"/>
    </row>
    <row r="5" spans="1:21" ht="13.5" customHeight="1">
      <c r="A5" s="665" t="s">
        <v>652</v>
      </c>
      <c r="B5" s="666"/>
      <c r="C5" s="671" t="s">
        <v>653</v>
      </c>
      <c r="D5" s="672"/>
      <c r="E5" s="672"/>
      <c r="F5" s="672"/>
      <c r="G5" s="672"/>
      <c r="H5" s="672"/>
      <c r="I5" s="672"/>
      <c r="J5" s="672"/>
      <c r="K5" s="672"/>
      <c r="L5" s="672"/>
      <c r="M5" s="672"/>
      <c r="N5" s="672"/>
      <c r="O5" s="672"/>
      <c r="P5" s="672"/>
      <c r="Q5" s="672"/>
      <c r="R5" s="672"/>
      <c r="S5" s="672"/>
      <c r="T5" s="673"/>
      <c r="U5" s="517"/>
    </row>
    <row r="6" spans="1:21">
      <c r="A6" s="667"/>
      <c r="B6" s="668"/>
      <c r="C6" s="652" t="s">
        <v>68</v>
      </c>
      <c r="D6" s="671" t="s">
        <v>654</v>
      </c>
      <c r="E6" s="672"/>
      <c r="F6" s="673"/>
      <c r="G6" s="671" t="s">
        <v>655</v>
      </c>
      <c r="H6" s="672"/>
      <c r="I6" s="672"/>
      <c r="J6" s="672"/>
      <c r="K6" s="673"/>
      <c r="L6" s="674" t="s">
        <v>656</v>
      </c>
      <c r="M6" s="675"/>
      <c r="N6" s="675"/>
      <c r="O6" s="675"/>
      <c r="P6" s="675"/>
      <c r="Q6" s="675"/>
      <c r="R6" s="675"/>
      <c r="S6" s="675"/>
      <c r="T6" s="676"/>
      <c r="U6" s="518"/>
    </row>
    <row r="7" spans="1:21" ht="25.5">
      <c r="A7" s="669"/>
      <c r="B7" s="670"/>
      <c r="C7" s="652"/>
      <c r="E7" s="535" t="s">
        <v>630</v>
      </c>
      <c r="F7" s="496" t="s">
        <v>631</v>
      </c>
      <c r="H7" s="535" t="s">
        <v>630</v>
      </c>
      <c r="I7" s="496" t="s">
        <v>657</v>
      </c>
      <c r="J7" s="496" t="s">
        <v>632</v>
      </c>
      <c r="K7" s="496" t="s">
        <v>633</v>
      </c>
      <c r="L7" s="525"/>
      <c r="M7" s="535" t="s">
        <v>634</v>
      </c>
      <c r="N7" s="496" t="s">
        <v>632</v>
      </c>
      <c r="O7" s="496" t="s">
        <v>635</v>
      </c>
      <c r="P7" s="496" t="s">
        <v>636</v>
      </c>
      <c r="Q7" s="496" t="s">
        <v>637</v>
      </c>
      <c r="R7" s="496" t="s">
        <v>638</v>
      </c>
      <c r="S7" s="496" t="s">
        <v>639</v>
      </c>
      <c r="T7" s="521" t="s">
        <v>640</v>
      </c>
      <c r="U7" s="517"/>
    </row>
    <row r="8" spans="1:21">
      <c r="A8" s="525">
        <v>1</v>
      </c>
      <c r="B8" s="515" t="s">
        <v>642</v>
      </c>
      <c r="C8" s="515"/>
      <c r="D8" s="498"/>
      <c r="E8" s="498"/>
      <c r="F8" s="498"/>
      <c r="G8" s="498"/>
      <c r="H8" s="498"/>
      <c r="I8" s="498"/>
      <c r="J8" s="498"/>
      <c r="K8" s="498"/>
      <c r="L8" s="498"/>
      <c r="M8" s="498"/>
      <c r="N8" s="498"/>
      <c r="O8" s="498"/>
      <c r="P8" s="498"/>
      <c r="Q8" s="498"/>
      <c r="R8" s="498"/>
      <c r="S8" s="498"/>
      <c r="T8" s="498"/>
    </row>
    <row r="9" spans="1:21">
      <c r="A9" s="523">
        <v>1.1000000000000001</v>
      </c>
      <c r="B9" s="523" t="s">
        <v>658</v>
      </c>
      <c r="C9" s="523"/>
      <c r="D9" s="498"/>
      <c r="E9" s="498"/>
      <c r="F9" s="498"/>
      <c r="G9" s="498"/>
      <c r="H9" s="498"/>
      <c r="I9" s="498"/>
      <c r="J9" s="498"/>
      <c r="K9" s="498"/>
      <c r="L9" s="498"/>
      <c r="M9" s="498"/>
      <c r="N9" s="498"/>
      <c r="O9" s="498"/>
      <c r="P9" s="498"/>
      <c r="Q9" s="498"/>
      <c r="R9" s="498"/>
      <c r="S9" s="498"/>
      <c r="T9" s="498"/>
    </row>
    <row r="10" spans="1:21">
      <c r="A10" s="526" t="s">
        <v>251</v>
      </c>
      <c r="B10" s="526" t="s">
        <v>659</v>
      </c>
      <c r="C10" s="526"/>
      <c r="D10" s="498"/>
      <c r="E10" s="498"/>
      <c r="F10" s="498"/>
      <c r="G10" s="498"/>
      <c r="H10" s="498"/>
      <c r="I10" s="498"/>
      <c r="J10" s="498"/>
      <c r="K10" s="498"/>
      <c r="L10" s="498"/>
      <c r="M10" s="498"/>
      <c r="N10" s="498"/>
      <c r="O10" s="498"/>
      <c r="P10" s="498"/>
      <c r="Q10" s="498"/>
      <c r="R10" s="498"/>
      <c r="S10" s="498"/>
      <c r="T10" s="498"/>
    </row>
    <row r="11" spans="1:21">
      <c r="A11" s="527" t="s">
        <v>660</v>
      </c>
      <c r="B11" s="527" t="s">
        <v>661</v>
      </c>
      <c r="C11" s="527"/>
      <c r="D11" s="498"/>
      <c r="E11" s="498"/>
      <c r="F11" s="498"/>
      <c r="G11" s="498"/>
      <c r="H11" s="498"/>
      <c r="I11" s="498"/>
      <c r="J11" s="498"/>
      <c r="K11" s="498"/>
      <c r="L11" s="498"/>
      <c r="M11" s="498"/>
      <c r="N11" s="498"/>
      <c r="O11" s="498"/>
      <c r="P11" s="498"/>
      <c r="Q11" s="498"/>
      <c r="R11" s="498"/>
      <c r="S11" s="498"/>
      <c r="T11" s="498"/>
    </row>
    <row r="12" spans="1:21">
      <c r="A12" s="527" t="s">
        <v>662</v>
      </c>
      <c r="B12" s="527" t="s">
        <v>663</v>
      </c>
      <c r="C12" s="527"/>
      <c r="D12" s="498"/>
      <c r="E12" s="498"/>
      <c r="F12" s="498"/>
      <c r="G12" s="498"/>
      <c r="H12" s="498"/>
      <c r="I12" s="498"/>
      <c r="J12" s="498"/>
      <c r="K12" s="498"/>
      <c r="L12" s="498"/>
      <c r="M12" s="498"/>
      <c r="N12" s="498"/>
      <c r="O12" s="498"/>
      <c r="P12" s="498"/>
      <c r="Q12" s="498"/>
      <c r="R12" s="498"/>
      <c r="S12" s="498"/>
      <c r="T12" s="498"/>
    </row>
    <row r="13" spans="1:21">
      <c r="A13" s="527" t="s">
        <v>664</v>
      </c>
      <c r="B13" s="527" t="s">
        <v>665</v>
      </c>
      <c r="C13" s="527"/>
      <c r="D13" s="498"/>
      <c r="E13" s="498"/>
      <c r="F13" s="498"/>
      <c r="G13" s="498"/>
      <c r="H13" s="498"/>
      <c r="I13" s="498"/>
      <c r="J13" s="498"/>
      <c r="K13" s="498"/>
      <c r="L13" s="498"/>
      <c r="M13" s="498"/>
      <c r="N13" s="498"/>
      <c r="O13" s="498"/>
      <c r="P13" s="498"/>
      <c r="Q13" s="498"/>
      <c r="R13" s="498"/>
      <c r="S13" s="498"/>
      <c r="T13" s="498"/>
    </row>
    <row r="14" spans="1:21">
      <c r="A14" s="527" t="s">
        <v>666</v>
      </c>
      <c r="B14" s="527" t="s">
        <v>667</v>
      </c>
      <c r="C14" s="527"/>
      <c r="D14" s="498"/>
      <c r="E14" s="498"/>
      <c r="F14" s="498"/>
      <c r="G14" s="498"/>
      <c r="H14" s="498"/>
      <c r="I14" s="498"/>
      <c r="J14" s="498"/>
      <c r="K14" s="498"/>
      <c r="L14" s="498"/>
      <c r="M14" s="498"/>
      <c r="N14" s="498"/>
      <c r="O14" s="498"/>
      <c r="P14" s="498"/>
      <c r="Q14" s="498"/>
      <c r="R14" s="498"/>
      <c r="S14" s="498"/>
      <c r="T14" s="498"/>
    </row>
    <row r="15" spans="1:21">
      <c r="A15" s="528">
        <v>1.2</v>
      </c>
      <c r="B15" s="528" t="s">
        <v>668</v>
      </c>
      <c r="C15" s="528"/>
      <c r="D15" s="498"/>
      <c r="E15" s="498"/>
      <c r="F15" s="498"/>
      <c r="G15" s="498"/>
      <c r="H15" s="498"/>
      <c r="I15" s="498"/>
      <c r="J15" s="498"/>
      <c r="K15" s="498"/>
      <c r="L15" s="498"/>
      <c r="M15" s="498"/>
      <c r="N15" s="498"/>
      <c r="O15" s="498"/>
      <c r="P15" s="498"/>
      <c r="Q15" s="498"/>
      <c r="R15" s="498"/>
      <c r="S15" s="498"/>
      <c r="T15" s="498"/>
    </row>
    <row r="16" spans="1:21">
      <c r="A16" s="523">
        <v>1.3</v>
      </c>
      <c r="B16" s="528" t="s">
        <v>669</v>
      </c>
      <c r="C16" s="529"/>
      <c r="D16" s="529"/>
      <c r="E16" s="529"/>
      <c r="F16" s="529"/>
      <c r="G16" s="529"/>
      <c r="H16" s="529"/>
      <c r="I16" s="529"/>
      <c r="J16" s="529"/>
      <c r="K16" s="529"/>
      <c r="L16" s="529"/>
      <c r="M16" s="529"/>
      <c r="N16" s="529"/>
      <c r="O16" s="529"/>
      <c r="P16" s="529"/>
      <c r="Q16" s="529"/>
      <c r="R16" s="529"/>
      <c r="S16" s="529"/>
      <c r="T16" s="529"/>
    </row>
    <row r="17" spans="1:20" ht="25.5">
      <c r="A17" s="530" t="s">
        <v>670</v>
      </c>
      <c r="B17" s="531" t="s">
        <v>671</v>
      </c>
      <c r="C17" s="531"/>
      <c r="D17" s="498"/>
      <c r="E17" s="498"/>
      <c r="F17" s="498"/>
      <c r="G17" s="498"/>
      <c r="H17" s="498"/>
      <c r="I17" s="498"/>
      <c r="J17" s="498"/>
      <c r="K17" s="498"/>
      <c r="L17" s="498"/>
      <c r="M17" s="498"/>
      <c r="N17" s="498"/>
      <c r="O17" s="498"/>
      <c r="P17" s="498"/>
      <c r="Q17" s="498"/>
      <c r="R17" s="498"/>
      <c r="S17" s="498"/>
      <c r="T17" s="498"/>
    </row>
    <row r="18" spans="1:20" ht="25.5">
      <c r="A18" s="532" t="s">
        <v>672</v>
      </c>
      <c r="B18" s="532" t="s">
        <v>673</v>
      </c>
      <c r="C18" s="532"/>
      <c r="D18" s="498"/>
      <c r="E18" s="498"/>
      <c r="F18" s="498"/>
      <c r="G18" s="498"/>
      <c r="H18" s="498"/>
      <c r="I18" s="498"/>
      <c r="J18" s="498"/>
      <c r="K18" s="498"/>
      <c r="L18" s="498"/>
      <c r="M18" s="498"/>
      <c r="N18" s="498"/>
      <c r="O18" s="498"/>
      <c r="P18" s="498"/>
      <c r="Q18" s="498"/>
      <c r="R18" s="498"/>
      <c r="S18" s="498"/>
      <c r="T18" s="498"/>
    </row>
    <row r="19" spans="1:20">
      <c r="A19" s="530" t="s">
        <v>674</v>
      </c>
      <c r="B19" s="530" t="s">
        <v>675</v>
      </c>
      <c r="C19" s="530"/>
      <c r="D19" s="498"/>
      <c r="E19" s="498"/>
      <c r="F19" s="498"/>
      <c r="G19" s="498"/>
      <c r="H19" s="498"/>
      <c r="I19" s="498"/>
      <c r="J19" s="498"/>
      <c r="K19" s="498"/>
      <c r="L19" s="498"/>
      <c r="M19" s="498"/>
      <c r="N19" s="498"/>
      <c r="O19" s="498"/>
      <c r="P19" s="498"/>
      <c r="Q19" s="498"/>
      <c r="R19" s="498"/>
      <c r="S19" s="498"/>
      <c r="T19" s="498"/>
    </row>
    <row r="20" spans="1:20">
      <c r="A20" s="532" t="s">
        <v>676</v>
      </c>
      <c r="B20" s="532" t="s">
        <v>677</v>
      </c>
      <c r="C20" s="532"/>
      <c r="D20" s="498"/>
      <c r="E20" s="498"/>
      <c r="F20" s="498"/>
      <c r="G20" s="498"/>
      <c r="H20" s="498"/>
      <c r="I20" s="498"/>
      <c r="J20" s="498"/>
      <c r="K20" s="498"/>
      <c r="L20" s="498"/>
      <c r="M20" s="498"/>
      <c r="N20" s="498"/>
      <c r="O20" s="498"/>
      <c r="P20" s="498"/>
      <c r="Q20" s="498"/>
      <c r="R20" s="498"/>
      <c r="S20" s="498"/>
      <c r="T20" s="498"/>
    </row>
    <row r="21" spans="1:20">
      <c r="A21" s="533">
        <v>1.4</v>
      </c>
      <c r="B21" s="541" t="s">
        <v>710</v>
      </c>
      <c r="C21" s="541"/>
      <c r="D21" s="498"/>
      <c r="E21" s="498"/>
      <c r="F21" s="498"/>
      <c r="G21" s="498"/>
      <c r="H21" s="498"/>
      <c r="I21" s="498"/>
      <c r="J21" s="498"/>
      <c r="K21" s="498"/>
      <c r="L21" s="498"/>
      <c r="M21" s="498"/>
      <c r="N21" s="498"/>
      <c r="O21" s="498"/>
      <c r="P21" s="498"/>
      <c r="Q21" s="498"/>
      <c r="R21" s="498"/>
      <c r="S21" s="498"/>
      <c r="T21" s="498"/>
    </row>
    <row r="22" spans="1:20">
      <c r="A22" s="533">
        <v>1.5</v>
      </c>
      <c r="B22" s="541" t="s">
        <v>711</v>
      </c>
      <c r="C22" s="541"/>
      <c r="D22" s="498"/>
      <c r="E22" s="498"/>
      <c r="F22" s="498"/>
      <c r="G22" s="498"/>
      <c r="H22" s="498"/>
      <c r="I22" s="498"/>
      <c r="J22" s="498"/>
      <c r="K22" s="498"/>
      <c r="L22" s="498"/>
      <c r="M22" s="498"/>
      <c r="N22" s="498"/>
      <c r="O22" s="498"/>
      <c r="P22" s="498"/>
      <c r="Q22" s="498"/>
      <c r="R22" s="498"/>
      <c r="S22" s="498"/>
      <c r="T22" s="498"/>
    </row>
  </sheetData>
  <mergeCells count="6">
    <mergeCell ref="A5:B7"/>
    <mergeCell ref="D6:F6"/>
    <mergeCell ref="G6:K6"/>
    <mergeCell ref="L6:T6"/>
    <mergeCell ref="C6:C7"/>
    <mergeCell ref="C5:T5"/>
  </mergeCells>
  <conditionalFormatting sqref="A5">
    <cfRule type="duplicateValues" dxfId="8" priority="1"/>
    <cfRule type="duplicateValues" dxfId="7" priority="2"/>
  </conditionalFormatting>
  <conditionalFormatting sqref="A5">
    <cfRule type="duplicateValues" dxfId="6"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85" zoomScaleNormal="85" workbookViewId="0">
      <selection activeCell="C9" sqref="C9"/>
    </sheetView>
  </sheetViews>
  <sheetFormatPr defaultColWidth="9.125" defaultRowHeight="12.75"/>
  <cols>
    <col min="1" max="1" width="11.875" style="484" bestFit="1" customWidth="1"/>
    <col min="2" max="2" width="93.5" style="484" customWidth="1"/>
    <col min="3" max="3" width="14.625" style="484" customWidth="1"/>
    <col min="4" max="4" width="14.75" style="484" bestFit="1" customWidth="1"/>
    <col min="5" max="5" width="13.75" style="484" bestFit="1" customWidth="1"/>
    <col min="6" max="6" width="17.875" style="517" bestFit="1" customWidth="1"/>
    <col min="7" max="7" width="7.125" style="517" bestFit="1" customWidth="1"/>
    <col min="8" max="8" width="8.25" style="484" bestFit="1" customWidth="1"/>
    <col min="9" max="9" width="8.25" style="484" customWidth="1"/>
    <col min="10" max="10" width="14.75" style="517" bestFit="1" customWidth="1"/>
    <col min="11" max="11" width="13.75" style="517" bestFit="1" customWidth="1"/>
    <col min="12" max="12" width="17.875" style="517" bestFit="1" customWidth="1"/>
    <col min="13" max="13" width="7.125" style="517" bestFit="1" customWidth="1"/>
    <col min="14" max="14" width="8.25" style="517" bestFit="1" customWidth="1"/>
    <col min="15" max="15" width="18.875" style="484" bestFit="1" customWidth="1"/>
    <col min="16" max="16384" width="9.125" style="484"/>
  </cols>
  <sheetData>
    <row r="1" spans="1:15" ht="15">
      <c r="A1" s="483" t="s">
        <v>188</v>
      </c>
      <c r="B1" s="407" t="str">
        <f>Info!C2</f>
        <v>სს "პეისერა ბანკი საქართველო"</v>
      </c>
      <c r="F1" s="484"/>
      <c r="G1" s="484"/>
      <c r="J1" s="484"/>
      <c r="K1" s="484"/>
      <c r="L1" s="484"/>
      <c r="M1" s="484"/>
      <c r="N1" s="484"/>
    </row>
    <row r="2" spans="1:15">
      <c r="A2" s="483" t="s">
        <v>189</v>
      </c>
      <c r="B2" s="486">
        <f>'1. key ratios'!B2</f>
        <v>44926</v>
      </c>
      <c r="F2" s="484"/>
      <c r="G2" s="484"/>
      <c r="J2" s="484"/>
      <c r="K2" s="484"/>
      <c r="L2" s="484"/>
      <c r="M2" s="484"/>
      <c r="N2" s="484"/>
    </row>
    <row r="3" spans="1:15">
      <c r="A3" s="485" t="s">
        <v>680</v>
      </c>
      <c r="F3" s="484"/>
      <c r="G3" s="484"/>
      <c r="J3" s="484"/>
      <c r="K3" s="484"/>
      <c r="L3" s="484"/>
      <c r="M3" s="484"/>
      <c r="N3" s="484"/>
    </row>
    <row r="4" spans="1:15">
      <c r="F4" s="484"/>
      <c r="G4" s="484"/>
      <c r="J4" s="484"/>
      <c r="K4" s="484"/>
      <c r="L4" s="484"/>
      <c r="M4" s="484"/>
      <c r="N4" s="484"/>
    </row>
    <row r="5" spans="1:15" ht="37.5" customHeight="1">
      <c r="A5" s="632" t="s">
        <v>681</v>
      </c>
      <c r="B5" s="633"/>
      <c r="C5" s="677" t="s">
        <v>682</v>
      </c>
      <c r="D5" s="678"/>
      <c r="E5" s="678"/>
      <c r="F5" s="678"/>
      <c r="G5" s="678"/>
      <c r="H5" s="679"/>
      <c r="I5" s="677" t="s">
        <v>683</v>
      </c>
      <c r="J5" s="680"/>
      <c r="K5" s="680"/>
      <c r="L5" s="680"/>
      <c r="M5" s="680"/>
      <c r="N5" s="681"/>
      <c r="O5" s="682" t="s">
        <v>553</v>
      </c>
    </row>
    <row r="6" spans="1:15" ht="39.6" customHeight="1">
      <c r="A6" s="636"/>
      <c r="B6" s="637"/>
      <c r="C6" s="534"/>
      <c r="D6" s="535" t="s">
        <v>684</v>
      </c>
      <c r="E6" s="535" t="s">
        <v>685</v>
      </c>
      <c r="F6" s="535" t="s">
        <v>686</v>
      </c>
      <c r="G6" s="535" t="s">
        <v>687</v>
      </c>
      <c r="H6" s="535" t="s">
        <v>688</v>
      </c>
      <c r="I6" s="520"/>
      <c r="J6" s="535" t="s">
        <v>684</v>
      </c>
      <c r="K6" s="535" t="s">
        <v>685</v>
      </c>
      <c r="L6" s="535" t="s">
        <v>686</v>
      </c>
      <c r="M6" s="535" t="s">
        <v>687</v>
      </c>
      <c r="N6" s="535" t="s">
        <v>688</v>
      </c>
      <c r="O6" s="683"/>
    </row>
    <row r="7" spans="1:15">
      <c r="A7" s="498">
        <v>1</v>
      </c>
      <c r="B7" s="505" t="s">
        <v>563</v>
      </c>
      <c r="C7" s="505"/>
      <c r="D7" s="498"/>
      <c r="E7" s="498"/>
      <c r="F7" s="536"/>
      <c r="G7" s="536"/>
      <c r="H7" s="498"/>
      <c r="I7" s="498"/>
      <c r="J7" s="536"/>
      <c r="K7" s="536"/>
      <c r="L7" s="536"/>
      <c r="M7" s="536"/>
      <c r="N7" s="536"/>
      <c r="O7" s="498"/>
    </row>
    <row r="8" spans="1:15">
      <c r="A8" s="498">
        <v>2</v>
      </c>
      <c r="B8" s="505" t="s">
        <v>564</v>
      </c>
      <c r="C8" s="505"/>
      <c r="D8" s="498"/>
      <c r="E8" s="498"/>
      <c r="F8" s="496"/>
      <c r="G8" s="496"/>
      <c r="H8" s="498"/>
      <c r="I8" s="498"/>
      <c r="J8" s="496"/>
      <c r="K8" s="496"/>
      <c r="L8" s="496"/>
      <c r="M8" s="496"/>
      <c r="N8" s="496"/>
      <c r="O8" s="498"/>
    </row>
    <row r="9" spans="1:15">
      <c r="A9" s="498">
        <v>3</v>
      </c>
      <c r="B9" s="505" t="s">
        <v>565</v>
      </c>
      <c r="C9" s="505"/>
      <c r="D9" s="498"/>
      <c r="E9" s="498"/>
      <c r="F9" s="495"/>
      <c r="G9" s="495"/>
      <c r="H9" s="498"/>
      <c r="I9" s="498"/>
      <c r="J9" s="495"/>
      <c r="K9" s="495"/>
      <c r="L9" s="495"/>
      <c r="M9" s="495"/>
      <c r="N9" s="495"/>
      <c r="O9" s="498"/>
    </row>
    <row r="10" spans="1:15">
      <c r="A10" s="498">
        <v>4</v>
      </c>
      <c r="B10" s="505" t="s">
        <v>566</v>
      </c>
      <c r="C10" s="505"/>
      <c r="D10" s="498"/>
      <c r="E10" s="498"/>
      <c r="F10" s="495"/>
      <c r="G10" s="495"/>
      <c r="H10" s="498"/>
      <c r="I10" s="498"/>
      <c r="J10" s="495"/>
      <c r="K10" s="495"/>
      <c r="L10" s="495"/>
      <c r="M10" s="495"/>
      <c r="N10" s="495"/>
      <c r="O10" s="498"/>
    </row>
    <row r="11" spans="1:15">
      <c r="A11" s="498">
        <v>5</v>
      </c>
      <c r="B11" s="505" t="s">
        <v>567</v>
      </c>
      <c r="C11" s="505"/>
      <c r="D11" s="498"/>
      <c r="E11" s="498"/>
      <c r="F11" s="495"/>
      <c r="G11" s="495"/>
      <c r="H11" s="498"/>
      <c r="I11" s="498"/>
      <c r="J11" s="495"/>
      <c r="K11" s="495"/>
      <c r="L11" s="495"/>
      <c r="M11" s="495"/>
      <c r="N11" s="495"/>
      <c r="O11" s="498"/>
    </row>
    <row r="12" spans="1:15">
      <c r="A12" s="498">
        <v>6</v>
      </c>
      <c r="B12" s="505" t="s">
        <v>568</v>
      </c>
      <c r="C12" s="505"/>
      <c r="D12" s="498"/>
      <c r="E12" s="498"/>
      <c r="F12" s="495"/>
      <c r="G12" s="495"/>
      <c r="H12" s="498"/>
      <c r="I12" s="498"/>
      <c r="J12" s="495"/>
      <c r="K12" s="495"/>
      <c r="L12" s="495"/>
      <c r="M12" s="495"/>
      <c r="N12" s="495"/>
      <c r="O12" s="498"/>
    </row>
    <row r="13" spans="1:15">
      <c r="A13" s="498">
        <v>7</v>
      </c>
      <c r="B13" s="505" t="s">
        <v>569</v>
      </c>
      <c r="C13" s="505"/>
      <c r="D13" s="498"/>
      <c r="E13" s="498"/>
      <c r="F13" s="495"/>
      <c r="G13" s="495"/>
      <c r="H13" s="498"/>
      <c r="I13" s="498"/>
      <c r="J13" s="495"/>
      <c r="K13" s="495"/>
      <c r="L13" s="495"/>
      <c r="M13" s="495"/>
      <c r="N13" s="495"/>
      <c r="O13" s="498"/>
    </row>
    <row r="14" spans="1:15">
      <c r="A14" s="498">
        <v>8</v>
      </c>
      <c r="B14" s="505" t="s">
        <v>570</v>
      </c>
      <c r="C14" s="505"/>
      <c r="D14" s="498"/>
      <c r="E14" s="498"/>
      <c r="F14" s="495"/>
      <c r="G14" s="495"/>
      <c r="H14" s="498"/>
      <c r="I14" s="498"/>
      <c r="J14" s="495"/>
      <c r="K14" s="495"/>
      <c r="L14" s="495"/>
      <c r="M14" s="495"/>
      <c r="N14" s="495"/>
      <c r="O14" s="498"/>
    </row>
    <row r="15" spans="1:15">
      <c r="A15" s="498">
        <v>9</v>
      </c>
      <c r="B15" s="505" t="s">
        <v>571</v>
      </c>
      <c r="C15" s="505"/>
      <c r="D15" s="498"/>
      <c r="E15" s="498"/>
      <c r="F15" s="495"/>
      <c r="G15" s="495"/>
      <c r="H15" s="498"/>
      <c r="I15" s="498"/>
      <c r="J15" s="495"/>
      <c r="K15" s="495"/>
      <c r="L15" s="495"/>
      <c r="M15" s="495"/>
      <c r="N15" s="495"/>
      <c r="O15" s="498"/>
    </row>
    <row r="16" spans="1:15">
      <c r="A16" s="498">
        <v>10</v>
      </c>
      <c r="B16" s="505" t="s">
        <v>572</v>
      </c>
      <c r="C16" s="505"/>
      <c r="D16" s="498"/>
      <c r="E16" s="498"/>
      <c r="F16" s="495"/>
      <c r="G16" s="495"/>
      <c r="H16" s="498"/>
      <c r="I16" s="498"/>
      <c r="J16" s="495"/>
      <c r="K16" s="495"/>
      <c r="L16" s="495"/>
      <c r="M16" s="495"/>
      <c r="N16" s="495"/>
      <c r="O16" s="498"/>
    </row>
    <row r="17" spans="1:15">
      <c r="A17" s="498">
        <v>11</v>
      </c>
      <c r="B17" s="505" t="s">
        <v>573</v>
      </c>
      <c r="C17" s="505"/>
      <c r="D17" s="498"/>
      <c r="E17" s="498"/>
      <c r="F17" s="495"/>
      <c r="G17" s="495"/>
      <c r="H17" s="498"/>
      <c r="I17" s="498"/>
      <c r="J17" s="495"/>
      <c r="K17" s="495"/>
      <c r="L17" s="495"/>
      <c r="M17" s="495"/>
      <c r="N17" s="495"/>
      <c r="O17" s="498"/>
    </row>
    <row r="18" spans="1:15">
      <c r="A18" s="498">
        <v>12</v>
      </c>
      <c r="B18" s="505" t="s">
        <v>574</v>
      </c>
      <c r="C18" s="505"/>
      <c r="D18" s="498"/>
      <c r="E18" s="498"/>
      <c r="F18" s="495"/>
      <c r="G18" s="495"/>
      <c r="H18" s="498"/>
      <c r="I18" s="498"/>
      <c r="J18" s="495"/>
      <c r="K18" s="495"/>
      <c r="L18" s="495"/>
      <c r="M18" s="495"/>
      <c r="N18" s="495"/>
      <c r="O18" s="498"/>
    </row>
    <row r="19" spans="1:15">
      <c r="A19" s="498">
        <v>13</v>
      </c>
      <c r="B19" s="505" t="s">
        <v>575</v>
      </c>
      <c r="C19" s="505"/>
      <c r="D19" s="498"/>
      <c r="E19" s="498"/>
      <c r="F19" s="495"/>
      <c r="G19" s="495"/>
      <c r="H19" s="498"/>
      <c r="I19" s="498"/>
      <c r="J19" s="495"/>
      <c r="K19" s="495"/>
      <c r="L19" s="495"/>
      <c r="M19" s="495"/>
      <c r="N19" s="495"/>
      <c r="O19" s="498"/>
    </row>
    <row r="20" spans="1:15">
      <c r="A20" s="498">
        <v>14</v>
      </c>
      <c r="B20" s="505" t="s">
        <v>576</v>
      </c>
      <c r="C20" s="505"/>
      <c r="D20" s="498"/>
      <c r="E20" s="498"/>
      <c r="F20" s="495"/>
      <c r="G20" s="495"/>
      <c r="H20" s="498"/>
      <c r="I20" s="498"/>
      <c r="J20" s="495"/>
      <c r="K20" s="495"/>
      <c r="L20" s="495"/>
      <c r="M20" s="495"/>
      <c r="N20" s="495"/>
      <c r="O20" s="498"/>
    </row>
    <row r="21" spans="1:15">
      <c r="A21" s="498">
        <v>15</v>
      </c>
      <c r="B21" s="505" t="s">
        <v>577</v>
      </c>
      <c r="C21" s="505"/>
      <c r="D21" s="498"/>
      <c r="E21" s="498"/>
      <c r="F21" s="495"/>
      <c r="G21" s="495"/>
      <c r="H21" s="498"/>
      <c r="I21" s="498"/>
      <c r="J21" s="495"/>
      <c r="K21" s="495"/>
      <c r="L21" s="495"/>
      <c r="M21" s="495"/>
      <c r="N21" s="495"/>
      <c r="O21" s="498"/>
    </row>
    <row r="22" spans="1:15">
      <c r="A22" s="498">
        <v>16</v>
      </c>
      <c r="B22" s="505" t="s">
        <v>578</v>
      </c>
      <c r="C22" s="505"/>
      <c r="D22" s="498"/>
      <c r="E22" s="498"/>
      <c r="F22" s="495"/>
      <c r="G22" s="495"/>
      <c r="H22" s="498"/>
      <c r="I22" s="498"/>
      <c r="J22" s="495"/>
      <c r="K22" s="495"/>
      <c r="L22" s="495"/>
      <c r="M22" s="495"/>
      <c r="N22" s="495"/>
      <c r="O22" s="498"/>
    </row>
    <row r="23" spans="1:15">
      <c r="A23" s="498">
        <v>17</v>
      </c>
      <c r="B23" s="505" t="s">
        <v>579</v>
      </c>
      <c r="C23" s="505"/>
      <c r="D23" s="498"/>
      <c r="E23" s="498"/>
      <c r="F23" s="495"/>
      <c r="G23" s="495"/>
      <c r="H23" s="498"/>
      <c r="I23" s="498"/>
      <c r="J23" s="495"/>
      <c r="K23" s="495"/>
      <c r="L23" s="495"/>
      <c r="M23" s="495"/>
      <c r="N23" s="495"/>
      <c r="O23" s="498"/>
    </row>
    <row r="24" spans="1:15">
      <c r="A24" s="498">
        <v>18</v>
      </c>
      <c r="B24" s="505" t="s">
        <v>580</v>
      </c>
      <c r="C24" s="505"/>
      <c r="D24" s="498"/>
      <c r="E24" s="498"/>
      <c r="F24" s="495"/>
      <c r="G24" s="495"/>
      <c r="H24" s="498"/>
      <c r="I24" s="498"/>
      <c r="J24" s="495"/>
      <c r="K24" s="495"/>
      <c r="L24" s="495"/>
      <c r="M24" s="495"/>
      <c r="N24" s="495"/>
      <c r="O24" s="498"/>
    </row>
    <row r="25" spans="1:15">
      <c r="A25" s="498">
        <v>19</v>
      </c>
      <c r="B25" s="505" t="s">
        <v>581</v>
      </c>
      <c r="C25" s="505"/>
      <c r="D25" s="498"/>
      <c r="E25" s="498"/>
      <c r="F25" s="495"/>
      <c r="G25" s="495"/>
      <c r="H25" s="498"/>
      <c r="I25" s="498"/>
      <c r="J25" s="495"/>
      <c r="K25" s="495"/>
      <c r="L25" s="495"/>
      <c r="M25" s="495"/>
      <c r="N25" s="495"/>
      <c r="O25" s="498"/>
    </row>
    <row r="26" spans="1:15">
      <c r="A26" s="498">
        <v>20</v>
      </c>
      <c r="B26" s="505" t="s">
        <v>582</v>
      </c>
      <c r="C26" s="505"/>
      <c r="D26" s="498"/>
      <c r="E26" s="498"/>
      <c r="F26" s="495"/>
      <c r="G26" s="495"/>
      <c r="H26" s="498"/>
      <c r="I26" s="498"/>
      <c r="J26" s="495"/>
      <c r="K26" s="495"/>
      <c r="L26" s="495"/>
      <c r="M26" s="495"/>
      <c r="N26" s="495"/>
      <c r="O26" s="498"/>
    </row>
    <row r="27" spans="1:15">
      <c r="A27" s="498">
        <v>21</v>
      </c>
      <c r="B27" s="505" t="s">
        <v>583</v>
      </c>
      <c r="C27" s="505"/>
      <c r="D27" s="498"/>
      <c r="E27" s="498"/>
      <c r="F27" s="495"/>
      <c r="G27" s="495"/>
      <c r="H27" s="498"/>
      <c r="I27" s="498"/>
      <c r="J27" s="495"/>
      <c r="K27" s="495"/>
      <c r="L27" s="495"/>
      <c r="M27" s="495"/>
      <c r="N27" s="495"/>
      <c r="O27" s="498"/>
    </row>
    <row r="28" spans="1:15">
      <c r="A28" s="498">
        <v>22</v>
      </c>
      <c r="B28" s="505" t="s">
        <v>584</v>
      </c>
      <c r="C28" s="505"/>
      <c r="D28" s="498"/>
      <c r="E28" s="498"/>
      <c r="F28" s="495"/>
      <c r="G28" s="495"/>
      <c r="H28" s="498"/>
      <c r="I28" s="498"/>
      <c r="J28" s="495"/>
      <c r="K28" s="495"/>
      <c r="L28" s="495"/>
      <c r="M28" s="495"/>
      <c r="N28" s="495"/>
      <c r="O28" s="498"/>
    </row>
    <row r="29" spans="1:15">
      <c r="A29" s="498">
        <v>23</v>
      </c>
      <c r="B29" s="505" t="s">
        <v>585</v>
      </c>
      <c r="C29" s="505"/>
      <c r="D29" s="498"/>
      <c r="E29" s="498"/>
      <c r="F29" s="495"/>
      <c r="G29" s="495"/>
      <c r="H29" s="498"/>
      <c r="I29" s="498"/>
      <c r="J29" s="495"/>
      <c r="K29" s="495"/>
      <c r="L29" s="495"/>
      <c r="M29" s="495"/>
      <c r="N29" s="495"/>
      <c r="O29" s="498"/>
    </row>
    <row r="30" spans="1:15">
      <c r="A30" s="498">
        <v>24</v>
      </c>
      <c r="B30" s="505" t="s">
        <v>586</v>
      </c>
      <c r="C30" s="505"/>
      <c r="D30" s="498"/>
      <c r="E30" s="498"/>
      <c r="F30" s="495"/>
      <c r="G30" s="495"/>
      <c r="H30" s="498"/>
      <c r="I30" s="498"/>
      <c r="J30" s="495"/>
      <c r="K30" s="495"/>
      <c r="L30" s="495"/>
      <c r="M30" s="495"/>
      <c r="N30" s="495"/>
      <c r="O30" s="498"/>
    </row>
    <row r="31" spans="1:15">
      <c r="A31" s="498">
        <v>25</v>
      </c>
      <c r="B31" s="505" t="s">
        <v>587</v>
      </c>
      <c r="C31" s="505"/>
      <c r="D31" s="498"/>
      <c r="E31" s="498"/>
      <c r="F31" s="495"/>
      <c r="G31" s="495"/>
      <c r="H31" s="498"/>
      <c r="I31" s="498"/>
      <c r="J31" s="495"/>
      <c r="K31" s="495"/>
      <c r="L31" s="495"/>
      <c r="M31" s="495"/>
      <c r="N31" s="495"/>
      <c r="O31" s="498"/>
    </row>
    <row r="32" spans="1:15">
      <c r="A32" s="498">
        <v>26</v>
      </c>
      <c r="B32" s="505" t="s">
        <v>689</v>
      </c>
      <c r="C32" s="505"/>
      <c r="D32" s="498"/>
      <c r="E32" s="498"/>
      <c r="F32" s="495"/>
      <c r="G32" s="495"/>
      <c r="H32" s="498"/>
      <c r="I32" s="498"/>
      <c r="J32" s="495"/>
      <c r="K32" s="495"/>
      <c r="L32" s="495"/>
      <c r="M32" s="495"/>
      <c r="N32" s="495"/>
      <c r="O32" s="498"/>
    </row>
    <row r="33" spans="1:15">
      <c r="A33" s="498">
        <v>27</v>
      </c>
      <c r="B33" s="537" t="s">
        <v>68</v>
      </c>
      <c r="C33" s="537"/>
      <c r="D33" s="498"/>
      <c r="E33" s="498"/>
      <c r="F33" s="495"/>
      <c r="G33" s="495"/>
      <c r="H33" s="498"/>
      <c r="I33" s="498"/>
      <c r="J33" s="495"/>
      <c r="K33" s="495"/>
      <c r="L33" s="495"/>
      <c r="M33" s="495"/>
      <c r="N33" s="495"/>
      <c r="O33" s="498"/>
    </row>
    <row r="35" spans="1:15">
      <c r="B35" s="506"/>
      <c r="C35" s="506"/>
    </row>
    <row r="41" spans="1:15">
      <c r="A41" s="502"/>
      <c r="B41" s="502"/>
      <c r="C41" s="502"/>
    </row>
    <row r="42" spans="1:15">
      <c r="A42" s="502"/>
      <c r="B42" s="502"/>
      <c r="C42" s="502"/>
    </row>
  </sheetData>
  <mergeCells count="4">
    <mergeCell ref="A5:B6"/>
    <mergeCell ref="C5:H5"/>
    <mergeCell ref="I5:N5"/>
    <mergeCell ref="O5:O6"/>
  </mergeCells>
  <conditionalFormatting sqref="A5">
    <cfRule type="duplicateValues" dxfId="5" priority="1"/>
    <cfRule type="duplicateValues" dxfId="4" priority="2"/>
  </conditionalFormatting>
  <conditionalFormatting sqref="A5">
    <cfRule type="duplicateValues" dxfId="3"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zoomScale="85" zoomScaleNormal="85" workbookViewId="0">
      <selection activeCell="A5" sqref="A5:B5"/>
    </sheetView>
  </sheetViews>
  <sheetFormatPr defaultColWidth="8.75" defaultRowHeight="12.75"/>
  <cols>
    <col min="1" max="1" width="11.875" style="538" bestFit="1" customWidth="1"/>
    <col min="2" max="2" width="80.125" style="538" customWidth="1"/>
    <col min="3" max="11" width="28.25" style="538" customWidth="1"/>
    <col min="12" max="16384" width="8.75" style="538"/>
  </cols>
  <sheetData>
    <row r="1" spans="1:11" s="484" customFormat="1" ht="15">
      <c r="A1" s="483" t="s">
        <v>188</v>
      </c>
      <c r="B1" s="407" t="str">
        <f>Info!C2</f>
        <v>სს "პეისერა ბანკი საქართველო"</v>
      </c>
    </row>
    <row r="2" spans="1:11" s="484" customFormat="1">
      <c r="A2" s="483" t="s">
        <v>189</v>
      </c>
      <c r="B2" s="486">
        <f>'1. key ratios'!B2</f>
        <v>44926</v>
      </c>
    </row>
    <row r="3" spans="1:11" s="484" customFormat="1">
      <c r="A3" s="485" t="s">
        <v>690</v>
      </c>
    </row>
    <row r="4" spans="1:11">
      <c r="C4" s="539" t="s">
        <v>540</v>
      </c>
      <c r="D4" s="539" t="s">
        <v>541</v>
      </c>
      <c r="E4" s="539" t="s">
        <v>542</v>
      </c>
      <c r="F4" s="539" t="s">
        <v>543</v>
      </c>
      <c r="G4" s="539" t="s">
        <v>544</v>
      </c>
      <c r="H4" s="539" t="s">
        <v>545</v>
      </c>
      <c r="I4" s="539" t="s">
        <v>546</v>
      </c>
      <c r="J4" s="539" t="s">
        <v>547</v>
      </c>
      <c r="K4" s="539" t="s">
        <v>548</v>
      </c>
    </row>
    <row r="5" spans="1:11" ht="104.1" customHeight="1">
      <c r="A5" s="684" t="s">
        <v>691</v>
      </c>
      <c r="B5" s="685"/>
      <c r="C5" s="487" t="s">
        <v>692</v>
      </c>
      <c r="D5" s="487" t="s">
        <v>678</v>
      </c>
      <c r="E5" s="487" t="s">
        <v>679</v>
      </c>
      <c r="F5" s="487" t="s">
        <v>693</v>
      </c>
      <c r="G5" s="487" t="s">
        <v>694</v>
      </c>
      <c r="H5" s="487" t="s">
        <v>695</v>
      </c>
      <c r="I5" s="487" t="s">
        <v>696</v>
      </c>
      <c r="J5" s="487" t="s">
        <v>697</v>
      </c>
      <c r="K5" s="487" t="s">
        <v>698</v>
      </c>
    </row>
    <row r="6" spans="1:11">
      <c r="A6" s="498">
        <v>1</v>
      </c>
      <c r="B6" s="498" t="s">
        <v>699</v>
      </c>
      <c r="C6" s="498"/>
      <c r="D6" s="498"/>
      <c r="E6" s="498"/>
      <c r="F6" s="498"/>
      <c r="G6" s="498"/>
      <c r="H6" s="498"/>
      <c r="I6" s="498"/>
      <c r="J6" s="498"/>
      <c r="K6" s="498"/>
    </row>
    <row r="7" spans="1:11">
      <c r="A7" s="498">
        <v>2</v>
      </c>
      <c r="B7" s="498" t="s">
        <v>700</v>
      </c>
      <c r="C7" s="498"/>
      <c r="D7" s="498"/>
      <c r="E7" s="498"/>
      <c r="F7" s="498"/>
      <c r="G7" s="498"/>
      <c r="H7" s="498"/>
      <c r="I7" s="498"/>
      <c r="J7" s="498"/>
      <c r="K7" s="498"/>
    </row>
    <row r="8" spans="1:11">
      <c r="A8" s="498">
        <v>3</v>
      </c>
      <c r="B8" s="498" t="s">
        <v>650</v>
      </c>
      <c r="C8" s="498"/>
      <c r="D8" s="498"/>
      <c r="E8" s="498"/>
      <c r="F8" s="498"/>
      <c r="G8" s="498"/>
      <c r="H8" s="498"/>
      <c r="I8" s="498"/>
      <c r="J8" s="498"/>
      <c r="K8" s="498"/>
    </row>
    <row r="9" spans="1:11">
      <c r="A9" s="498">
        <v>4</v>
      </c>
      <c r="B9" s="523" t="s">
        <v>701</v>
      </c>
      <c r="C9" s="498"/>
      <c r="D9" s="498"/>
      <c r="E9" s="498"/>
      <c r="F9" s="498"/>
      <c r="G9" s="498"/>
      <c r="H9" s="498"/>
      <c r="I9" s="498"/>
      <c r="J9" s="498"/>
      <c r="K9" s="498"/>
    </row>
    <row r="10" spans="1:11">
      <c r="A10" s="498">
        <v>5</v>
      </c>
      <c r="B10" s="523" t="s">
        <v>702</v>
      </c>
      <c r="C10" s="498"/>
      <c r="D10" s="498"/>
      <c r="E10" s="498"/>
      <c r="F10" s="498"/>
      <c r="G10" s="498"/>
      <c r="H10" s="498"/>
      <c r="I10" s="498"/>
      <c r="J10" s="498"/>
      <c r="K10" s="498"/>
    </row>
    <row r="11" spans="1:11">
      <c r="A11" s="498">
        <v>6</v>
      </c>
      <c r="B11" s="523" t="s">
        <v>703</v>
      </c>
      <c r="C11" s="498"/>
      <c r="D11" s="498"/>
      <c r="E11" s="498"/>
      <c r="F11" s="498"/>
      <c r="G11" s="498"/>
      <c r="H11" s="498"/>
      <c r="I11" s="498"/>
      <c r="J11" s="498"/>
      <c r="K11" s="498"/>
    </row>
  </sheetData>
  <mergeCells count="1">
    <mergeCell ref="A5:B5"/>
  </mergeCells>
  <conditionalFormatting sqref="A5">
    <cfRule type="duplicateValues" dxfId="2" priority="1"/>
    <cfRule type="duplicateValues" dxfId="1" priority="2"/>
  </conditionalFormatting>
  <conditionalFormatting sqref="A5">
    <cfRule type="duplicateValues" dxfId="0"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85" zoomScaleNormal="85" workbookViewId="0"/>
  </sheetViews>
  <sheetFormatPr defaultRowHeight="15"/>
  <cols>
    <col min="1" max="1" width="10" bestFit="1" customWidth="1"/>
    <col min="2" max="2" width="71.75" customWidth="1"/>
    <col min="3" max="3" width="10.625" bestFit="1" customWidth="1"/>
    <col min="4" max="4" width="13.125" bestFit="1" customWidth="1"/>
    <col min="5" max="5" width="12.25" bestFit="1" customWidth="1"/>
    <col min="6" max="6" width="16.125" bestFit="1" customWidth="1"/>
    <col min="7" max="7" width="6.5" bestFit="1" customWidth="1"/>
    <col min="8" max="8" width="7.5" bestFit="1" customWidth="1"/>
    <col min="9" max="9" width="10.625" bestFit="1" customWidth="1"/>
    <col min="10" max="10" width="13.125" bestFit="1" customWidth="1"/>
    <col min="11" max="11" width="12.25" bestFit="1" customWidth="1"/>
    <col min="12" max="12" width="16.125" bestFit="1" customWidth="1"/>
    <col min="13" max="13" width="6.5" bestFit="1" customWidth="1"/>
    <col min="14" max="14" width="7.5" bestFit="1" customWidth="1"/>
    <col min="15" max="15" width="18" bestFit="1" customWidth="1"/>
    <col min="16" max="16" width="48" bestFit="1" customWidth="1"/>
    <col min="17" max="17" width="45.875" bestFit="1" customWidth="1"/>
    <col min="18" max="18" width="48" bestFit="1" customWidth="1"/>
    <col min="19" max="19" width="44.375" bestFit="1" customWidth="1"/>
  </cols>
  <sheetData>
    <row r="1" spans="1:19" ht="15.75">
      <c r="A1" s="483" t="s">
        <v>188</v>
      </c>
      <c r="B1" s="407" t="str">
        <f>Info!C2</f>
        <v>სს "პეისერა ბანკი საქართველო"</v>
      </c>
    </row>
    <row r="2" spans="1:19">
      <c r="A2" s="483" t="s">
        <v>189</v>
      </c>
      <c r="B2" s="486">
        <f>'1. key ratios'!B2</f>
        <v>44926</v>
      </c>
    </row>
    <row r="3" spans="1:19">
      <c r="A3" s="485" t="s">
        <v>717</v>
      </c>
      <c r="B3" s="484"/>
    </row>
    <row r="4" spans="1:19">
      <c r="A4" s="485"/>
      <c r="B4" s="484"/>
    </row>
    <row r="5" spans="1:19" ht="24" customHeight="1">
      <c r="A5" s="686" t="s">
        <v>732</v>
      </c>
      <c r="B5" s="686"/>
      <c r="C5" s="688" t="s">
        <v>653</v>
      </c>
      <c r="D5" s="688"/>
      <c r="E5" s="688"/>
      <c r="F5" s="688"/>
      <c r="G5" s="688"/>
      <c r="H5" s="688"/>
      <c r="I5" s="688" t="s">
        <v>738</v>
      </c>
      <c r="J5" s="688"/>
      <c r="K5" s="688"/>
      <c r="L5" s="688"/>
      <c r="M5" s="688"/>
      <c r="N5" s="688"/>
      <c r="O5" s="687" t="s">
        <v>730</v>
      </c>
      <c r="P5" s="687" t="s">
        <v>735</v>
      </c>
      <c r="Q5" s="687" t="s">
        <v>734</v>
      </c>
      <c r="R5" s="687" t="s">
        <v>737</v>
      </c>
      <c r="S5" s="687" t="s">
        <v>731</v>
      </c>
    </row>
    <row r="6" spans="1:19" ht="36" customHeight="1">
      <c r="A6" s="686"/>
      <c r="B6" s="686"/>
      <c r="C6" s="554"/>
      <c r="D6" s="535" t="s">
        <v>684</v>
      </c>
      <c r="E6" s="535" t="s">
        <v>685</v>
      </c>
      <c r="F6" s="535" t="s">
        <v>686</v>
      </c>
      <c r="G6" s="535" t="s">
        <v>687</v>
      </c>
      <c r="H6" s="535" t="s">
        <v>688</v>
      </c>
      <c r="I6" s="554"/>
      <c r="J6" s="535" t="s">
        <v>684</v>
      </c>
      <c r="K6" s="535" t="s">
        <v>685</v>
      </c>
      <c r="L6" s="535" t="s">
        <v>686</v>
      </c>
      <c r="M6" s="535" t="s">
        <v>687</v>
      </c>
      <c r="N6" s="535" t="s">
        <v>688</v>
      </c>
      <c r="O6" s="687"/>
      <c r="P6" s="687"/>
      <c r="Q6" s="687"/>
      <c r="R6" s="687"/>
      <c r="S6" s="687"/>
    </row>
    <row r="7" spans="1:19">
      <c r="A7" s="545">
        <v>1</v>
      </c>
      <c r="B7" s="546" t="s">
        <v>718</v>
      </c>
      <c r="C7" s="547"/>
      <c r="D7" s="547"/>
      <c r="E7" s="547"/>
      <c r="F7" s="547"/>
      <c r="G7" s="547"/>
      <c r="H7" s="547"/>
      <c r="I7" s="547"/>
      <c r="J7" s="547"/>
      <c r="K7" s="547"/>
      <c r="L7" s="547"/>
      <c r="M7" s="547"/>
      <c r="N7" s="547"/>
      <c r="O7" s="547"/>
      <c r="P7" s="547"/>
      <c r="Q7" s="547"/>
      <c r="R7" s="547"/>
      <c r="S7" s="547"/>
    </row>
    <row r="8" spans="1:19">
      <c r="A8" s="545">
        <v>2</v>
      </c>
      <c r="B8" s="548" t="s">
        <v>719</v>
      </c>
      <c r="C8" s="547"/>
      <c r="D8" s="547"/>
      <c r="E8" s="547"/>
      <c r="F8" s="547"/>
      <c r="G8" s="547"/>
      <c r="H8" s="547"/>
      <c r="I8" s="547"/>
      <c r="J8" s="547"/>
      <c r="K8" s="547"/>
      <c r="L8" s="547"/>
      <c r="M8" s="547"/>
      <c r="N8" s="547"/>
      <c r="O8" s="547"/>
      <c r="P8" s="547"/>
      <c r="Q8" s="547"/>
      <c r="R8" s="547"/>
      <c r="S8" s="547"/>
    </row>
    <row r="9" spans="1:19">
      <c r="A9" s="545">
        <v>3</v>
      </c>
      <c r="B9" s="548" t="s">
        <v>720</v>
      </c>
      <c r="C9" s="547"/>
      <c r="D9" s="547"/>
      <c r="E9" s="547"/>
      <c r="F9" s="547"/>
      <c r="G9" s="547"/>
      <c r="H9" s="547"/>
      <c r="I9" s="547"/>
      <c r="J9" s="547"/>
      <c r="K9" s="547"/>
      <c r="L9" s="547"/>
      <c r="M9" s="547"/>
      <c r="N9" s="547"/>
      <c r="O9" s="547"/>
      <c r="P9" s="547"/>
      <c r="Q9" s="547"/>
      <c r="R9" s="547"/>
      <c r="S9" s="547"/>
    </row>
    <row r="10" spans="1:19">
      <c r="A10" s="545">
        <v>4</v>
      </c>
      <c r="B10" s="548" t="s">
        <v>721</v>
      </c>
      <c r="C10" s="547"/>
      <c r="D10" s="547"/>
      <c r="E10" s="547"/>
      <c r="F10" s="547"/>
      <c r="G10" s="547"/>
      <c r="H10" s="547"/>
      <c r="I10" s="547"/>
      <c r="J10" s="547"/>
      <c r="K10" s="547"/>
      <c r="L10" s="547"/>
      <c r="M10" s="547"/>
      <c r="N10" s="547"/>
      <c r="O10" s="547"/>
      <c r="P10" s="547"/>
      <c r="Q10" s="547"/>
      <c r="R10" s="547"/>
      <c r="S10" s="547"/>
    </row>
    <row r="11" spans="1:19">
      <c r="A11" s="545">
        <v>5</v>
      </c>
      <c r="B11" s="548" t="s">
        <v>722</v>
      </c>
      <c r="C11" s="547"/>
      <c r="D11" s="547"/>
      <c r="E11" s="547"/>
      <c r="F11" s="547"/>
      <c r="G11" s="547"/>
      <c r="H11" s="547"/>
      <c r="I11" s="547"/>
      <c r="J11" s="547"/>
      <c r="K11" s="547"/>
      <c r="L11" s="547"/>
      <c r="M11" s="547"/>
      <c r="N11" s="547"/>
      <c r="O11" s="547"/>
      <c r="P11" s="547"/>
      <c r="Q11" s="547"/>
      <c r="R11" s="547"/>
      <c r="S11" s="547"/>
    </row>
    <row r="12" spans="1:19">
      <c r="A12" s="545">
        <v>6</v>
      </c>
      <c r="B12" s="548" t="s">
        <v>723</v>
      </c>
      <c r="C12" s="547"/>
      <c r="D12" s="547"/>
      <c r="E12" s="547"/>
      <c r="F12" s="547"/>
      <c r="G12" s="547"/>
      <c r="H12" s="547"/>
      <c r="I12" s="547"/>
      <c r="J12" s="547"/>
      <c r="K12" s="547"/>
      <c r="L12" s="547"/>
      <c r="M12" s="547"/>
      <c r="N12" s="547"/>
      <c r="O12" s="547"/>
      <c r="P12" s="547"/>
      <c r="Q12" s="547"/>
      <c r="R12" s="547"/>
      <c r="S12" s="547"/>
    </row>
    <row r="13" spans="1:19">
      <c r="A13" s="545">
        <v>7</v>
      </c>
      <c r="B13" s="548" t="s">
        <v>724</v>
      </c>
      <c r="C13" s="547"/>
      <c r="D13" s="547"/>
      <c r="E13" s="547"/>
      <c r="F13" s="547"/>
      <c r="G13" s="547"/>
      <c r="H13" s="547"/>
      <c r="I13" s="547"/>
      <c r="J13" s="547"/>
      <c r="K13" s="547"/>
      <c r="L13" s="547"/>
      <c r="M13" s="547"/>
      <c r="N13" s="547"/>
      <c r="O13" s="547"/>
      <c r="P13" s="547"/>
      <c r="Q13" s="547"/>
      <c r="R13" s="547"/>
      <c r="S13" s="547"/>
    </row>
    <row r="14" spans="1:19">
      <c r="A14" s="555">
        <v>7.1</v>
      </c>
      <c r="B14" s="549" t="s">
        <v>725</v>
      </c>
      <c r="C14" s="547"/>
      <c r="D14" s="547"/>
      <c r="E14" s="547"/>
      <c r="F14" s="547"/>
      <c r="G14" s="547"/>
      <c r="H14" s="547"/>
      <c r="I14" s="547"/>
      <c r="J14" s="547"/>
      <c r="K14" s="547"/>
      <c r="L14" s="547"/>
      <c r="M14" s="547"/>
      <c r="N14" s="547"/>
      <c r="O14" s="547"/>
      <c r="P14" s="547"/>
      <c r="Q14" s="547"/>
      <c r="R14" s="547"/>
      <c r="S14" s="547"/>
    </row>
    <row r="15" spans="1:19">
      <c r="A15" s="555">
        <v>7.2</v>
      </c>
      <c r="B15" s="549" t="s">
        <v>726</v>
      </c>
      <c r="C15" s="547"/>
      <c r="D15" s="547"/>
      <c r="E15" s="547"/>
      <c r="F15" s="547"/>
      <c r="G15" s="547"/>
      <c r="H15" s="547"/>
      <c r="I15" s="547"/>
      <c r="J15" s="547"/>
      <c r="K15" s="547"/>
      <c r="L15" s="547"/>
      <c r="M15" s="547"/>
      <c r="N15" s="547"/>
      <c r="O15" s="547"/>
      <c r="P15" s="547"/>
      <c r="Q15" s="547"/>
      <c r="R15" s="547"/>
      <c r="S15" s="547"/>
    </row>
    <row r="16" spans="1:19">
      <c r="A16" s="555">
        <v>7.3</v>
      </c>
      <c r="B16" s="549" t="s">
        <v>727</v>
      </c>
      <c r="C16" s="547"/>
      <c r="D16" s="547"/>
      <c r="E16" s="547"/>
      <c r="F16" s="547"/>
      <c r="G16" s="547"/>
      <c r="H16" s="547"/>
      <c r="I16" s="547"/>
      <c r="J16" s="547"/>
      <c r="K16" s="547"/>
      <c r="L16" s="547"/>
      <c r="M16" s="547"/>
      <c r="N16" s="547"/>
      <c r="O16" s="547"/>
      <c r="P16" s="547"/>
      <c r="Q16" s="547"/>
      <c r="R16" s="547"/>
      <c r="S16" s="547"/>
    </row>
    <row r="17" spans="1:19">
      <c r="A17" s="545">
        <v>8</v>
      </c>
      <c r="B17" s="548" t="s">
        <v>728</v>
      </c>
      <c r="C17" s="547"/>
      <c r="D17" s="547"/>
      <c r="E17" s="547"/>
      <c r="F17" s="547"/>
      <c r="G17" s="547"/>
      <c r="H17" s="547"/>
      <c r="I17" s="547"/>
      <c r="J17" s="547"/>
      <c r="K17" s="547"/>
      <c r="L17" s="547"/>
      <c r="M17" s="547"/>
      <c r="N17" s="547"/>
      <c r="O17" s="547"/>
      <c r="P17" s="547"/>
      <c r="Q17" s="547"/>
      <c r="R17" s="547"/>
      <c r="S17" s="547"/>
    </row>
    <row r="18" spans="1:19">
      <c r="A18" s="550">
        <v>9</v>
      </c>
      <c r="B18" s="551" t="s">
        <v>729</v>
      </c>
      <c r="C18" s="552"/>
      <c r="D18" s="552"/>
      <c r="E18" s="552"/>
      <c r="F18" s="552"/>
      <c r="G18" s="552"/>
      <c r="H18" s="552"/>
      <c r="I18" s="552"/>
      <c r="J18" s="552"/>
      <c r="K18" s="552"/>
      <c r="L18" s="552"/>
      <c r="M18" s="552"/>
      <c r="N18" s="552"/>
      <c r="O18" s="552"/>
      <c r="P18" s="552"/>
      <c r="Q18" s="552"/>
      <c r="R18" s="552"/>
      <c r="S18" s="552"/>
    </row>
    <row r="19" spans="1:19">
      <c r="A19" s="545">
        <v>10</v>
      </c>
      <c r="B19" s="553" t="s">
        <v>733</v>
      </c>
      <c r="C19" s="547"/>
      <c r="D19" s="547"/>
      <c r="E19" s="547"/>
      <c r="F19" s="547"/>
      <c r="G19" s="547"/>
      <c r="H19" s="547"/>
      <c r="I19" s="547"/>
      <c r="J19" s="547"/>
      <c r="K19" s="547"/>
      <c r="L19" s="547"/>
      <c r="M19" s="547"/>
      <c r="N19" s="547"/>
      <c r="O19" s="547"/>
      <c r="P19" s="547"/>
      <c r="Q19" s="547"/>
      <c r="R19" s="547"/>
      <c r="S19" s="547"/>
    </row>
    <row r="20" spans="1:19" ht="25.5">
      <c r="A20" s="555">
        <v>10.1</v>
      </c>
      <c r="B20" s="549" t="s">
        <v>736</v>
      </c>
      <c r="C20" s="547"/>
      <c r="D20" s="547"/>
      <c r="E20" s="547"/>
      <c r="F20" s="547"/>
      <c r="G20" s="547"/>
      <c r="H20" s="547"/>
      <c r="I20" s="547"/>
      <c r="J20" s="547"/>
      <c r="K20" s="547"/>
      <c r="L20" s="547"/>
      <c r="M20" s="547"/>
      <c r="N20" s="547"/>
      <c r="O20" s="547"/>
      <c r="P20" s="547"/>
      <c r="Q20" s="547"/>
      <c r="R20" s="547"/>
      <c r="S20" s="547"/>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B18" activePane="bottomRight" state="frozen"/>
      <selection pane="topRight" activeCell="B1" sqref="B1"/>
      <selection pane="bottomLeft" activeCell="A5" sqref="A5"/>
      <selection pane="bottomRight" activeCell="E20" sqref="E20"/>
    </sheetView>
  </sheetViews>
  <sheetFormatPr defaultRowHeight="15.75"/>
  <cols>
    <col min="1" max="1" width="9.5" style="1" bestFit="1" customWidth="1"/>
    <col min="2" max="2" width="55.125" style="1" bestFit="1" customWidth="1"/>
    <col min="3" max="3" width="11.75" style="1" customWidth="1"/>
    <col min="4" max="4" width="13.25" style="1" customWidth="1"/>
    <col min="5" max="5" width="14.5" style="1" customWidth="1"/>
    <col min="6" max="6" width="11.75" style="1" customWidth="1"/>
    <col min="7" max="7" width="13.75" style="1" customWidth="1"/>
    <col min="8" max="8" width="14.5" style="1" customWidth="1"/>
  </cols>
  <sheetData>
    <row r="1" spans="1:8">
      <c r="A1" s="13" t="s">
        <v>188</v>
      </c>
      <c r="B1" s="1" t="str">
        <f>Info!C2</f>
        <v>სს "პეისერა ბანკი საქართველო"</v>
      </c>
    </row>
    <row r="2" spans="1:8">
      <c r="A2" s="13" t="s">
        <v>189</v>
      </c>
      <c r="B2" s="441">
        <f>'1. key ratios'!B2</f>
        <v>44926</v>
      </c>
    </row>
    <row r="3" spans="1:8">
      <c r="A3" s="13"/>
    </row>
    <row r="4" spans="1:8" ht="16.5" thickBot="1">
      <c r="A4" s="14" t="s">
        <v>328</v>
      </c>
      <c r="B4" s="61" t="s">
        <v>243</v>
      </c>
      <c r="C4" s="14"/>
      <c r="D4" s="24"/>
      <c r="E4" s="24"/>
      <c r="F4" s="25"/>
      <c r="G4" s="25"/>
      <c r="H4" s="26" t="s">
        <v>93</v>
      </c>
    </row>
    <row r="5" spans="1:8">
      <c r="A5" s="27"/>
      <c r="B5" s="28"/>
      <c r="C5" s="585" t="s">
        <v>194</v>
      </c>
      <c r="D5" s="586"/>
      <c r="E5" s="587"/>
      <c r="F5" s="585" t="s">
        <v>195</v>
      </c>
      <c r="G5" s="586"/>
      <c r="H5" s="588"/>
    </row>
    <row r="6" spans="1:8">
      <c r="A6" s="29" t="s">
        <v>26</v>
      </c>
      <c r="B6" s="30" t="s">
        <v>153</v>
      </c>
      <c r="C6" s="31" t="s">
        <v>27</v>
      </c>
      <c r="D6" s="31" t="s">
        <v>94</v>
      </c>
      <c r="E6" s="31" t="s">
        <v>68</v>
      </c>
      <c r="F6" s="31" t="s">
        <v>27</v>
      </c>
      <c r="G6" s="31" t="s">
        <v>94</v>
      </c>
      <c r="H6" s="32" t="s">
        <v>68</v>
      </c>
    </row>
    <row r="7" spans="1:8">
      <c r="A7" s="29">
        <v>1</v>
      </c>
      <c r="B7" s="33" t="s">
        <v>154</v>
      </c>
      <c r="C7" s="217">
        <v>0</v>
      </c>
      <c r="D7" s="217">
        <v>0</v>
      </c>
      <c r="E7" s="218">
        <f>C7+D7</f>
        <v>0</v>
      </c>
      <c r="F7" s="219">
        <v>0</v>
      </c>
      <c r="G7" s="220">
        <v>0</v>
      </c>
      <c r="H7" s="221">
        <f>F7+G7</f>
        <v>0</v>
      </c>
    </row>
    <row r="8" spans="1:8">
      <c r="A8" s="29">
        <v>2</v>
      </c>
      <c r="B8" s="33" t="s">
        <v>155</v>
      </c>
      <c r="C8" s="217">
        <v>0</v>
      </c>
      <c r="D8" s="217">
        <v>0</v>
      </c>
      <c r="E8" s="218">
        <f t="shared" ref="E8:E20" si="0">C8+D8</f>
        <v>0</v>
      </c>
      <c r="F8" s="219">
        <v>0</v>
      </c>
      <c r="G8" s="220">
        <v>0</v>
      </c>
      <c r="H8" s="221">
        <f t="shared" ref="H8:H40" si="1">F8+G8</f>
        <v>0</v>
      </c>
    </row>
    <row r="9" spans="1:8">
      <c r="A9" s="29">
        <v>3</v>
      </c>
      <c r="B9" s="33" t="s">
        <v>156</v>
      </c>
      <c r="C9" s="217">
        <v>2418411.12</v>
      </c>
      <c r="D9" s="217">
        <v>4025213.4099999997</v>
      </c>
      <c r="E9" s="218">
        <f t="shared" si="0"/>
        <v>6443624.5299999993</v>
      </c>
      <c r="F9" s="219">
        <v>0</v>
      </c>
      <c r="G9" s="220">
        <v>0</v>
      </c>
      <c r="H9" s="221">
        <f t="shared" si="1"/>
        <v>0</v>
      </c>
    </row>
    <row r="10" spans="1:8">
      <c r="A10" s="29">
        <v>4</v>
      </c>
      <c r="B10" s="33" t="s">
        <v>185</v>
      </c>
      <c r="C10" s="217">
        <v>0</v>
      </c>
      <c r="D10" s="217">
        <v>0</v>
      </c>
      <c r="E10" s="218">
        <f t="shared" si="0"/>
        <v>0</v>
      </c>
      <c r="F10" s="219">
        <v>0</v>
      </c>
      <c r="G10" s="220">
        <v>0</v>
      </c>
      <c r="H10" s="221">
        <f t="shared" si="1"/>
        <v>0</v>
      </c>
    </row>
    <row r="11" spans="1:8">
      <c r="A11" s="29">
        <v>5</v>
      </c>
      <c r="B11" s="33" t="s">
        <v>157</v>
      </c>
      <c r="C11" s="217">
        <v>0</v>
      </c>
      <c r="D11" s="217">
        <v>0</v>
      </c>
      <c r="E11" s="218">
        <f t="shared" si="0"/>
        <v>0</v>
      </c>
      <c r="F11" s="219">
        <v>0</v>
      </c>
      <c r="G11" s="220">
        <v>0</v>
      </c>
      <c r="H11" s="221">
        <f t="shared" si="1"/>
        <v>0</v>
      </c>
    </row>
    <row r="12" spans="1:8">
      <c r="A12" s="29">
        <v>6.1</v>
      </c>
      <c r="B12" s="34" t="s">
        <v>158</v>
      </c>
      <c r="C12" s="217">
        <v>0</v>
      </c>
      <c r="D12" s="217">
        <v>0</v>
      </c>
      <c r="E12" s="218">
        <f t="shared" si="0"/>
        <v>0</v>
      </c>
      <c r="F12" s="219">
        <v>0</v>
      </c>
      <c r="G12" s="220">
        <v>0</v>
      </c>
      <c r="H12" s="221">
        <f t="shared" si="1"/>
        <v>0</v>
      </c>
    </row>
    <row r="13" spans="1:8">
      <c r="A13" s="29">
        <v>6.2</v>
      </c>
      <c r="B13" s="34" t="s">
        <v>159</v>
      </c>
      <c r="C13" s="217">
        <v>0</v>
      </c>
      <c r="D13" s="217">
        <v>0</v>
      </c>
      <c r="E13" s="218">
        <f t="shared" si="0"/>
        <v>0</v>
      </c>
      <c r="F13" s="219">
        <v>0</v>
      </c>
      <c r="G13" s="220">
        <v>0</v>
      </c>
      <c r="H13" s="221">
        <f t="shared" si="1"/>
        <v>0</v>
      </c>
    </row>
    <row r="14" spans="1:8">
      <c r="A14" s="29">
        <v>6</v>
      </c>
      <c r="B14" s="33" t="s">
        <v>160</v>
      </c>
      <c r="C14" s="218">
        <f>C12-C13</f>
        <v>0</v>
      </c>
      <c r="D14" s="218">
        <f>D12-D13</f>
        <v>0</v>
      </c>
      <c r="E14" s="218">
        <f t="shared" si="0"/>
        <v>0</v>
      </c>
      <c r="F14" s="218">
        <f>F12-F13</f>
        <v>0</v>
      </c>
      <c r="G14" s="218">
        <f>G12-G13</f>
        <v>0</v>
      </c>
      <c r="H14" s="221">
        <f t="shared" si="1"/>
        <v>0</v>
      </c>
    </row>
    <row r="15" spans="1:8">
      <c r="A15" s="29">
        <v>7</v>
      </c>
      <c r="B15" s="33" t="s">
        <v>161</v>
      </c>
      <c r="C15" s="217">
        <v>0</v>
      </c>
      <c r="D15" s="217">
        <v>0</v>
      </c>
      <c r="E15" s="218">
        <f t="shared" si="0"/>
        <v>0</v>
      </c>
      <c r="F15" s="219">
        <v>0</v>
      </c>
      <c r="G15" s="220">
        <v>0</v>
      </c>
      <c r="H15" s="221">
        <f t="shared" si="1"/>
        <v>0</v>
      </c>
    </row>
    <row r="16" spans="1:8">
      <c r="A16" s="29">
        <v>8</v>
      </c>
      <c r="B16" s="33" t="s">
        <v>162</v>
      </c>
      <c r="C16" s="217">
        <v>0</v>
      </c>
      <c r="D16" s="217">
        <v>0</v>
      </c>
      <c r="E16" s="218">
        <f t="shared" si="0"/>
        <v>0</v>
      </c>
      <c r="F16" s="219">
        <v>0</v>
      </c>
      <c r="G16" s="220">
        <v>0</v>
      </c>
      <c r="H16" s="221">
        <f t="shared" si="1"/>
        <v>0</v>
      </c>
    </row>
    <row r="17" spans="1:8">
      <c r="A17" s="29">
        <v>9</v>
      </c>
      <c r="B17" s="33" t="s">
        <v>163</v>
      </c>
      <c r="C17" s="217">
        <v>0</v>
      </c>
      <c r="D17" s="217">
        <v>0</v>
      </c>
      <c r="E17" s="218">
        <f t="shared" si="0"/>
        <v>0</v>
      </c>
      <c r="F17" s="219">
        <v>0</v>
      </c>
      <c r="G17" s="220">
        <v>0</v>
      </c>
      <c r="H17" s="221">
        <f t="shared" si="1"/>
        <v>0</v>
      </c>
    </row>
    <row r="18" spans="1:8">
      <c r="A18" s="29">
        <v>10</v>
      </c>
      <c r="B18" s="33" t="s">
        <v>164</v>
      </c>
      <c r="C18" s="217">
        <v>769267.1635045493</v>
      </c>
      <c r="D18" s="217">
        <v>0</v>
      </c>
      <c r="E18" s="218">
        <f t="shared" si="0"/>
        <v>769267.1635045493</v>
      </c>
      <c r="F18" s="219">
        <v>0</v>
      </c>
      <c r="G18" s="220">
        <v>0</v>
      </c>
      <c r="H18" s="221">
        <f t="shared" si="1"/>
        <v>0</v>
      </c>
    </row>
    <row r="19" spans="1:8">
      <c r="A19" s="29">
        <v>11</v>
      </c>
      <c r="B19" s="33" t="s">
        <v>165</v>
      </c>
      <c r="C19" s="217">
        <v>109517.05581800001</v>
      </c>
      <c r="D19" s="217">
        <v>0</v>
      </c>
      <c r="E19" s="218">
        <f t="shared" si="0"/>
        <v>109517.05581800001</v>
      </c>
      <c r="F19" s="219">
        <v>0</v>
      </c>
      <c r="G19" s="220">
        <v>0</v>
      </c>
      <c r="H19" s="221">
        <f t="shared" si="1"/>
        <v>0</v>
      </c>
    </row>
    <row r="20" spans="1:8">
      <c r="A20" s="29">
        <v>12</v>
      </c>
      <c r="B20" s="35" t="s">
        <v>166</v>
      </c>
      <c r="C20" s="218">
        <f>SUM(C7:C11)+SUM(C14:C19)</f>
        <v>3297195.3393225493</v>
      </c>
      <c r="D20" s="218">
        <f>SUM(D7:D11)+SUM(D14:D19)</f>
        <v>4025213.4099999997</v>
      </c>
      <c r="E20" s="218">
        <f t="shared" si="0"/>
        <v>7322408.7493225485</v>
      </c>
      <c r="F20" s="218">
        <f>SUM(F7:F11)+SUM(F14:F19)</f>
        <v>0</v>
      </c>
      <c r="G20" s="218">
        <f>SUM(G7:G11)+SUM(G14:G19)</f>
        <v>0</v>
      </c>
      <c r="H20" s="221">
        <f t="shared" si="1"/>
        <v>0</v>
      </c>
    </row>
    <row r="21" spans="1:8">
      <c r="A21" s="29"/>
      <c r="B21" s="30" t="s">
        <v>183</v>
      </c>
      <c r="C21" s="222"/>
      <c r="D21" s="222"/>
      <c r="E21" s="222"/>
      <c r="F21" s="223"/>
      <c r="G21" s="224"/>
      <c r="H21" s="225"/>
    </row>
    <row r="22" spans="1:8">
      <c r="A22" s="29">
        <v>13</v>
      </c>
      <c r="B22" s="33" t="s">
        <v>167</v>
      </c>
      <c r="C22" s="217">
        <v>0</v>
      </c>
      <c r="D22" s="217">
        <v>0</v>
      </c>
      <c r="E22" s="218">
        <f>C22+D22</f>
        <v>0</v>
      </c>
      <c r="F22" s="219">
        <v>0</v>
      </c>
      <c r="G22" s="220">
        <v>0</v>
      </c>
      <c r="H22" s="221">
        <f t="shared" si="1"/>
        <v>0</v>
      </c>
    </row>
    <row r="23" spans="1:8">
      <c r="A23" s="29">
        <v>14</v>
      </c>
      <c r="B23" s="33" t="s">
        <v>168</v>
      </c>
      <c r="C23" s="217">
        <v>0</v>
      </c>
      <c r="D23" s="217">
        <v>0</v>
      </c>
      <c r="E23" s="218">
        <f t="shared" ref="E23:E40" si="2">C23+D23</f>
        <v>0</v>
      </c>
      <c r="F23" s="219">
        <v>0</v>
      </c>
      <c r="G23" s="220">
        <v>0</v>
      </c>
      <c r="H23" s="221">
        <f t="shared" si="1"/>
        <v>0</v>
      </c>
    </row>
    <row r="24" spans="1:8">
      <c r="A24" s="29">
        <v>15</v>
      </c>
      <c r="B24" s="33" t="s">
        <v>169</v>
      </c>
      <c r="C24" s="217">
        <v>0</v>
      </c>
      <c r="D24" s="217">
        <v>0</v>
      </c>
      <c r="E24" s="218">
        <f t="shared" si="2"/>
        <v>0</v>
      </c>
      <c r="F24" s="219">
        <v>0</v>
      </c>
      <c r="G24" s="220">
        <v>0</v>
      </c>
      <c r="H24" s="221">
        <f t="shared" si="1"/>
        <v>0</v>
      </c>
    </row>
    <row r="25" spans="1:8">
      <c r="A25" s="29">
        <v>16</v>
      </c>
      <c r="B25" s="33" t="s">
        <v>170</v>
      </c>
      <c r="C25" s="217">
        <v>0</v>
      </c>
      <c r="D25" s="217">
        <v>0</v>
      </c>
      <c r="E25" s="218">
        <f t="shared" si="2"/>
        <v>0</v>
      </c>
      <c r="F25" s="219">
        <v>0</v>
      </c>
      <c r="G25" s="220">
        <v>0</v>
      </c>
      <c r="H25" s="221">
        <f t="shared" si="1"/>
        <v>0</v>
      </c>
    </row>
    <row r="26" spans="1:8">
      <c r="A26" s="29">
        <v>17</v>
      </c>
      <c r="B26" s="33" t="s">
        <v>171</v>
      </c>
      <c r="C26" s="217">
        <v>0</v>
      </c>
      <c r="D26" s="217">
        <v>0</v>
      </c>
      <c r="E26" s="218">
        <f t="shared" si="2"/>
        <v>0</v>
      </c>
      <c r="F26" s="219">
        <v>0</v>
      </c>
      <c r="G26" s="220">
        <v>0</v>
      </c>
      <c r="H26" s="221">
        <f t="shared" si="1"/>
        <v>0</v>
      </c>
    </row>
    <row r="27" spans="1:8">
      <c r="A27" s="29">
        <v>18</v>
      </c>
      <c r="B27" s="33" t="s">
        <v>172</v>
      </c>
      <c r="C27" s="217">
        <v>0</v>
      </c>
      <c r="D27" s="217">
        <v>0</v>
      </c>
      <c r="E27" s="218">
        <f t="shared" si="2"/>
        <v>0</v>
      </c>
      <c r="F27" s="219">
        <v>0</v>
      </c>
      <c r="G27" s="220">
        <v>0</v>
      </c>
      <c r="H27" s="221">
        <f t="shared" si="1"/>
        <v>0</v>
      </c>
    </row>
    <row r="28" spans="1:8">
      <c r="A28" s="29">
        <v>19</v>
      </c>
      <c r="B28" s="33" t="s">
        <v>173</v>
      </c>
      <c r="C28" s="217">
        <v>0</v>
      </c>
      <c r="D28" s="217">
        <v>0</v>
      </c>
      <c r="E28" s="218">
        <f t="shared" si="2"/>
        <v>0</v>
      </c>
      <c r="F28" s="219">
        <v>0</v>
      </c>
      <c r="G28" s="220">
        <v>0</v>
      </c>
      <c r="H28" s="221">
        <f t="shared" si="1"/>
        <v>0</v>
      </c>
    </row>
    <row r="29" spans="1:8">
      <c r="A29" s="29">
        <v>20</v>
      </c>
      <c r="B29" s="33" t="s">
        <v>95</v>
      </c>
      <c r="C29" s="217">
        <v>54597.07</v>
      </c>
      <c r="D29" s="217">
        <v>287123.82434264605</v>
      </c>
      <c r="E29" s="218">
        <f t="shared" si="2"/>
        <v>341720.89434264606</v>
      </c>
      <c r="F29" s="219">
        <v>0</v>
      </c>
      <c r="G29" s="220">
        <v>0</v>
      </c>
      <c r="H29" s="221">
        <f t="shared" si="1"/>
        <v>0</v>
      </c>
    </row>
    <row r="30" spans="1:8">
      <c r="A30" s="29">
        <v>21</v>
      </c>
      <c r="B30" s="33" t="s">
        <v>174</v>
      </c>
      <c r="C30" s="217">
        <v>0</v>
      </c>
      <c r="D30" s="217">
        <v>4000538.0999999996</v>
      </c>
      <c r="E30" s="218">
        <f t="shared" si="2"/>
        <v>4000538.0999999996</v>
      </c>
      <c r="F30" s="219">
        <v>0</v>
      </c>
      <c r="G30" s="220">
        <v>0</v>
      </c>
      <c r="H30" s="221">
        <f t="shared" si="1"/>
        <v>0</v>
      </c>
    </row>
    <row r="31" spans="1:8">
      <c r="A31" s="29">
        <v>22</v>
      </c>
      <c r="B31" s="35" t="s">
        <v>175</v>
      </c>
      <c r="C31" s="218">
        <f>SUM(C22:C30)</f>
        <v>54597.07</v>
      </c>
      <c r="D31" s="218">
        <f>SUM(D22:D30)</f>
        <v>4287661.9243426453</v>
      </c>
      <c r="E31" s="218">
        <f>C31+D31</f>
        <v>4342258.9943426456</v>
      </c>
      <c r="F31" s="218">
        <f>SUM(F22:F30)</f>
        <v>0</v>
      </c>
      <c r="G31" s="218">
        <f>SUM(G22:G30)</f>
        <v>0</v>
      </c>
      <c r="H31" s="221">
        <f t="shared" si="1"/>
        <v>0</v>
      </c>
    </row>
    <row r="32" spans="1:8">
      <c r="A32" s="29"/>
      <c r="B32" s="30" t="s">
        <v>184</v>
      </c>
      <c r="C32" s="222"/>
      <c r="D32" s="222"/>
      <c r="E32" s="217"/>
      <c r="F32" s="223"/>
      <c r="G32" s="224"/>
      <c r="H32" s="225"/>
    </row>
    <row r="33" spans="1:8">
      <c r="A33" s="29">
        <v>23</v>
      </c>
      <c r="B33" s="33" t="s">
        <v>176</v>
      </c>
      <c r="C33" s="217">
        <v>3250005</v>
      </c>
      <c r="D33" s="217">
        <v>0</v>
      </c>
      <c r="E33" s="218">
        <f t="shared" si="2"/>
        <v>3250005</v>
      </c>
      <c r="F33" s="219">
        <v>0</v>
      </c>
      <c r="G33" s="220">
        <v>0</v>
      </c>
      <c r="H33" s="221">
        <f t="shared" si="1"/>
        <v>0</v>
      </c>
    </row>
    <row r="34" spans="1:8">
      <c r="A34" s="29">
        <v>24</v>
      </c>
      <c r="B34" s="33" t="s">
        <v>177</v>
      </c>
      <c r="C34" s="217">
        <v>0</v>
      </c>
      <c r="D34" s="217">
        <v>0</v>
      </c>
      <c r="E34" s="218">
        <f t="shared" si="2"/>
        <v>0</v>
      </c>
      <c r="F34" s="219">
        <v>0</v>
      </c>
      <c r="G34" s="220">
        <v>0</v>
      </c>
      <c r="H34" s="221">
        <f t="shared" si="1"/>
        <v>0</v>
      </c>
    </row>
    <row r="35" spans="1:8">
      <c r="A35" s="29">
        <v>25</v>
      </c>
      <c r="B35" s="34" t="s">
        <v>178</v>
      </c>
      <c r="C35" s="217">
        <v>0</v>
      </c>
      <c r="D35" s="217">
        <v>0</v>
      </c>
      <c r="E35" s="218">
        <f t="shared" si="2"/>
        <v>0</v>
      </c>
      <c r="F35" s="219">
        <v>0</v>
      </c>
      <c r="G35" s="220">
        <v>0</v>
      </c>
      <c r="H35" s="221">
        <f t="shared" si="1"/>
        <v>0</v>
      </c>
    </row>
    <row r="36" spans="1:8">
      <c r="A36" s="29">
        <v>26</v>
      </c>
      <c r="B36" s="33" t="s">
        <v>179</v>
      </c>
      <c r="C36" s="217">
        <v>0</v>
      </c>
      <c r="D36" s="217">
        <v>0</v>
      </c>
      <c r="E36" s="218">
        <f t="shared" si="2"/>
        <v>0</v>
      </c>
      <c r="F36" s="219">
        <v>0</v>
      </c>
      <c r="G36" s="220">
        <v>0</v>
      </c>
      <c r="H36" s="221">
        <f t="shared" si="1"/>
        <v>0</v>
      </c>
    </row>
    <row r="37" spans="1:8">
      <c r="A37" s="29">
        <v>27</v>
      </c>
      <c r="B37" s="33" t="s">
        <v>180</v>
      </c>
      <c r="C37" s="217">
        <v>0</v>
      </c>
      <c r="D37" s="217">
        <v>0</v>
      </c>
      <c r="E37" s="218">
        <f t="shared" si="2"/>
        <v>0</v>
      </c>
      <c r="F37" s="219">
        <v>0</v>
      </c>
      <c r="G37" s="220">
        <v>0</v>
      </c>
      <c r="H37" s="221">
        <f t="shared" si="1"/>
        <v>0</v>
      </c>
    </row>
    <row r="38" spans="1:8">
      <c r="A38" s="29">
        <v>28</v>
      </c>
      <c r="B38" s="33" t="s">
        <v>181</v>
      </c>
      <c r="C38" s="217">
        <v>-269855.23765609693</v>
      </c>
      <c r="D38" s="217">
        <v>0</v>
      </c>
      <c r="E38" s="218">
        <f t="shared" si="2"/>
        <v>-269855.23765609693</v>
      </c>
      <c r="F38" s="219">
        <v>0</v>
      </c>
      <c r="G38" s="220">
        <v>0</v>
      </c>
      <c r="H38" s="221">
        <f t="shared" si="1"/>
        <v>0</v>
      </c>
    </row>
    <row r="39" spans="1:8">
      <c r="A39" s="29">
        <v>29</v>
      </c>
      <c r="B39" s="33" t="s">
        <v>196</v>
      </c>
      <c r="C39" s="217">
        <v>0</v>
      </c>
      <c r="D39" s="217">
        <v>0</v>
      </c>
      <c r="E39" s="218">
        <f t="shared" si="2"/>
        <v>0</v>
      </c>
      <c r="F39" s="219">
        <v>0</v>
      </c>
      <c r="G39" s="220">
        <v>0</v>
      </c>
      <c r="H39" s="221">
        <f t="shared" si="1"/>
        <v>0</v>
      </c>
    </row>
    <row r="40" spans="1:8">
      <c r="A40" s="29">
        <v>30</v>
      </c>
      <c r="B40" s="35" t="s">
        <v>182</v>
      </c>
      <c r="C40" s="217">
        <v>2980149.7623439031</v>
      </c>
      <c r="D40" s="217">
        <v>0</v>
      </c>
      <c r="E40" s="218">
        <f t="shared" si="2"/>
        <v>2980149.7623439031</v>
      </c>
      <c r="F40" s="219">
        <v>0</v>
      </c>
      <c r="G40" s="220">
        <v>0</v>
      </c>
      <c r="H40" s="221">
        <f t="shared" si="1"/>
        <v>0</v>
      </c>
    </row>
    <row r="41" spans="1:8" ht="16.5" thickBot="1">
      <c r="A41" s="36">
        <v>31</v>
      </c>
      <c r="B41" s="37" t="s">
        <v>197</v>
      </c>
      <c r="C41" s="226">
        <f>C31+C40</f>
        <v>3034746.8323439029</v>
      </c>
      <c r="D41" s="226">
        <f>D31+D40</f>
        <v>4287661.9243426453</v>
      </c>
      <c r="E41" s="226">
        <f>C41+D41</f>
        <v>7322408.7566865478</v>
      </c>
      <c r="F41" s="226">
        <f>F31+F40</f>
        <v>0</v>
      </c>
      <c r="G41" s="226">
        <f>G31+G40</f>
        <v>0</v>
      </c>
      <c r="H41" s="227">
        <f>F41+G41</f>
        <v>0</v>
      </c>
    </row>
    <row r="43" spans="1:8">
      <c r="B43" s="38"/>
    </row>
  </sheetData>
  <mergeCells count="2">
    <mergeCell ref="C5:E5"/>
    <mergeCell ref="F5:H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73"/>
  <sheetViews>
    <sheetView workbookViewId="0">
      <pane xSplit="1" ySplit="6" topLeftCell="B49" activePane="bottomRight" state="frozen"/>
      <selection pane="topRight" activeCell="B1" sqref="B1"/>
      <selection pane="bottomLeft" activeCell="A6" sqref="A6"/>
      <selection pane="bottomRight" activeCell="A48" sqref="A48"/>
    </sheetView>
  </sheetViews>
  <sheetFormatPr defaultColWidth="9.125" defaultRowHeight="15.75"/>
  <cols>
    <col min="1" max="1" width="9.5" style="1" bestFit="1" customWidth="1"/>
    <col min="2" max="2" width="89.125" style="1" customWidth="1"/>
    <col min="3" max="8" width="12.75" style="1" customWidth="1"/>
    <col min="9" max="9" width="8.875" customWidth="1"/>
    <col min="10" max="16384" width="9.125" style="9"/>
  </cols>
  <sheetData>
    <row r="1" spans="1:8">
      <c r="A1" s="13" t="s">
        <v>188</v>
      </c>
      <c r="B1" s="12" t="str">
        <f>Info!C2</f>
        <v>სს "პეისერა ბანკი საქართველო"</v>
      </c>
      <c r="C1" s="12"/>
    </row>
    <row r="2" spans="1:8">
      <c r="A2" s="13" t="s">
        <v>189</v>
      </c>
      <c r="B2" s="441">
        <f>'1. key ratios'!B2</f>
        <v>44926</v>
      </c>
      <c r="C2" s="12"/>
    </row>
    <row r="3" spans="1:8">
      <c r="A3" s="13"/>
      <c r="B3" s="12"/>
      <c r="C3" s="12"/>
    </row>
    <row r="4" spans="1:8" ht="16.5" thickBot="1">
      <c r="A4" s="14" t="s">
        <v>329</v>
      </c>
      <c r="B4" s="23" t="s">
        <v>222</v>
      </c>
      <c r="C4" s="25"/>
      <c r="D4" s="25"/>
      <c r="E4" s="25"/>
      <c r="F4" s="14"/>
      <c r="G4" s="14"/>
      <c r="H4" s="39" t="s">
        <v>93</v>
      </c>
    </row>
    <row r="5" spans="1:8">
      <c r="A5" s="110"/>
      <c r="B5" s="111"/>
      <c r="C5" s="585" t="s">
        <v>194</v>
      </c>
      <c r="D5" s="586"/>
      <c r="E5" s="587"/>
      <c r="F5" s="585" t="s">
        <v>195</v>
      </c>
      <c r="G5" s="586"/>
      <c r="H5" s="588"/>
    </row>
    <row r="6" spans="1:8" ht="15">
      <c r="A6" s="112" t="s">
        <v>26</v>
      </c>
      <c r="B6" s="40"/>
      <c r="C6" s="41" t="s">
        <v>27</v>
      </c>
      <c r="D6" s="41" t="s">
        <v>96</v>
      </c>
      <c r="E6" s="41" t="s">
        <v>68</v>
      </c>
      <c r="F6" s="41" t="s">
        <v>27</v>
      </c>
      <c r="G6" s="41" t="s">
        <v>96</v>
      </c>
      <c r="H6" s="113" t="s">
        <v>68</v>
      </c>
    </row>
    <row r="7" spans="1:8">
      <c r="A7" s="114"/>
      <c r="B7" s="43" t="s">
        <v>92</v>
      </c>
      <c r="C7" s="44"/>
      <c r="D7" s="44"/>
      <c r="E7" s="44"/>
      <c r="F7" s="44"/>
      <c r="G7" s="44"/>
      <c r="H7" s="115"/>
    </row>
    <row r="8" spans="1:8">
      <c r="A8" s="114">
        <v>1</v>
      </c>
      <c r="B8" s="45" t="s">
        <v>97</v>
      </c>
      <c r="C8" s="228">
        <v>49444.56</v>
      </c>
      <c r="D8" s="228">
        <v>0</v>
      </c>
      <c r="E8" s="218">
        <f>C8+D8</f>
        <v>49444.56</v>
      </c>
      <c r="F8" s="228"/>
      <c r="G8" s="228"/>
      <c r="H8" s="229">
        <f>F8+G8</f>
        <v>0</v>
      </c>
    </row>
    <row r="9" spans="1:8">
      <c r="A9" s="114">
        <v>2</v>
      </c>
      <c r="B9" s="45" t="s">
        <v>98</v>
      </c>
      <c r="C9" s="230">
        <f>SUM(C10:C18)</f>
        <v>0</v>
      </c>
      <c r="D9" s="230">
        <f>SUM(D10:D18)</f>
        <v>48377.36</v>
      </c>
      <c r="E9" s="218">
        <f t="shared" ref="E9:E67" si="0">C9+D9</f>
        <v>48377.36</v>
      </c>
      <c r="F9" s="230">
        <f>SUM(F10:F18)</f>
        <v>0</v>
      </c>
      <c r="G9" s="230">
        <f>SUM(G10:G18)</f>
        <v>0</v>
      </c>
      <c r="H9" s="229">
        <f t="shared" ref="H9:H67" si="1">F9+G9</f>
        <v>0</v>
      </c>
    </row>
    <row r="10" spans="1:8">
      <c r="A10" s="114">
        <v>2.1</v>
      </c>
      <c r="B10" s="46" t="s">
        <v>99</v>
      </c>
      <c r="C10" s="228">
        <v>0</v>
      </c>
      <c r="D10" s="228">
        <v>0</v>
      </c>
      <c r="E10" s="218">
        <f t="shared" si="0"/>
        <v>0</v>
      </c>
      <c r="F10" s="228"/>
      <c r="G10" s="228"/>
      <c r="H10" s="229">
        <f t="shared" si="1"/>
        <v>0</v>
      </c>
    </row>
    <row r="11" spans="1:8">
      <c r="A11" s="114">
        <v>2.2000000000000002</v>
      </c>
      <c r="B11" s="46" t="s">
        <v>100</v>
      </c>
      <c r="C11" s="228">
        <v>0</v>
      </c>
      <c r="D11" s="228">
        <v>0</v>
      </c>
      <c r="E11" s="218">
        <f t="shared" si="0"/>
        <v>0</v>
      </c>
      <c r="F11" s="228"/>
      <c r="G11" s="228"/>
      <c r="H11" s="229">
        <f t="shared" si="1"/>
        <v>0</v>
      </c>
    </row>
    <row r="12" spans="1:8">
      <c r="A12" s="114">
        <v>2.2999999999999998</v>
      </c>
      <c r="B12" s="46" t="s">
        <v>101</v>
      </c>
      <c r="C12" s="228">
        <v>0</v>
      </c>
      <c r="D12" s="228">
        <v>0</v>
      </c>
      <c r="E12" s="218">
        <f t="shared" si="0"/>
        <v>0</v>
      </c>
      <c r="F12" s="228"/>
      <c r="G12" s="228"/>
      <c r="H12" s="229">
        <f t="shared" si="1"/>
        <v>0</v>
      </c>
    </row>
    <row r="13" spans="1:8">
      <c r="A13" s="114">
        <v>2.4</v>
      </c>
      <c r="B13" s="46" t="s">
        <v>102</v>
      </c>
      <c r="C13" s="228">
        <v>0</v>
      </c>
      <c r="D13" s="228">
        <v>0</v>
      </c>
      <c r="E13" s="218">
        <f t="shared" si="0"/>
        <v>0</v>
      </c>
      <c r="F13" s="228"/>
      <c r="G13" s="228"/>
      <c r="H13" s="229">
        <f t="shared" si="1"/>
        <v>0</v>
      </c>
    </row>
    <row r="14" spans="1:8">
      <c r="A14" s="114">
        <v>2.5</v>
      </c>
      <c r="B14" s="46" t="s">
        <v>103</v>
      </c>
      <c r="C14" s="228">
        <v>0</v>
      </c>
      <c r="D14" s="228">
        <v>0</v>
      </c>
      <c r="E14" s="218">
        <f t="shared" si="0"/>
        <v>0</v>
      </c>
      <c r="F14" s="228"/>
      <c r="G14" s="228"/>
      <c r="H14" s="229">
        <f t="shared" si="1"/>
        <v>0</v>
      </c>
    </row>
    <row r="15" spans="1:8">
      <c r="A15" s="114">
        <v>2.6</v>
      </c>
      <c r="B15" s="46" t="s">
        <v>104</v>
      </c>
      <c r="C15" s="228">
        <v>0</v>
      </c>
      <c r="D15" s="228">
        <v>0</v>
      </c>
      <c r="E15" s="218">
        <f t="shared" si="0"/>
        <v>0</v>
      </c>
      <c r="F15" s="228"/>
      <c r="G15" s="228"/>
      <c r="H15" s="229">
        <f t="shared" si="1"/>
        <v>0</v>
      </c>
    </row>
    <row r="16" spans="1:8">
      <c r="A16" s="114">
        <v>2.7</v>
      </c>
      <c r="B16" s="46" t="s">
        <v>105</v>
      </c>
      <c r="C16" s="228">
        <v>0</v>
      </c>
      <c r="D16" s="228">
        <v>0</v>
      </c>
      <c r="E16" s="218">
        <f t="shared" si="0"/>
        <v>0</v>
      </c>
      <c r="F16" s="228"/>
      <c r="G16" s="228"/>
      <c r="H16" s="229">
        <f t="shared" si="1"/>
        <v>0</v>
      </c>
    </row>
    <row r="17" spans="1:8">
      <c r="A17" s="114">
        <v>2.8</v>
      </c>
      <c r="B17" s="46" t="s">
        <v>106</v>
      </c>
      <c r="C17" s="228">
        <v>0</v>
      </c>
      <c r="D17" s="228">
        <v>0</v>
      </c>
      <c r="E17" s="218">
        <f t="shared" si="0"/>
        <v>0</v>
      </c>
      <c r="F17" s="228"/>
      <c r="G17" s="228"/>
      <c r="H17" s="229">
        <f t="shared" si="1"/>
        <v>0</v>
      </c>
    </row>
    <row r="18" spans="1:8">
      <c r="A18" s="114">
        <v>2.9</v>
      </c>
      <c r="B18" s="46" t="s">
        <v>107</v>
      </c>
      <c r="C18" s="228">
        <v>0</v>
      </c>
      <c r="D18" s="228">
        <v>48377.36</v>
      </c>
      <c r="E18" s="218">
        <f t="shared" si="0"/>
        <v>48377.36</v>
      </c>
      <c r="F18" s="228"/>
      <c r="G18" s="228"/>
      <c r="H18" s="229">
        <f t="shared" si="1"/>
        <v>0</v>
      </c>
    </row>
    <row r="19" spans="1:8">
      <c r="A19" s="114">
        <v>3</v>
      </c>
      <c r="B19" s="45" t="s">
        <v>108</v>
      </c>
      <c r="C19" s="228">
        <v>0</v>
      </c>
      <c r="D19" s="228">
        <v>0</v>
      </c>
      <c r="E19" s="218">
        <f t="shared" si="0"/>
        <v>0</v>
      </c>
      <c r="F19" s="228"/>
      <c r="G19" s="228"/>
      <c r="H19" s="229">
        <f t="shared" si="1"/>
        <v>0</v>
      </c>
    </row>
    <row r="20" spans="1:8">
      <c r="A20" s="114">
        <v>4</v>
      </c>
      <c r="B20" s="45" t="s">
        <v>109</v>
      </c>
      <c r="C20" s="228">
        <v>0</v>
      </c>
      <c r="D20" s="228">
        <v>0</v>
      </c>
      <c r="E20" s="218">
        <f t="shared" si="0"/>
        <v>0</v>
      </c>
      <c r="F20" s="228"/>
      <c r="G20" s="228"/>
      <c r="H20" s="229">
        <f t="shared" si="1"/>
        <v>0</v>
      </c>
    </row>
    <row r="21" spans="1:8">
      <c r="A21" s="114">
        <v>5</v>
      </c>
      <c r="B21" s="45" t="s">
        <v>110</v>
      </c>
      <c r="C21" s="228">
        <v>0</v>
      </c>
      <c r="D21" s="228">
        <v>0</v>
      </c>
      <c r="E21" s="218">
        <f t="shared" si="0"/>
        <v>0</v>
      </c>
      <c r="F21" s="228"/>
      <c r="G21" s="228"/>
      <c r="H21" s="229">
        <f>F21+G21</f>
        <v>0</v>
      </c>
    </row>
    <row r="22" spans="1:8">
      <c r="A22" s="114">
        <v>6</v>
      </c>
      <c r="B22" s="47" t="s">
        <v>111</v>
      </c>
      <c r="C22" s="230">
        <f>C8+C9+C19+C20+C21</f>
        <v>49444.56</v>
      </c>
      <c r="D22" s="230">
        <f>D8+D9+D19+D20+D21</f>
        <v>48377.36</v>
      </c>
      <c r="E22" s="218">
        <f>C22+D22</f>
        <v>97821.92</v>
      </c>
      <c r="F22" s="230">
        <f>F8+F9+F19+F20+F21</f>
        <v>0</v>
      </c>
      <c r="G22" s="230">
        <f>G8+G9+G19+G20+G21</f>
        <v>0</v>
      </c>
      <c r="H22" s="229">
        <f>F22+G22</f>
        <v>0</v>
      </c>
    </row>
    <row r="23" spans="1:8">
      <c r="A23" s="114"/>
      <c r="B23" s="43" t="s">
        <v>90</v>
      </c>
      <c r="C23" s="228"/>
      <c r="D23" s="228"/>
      <c r="E23" s="217"/>
      <c r="F23" s="228"/>
      <c r="G23" s="228"/>
      <c r="H23" s="231"/>
    </row>
    <row r="24" spans="1:8">
      <c r="A24" s="114">
        <v>7</v>
      </c>
      <c r="B24" s="45" t="s">
        <v>112</v>
      </c>
      <c r="C24" s="228">
        <v>0</v>
      </c>
      <c r="D24" s="228">
        <v>0</v>
      </c>
      <c r="E24" s="218">
        <f t="shared" si="0"/>
        <v>0</v>
      </c>
      <c r="F24" s="228"/>
      <c r="G24" s="228"/>
      <c r="H24" s="229">
        <f t="shared" si="1"/>
        <v>0</v>
      </c>
    </row>
    <row r="25" spans="1:8">
      <c r="A25" s="114">
        <v>8</v>
      </c>
      <c r="B25" s="45" t="s">
        <v>113</v>
      </c>
      <c r="C25" s="228">
        <v>0</v>
      </c>
      <c r="D25" s="228">
        <v>0</v>
      </c>
      <c r="E25" s="218">
        <f t="shared" si="0"/>
        <v>0</v>
      </c>
      <c r="F25" s="228"/>
      <c r="G25" s="228"/>
      <c r="H25" s="229">
        <f t="shared" si="1"/>
        <v>0</v>
      </c>
    </row>
    <row r="26" spans="1:8">
      <c r="A26" s="114">
        <v>9</v>
      </c>
      <c r="B26" s="45" t="s">
        <v>114</v>
      </c>
      <c r="C26" s="228">
        <v>0</v>
      </c>
      <c r="D26" s="228">
        <v>0</v>
      </c>
      <c r="E26" s="218">
        <f t="shared" si="0"/>
        <v>0</v>
      </c>
      <c r="F26" s="228"/>
      <c r="G26" s="228"/>
      <c r="H26" s="229">
        <f t="shared" si="1"/>
        <v>0</v>
      </c>
    </row>
    <row r="27" spans="1:8">
      <c r="A27" s="114">
        <v>10</v>
      </c>
      <c r="B27" s="45" t="s">
        <v>115</v>
      </c>
      <c r="C27" s="228">
        <v>0</v>
      </c>
      <c r="D27" s="228">
        <v>0</v>
      </c>
      <c r="E27" s="218">
        <f t="shared" si="0"/>
        <v>0</v>
      </c>
      <c r="F27" s="228"/>
      <c r="G27" s="228"/>
      <c r="H27" s="229">
        <f t="shared" si="1"/>
        <v>0</v>
      </c>
    </row>
    <row r="28" spans="1:8">
      <c r="A28" s="114">
        <v>11</v>
      </c>
      <c r="B28" s="45" t="s">
        <v>116</v>
      </c>
      <c r="C28" s="228">
        <v>0</v>
      </c>
      <c r="D28" s="228">
        <v>0</v>
      </c>
      <c r="E28" s="218">
        <f t="shared" si="0"/>
        <v>0</v>
      </c>
      <c r="F28" s="228"/>
      <c r="G28" s="228"/>
      <c r="H28" s="229">
        <f t="shared" si="1"/>
        <v>0</v>
      </c>
    </row>
    <row r="29" spans="1:8">
      <c r="A29" s="114">
        <v>12</v>
      </c>
      <c r="B29" s="45" t="s">
        <v>117</v>
      </c>
      <c r="C29" s="228">
        <v>2216.5500000000002</v>
      </c>
      <c r="D29" s="228">
        <v>1857.2876880924396</v>
      </c>
      <c r="E29" s="218">
        <f t="shared" si="0"/>
        <v>4073.8376880924397</v>
      </c>
      <c r="F29" s="228"/>
      <c r="G29" s="228"/>
      <c r="H29" s="229">
        <f t="shared" si="1"/>
        <v>0</v>
      </c>
    </row>
    <row r="30" spans="1:8">
      <c r="A30" s="114">
        <v>13</v>
      </c>
      <c r="B30" s="48" t="s">
        <v>118</v>
      </c>
      <c r="C30" s="230">
        <f>SUM(C24:C29)</f>
        <v>2216.5500000000002</v>
      </c>
      <c r="D30" s="230">
        <f>SUM(D24:D29)</f>
        <v>1857.2876880924396</v>
      </c>
      <c r="E30" s="218">
        <f t="shared" si="0"/>
        <v>4073.8376880924397</v>
      </c>
      <c r="F30" s="230">
        <f>SUM(F24:F29)</f>
        <v>0</v>
      </c>
      <c r="G30" s="230">
        <f>SUM(G24:G29)</f>
        <v>0</v>
      </c>
      <c r="H30" s="229">
        <f t="shared" si="1"/>
        <v>0</v>
      </c>
    </row>
    <row r="31" spans="1:8">
      <c r="A31" s="114">
        <v>14</v>
      </c>
      <c r="B31" s="48" t="s">
        <v>119</v>
      </c>
      <c r="C31" s="230">
        <f>C22-C30</f>
        <v>47228.009999999995</v>
      </c>
      <c r="D31" s="230">
        <f>D22-D30</f>
        <v>46520.072311907563</v>
      </c>
      <c r="E31" s="218">
        <f t="shared" si="0"/>
        <v>93748.08231190755</v>
      </c>
      <c r="F31" s="230">
        <f>F22-F30</f>
        <v>0</v>
      </c>
      <c r="G31" s="230">
        <f>G22-G30</f>
        <v>0</v>
      </c>
      <c r="H31" s="229">
        <f t="shared" si="1"/>
        <v>0</v>
      </c>
    </row>
    <row r="32" spans="1:8">
      <c r="A32" s="114"/>
      <c r="B32" s="43"/>
      <c r="C32" s="232"/>
      <c r="D32" s="232"/>
      <c r="E32" s="232"/>
      <c r="F32" s="232"/>
      <c r="G32" s="232"/>
      <c r="H32" s="233"/>
    </row>
    <row r="33" spans="1:8">
      <c r="A33" s="114"/>
      <c r="B33" s="43" t="s">
        <v>120</v>
      </c>
      <c r="C33" s="228"/>
      <c r="D33" s="228"/>
      <c r="E33" s="217"/>
      <c r="F33" s="228"/>
      <c r="G33" s="228"/>
      <c r="H33" s="231"/>
    </row>
    <row r="34" spans="1:8">
      <c r="A34" s="114">
        <v>15</v>
      </c>
      <c r="B34" s="42" t="s">
        <v>91</v>
      </c>
      <c r="C34" s="230">
        <f>C35-C36</f>
        <v>0</v>
      </c>
      <c r="D34" s="230">
        <f>D35-D36</f>
        <v>0</v>
      </c>
      <c r="E34" s="218">
        <f t="shared" si="0"/>
        <v>0</v>
      </c>
      <c r="F34" s="230">
        <f>F35-F36</f>
        <v>0</v>
      </c>
      <c r="G34" s="230">
        <f>G35-G36</f>
        <v>0</v>
      </c>
      <c r="H34" s="229">
        <f t="shared" si="1"/>
        <v>0</v>
      </c>
    </row>
    <row r="35" spans="1:8">
      <c r="A35" s="114">
        <v>15.1</v>
      </c>
      <c r="B35" s="46" t="s">
        <v>121</v>
      </c>
      <c r="C35" s="228">
        <v>0</v>
      </c>
      <c r="D35" s="228">
        <v>0</v>
      </c>
      <c r="E35" s="218">
        <f t="shared" si="0"/>
        <v>0</v>
      </c>
      <c r="F35" s="228"/>
      <c r="G35" s="228"/>
      <c r="H35" s="229">
        <f t="shared" si="1"/>
        <v>0</v>
      </c>
    </row>
    <row r="36" spans="1:8">
      <c r="A36" s="114">
        <v>15.2</v>
      </c>
      <c r="B36" s="46" t="s">
        <v>122</v>
      </c>
      <c r="C36" s="228">
        <v>0</v>
      </c>
      <c r="D36" s="228">
        <v>0</v>
      </c>
      <c r="E36" s="218">
        <f t="shared" si="0"/>
        <v>0</v>
      </c>
      <c r="F36" s="228"/>
      <c r="G36" s="228"/>
      <c r="H36" s="229">
        <f t="shared" si="1"/>
        <v>0</v>
      </c>
    </row>
    <row r="37" spans="1:8">
      <c r="A37" s="114">
        <v>16</v>
      </c>
      <c r="B37" s="45" t="s">
        <v>123</v>
      </c>
      <c r="C37" s="228">
        <v>0</v>
      </c>
      <c r="D37" s="228">
        <v>0</v>
      </c>
      <c r="E37" s="218">
        <f t="shared" si="0"/>
        <v>0</v>
      </c>
      <c r="F37" s="228"/>
      <c r="G37" s="228"/>
      <c r="H37" s="229">
        <f t="shared" si="1"/>
        <v>0</v>
      </c>
    </row>
    <row r="38" spans="1:8">
      <c r="A38" s="114">
        <v>17</v>
      </c>
      <c r="B38" s="45" t="s">
        <v>124</v>
      </c>
      <c r="C38" s="228">
        <v>0</v>
      </c>
      <c r="D38" s="228">
        <v>0</v>
      </c>
      <c r="E38" s="218">
        <f t="shared" si="0"/>
        <v>0</v>
      </c>
      <c r="F38" s="228"/>
      <c r="G38" s="228"/>
      <c r="H38" s="229">
        <f t="shared" si="1"/>
        <v>0</v>
      </c>
    </row>
    <row r="39" spans="1:8">
      <c r="A39" s="114">
        <v>18</v>
      </c>
      <c r="B39" s="45" t="s">
        <v>125</v>
      </c>
      <c r="C39" s="228">
        <v>0</v>
      </c>
      <c r="D39" s="228">
        <v>0</v>
      </c>
      <c r="E39" s="218">
        <f t="shared" si="0"/>
        <v>0</v>
      </c>
      <c r="F39" s="228"/>
      <c r="G39" s="228"/>
      <c r="H39" s="229">
        <f t="shared" si="1"/>
        <v>0</v>
      </c>
    </row>
    <row r="40" spans="1:8">
      <c r="A40" s="114">
        <v>19</v>
      </c>
      <c r="B40" s="45" t="s">
        <v>126</v>
      </c>
      <c r="C40" s="228">
        <v>0</v>
      </c>
      <c r="D40" s="228">
        <v>0</v>
      </c>
      <c r="E40" s="218">
        <f t="shared" si="0"/>
        <v>0</v>
      </c>
      <c r="F40" s="228"/>
      <c r="G40" s="228"/>
      <c r="H40" s="229">
        <f t="shared" si="1"/>
        <v>0</v>
      </c>
    </row>
    <row r="41" spans="1:8">
      <c r="A41" s="114">
        <v>20</v>
      </c>
      <c r="B41" s="45" t="s">
        <v>127</v>
      </c>
      <c r="C41" s="228">
        <v>-92534.359168325085</v>
      </c>
      <c r="D41" s="228">
        <v>0</v>
      </c>
      <c r="E41" s="218">
        <f t="shared" si="0"/>
        <v>-92534.359168325085</v>
      </c>
      <c r="F41" s="228"/>
      <c r="G41" s="228"/>
      <c r="H41" s="229">
        <f t="shared" si="1"/>
        <v>0</v>
      </c>
    </row>
    <row r="42" spans="1:8">
      <c r="A42" s="114">
        <v>21</v>
      </c>
      <c r="B42" s="45" t="s">
        <v>128</v>
      </c>
      <c r="C42" s="228">
        <v>0</v>
      </c>
      <c r="D42" s="228">
        <v>0</v>
      </c>
      <c r="E42" s="218">
        <f t="shared" si="0"/>
        <v>0</v>
      </c>
      <c r="F42" s="228"/>
      <c r="G42" s="228"/>
      <c r="H42" s="229">
        <f t="shared" si="1"/>
        <v>0</v>
      </c>
    </row>
    <row r="43" spans="1:8">
      <c r="A43" s="114">
        <v>22</v>
      </c>
      <c r="B43" s="45" t="s">
        <v>129</v>
      </c>
      <c r="C43" s="228">
        <v>0</v>
      </c>
      <c r="D43" s="228">
        <v>0</v>
      </c>
      <c r="E43" s="218">
        <f t="shared" si="0"/>
        <v>0</v>
      </c>
      <c r="F43" s="228"/>
      <c r="G43" s="228"/>
      <c r="H43" s="229">
        <f t="shared" si="1"/>
        <v>0</v>
      </c>
    </row>
    <row r="44" spans="1:8">
      <c r="A44" s="114">
        <v>23</v>
      </c>
      <c r="B44" s="45" t="s">
        <v>130</v>
      </c>
      <c r="C44" s="228">
        <v>-0.1</v>
      </c>
      <c r="D44" s="228">
        <v>0</v>
      </c>
      <c r="E44" s="218">
        <f t="shared" si="0"/>
        <v>-0.1</v>
      </c>
      <c r="F44" s="228"/>
      <c r="G44" s="228"/>
      <c r="H44" s="229">
        <f t="shared" si="1"/>
        <v>0</v>
      </c>
    </row>
    <row r="45" spans="1:8">
      <c r="A45" s="114">
        <v>24</v>
      </c>
      <c r="B45" s="48" t="s">
        <v>131</v>
      </c>
      <c r="C45" s="230">
        <f>C34+C37+C38+C39+C40+C41+C42+C43+C44</f>
        <v>-92534.459168325091</v>
      </c>
      <c r="D45" s="230">
        <f>D34+D37+D38+D39+D40+D41+D42+D43+D44</f>
        <v>0</v>
      </c>
      <c r="E45" s="218">
        <f t="shared" si="0"/>
        <v>-92534.459168325091</v>
      </c>
      <c r="F45" s="230">
        <f>F34+F37+F38+F39+F40+F41+F42+F43+F44</f>
        <v>0</v>
      </c>
      <c r="G45" s="230">
        <f>G34+G37+G38+G39+G40+G41+G42+G43+G44</f>
        <v>0</v>
      </c>
      <c r="H45" s="229">
        <f t="shared" si="1"/>
        <v>0</v>
      </c>
    </row>
    <row r="46" spans="1:8">
      <c r="A46" s="114"/>
      <c r="B46" s="43" t="s">
        <v>132</v>
      </c>
      <c r="C46" s="228"/>
      <c r="D46" s="228"/>
      <c r="E46" s="228"/>
      <c r="F46" s="228"/>
      <c r="G46" s="228"/>
      <c r="H46" s="234"/>
    </row>
    <row r="47" spans="1:8">
      <c r="A47" s="114">
        <v>25</v>
      </c>
      <c r="B47" s="45" t="s">
        <v>133</v>
      </c>
      <c r="C47" s="228">
        <v>7406.7699999999995</v>
      </c>
      <c r="D47" s="228">
        <v>0</v>
      </c>
      <c r="E47" s="218">
        <f t="shared" si="0"/>
        <v>7406.7699999999995</v>
      </c>
      <c r="F47" s="228"/>
      <c r="G47" s="228"/>
      <c r="H47" s="229">
        <f t="shared" si="1"/>
        <v>0</v>
      </c>
    </row>
    <row r="48" spans="1:8">
      <c r="A48" s="114">
        <v>26</v>
      </c>
      <c r="B48" s="45" t="s">
        <v>134</v>
      </c>
      <c r="C48" s="228">
        <v>46183.240000000005</v>
      </c>
      <c r="D48" s="228">
        <v>86828.74</v>
      </c>
      <c r="E48" s="218">
        <f t="shared" si="0"/>
        <v>133011.98000000001</v>
      </c>
      <c r="F48" s="228"/>
      <c r="G48" s="228"/>
      <c r="H48" s="229">
        <f t="shared" si="1"/>
        <v>0</v>
      </c>
    </row>
    <row r="49" spans="1:9">
      <c r="A49" s="114">
        <v>27</v>
      </c>
      <c r="B49" s="45" t="s">
        <v>135</v>
      </c>
      <c r="C49" s="228">
        <v>53575.630000000005</v>
      </c>
      <c r="D49" s="228">
        <v>0</v>
      </c>
      <c r="E49" s="218">
        <f t="shared" si="0"/>
        <v>53575.630000000005</v>
      </c>
      <c r="F49" s="228"/>
      <c r="G49" s="228"/>
      <c r="H49" s="229">
        <f t="shared" si="1"/>
        <v>0</v>
      </c>
    </row>
    <row r="50" spans="1:9">
      <c r="A50" s="114">
        <v>28</v>
      </c>
      <c r="B50" s="45" t="s">
        <v>270</v>
      </c>
      <c r="C50" s="228">
        <v>0</v>
      </c>
      <c r="D50" s="228">
        <v>0</v>
      </c>
      <c r="E50" s="218">
        <f t="shared" si="0"/>
        <v>0</v>
      </c>
      <c r="F50" s="228"/>
      <c r="G50" s="228"/>
      <c r="H50" s="229">
        <f t="shared" si="1"/>
        <v>0</v>
      </c>
    </row>
    <row r="51" spans="1:9">
      <c r="A51" s="114">
        <v>29</v>
      </c>
      <c r="B51" s="45" t="s">
        <v>136</v>
      </c>
      <c r="C51" s="228">
        <v>21714.519029679373</v>
      </c>
      <c r="D51" s="228">
        <v>0</v>
      </c>
      <c r="E51" s="218">
        <f t="shared" si="0"/>
        <v>21714.519029679373</v>
      </c>
      <c r="F51" s="228"/>
      <c r="G51" s="228"/>
      <c r="H51" s="229">
        <f t="shared" si="1"/>
        <v>0</v>
      </c>
    </row>
    <row r="52" spans="1:9">
      <c r="A52" s="114">
        <v>30</v>
      </c>
      <c r="B52" s="45" t="s">
        <v>137</v>
      </c>
      <c r="C52" s="228">
        <v>14845.671770000001</v>
      </c>
      <c r="D52" s="228">
        <v>0</v>
      </c>
      <c r="E52" s="218">
        <f t="shared" si="0"/>
        <v>14845.671770000001</v>
      </c>
      <c r="F52" s="228"/>
      <c r="G52" s="228"/>
      <c r="H52" s="229">
        <f t="shared" si="1"/>
        <v>0</v>
      </c>
    </row>
    <row r="53" spans="1:9">
      <c r="A53" s="114">
        <v>31</v>
      </c>
      <c r="B53" s="48" t="s">
        <v>138</v>
      </c>
      <c r="C53" s="230">
        <f>C47+C48+C49+C50+C51+C52</f>
        <v>143725.83079967939</v>
      </c>
      <c r="D53" s="230">
        <f>D47+D48+D49+D50+D51+D52</f>
        <v>86828.74</v>
      </c>
      <c r="E53" s="218">
        <f t="shared" si="0"/>
        <v>230554.57079967938</v>
      </c>
      <c r="F53" s="230">
        <f>F47+F48+F49+F50+F51+F52</f>
        <v>0</v>
      </c>
      <c r="G53" s="230">
        <f>G47+G48+G49+G50+G51+G52</f>
        <v>0</v>
      </c>
      <c r="H53" s="229">
        <f t="shared" si="1"/>
        <v>0</v>
      </c>
    </row>
    <row r="54" spans="1:9">
      <c r="A54" s="114">
        <v>32</v>
      </c>
      <c r="B54" s="48" t="s">
        <v>139</v>
      </c>
      <c r="C54" s="230">
        <f>C45-C53</f>
        <v>-236260.28996800448</v>
      </c>
      <c r="D54" s="230">
        <f>D45-D53</f>
        <v>-86828.74</v>
      </c>
      <c r="E54" s="218">
        <f t="shared" si="0"/>
        <v>-323089.0299680045</v>
      </c>
      <c r="F54" s="230">
        <f>F45-F53</f>
        <v>0</v>
      </c>
      <c r="G54" s="230">
        <f>G45-G53</f>
        <v>0</v>
      </c>
      <c r="H54" s="229">
        <f t="shared" si="1"/>
        <v>0</v>
      </c>
    </row>
    <row r="55" spans="1:9">
      <c r="A55" s="114"/>
      <c r="B55" s="43"/>
      <c r="C55" s="232"/>
      <c r="D55" s="232"/>
      <c r="E55" s="232"/>
      <c r="F55" s="232"/>
      <c r="G55" s="232"/>
      <c r="H55" s="233"/>
    </row>
    <row r="56" spans="1:9">
      <c r="A56" s="114">
        <v>33</v>
      </c>
      <c r="B56" s="48" t="s">
        <v>140</v>
      </c>
      <c r="C56" s="230">
        <f>C31+C54</f>
        <v>-189032.2799680045</v>
      </c>
      <c r="D56" s="230">
        <f>D31+D54</f>
        <v>-40308.667688092442</v>
      </c>
      <c r="E56" s="218">
        <f t="shared" si="0"/>
        <v>-229340.94765609695</v>
      </c>
      <c r="F56" s="230">
        <f>F31+F54</f>
        <v>0</v>
      </c>
      <c r="G56" s="230">
        <f>G31+G54</f>
        <v>0</v>
      </c>
      <c r="H56" s="229">
        <f t="shared" si="1"/>
        <v>0</v>
      </c>
    </row>
    <row r="57" spans="1:9">
      <c r="A57" s="114"/>
      <c r="B57" s="43"/>
      <c r="C57" s="232"/>
      <c r="D57" s="232"/>
      <c r="E57" s="232"/>
      <c r="F57" s="232"/>
      <c r="G57" s="232"/>
      <c r="H57" s="233"/>
    </row>
    <row r="58" spans="1:9">
      <c r="A58" s="114">
        <v>34</v>
      </c>
      <c r="B58" s="45" t="s">
        <v>141</v>
      </c>
      <c r="C58" s="228">
        <v>0</v>
      </c>
      <c r="D58" s="228">
        <v>0</v>
      </c>
      <c r="E58" s="218">
        <f t="shared" si="0"/>
        <v>0</v>
      </c>
      <c r="F58" s="228"/>
      <c r="G58" s="228"/>
      <c r="H58" s="229">
        <f t="shared" si="1"/>
        <v>0</v>
      </c>
    </row>
    <row r="59" spans="1:9" s="191" customFormat="1">
      <c r="A59" s="114">
        <v>35</v>
      </c>
      <c r="B59" s="42" t="s">
        <v>142</v>
      </c>
      <c r="C59" s="228">
        <v>0</v>
      </c>
      <c r="D59" s="228">
        <v>0</v>
      </c>
      <c r="E59" s="235">
        <f t="shared" si="0"/>
        <v>0</v>
      </c>
      <c r="F59" s="236"/>
      <c r="G59" s="236"/>
      <c r="H59" s="237">
        <f t="shared" si="1"/>
        <v>0</v>
      </c>
      <c r="I59" s="190"/>
    </row>
    <row r="60" spans="1:9">
      <c r="A60" s="114">
        <v>36</v>
      </c>
      <c r="B60" s="45" t="s">
        <v>143</v>
      </c>
      <c r="C60" s="228">
        <v>0</v>
      </c>
      <c r="D60" s="228">
        <v>0</v>
      </c>
      <c r="E60" s="218">
        <f t="shared" si="0"/>
        <v>0</v>
      </c>
      <c r="F60" s="228"/>
      <c r="G60" s="228"/>
      <c r="H60" s="229">
        <f t="shared" si="1"/>
        <v>0</v>
      </c>
    </row>
    <row r="61" spans="1:9">
      <c r="A61" s="114">
        <v>37</v>
      </c>
      <c r="B61" s="48" t="s">
        <v>144</v>
      </c>
      <c r="C61" s="230">
        <f>C58+C59+C60</f>
        <v>0</v>
      </c>
      <c r="D61" s="230">
        <f>D58+D59+D60</f>
        <v>0</v>
      </c>
      <c r="E61" s="218">
        <f t="shared" si="0"/>
        <v>0</v>
      </c>
      <c r="F61" s="230">
        <f>F58+F59+F60</f>
        <v>0</v>
      </c>
      <c r="G61" s="230">
        <f>G58+G59+G60</f>
        <v>0</v>
      </c>
      <c r="H61" s="229">
        <f t="shared" si="1"/>
        <v>0</v>
      </c>
    </row>
    <row r="62" spans="1:9">
      <c r="A62" s="114"/>
      <c r="B62" s="49"/>
      <c r="C62" s="228"/>
      <c r="D62" s="228"/>
      <c r="E62" s="228"/>
      <c r="F62" s="228"/>
      <c r="G62" s="228"/>
      <c r="H62" s="234"/>
    </row>
    <row r="63" spans="1:9">
      <c r="A63" s="114">
        <v>38</v>
      </c>
      <c r="B63" s="50" t="s">
        <v>271</v>
      </c>
      <c r="C63" s="230">
        <f>C56-C61</f>
        <v>-189032.2799680045</v>
      </c>
      <c r="D63" s="230">
        <f>D56-D61</f>
        <v>-40308.667688092442</v>
      </c>
      <c r="E63" s="218">
        <f t="shared" si="0"/>
        <v>-229340.94765609695</v>
      </c>
      <c r="F63" s="230">
        <f>F56-F61</f>
        <v>0</v>
      </c>
      <c r="G63" s="230">
        <f>G56-G61</f>
        <v>0</v>
      </c>
      <c r="H63" s="229">
        <f t="shared" si="1"/>
        <v>0</v>
      </c>
    </row>
    <row r="64" spans="1:9">
      <c r="A64" s="112">
        <v>39</v>
      </c>
      <c r="B64" s="45" t="s">
        <v>145</v>
      </c>
      <c r="C64" s="228">
        <v>40514.29</v>
      </c>
      <c r="D64" s="228">
        <v>0</v>
      </c>
      <c r="E64" s="218">
        <f t="shared" si="0"/>
        <v>40514.29</v>
      </c>
      <c r="F64" s="238"/>
      <c r="G64" s="238"/>
      <c r="H64" s="229">
        <f t="shared" si="1"/>
        <v>0</v>
      </c>
    </row>
    <row r="65" spans="1:8">
      <c r="A65" s="114">
        <v>40</v>
      </c>
      <c r="B65" s="48" t="s">
        <v>146</v>
      </c>
      <c r="C65" s="230">
        <f>C63-C64</f>
        <v>-229546.56996800451</v>
      </c>
      <c r="D65" s="230">
        <f>D63-D64</f>
        <v>-40308.667688092442</v>
      </c>
      <c r="E65" s="218">
        <f t="shared" si="0"/>
        <v>-269855.23765609693</v>
      </c>
      <c r="F65" s="230">
        <f>F63-F64</f>
        <v>0</v>
      </c>
      <c r="G65" s="230">
        <f>G63-G64</f>
        <v>0</v>
      </c>
      <c r="H65" s="229">
        <f t="shared" si="1"/>
        <v>0</v>
      </c>
    </row>
    <row r="66" spans="1:8">
      <c r="A66" s="112">
        <v>41</v>
      </c>
      <c r="B66" s="45" t="s">
        <v>147</v>
      </c>
      <c r="C66" s="238"/>
      <c r="D66" s="238"/>
      <c r="E66" s="218">
        <f t="shared" si="0"/>
        <v>0</v>
      </c>
      <c r="F66" s="238"/>
      <c r="G66" s="238"/>
      <c r="H66" s="229">
        <f t="shared" si="1"/>
        <v>0</v>
      </c>
    </row>
    <row r="67" spans="1:8" ht="16.5" thickBot="1">
      <c r="A67" s="116">
        <v>42</v>
      </c>
      <c r="B67" s="117" t="s">
        <v>148</v>
      </c>
      <c r="C67" s="239">
        <f>C65+C66</f>
        <v>-229546.56996800451</v>
      </c>
      <c r="D67" s="239">
        <f>D65+D66</f>
        <v>-40308.667688092442</v>
      </c>
      <c r="E67" s="226">
        <f t="shared" si="0"/>
        <v>-269855.23765609693</v>
      </c>
      <c r="F67" s="239">
        <f>F65+F66</f>
        <v>0</v>
      </c>
      <c r="G67" s="239">
        <f>G65+G66</f>
        <v>0</v>
      </c>
      <c r="H67" s="240">
        <f t="shared" si="1"/>
        <v>0</v>
      </c>
    </row>
    <row r="69" spans="1:8">
      <c r="B69" s="589" t="s">
        <v>761</v>
      </c>
    </row>
    <row r="70" spans="1:8">
      <c r="B70" s="589"/>
    </row>
    <row r="71" spans="1:8">
      <c r="B71" s="589"/>
    </row>
    <row r="72" spans="1:8">
      <c r="B72" s="589"/>
    </row>
    <row r="73" spans="1:8">
      <c r="B73" s="589"/>
    </row>
  </sheetData>
  <mergeCells count="3">
    <mergeCell ref="C5:E5"/>
    <mergeCell ref="F5:H5"/>
    <mergeCell ref="B69:B7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zoomScaleNormal="100" workbookViewId="0">
      <selection activeCell="B2" sqref="B2"/>
    </sheetView>
  </sheetViews>
  <sheetFormatPr defaultRowHeight="15"/>
  <cols>
    <col min="1" max="1" width="9.5" bestFit="1" customWidth="1"/>
    <col min="2" max="2" width="72.25" customWidth="1"/>
    <col min="3" max="8" width="12.75" customWidth="1"/>
  </cols>
  <sheetData>
    <row r="1" spans="1:8" ht="15.75">
      <c r="A1" s="1" t="s">
        <v>188</v>
      </c>
      <c r="B1" t="str">
        <f>Info!C2</f>
        <v>სს "პეისერა ბანკი საქართველო"</v>
      </c>
    </row>
    <row r="2" spans="1:8" ht="15.75">
      <c r="A2" s="1" t="s">
        <v>189</v>
      </c>
      <c r="B2" s="441">
        <f>'1. key ratios'!B2</f>
        <v>44926</v>
      </c>
    </row>
    <row r="3" spans="1:8" ht="15.75">
      <c r="A3" s="1"/>
    </row>
    <row r="4" spans="1:8" ht="16.5" thickBot="1">
      <c r="A4" s="1" t="s">
        <v>330</v>
      </c>
      <c r="B4" s="1"/>
      <c r="C4" s="200"/>
      <c r="D4" s="200"/>
      <c r="E4" s="200"/>
      <c r="F4" s="200"/>
      <c r="G4" s="200"/>
      <c r="H4" s="201" t="s">
        <v>93</v>
      </c>
    </row>
    <row r="5" spans="1:8" ht="15.75">
      <c r="A5" s="590" t="s">
        <v>26</v>
      </c>
      <c r="B5" s="592" t="s">
        <v>244</v>
      </c>
      <c r="C5" s="594" t="s">
        <v>194</v>
      </c>
      <c r="D5" s="594"/>
      <c r="E5" s="594"/>
      <c r="F5" s="594" t="s">
        <v>195</v>
      </c>
      <c r="G5" s="594"/>
      <c r="H5" s="595"/>
    </row>
    <row r="6" spans="1:8">
      <c r="A6" s="591"/>
      <c r="B6" s="593"/>
      <c r="C6" s="31" t="s">
        <v>27</v>
      </c>
      <c r="D6" s="31" t="s">
        <v>94</v>
      </c>
      <c r="E6" s="31" t="s">
        <v>68</v>
      </c>
      <c r="F6" s="31" t="s">
        <v>27</v>
      </c>
      <c r="G6" s="31" t="s">
        <v>94</v>
      </c>
      <c r="H6" s="32" t="s">
        <v>68</v>
      </c>
    </row>
    <row r="7" spans="1:8" ht="15.75">
      <c r="A7" s="106">
        <v>1</v>
      </c>
      <c r="B7" s="202" t="s">
        <v>366</v>
      </c>
      <c r="C7" s="220"/>
      <c r="D7" s="220"/>
      <c r="E7" s="241">
        <f>C7+D7</f>
        <v>0</v>
      </c>
      <c r="F7" s="220"/>
      <c r="G7" s="220"/>
      <c r="H7" s="221">
        <f t="shared" ref="H7:H53" si="0">F7+G7</f>
        <v>0</v>
      </c>
    </row>
    <row r="8" spans="1:8" ht="15.75">
      <c r="A8" s="106">
        <v>1.1000000000000001</v>
      </c>
      <c r="B8" s="203" t="s">
        <v>275</v>
      </c>
      <c r="C8" s="220"/>
      <c r="D8" s="220"/>
      <c r="E8" s="241">
        <f t="shared" ref="E8:E53" si="1">C8+D8</f>
        <v>0</v>
      </c>
      <c r="F8" s="220"/>
      <c r="G8" s="220"/>
      <c r="H8" s="221">
        <f t="shared" si="0"/>
        <v>0</v>
      </c>
    </row>
    <row r="9" spans="1:8" ht="15.75">
      <c r="A9" s="106">
        <v>1.2</v>
      </c>
      <c r="B9" s="203" t="s">
        <v>276</v>
      </c>
      <c r="C9" s="220"/>
      <c r="D9" s="220"/>
      <c r="E9" s="241">
        <f t="shared" si="1"/>
        <v>0</v>
      </c>
      <c r="F9" s="220"/>
      <c r="G9" s="220"/>
      <c r="H9" s="221">
        <f t="shared" si="0"/>
        <v>0</v>
      </c>
    </row>
    <row r="10" spans="1:8" ht="15.75">
      <c r="A10" s="106">
        <v>1.3</v>
      </c>
      <c r="B10" s="203" t="s">
        <v>277</v>
      </c>
      <c r="C10" s="220"/>
      <c r="D10" s="220"/>
      <c r="E10" s="241">
        <f t="shared" si="1"/>
        <v>0</v>
      </c>
      <c r="F10" s="220"/>
      <c r="G10" s="220"/>
      <c r="H10" s="221">
        <f t="shared" si="0"/>
        <v>0</v>
      </c>
    </row>
    <row r="11" spans="1:8" ht="15.75">
      <c r="A11" s="106">
        <v>1.4</v>
      </c>
      <c r="B11" s="203" t="s">
        <v>278</v>
      </c>
      <c r="C11" s="220"/>
      <c r="D11" s="220"/>
      <c r="E11" s="241">
        <f t="shared" si="1"/>
        <v>0</v>
      </c>
      <c r="F11" s="220"/>
      <c r="G11" s="220"/>
      <c r="H11" s="221">
        <f t="shared" si="0"/>
        <v>0</v>
      </c>
    </row>
    <row r="12" spans="1:8" ht="29.25" customHeight="1">
      <c r="A12" s="106">
        <v>2</v>
      </c>
      <c r="B12" s="202" t="s">
        <v>279</v>
      </c>
      <c r="C12" s="220"/>
      <c r="D12" s="220"/>
      <c r="E12" s="241">
        <f t="shared" si="1"/>
        <v>0</v>
      </c>
      <c r="F12" s="220"/>
      <c r="G12" s="220"/>
      <c r="H12" s="221">
        <f t="shared" si="0"/>
        <v>0</v>
      </c>
    </row>
    <row r="13" spans="1:8" ht="30">
      <c r="A13" s="106">
        <v>3</v>
      </c>
      <c r="B13" s="202" t="s">
        <v>280</v>
      </c>
      <c r="C13" s="220"/>
      <c r="D13" s="220"/>
      <c r="E13" s="241">
        <f t="shared" si="1"/>
        <v>0</v>
      </c>
      <c r="F13" s="220"/>
      <c r="G13" s="220"/>
      <c r="H13" s="221">
        <f t="shared" si="0"/>
        <v>0</v>
      </c>
    </row>
    <row r="14" spans="1:8" ht="15.75">
      <c r="A14" s="106">
        <v>3.1</v>
      </c>
      <c r="B14" s="203" t="s">
        <v>281</v>
      </c>
      <c r="C14" s="220"/>
      <c r="D14" s="220"/>
      <c r="E14" s="241">
        <f t="shared" si="1"/>
        <v>0</v>
      </c>
      <c r="F14" s="220"/>
      <c r="G14" s="220"/>
      <c r="H14" s="221">
        <f t="shared" si="0"/>
        <v>0</v>
      </c>
    </row>
    <row r="15" spans="1:8" ht="15.75">
      <c r="A15" s="106">
        <v>3.2</v>
      </c>
      <c r="B15" s="203" t="s">
        <v>282</v>
      </c>
      <c r="C15" s="220"/>
      <c r="D15" s="220"/>
      <c r="E15" s="241">
        <f t="shared" si="1"/>
        <v>0</v>
      </c>
      <c r="F15" s="220"/>
      <c r="G15" s="220"/>
      <c r="H15" s="221">
        <f t="shared" si="0"/>
        <v>0</v>
      </c>
    </row>
    <row r="16" spans="1:8" ht="15.75">
      <c r="A16" s="106">
        <v>4</v>
      </c>
      <c r="B16" s="202" t="s">
        <v>283</v>
      </c>
      <c r="C16" s="220"/>
      <c r="D16" s="220"/>
      <c r="E16" s="241">
        <f t="shared" si="1"/>
        <v>0</v>
      </c>
      <c r="F16" s="220"/>
      <c r="G16" s="220"/>
      <c r="H16" s="221">
        <f t="shared" si="0"/>
        <v>0</v>
      </c>
    </row>
    <row r="17" spans="1:8" ht="15.75">
      <c r="A17" s="106">
        <v>4.0999999999999996</v>
      </c>
      <c r="B17" s="203" t="s">
        <v>284</v>
      </c>
      <c r="C17" s="220"/>
      <c r="D17" s="220"/>
      <c r="E17" s="241">
        <f t="shared" si="1"/>
        <v>0</v>
      </c>
      <c r="F17" s="220"/>
      <c r="G17" s="220"/>
      <c r="H17" s="221">
        <f t="shared" si="0"/>
        <v>0</v>
      </c>
    </row>
    <row r="18" spans="1:8" ht="15.75">
      <c r="A18" s="106">
        <v>4.2</v>
      </c>
      <c r="B18" s="203" t="s">
        <v>285</v>
      </c>
      <c r="C18" s="220"/>
      <c r="D18" s="220"/>
      <c r="E18" s="241">
        <f t="shared" si="1"/>
        <v>0</v>
      </c>
      <c r="F18" s="220"/>
      <c r="G18" s="220"/>
      <c r="H18" s="221">
        <f t="shared" si="0"/>
        <v>0</v>
      </c>
    </row>
    <row r="19" spans="1:8" ht="30">
      <c r="A19" s="106">
        <v>5</v>
      </c>
      <c r="B19" s="202" t="s">
        <v>286</v>
      </c>
      <c r="C19" s="220"/>
      <c r="D19" s="220"/>
      <c r="E19" s="241">
        <f t="shared" si="1"/>
        <v>0</v>
      </c>
      <c r="F19" s="220"/>
      <c r="G19" s="220"/>
      <c r="H19" s="221">
        <f t="shared" si="0"/>
        <v>0</v>
      </c>
    </row>
    <row r="20" spans="1:8" ht="15.75">
      <c r="A20" s="106">
        <v>5.0999999999999996</v>
      </c>
      <c r="B20" s="203" t="s">
        <v>287</v>
      </c>
      <c r="C20" s="220"/>
      <c r="D20" s="220"/>
      <c r="E20" s="241">
        <f t="shared" si="1"/>
        <v>0</v>
      </c>
      <c r="F20" s="220"/>
      <c r="G20" s="220"/>
      <c r="H20" s="221">
        <f t="shared" si="0"/>
        <v>0</v>
      </c>
    </row>
    <row r="21" spans="1:8" ht="15.75">
      <c r="A21" s="106">
        <v>5.2</v>
      </c>
      <c r="B21" s="203" t="s">
        <v>288</v>
      </c>
      <c r="C21" s="220"/>
      <c r="D21" s="220"/>
      <c r="E21" s="241">
        <f t="shared" si="1"/>
        <v>0</v>
      </c>
      <c r="F21" s="220"/>
      <c r="G21" s="220"/>
      <c r="H21" s="221">
        <f t="shared" si="0"/>
        <v>0</v>
      </c>
    </row>
    <row r="22" spans="1:8" ht="15.75">
      <c r="A22" s="106">
        <v>5.3</v>
      </c>
      <c r="B22" s="203" t="s">
        <v>289</v>
      </c>
      <c r="C22" s="220"/>
      <c r="D22" s="220"/>
      <c r="E22" s="241">
        <f t="shared" si="1"/>
        <v>0</v>
      </c>
      <c r="F22" s="220"/>
      <c r="G22" s="220"/>
      <c r="H22" s="221">
        <f t="shared" si="0"/>
        <v>0</v>
      </c>
    </row>
    <row r="23" spans="1:8" ht="15.75">
      <c r="A23" s="106" t="s">
        <v>290</v>
      </c>
      <c r="B23" s="204" t="s">
        <v>291</v>
      </c>
      <c r="C23" s="220"/>
      <c r="D23" s="220"/>
      <c r="E23" s="241">
        <f t="shared" si="1"/>
        <v>0</v>
      </c>
      <c r="F23" s="220"/>
      <c r="G23" s="220"/>
      <c r="H23" s="221">
        <f t="shared" si="0"/>
        <v>0</v>
      </c>
    </row>
    <row r="24" spans="1:8" ht="15.75">
      <c r="A24" s="106" t="s">
        <v>292</v>
      </c>
      <c r="B24" s="204" t="s">
        <v>293</v>
      </c>
      <c r="C24" s="220"/>
      <c r="D24" s="220"/>
      <c r="E24" s="241">
        <f t="shared" si="1"/>
        <v>0</v>
      </c>
      <c r="F24" s="220"/>
      <c r="G24" s="220"/>
      <c r="H24" s="221">
        <f t="shared" si="0"/>
        <v>0</v>
      </c>
    </row>
    <row r="25" spans="1:8" ht="15.75">
      <c r="A25" s="106" t="s">
        <v>294</v>
      </c>
      <c r="B25" s="205" t="s">
        <v>295</v>
      </c>
      <c r="C25" s="220"/>
      <c r="D25" s="220"/>
      <c r="E25" s="241">
        <f t="shared" si="1"/>
        <v>0</v>
      </c>
      <c r="F25" s="220"/>
      <c r="G25" s="220"/>
      <c r="H25" s="221">
        <f t="shared" si="0"/>
        <v>0</v>
      </c>
    </row>
    <row r="26" spans="1:8" ht="15.75">
      <c r="A26" s="106" t="s">
        <v>296</v>
      </c>
      <c r="B26" s="204" t="s">
        <v>297</v>
      </c>
      <c r="C26" s="220"/>
      <c r="D26" s="220"/>
      <c r="E26" s="241">
        <f t="shared" si="1"/>
        <v>0</v>
      </c>
      <c r="F26" s="220"/>
      <c r="G26" s="220"/>
      <c r="H26" s="221">
        <f t="shared" si="0"/>
        <v>0</v>
      </c>
    </row>
    <row r="27" spans="1:8" ht="15.75">
      <c r="A27" s="106" t="s">
        <v>298</v>
      </c>
      <c r="B27" s="204" t="s">
        <v>299</v>
      </c>
      <c r="C27" s="220"/>
      <c r="D27" s="220"/>
      <c r="E27" s="241">
        <f t="shared" si="1"/>
        <v>0</v>
      </c>
      <c r="F27" s="220"/>
      <c r="G27" s="220"/>
      <c r="H27" s="221">
        <f t="shared" si="0"/>
        <v>0</v>
      </c>
    </row>
    <row r="28" spans="1:8" ht="15.75">
      <c r="A28" s="106">
        <v>5.4</v>
      </c>
      <c r="B28" s="203" t="s">
        <v>300</v>
      </c>
      <c r="C28" s="220"/>
      <c r="D28" s="220"/>
      <c r="E28" s="241">
        <f t="shared" si="1"/>
        <v>0</v>
      </c>
      <c r="F28" s="220"/>
      <c r="G28" s="220"/>
      <c r="H28" s="221">
        <f t="shared" si="0"/>
        <v>0</v>
      </c>
    </row>
    <row r="29" spans="1:8" ht="15.75">
      <c r="A29" s="106">
        <v>5.5</v>
      </c>
      <c r="B29" s="203" t="s">
        <v>301</v>
      </c>
      <c r="C29" s="220"/>
      <c r="D29" s="220"/>
      <c r="E29" s="241">
        <f t="shared" si="1"/>
        <v>0</v>
      </c>
      <c r="F29" s="220"/>
      <c r="G29" s="220"/>
      <c r="H29" s="221">
        <f t="shared" si="0"/>
        <v>0</v>
      </c>
    </row>
    <row r="30" spans="1:8" ht="15.75">
      <c r="A30" s="106">
        <v>5.6</v>
      </c>
      <c r="B30" s="203" t="s">
        <v>302</v>
      </c>
      <c r="C30" s="220"/>
      <c r="D30" s="220"/>
      <c r="E30" s="241">
        <f t="shared" si="1"/>
        <v>0</v>
      </c>
      <c r="F30" s="220"/>
      <c r="G30" s="220"/>
      <c r="H30" s="221">
        <f t="shared" si="0"/>
        <v>0</v>
      </c>
    </row>
    <row r="31" spans="1:8" ht="15.75">
      <c r="A31" s="106">
        <v>5.7</v>
      </c>
      <c r="B31" s="203" t="s">
        <v>303</v>
      </c>
      <c r="C31" s="220"/>
      <c r="D31" s="220"/>
      <c r="E31" s="241">
        <f t="shared" si="1"/>
        <v>0</v>
      </c>
      <c r="F31" s="220"/>
      <c r="G31" s="220"/>
      <c r="H31" s="221">
        <f t="shared" si="0"/>
        <v>0</v>
      </c>
    </row>
    <row r="32" spans="1:8" ht="15.75">
      <c r="A32" s="106">
        <v>6</v>
      </c>
      <c r="B32" s="202" t="s">
        <v>304</v>
      </c>
      <c r="C32" s="220"/>
      <c r="D32" s="220"/>
      <c r="E32" s="241">
        <f t="shared" si="1"/>
        <v>0</v>
      </c>
      <c r="F32" s="220"/>
      <c r="G32" s="220"/>
      <c r="H32" s="221">
        <f t="shared" si="0"/>
        <v>0</v>
      </c>
    </row>
    <row r="33" spans="1:8" ht="30">
      <c r="A33" s="106">
        <v>6.1</v>
      </c>
      <c r="B33" s="203" t="s">
        <v>367</v>
      </c>
      <c r="C33" s="220"/>
      <c r="D33" s="220"/>
      <c r="E33" s="241">
        <f t="shared" si="1"/>
        <v>0</v>
      </c>
      <c r="F33" s="220"/>
      <c r="G33" s="220"/>
      <c r="H33" s="221">
        <f t="shared" si="0"/>
        <v>0</v>
      </c>
    </row>
    <row r="34" spans="1:8" ht="30">
      <c r="A34" s="106">
        <v>6.2</v>
      </c>
      <c r="B34" s="203" t="s">
        <v>305</v>
      </c>
      <c r="C34" s="220"/>
      <c r="D34" s="220"/>
      <c r="E34" s="241">
        <f t="shared" si="1"/>
        <v>0</v>
      </c>
      <c r="F34" s="220"/>
      <c r="G34" s="220"/>
      <c r="H34" s="221">
        <f t="shared" si="0"/>
        <v>0</v>
      </c>
    </row>
    <row r="35" spans="1:8" ht="30">
      <c r="A35" s="106">
        <v>6.3</v>
      </c>
      <c r="B35" s="203" t="s">
        <v>306</v>
      </c>
      <c r="C35" s="220"/>
      <c r="D35" s="220"/>
      <c r="E35" s="241">
        <f t="shared" si="1"/>
        <v>0</v>
      </c>
      <c r="F35" s="220"/>
      <c r="G35" s="220"/>
      <c r="H35" s="221">
        <f t="shared" si="0"/>
        <v>0</v>
      </c>
    </row>
    <row r="36" spans="1:8" ht="15.75">
      <c r="A36" s="106">
        <v>6.4</v>
      </c>
      <c r="B36" s="203" t="s">
        <v>307</v>
      </c>
      <c r="C36" s="220"/>
      <c r="D36" s="220"/>
      <c r="E36" s="241">
        <f t="shared" si="1"/>
        <v>0</v>
      </c>
      <c r="F36" s="220"/>
      <c r="G36" s="220"/>
      <c r="H36" s="221">
        <f t="shared" si="0"/>
        <v>0</v>
      </c>
    </row>
    <row r="37" spans="1:8" ht="15.75">
      <c r="A37" s="106">
        <v>6.5</v>
      </c>
      <c r="B37" s="203" t="s">
        <v>308</v>
      </c>
      <c r="C37" s="220"/>
      <c r="D37" s="220"/>
      <c r="E37" s="241">
        <f t="shared" si="1"/>
        <v>0</v>
      </c>
      <c r="F37" s="220"/>
      <c r="G37" s="220"/>
      <c r="H37" s="221">
        <f t="shared" si="0"/>
        <v>0</v>
      </c>
    </row>
    <row r="38" spans="1:8" ht="30">
      <c r="A38" s="106">
        <v>6.6</v>
      </c>
      <c r="B38" s="203" t="s">
        <v>309</v>
      </c>
      <c r="C38" s="220"/>
      <c r="D38" s="220"/>
      <c r="E38" s="241">
        <f t="shared" si="1"/>
        <v>0</v>
      </c>
      <c r="F38" s="220"/>
      <c r="G38" s="220"/>
      <c r="H38" s="221">
        <f t="shared" si="0"/>
        <v>0</v>
      </c>
    </row>
    <row r="39" spans="1:8" ht="30">
      <c r="A39" s="106">
        <v>6.7</v>
      </c>
      <c r="B39" s="203" t="s">
        <v>310</v>
      </c>
      <c r="C39" s="220"/>
      <c r="D39" s="220"/>
      <c r="E39" s="241">
        <f t="shared" si="1"/>
        <v>0</v>
      </c>
      <c r="F39" s="220"/>
      <c r="G39" s="220"/>
      <c r="H39" s="221">
        <f t="shared" si="0"/>
        <v>0</v>
      </c>
    </row>
    <row r="40" spans="1:8" ht="15.75">
      <c r="A40" s="106">
        <v>7</v>
      </c>
      <c r="B40" s="202" t="s">
        <v>311</v>
      </c>
      <c r="C40" s="220"/>
      <c r="D40" s="220"/>
      <c r="E40" s="241">
        <f t="shared" si="1"/>
        <v>0</v>
      </c>
      <c r="F40" s="220"/>
      <c r="G40" s="220"/>
      <c r="H40" s="221">
        <f t="shared" si="0"/>
        <v>0</v>
      </c>
    </row>
    <row r="41" spans="1:8" ht="30">
      <c r="A41" s="106">
        <v>7.1</v>
      </c>
      <c r="B41" s="203" t="s">
        <v>312</v>
      </c>
      <c r="C41" s="220"/>
      <c r="D41" s="220"/>
      <c r="E41" s="241">
        <f t="shared" si="1"/>
        <v>0</v>
      </c>
      <c r="F41" s="220"/>
      <c r="G41" s="220"/>
      <c r="H41" s="221">
        <f t="shared" si="0"/>
        <v>0</v>
      </c>
    </row>
    <row r="42" spans="1:8" ht="30">
      <c r="A42" s="106">
        <v>7.2</v>
      </c>
      <c r="B42" s="203" t="s">
        <v>313</v>
      </c>
      <c r="C42" s="220"/>
      <c r="D42" s="220"/>
      <c r="E42" s="241">
        <f t="shared" si="1"/>
        <v>0</v>
      </c>
      <c r="F42" s="220"/>
      <c r="G42" s="220"/>
      <c r="H42" s="221">
        <f t="shared" si="0"/>
        <v>0</v>
      </c>
    </row>
    <row r="43" spans="1:8" ht="30">
      <c r="A43" s="106">
        <v>7.3</v>
      </c>
      <c r="B43" s="203" t="s">
        <v>314</v>
      </c>
      <c r="C43" s="220"/>
      <c r="D43" s="220"/>
      <c r="E43" s="241">
        <f t="shared" si="1"/>
        <v>0</v>
      </c>
      <c r="F43" s="220"/>
      <c r="G43" s="220"/>
      <c r="H43" s="221">
        <f t="shared" si="0"/>
        <v>0</v>
      </c>
    </row>
    <row r="44" spans="1:8" ht="30">
      <c r="A44" s="106">
        <v>7.4</v>
      </c>
      <c r="B44" s="203" t="s">
        <v>315</v>
      </c>
      <c r="C44" s="220"/>
      <c r="D44" s="220"/>
      <c r="E44" s="241">
        <f t="shared" si="1"/>
        <v>0</v>
      </c>
      <c r="F44" s="220"/>
      <c r="G44" s="220"/>
      <c r="H44" s="221">
        <f t="shared" si="0"/>
        <v>0</v>
      </c>
    </row>
    <row r="45" spans="1:8" ht="15.75">
      <c r="A45" s="106">
        <v>8</v>
      </c>
      <c r="B45" s="202" t="s">
        <v>316</v>
      </c>
      <c r="C45" s="220"/>
      <c r="D45" s="220"/>
      <c r="E45" s="241">
        <f t="shared" si="1"/>
        <v>0</v>
      </c>
      <c r="F45" s="220"/>
      <c r="G45" s="220"/>
      <c r="H45" s="221">
        <f t="shared" si="0"/>
        <v>0</v>
      </c>
    </row>
    <row r="46" spans="1:8" ht="15.75">
      <c r="A46" s="106">
        <v>8.1</v>
      </c>
      <c r="B46" s="203" t="s">
        <v>317</v>
      </c>
      <c r="C46" s="220"/>
      <c r="D46" s="220"/>
      <c r="E46" s="241">
        <f t="shared" si="1"/>
        <v>0</v>
      </c>
      <c r="F46" s="220"/>
      <c r="G46" s="220"/>
      <c r="H46" s="221">
        <f t="shared" si="0"/>
        <v>0</v>
      </c>
    </row>
    <row r="47" spans="1:8" ht="15.75">
      <c r="A47" s="106">
        <v>8.1999999999999993</v>
      </c>
      <c r="B47" s="203" t="s">
        <v>318</v>
      </c>
      <c r="C47" s="220"/>
      <c r="D47" s="220"/>
      <c r="E47" s="241">
        <f t="shared" si="1"/>
        <v>0</v>
      </c>
      <c r="F47" s="220"/>
      <c r="G47" s="220"/>
      <c r="H47" s="221">
        <f t="shared" si="0"/>
        <v>0</v>
      </c>
    </row>
    <row r="48" spans="1:8" ht="15.75">
      <c r="A48" s="106">
        <v>8.3000000000000007</v>
      </c>
      <c r="B48" s="203" t="s">
        <v>319</v>
      </c>
      <c r="C48" s="220"/>
      <c r="D48" s="220"/>
      <c r="E48" s="241">
        <f t="shared" si="1"/>
        <v>0</v>
      </c>
      <c r="F48" s="220"/>
      <c r="G48" s="220"/>
      <c r="H48" s="221">
        <f t="shared" si="0"/>
        <v>0</v>
      </c>
    </row>
    <row r="49" spans="1:8" ht="15.75">
      <c r="A49" s="106">
        <v>8.4</v>
      </c>
      <c r="B49" s="203" t="s">
        <v>320</v>
      </c>
      <c r="C49" s="220"/>
      <c r="D49" s="220"/>
      <c r="E49" s="241">
        <f t="shared" si="1"/>
        <v>0</v>
      </c>
      <c r="F49" s="220"/>
      <c r="G49" s="220"/>
      <c r="H49" s="221">
        <f t="shared" si="0"/>
        <v>0</v>
      </c>
    </row>
    <row r="50" spans="1:8" ht="15.75">
      <c r="A50" s="106">
        <v>8.5</v>
      </c>
      <c r="B50" s="203" t="s">
        <v>321</v>
      </c>
      <c r="C50" s="220"/>
      <c r="D50" s="220"/>
      <c r="E50" s="241">
        <f t="shared" si="1"/>
        <v>0</v>
      </c>
      <c r="F50" s="220"/>
      <c r="G50" s="220"/>
      <c r="H50" s="221">
        <f t="shared" si="0"/>
        <v>0</v>
      </c>
    </row>
    <row r="51" spans="1:8" ht="15.75">
      <c r="A51" s="106">
        <v>8.6</v>
      </c>
      <c r="B51" s="203" t="s">
        <v>322</v>
      </c>
      <c r="C51" s="220"/>
      <c r="D51" s="220"/>
      <c r="E51" s="241">
        <f t="shared" si="1"/>
        <v>0</v>
      </c>
      <c r="F51" s="220"/>
      <c r="G51" s="220"/>
      <c r="H51" s="221">
        <f t="shared" si="0"/>
        <v>0</v>
      </c>
    </row>
    <row r="52" spans="1:8" ht="15.75">
      <c r="A52" s="106">
        <v>8.6999999999999993</v>
      </c>
      <c r="B52" s="203" t="s">
        <v>323</v>
      </c>
      <c r="C52" s="220"/>
      <c r="D52" s="220"/>
      <c r="E52" s="241">
        <f t="shared" si="1"/>
        <v>0</v>
      </c>
      <c r="F52" s="220"/>
      <c r="G52" s="220"/>
      <c r="H52" s="221">
        <f t="shared" si="0"/>
        <v>0</v>
      </c>
    </row>
    <row r="53" spans="1:8" ht="16.5" thickBot="1">
      <c r="A53" s="206">
        <v>9</v>
      </c>
      <c r="B53" s="207" t="s">
        <v>324</v>
      </c>
      <c r="C53" s="242"/>
      <c r="D53" s="242"/>
      <c r="E53" s="243">
        <f t="shared" si="1"/>
        <v>0</v>
      </c>
      <c r="F53" s="242"/>
      <c r="G53" s="242"/>
      <c r="H53" s="22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L18" sqref="L18"/>
      <selection pane="topRight" activeCell="L18" sqref="L18"/>
      <selection pane="bottomLeft" activeCell="L18" sqref="L18"/>
      <selection pane="bottomRight" activeCell="C7" sqref="C7"/>
    </sheetView>
  </sheetViews>
  <sheetFormatPr defaultColWidth="9.125" defaultRowHeight="15"/>
  <cols>
    <col min="1" max="1" width="9.5" style="1" bestFit="1" customWidth="1"/>
    <col min="2" max="2" width="93.5" style="1" customWidth="1"/>
    <col min="3" max="4" width="12.75" style="1" customWidth="1"/>
    <col min="5" max="11" width="9.75" style="9" customWidth="1"/>
    <col min="12" max="16384" width="9.125" style="9"/>
  </cols>
  <sheetData>
    <row r="1" spans="1:7">
      <c r="A1" s="13" t="s">
        <v>188</v>
      </c>
      <c r="B1" s="12" t="str">
        <f>Info!C2</f>
        <v>სს "პეისერა ბანკი საქართველო"</v>
      </c>
      <c r="C1" s="12"/>
    </row>
    <row r="2" spans="1:7">
      <c r="A2" s="13" t="s">
        <v>189</v>
      </c>
      <c r="B2" s="427">
        <f>'2. RC'!B2</f>
        <v>44926</v>
      </c>
      <c r="C2" s="12"/>
    </row>
    <row r="3" spans="1:7">
      <c r="A3" s="13"/>
      <c r="B3" s="12"/>
      <c r="C3" s="12"/>
    </row>
    <row r="4" spans="1:7" ht="15" customHeight="1" thickBot="1">
      <c r="A4" s="197" t="s">
        <v>331</v>
      </c>
      <c r="B4" s="198" t="s">
        <v>187</v>
      </c>
      <c r="C4" s="199" t="s">
        <v>93</v>
      </c>
    </row>
    <row r="5" spans="1:7" ht="15" customHeight="1">
      <c r="A5" s="195" t="s">
        <v>26</v>
      </c>
      <c r="B5" s="196"/>
      <c r="C5" s="428" t="str">
        <f>INT((MONTH($B$2))/3)&amp;"Q"&amp;"-"&amp;YEAR($B$2)</f>
        <v>4Q-2022</v>
      </c>
      <c r="D5" s="428" t="str">
        <f>IF(INT(MONTH($B$2))=3, "4"&amp;"Q"&amp;"-"&amp;YEAR($B$2)-1, IF(INT(MONTH($B$2))=6, "1"&amp;"Q"&amp;"-"&amp;YEAR($B$2), IF(INT(MONTH($B$2))=9, "2"&amp;"Q"&amp;"-"&amp;YEAR($B$2),IF(INT(MONTH($B$2))=12, "3"&amp;"Q"&amp;"-"&amp;YEAR($B$2), 0))))</f>
        <v>3Q-2022</v>
      </c>
      <c r="E5" s="428" t="str">
        <f>IF(INT(MONTH($B$2))=3, "3"&amp;"Q"&amp;"-"&amp;YEAR($B$2)-1, IF(INT(MONTH($B$2))=6, "4"&amp;"Q"&amp;"-"&amp;YEAR($B$2)-1, IF(INT(MONTH($B$2))=9, "1"&amp;"Q"&amp;"-"&amp;YEAR($B$2),IF(INT(MONTH($B$2))=12, "2"&amp;"Q"&amp;"-"&amp;YEAR($B$2), 0))))</f>
        <v>2Q-2022</v>
      </c>
      <c r="F5" s="428" t="str">
        <f>IF(INT(MONTH($B$2))=3, "2"&amp;"Q"&amp;"-"&amp;YEAR($B$2)-1, IF(INT(MONTH($B$2))=6, "3"&amp;"Q"&amp;"-"&amp;YEAR($B$2)-1, IF(INT(MONTH($B$2))=9, "4"&amp;"Q"&amp;"-"&amp;YEAR($B$2)-1,IF(INT(MONTH($B$2))=12, "1"&amp;"Q"&amp;"-"&amp;YEAR($B$2), 0))))</f>
        <v>1Q-2022</v>
      </c>
      <c r="G5" s="428" t="str">
        <f>IF(INT(MONTH($B$2))=3, "1"&amp;"Q"&amp;"-"&amp;YEAR($B$2)-1, IF(INT(MONTH($B$2))=6, "2"&amp;"Q"&amp;"-"&amp;YEAR($B$2)-1, IF(INT(MONTH($B$2))=9, "3"&amp;"Q"&amp;"-"&amp;YEAR($B$2)-1,IF(INT(MONTH($B$2))=12, "4"&amp;"Q"&amp;"-"&amp;YEAR($B$2)-1, 0))))</f>
        <v>4Q-2021</v>
      </c>
    </row>
    <row r="6" spans="1:7" ht="15" customHeight="1">
      <c r="A6" s="357">
        <v>1</v>
      </c>
      <c r="B6" s="413" t="s">
        <v>192</v>
      </c>
      <c r="C6" s="358">
        <f>C7+C9+C10</f>
        <v>3173226.4816558827</v>
      </c>
      <c r="D6" s="415">
        <f>D7+D9+D10</f>
        <v>0</v>
      </c>
      <c r="E6" s="359">
        <f t="shared" ref="E6:G6" si="0">E7+E9+E10</f>
        <v>0</v>
      </c>
      <c r="F6" s="358">
        <f t="shared" si="0"/>
        <v>0</v>
      </c>
      <c r="G6" s="416">
        <f t="shared" si="0"/>
        <v>0</v>
      </c>
    </row>
    <row r="7" spans="1:7" ht="15" customHeight="1">
      <c r="A7" s="357">
        <v>1.1000000000000001</v>
      </c>
      <c r="B7" s="360" t="s">
        <v>476</v>
      </c>
      <c r="C7" s="361">
        <v>3173226.4816558827</v>
      </c>
      <c r="D7" s="417">
        <v>0</v>
      </c>
      <c r="E7" s="361">
        <v>0</v>
      </c>
      <c r="F7" s="361">
        <v>0</v>
      </c>
      <c r="G7" s="418">
        <v>0</v>
      </c>
    </row>
    <row r="8" spans="1:7" ht="30">
      <c r="A8" s="357" t="s">
        <v>251</v>
      </c>
      <c r="B8" s="362" t="s">
        <v>325</v>
      </c>
      <c r="C8" s="361">
        <v>0</v>
      </c>
      <c r="D8" s="417">
        <v>0</v>
      </c>
      <c r="E8" s="361">
        <v>0</v>
      </c>
      <c r="F8" s="361">
        <v>0</v>
      </c>
      <c r="G8" s="418">
        <v>0</v>
      </c>
    </row>
    <row r="9" spans="1:7" ht="15" customHeight="1">
      <c r="A9" s="357">
        <v>1.2</v>
      </c>
      <c r="B9" s="360" t="s">
        <v>22</v>
      </c>
      <c r="C9" s="361">
        <v>0</v>
      </c>
      <c r="D9" s="417">
        <v>0</v>
      </c>
      <c r="E9" s="361">
        <v>0</v>
      </c>
      <c r="F9" s="361">
        <v>0</v>
      </c>
      <c r="G9" s="418">
        <v>0</v>
      </c>
    </row>
    <row r="10" spans="1:7" ht="15" customHeight="1">
      <c r="A10" s="357">
        <v>1.3</v>
      </c>
      <c r="B10" s="414" t="s">
        <v>77</v>
      </c>
      <c r="C10" s="361">
        <v>0</v>
      </c>
      <c r="D10" s="417">
        <v>0</v>
      </c>
      <c r="E10" s="361">
        <v>0</v>
      </c>
      <c r="F10" s="361">
        <v>0</v>
      </c>
      <c r="G10" s="418">
        <v>0</v>
      </c>
    </row>
    <row r="11" spans="1:7" ht="15" customHeight="1">
      <c r="A11" s="357">
        <v>2</v>
      </c>
      <c r="B11" s="413" t="s">
        <v>193</v>
      </c>
      <c r="C11" s="361">
        <v>12200.900000000001</v>
      </c>
      <c r="D11" s="417">
        <v>0</v>
      </c>
      <c r="E11" s="361">
        <v>0</v>
      </c>
      <c r="F11" s="361">
        <v>0</v>
      </c>
      <c r="G11" s="418">
        <v>0</v>
      </c>
    </row>
    <row r="12" spans="1:7" ht="15" customHeight="1">
      <c r="A12" s="357">
        <v>3</v>
      </c>
      <c r="B12" s="413" t="s">
        <v>191</v>
      </c>
      <c r="C12" s="361">
        <v>0</v>
      </c>
      <c r="D12" s="417">
        <v>0</v>
      </c>
      <c r="E12" s="361">
        <v>0</v>
      </c>
      <c r="F12" s="361">
        <v>0</v>
      </c>
      <c r="G12" s="418">
        <v>0</v>
      </c>
    </row>
    <row r="13" spans="1:7" ht="15" customHeight="1" thickBot="1">
      <c r="A13" s="119">
        <v>4</v>
      </c>
      <c r="B13" s="421" t="s">
        <v>252</v>
      </c>
      <c r="C13" s="244">
        <f>C6+C11+C12</f>
        <v>3185427.3816558826</v>
      </c>
      <c r="D13" s="419">
        <f>D6+D11+D12</f>
        <v>0</v>
      </c>
      <c r="E13" s="245">
        <f t="shared" ref="E13:G13" si="1">E6+E11+E12</f>
        <v>0</v>
      </c>
      <c r="F13" s="244">
        <f t="shared" si="1"/>
        <v>0</v>
      </c>
      <c r="G13" s="420">
        <f t="shared" si="1"/>
        <v>0</v>
      </c>
    </row>
    <row r="14" spans="1:7">
      <c r="B14" s="17"/>
    </row>
    <row r="15" spans="1:7" ht="30">
      <c r="B15" s="17" t="s">
        <v>477</v>
      </c>
    </row>
    <row r="16" spans="1:7">
      <c r="B16" s="17"/>
    </row>
    <row r="17" spans="2:2">
      <c r="B17" s="17"/>
    </row>
    <row r="18" spans="2:2">
      <c r="B18" s="1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H41"/>
  <sheetViews>
    <sheetView showGridLines="0" zoomScaleNormal="100" workbookViewId="0">
      <pane xSplit="1" ySplit="4" topLeftCell="B5" activePane="bottomRight" state="frozen"/>
      <selection pane="topRight" activeCell="B1" sqref="B1"/>
      <selection pane="bottomLeft" activeCell="A4" sqref="A4"/>
      <selection pane="bottomRight" activeCell="C11" sqref="C11"/>
    </sheetView>
  </sheetViews>
  <sheetFormatPr defaultRowHeight="15.75"/>
  <cols>
    <col min="1" max="1" width="9.5" style="1" bestFit="1" customWidth="1"/>
    <col min="2" max="2" width="58.875" style="1" customWidth="1"/>
    <col min="3" max="3" width="41.25" style="1" bestFit="1" customWidth="1"/>
  </cols>
  <sheetData>
    <row r="1" spans="1:8">
      <c r="A1" s="1" t="s">
        <v>188</v>
      </c>
      <c r="B1" s="1" t="str">
        <f>Info!C2</f>
        <v>სს "პეისერა ბანკი საქართველო"</v>
      </c>
    </row>
    <row r="2" spans="1:8">
      <c r="A2" s="1" t="s">
        <v>189</v>
      </c>
      <c r="B2" s="441">
        <f>'1. key ratios'!B2</f>
        <v>44926</v>
      </c>
    </row>
    <row r="4" spans="1:8" ht="25.5" customHeight="1" thickBot="1">
      <c r="A4" s="208" t="s">
        <v>332</v>
      </c>
      <c r="B4" s="52" t="s">
        <v>149</v>
      </c>
      <c r="C4" s="10"/>
    </row>
    <row r="5" spans="1:8">
      <c r="A5" s="8"/>
      <c r="B5" s="409" t="s">
        <v>150</v>
      </c>
      <c r="C5" s="425" t="s">
        <v>491</v>
      </c>
    </row>
    <row r="6" spans="1:8">
      <c r="A6" s="11">
        <v>1</v>
      </c>
      <c r="B6" s="53" t="s">
        <v>741</v>
      </c>
      <c r="C6" s="422" t="s">
        <v>749</v>
      </c>
    </row>
    <row r="7" spans="1:8">
      <c r="A7" s="11">
        <v>2</v>
      </c>
      <c r="B7" s="53" t="s">
        <v>744</v>
      </c>
      <c r="C7" s="422" t="s">
        <v>747</v>
      </c>
    </row>
    <row r="8" spans="1:8">
      <c r="A8" s="11">
        <v>3</v>
      </c>
      <c r="B8" s="53" t="s">
        <v>745</v>
      </c>
      <c r="C8" s="422" t="s">
        <v>748</v>
      </c>
    </row>
    <row r="9" spans="1:8">
      <c r="A9" s="11">
        <v>4</v>
      </c>
      <c r="B9" s="53" t="s">
        <v>746</v>
      </c>
      <c r="C9" s="422" t="s">
        <v>748</v>
      </c>
    </row>
    <row r="10" spans="1:8">
      <c r="A10" s="11">
        <v>5</v>
      </c>
      <c r="B10" s="53"/>
      <c r="C10" s="422"/>
    </row>
    <row r="11" spans="1:8">
      <c r="A11" s="11">
        <v>6</v>
      </c>
      <c r="B11" s="53"/>
      <c r="C11" s="422"/>
    </row>
    <row r="12" spans="1:8">
      <c r="A12" s="11">
        <v>7</v>
      </c>
      <c r="B12" s="53"/>
      <c r="C12" s="422"/>
      <c r="H12" s="2"/>
    </row>
    <row r="13" spans="1:8">
      <c r="A13" s="11">
        <v>8</v>
      </c>
      <c r="B13" s="53"/>
      <c r="C13" s="422"/>
    </row>
    <row r="14" spans="1:8">
      <c r="A14" s="11">
        <v>9</v>
      </c>
      <c r="B14" s="53"/>
      <c r="C14" s="422"/>
    </row>
    <row r="15" spans="1:8">
      <c r="A15" s="11">
        <v>10</v>
      </c>
      <c r="B15" s="53"/>
      <c r="C15" s="422"/>
    </row>
    <row r="16" spans="1:8">
      <c r="A16" s="11"/>
      <c r="B16" s="596"/>
      <c r="C16" s="597"/>
    </row>
    <row r="17" spans="1:3" ht="30">
      <c r="A17" s="11"/>
      <c r="B17" s="410" t="s">
        <v>151</v>
      </c>
      <c r="C17" s="426" t="s">
        <v>492</v>
      </c>
    </row>
    <row r="18" spans="1:3">
      <c r="A18" s="11">
        <v>1</v>
      </c>
      <c r="B18" s="21" t="s">
        <v>742</v>
      </c>
      <c r="C18" s="423" t="s">
        <v>758</v>
      </c>
    </row>
    <row r="19" spans="1:3">
      <c r="A19" s="11">
        <v>2</v>
      </c>
      <c r="B19" s="21" t="s">
        <v>750</v>
      </c>
      <c r="C19" s="423" t="s">
        <v>759</v>
      </c>
    </row>
    <row r="20" spans="1:3">
      <c r="A20" s="11">
        <v>3</v>
      </c>
      <c r="B20" s="21" t="s">
        <v>751</v>
      </c>
      <c r="C20" s="423" t="s">
        <v>760</v>
      </c>
    </row>
    <row r="21" spans="1:3">
      <c r="A21" s="11">
        <v>4</v>
      </c>
      <c r="B21" s="21"/>
      <c r="C21" s="423"/>
    </row>
    <row r="22" spans="1:3">
      <c r="A22" s="11">
        <v>5</v>
      </c>
      <c r="B22" s="21"/>
      <c r="C22" s="423"/>
    </row>
    <row r="23" spans="1:3">
      <c r="A23" s="11">
        <v>6</v>
      </c>
      <c r="B23" s="21"/>
      <c r="C23" s="423"/>
    </row>
    <row r="24" spans="1:3">
      <c r="A24" s="11">
        <v>7</v>
      </c>
      <c r="B24" s="21"/>
      <c r="C24" s="423"/>
    </row>
    <row r="25" spans="1:3">
      <c r="A25" s="11">
        <v>8</v>
      </c>
      <c r="B25" s="21"/>
      <c r="C25" s="423"/>
    </row>
    <row r="26" spans="1:3">
      <c r="A26" s="11">
        <v>9</v>
      </c>
      <c r="B26" s="21"/>
      <c r="C26" s="423"/>
    </row>
    <row r="27" spans="1:3" ht="15.75" customHeight="1">
      <c r="A27" s="11">
        <v>10</v>
      </c>
      <c r="B27" s="21"/>
      <c r="C27" s="424"/>
    </row>
    <row r="28" spans="1:3" ht="15.75" customHeight="1">
      <c r="A28" s="11"/>
      <c r="B28" s="21"/>
      <c r="C28" s="22"/>
    </row>
    <row r="29" spans="1:3" ht="30" customHeight="1">
      <c r="A29" s="11"/>
      <c r="B29" s="598" t="s">
        <v>152</v>
      </c>
      <c r="C29" s="599"/>
    </row>
    <row r="30" spans="1:3">
      <c r="A30" s="11">
        <v>1</v>
      </c>
      <c r="B30" s="53" t="s">
        <v>752</v>
      </c>
      <c r="C30" s="572">
        <v>0.11538461538461539</v>
      </c>
    </row>
    <row r="31" spans="1:3">
      <c r="A31" s="11">
        <v>2</v>
      </c>
      <c r="B31" s="571" t="s">
        <v>753</v>
      </c>
      <c r="C31" s="573">
        <v>0.1</v>
      </c>
    </row>
    <row r="32" spans="1:3">
      <c r="A32" s="11">
        <v>3</v>
      </c>
      <c r="B32" s="571" t="s">
        <v>742</v>
      </c>
      <c r="C32" s="573">
        <v>0.30769230769230771</v>
      </c>
    </row>
    <row r="33" spans="1:3">
      <c r="A33" s="11">
        <v>4</v>
      </c>
      <c r="B33" s="571" t="s">
        <v>754</v>
      </c>
      <c r="C33" s="573">
        <v>0.30769230769230771</v>
      </c>
    </row>
    <row r="34" spans="1:3">
      <c r="A34" s="11">
        <v>5</v>
      </c>
      <c r="B34" s="571" t="s">
        <v>755</v>
      </c>
      <c r="C34" s="573">
        <v>0.16923076923076924</v>
      </c>
    </row>
    <row r="35" spans="1:3" ht="15.75" customHeight="1">
      <c r="A35" s="11"/>
      <c r="B35" s="53"/>
      <c r="C35" s="54"/>
    </row>
    <row r="36" spans="1:3" ht="29.25" customHeight="1">
      <c r="A36" s="11"/>
      <c r="B36" s="598" t="s">
        <v>272</v>
      </c>
      <c r="C36" s="599"/>
    </row>
    <row r="37" spans="1:3">
      <c r="A37" s="11">
        <v>1</v>
      </c>
      <c r="B37" s="53" t="s">
        <v>752</v>
      </c>
      <c r="C37" s="572">
        <v>0.11538461538461539</v>
      </c>
    </row>
    <row r="38" spans="1:3">
      <c r="A38" s="11">
        <v>2</v>
      </c>
      <c r="B38" s="571" t="s">
        <v>753</v>
      </c>
      <c r="C38" s="573">
        <v>0.1</v>
      </c>
    </row>
    <row r="39" spans="1:3">
      <c r="A39" s="11">
        <v>3</v>
      </c>
      <c r="B39" s="571" t="s">
        <v>742</v>
      </c>
      <c r="C39" s="573">
        <v>0.30769230769230771</v>
      </c>
    </row>
    <row r="40" spans="1:3">
      <c r="A40" s="11">
        <v>4</v>
      </c>
      <c r="B40" s="571" t="s">
        <v>754</v>
      </c>
      <c r="C40" s="573">
        <v>0.30769230769230771</v>
      </c>
    </row>
    <row r="41" spans="1:3">
      <c r="A41" s="11">
        <v>5</v>
      </c>
      <c r="B41" s="53" t="s">
        <v>755</v>
      </c>
      <c r="C41" s="572">
        <v>0.16923076923076924</v>
      </c>
    </row>
  </sheetData>
  <mergeCells count="3">
    <mergeCell ref="B16:C16"/>
    <mergeCell ref="B36:C36"/>
    <mergeCell ref="B29:C29"/>
  </mergeCells>
  <dataValidations count="1">
    <dataValidation type="list" allowBlank="1" showInputMessage="1" showErrorMessage="1" sqref="C6:C15"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6" activePane="bottomRight" state="frozen"/>
      <selection activeCell="H6" sqref="H6"/>
      <selection pane="topRight" activeCell="H6" sqref="H6"/>
      <selection pane="bottomLeft" activeCell="H6" sqref="H6"/>
      <selection pane="bottomRight" activeCell="D20" sqref="D20"/>
    </sheetView>
  </sheetViews>
  <sheetFormatPr defaultRowHeight="15.75"/>
  <cols>
    <col min="1" max="1" width="9.5" style="1" bestFit="1" customWidth="1"/>
    <col min="2" max="2" width="47.5" style="1" customWidth="1"/>
    <col min="3" max="3" width="28" style="1" customWidth="1"/>
    <col min="4" max="4" width="22.5" style="1" customWidth="1"/>
    <col min="5" max="5" width="18.875" style="1" customWidth="1"/>
    <col min="6" max="6" width="12" bestFit="1" customWidth="1"/>
    <col min="7" max="7" width="12.5" bestFit="1" customWidth="1"/>
  </cols>
  <sheetData>
    <row r="1" spans="1:5">
      <c r="A1" s="13" t="s">
        <v>188</v>
      </c>
      <c r="B1" s="12" t="str">
        <f>Info!C2</f>
        <v>სს "პეისერა ბანკი საქართველო"</v>
      </c>
    </row>
    <row r="2" spans="1:5" s="13" customFormat="1" ht="15.75" customHeight="1">
      <c r="A2" s="13" t="s">
        <v>189</v>
      </c>
      <c r="B2" s="441">
        <f>'1. key ratios'!B2</f>
        <v>44926</v>
      </c>
    </row>
    <row r="3" spans="1:5" s="13" customFormat="1" ht="15.75" customHeight="1"/>
    <row r="4" spans="1:5" s="13" customFormat="1" ht="15.75" customHeight="1" thickBot="1">
      <c r="A4" s="209" t="s">
        <v>333</v>
      </c>
      <c r="B4" s="210" t="s">
        <v>262</v>
      </c>
      <c r="C4" s="174"/>
      <c r="D4" s="174"/>
      <c r="E4" s="175" t="s">
        <v>93</v>
      </c>
    </row>
    <row r="5" spans="1:5" s="107" customFormat="1" ht="17.45" customHeight="1">
      <c r="A5" s="329"/>
      <c r="B5" s="330"/>
      <c r="C5" s="173" t="s">
        <v>0</v>
      </c>
      <c r="D5" s="173" t="s">
        <v>1</v>
      </c>
      <c r="E5" s="331" t="s">
        <v>2</v>
      </c>
    </row>
    <row r="6" spans="1:5" ht="14.45" customHeight="1">
      <c r="A6" s="332"/>
      <c r="B6" s="600" t="s">
        <v>231</v>
      </c>
      <c r="C6" s="600" t="s">
        <v>230</v>
      </c>
      <c r="D6" s="601" t="s">
        <v>229</v>
      </c>
      <c r="E6" s="602"/>
    </row>
    <row r="7" spans="1:5" ht="99.6" customHeight="1">
      <c r="A7" s="332"/>
      <c r="B7" s="600"/>
      <c r="C7" s="600"/>
      <c r="D7" s="327" t="s">
        <v>228</v>
      </c>
      <c r="E7" s="328" t="s">
        <v>394</v>
      </c>
    </row>
    <row r="8" spans="1:5" ht="15">
      <c r="A8" s="333">
        <v>1</v>
      </c>
      <c r="B8" s="334" t="s">
        <v>154</v>
      </c>
      <c r="C8" s="335">
        <v>0</v>
      </c>
      <c r="D8" s="335">
        <v>0</v>
      </c>
      <c r="E8" s="336">
        <f>C8-D8</f>
        <v>0</v>
      </c>
    </row>
    <row r="9" spans="1:5" ht="15">
      <c r="A9" s="333">
        <v>2</v>
      </c>
      <c r="B9" s="334" t="s">
        <v>155</v>
      </c>
      <c r="C9" s="335">
        <v>0</v>
      </c>
      <c r="D9" s="335">
        <v>0</v>
      </c>
      <c r="E9" s="336">
        <f t="shared" ref="E9:E20" si="0">C9-D9</f>
        <v>0</v>
      </c>
    </row>
    <row r="10" spans="1:5" ht="15">
      <c r="A10" s="333">
        <v>3</v>
      </c>
      <c r="B10" s="334" t="s">
        <v>227</v>
      </c>
      <c r="C10" s="335">
        <v>6443624.5300000003</v>
      </c>
      <c r="D10" s="335"/>
      <c r="E10" s="336">
        <f t="shared" si="0"/>
        <v>6443624.5300000003</v>
      </c>
    </row>
    <row r="11" spans="1:5" ht="15">
      <c r="A11" s="333">
        <v>4</v>
      </c>
      <c r="B11" s="334" t="s">
        <v>185</v>
      </c>
      <c r="C11" s="335">
        <v>0</v>
      </c>
      <c r="D11" s="335">
        <v>0</v>
      </c>
      <c r="E11" s="336">
        <f t="shared" si="0"/>
        <v>0</v>
      </c>
    </row>
    <row r="12" spans="1:5" ht="15">
      <c r="A12" s="333">
        <v>5</v>
      </c>
      <c r="B12" s="334" t="s">
        <v>157</v>
      </c>
      <c r="C12" s="335">
        <v>0</v>
      </c>
      <c r="D12" s="335">
        <v>0</v>
      </c>
      <c r="E12" s="336">
        <f t="shared" si="0"/>
        <v>0</v>
      </c>
    </row>
    <row r="13" spans="1:5" ht="15">
      <c r="A13" s="333">
        <v>6.1</v>
      </c>
      <c r="B13" s="334" t="s">
        <v>158</v>
      </c>
      <c r="C13" s="335">
        <v>0</v>
      </c>
      <c r="D13" s="335">
        <v>0</v>
      </c>
      <c r="E13" s="336">
        <f t="shared" si="0"/>
        <v>0</v>
      </c>
    </row>
    <row r="14" spans="1:5" ht="15">
      <c r="A14" s="333">
        <v>6.2</v>
      </c>
      <c r="B14" s="337" t="s">
        <v>159</v>
      </c>
      <c r="C14" s="335">
        <v>0</v>
      </c>
      <c r="D14" s="335">
        <v>0</v>
      </c>
      <c r="E14" s="336">
        <f t="shared" si="0"/>
        <v>0</v>
      </c>
    </row>
    <row r="15" spans="1:5" ht="15">
      <c r="A15" s="333">
        <v>6</v>
      </c>
      <c r="B15" s="334" t="s">
        <v>226</v>
      </c>
      <c r="C15" s="335">
        <v>0</v>
      </c>
      <c r="D15" s="335">
        <v>0</v>
      </c>
      <c r="E15" s="336">
        <f t="shared" si="0"/>
        <v>0</v>
      </c>
    </row>
    <row r="16" spans="1:5" ht="15">
      <c r="A16" s="333">
        <v>7</v>
      </c>
      <c r="B16" s="334" t="s">
        <v>161</v>
      </c>
      <c r="C16" s="335">
        <v>0</v>
      </c>
      <c r="D16" s="335">
        <v>0</v>
      </c>
      <c r="E16" s="336">
        <f t="shared" si="0"/>
        <v>0</v>
      </c>
    </row>
    <row r="17" spans="1:7" ht="15">
      <c r="A17" s="333">
        <v>8</v>
      </c>
      <c r="B17" s="334" t="s">
        <v>162</v>
      </c>
      <c r="C17" s="335">
        <v>0</v>
      </c>
      <c r="D17" s="335">
        <v>0</v>
      </c>
      <c r="E17" s="336">
        <f t="shared" si="0"/>
        <v>0</v>
      </c>
      <c r="F17" s="3"/>
      <c r="G17" s="3"/>
    </row>
    <row r="18" spans="1:7" ht="15">
      <c r="A18" s="333">
        <v>9</v>
      </c>
      <c r="B18" s="334" t="s">
        <v>163</v>
      </c>
      <c r="C18" s="335">
        <v>0</v>
      </c>
      <c r="D18" s="335">
        <v>0</v>
      </c>
      <c r="E18" s="336">
        <f t="shared" si="0"/>
        <v>0</v>
      </c>
      <c r="G18" s="3"/>
    </row>
    <row r="19" spans="1:7" ht="15">
      <c r="A19" s="333">
        <v>10</v>
      </c>
      <c r="B19" s="334" t="s">
        <v>164</v>
      </c>
      <c r="C19" s="335">
        <v>769267.1635045493</v>
      </c>
      <c r="D19" s="335">
        <v>201846.66666666666</v>
      </c>
      <c r="E19" s="336">
        <f t="shared" si="0"/>
        <v>567420.49683788267</v>
      </c>
      <c r="G19" s="3"/>
    </row>
    <row r="20" spans="1:7" ht="15">
      <c r="A20" s="333">
        <v>11</v>
      </c>
      <c r="B20" s="334" t="s">
        <v>165</v>
      </c>
      <c r="C20" s="335">
        <v>109517.05581800001</v>
      </c>
      <c r="D20" s="335">
        <v>0</v>
      </c>
      <c r="E20" s="336">
        <f t="shared" si="0"/>
        <v>109517.05581800001</v>
      </c>
    </row>
    <row r="21" spans="1:7" ht="45.75" thickBot="1">
      <c r="A21" s="338"/>
      <c r="B21" s="339" t="s">
        <v>368</v>
      </c>
      <c r="C21" s="291">
        <f>SUM(C8:C12, C15:C20)</f>
        <v>7322408.7493225494</v>
      </c>
      <c r="D21" s="291">
        <f>SUM(D8:D12, D15:D20)</f>
        <v>201846.66666666666</v>
      </c>
      <c r="E21" s="340">
        <f>SUM(E8:E12, E15:E20)</f>
        <v>7120562.0826558825</v>
      </c>
    </row>
    <row r="22" spans="1:7" ht="15">
      <c r="A22"/>
      <c r="B22"/>
      <c r="C22"/>
      <c r="D22"/>
      <c r="E22"/>
    </row>
    <row r="23" spans="1:7" ht="15">
      <c r="A23"/>
      <c r="B23"/>
      <c r="C23"/>
      <c r="D23"/>
      <c r="E23"/>
    </row>
    <row r="25" spans="1:7" s="1" customFormat="1">
      <c r="B25" s="56"/>
      <c r="F25"/>
      <c r="G25"/>
    </row>
    <row r="26" spans="1:7" s="1" customFormat="1">
      <c r="B26" s="57"/>
      <c r="F26"/>
      <c r="G26"/>
    </row>
    <row r="27" spans="1:7" s="1" customFormat="1">
      <c r="B27" s="56"/>
      <c r="F27"/>
      <c r="G27"/>
    </row>
    <row r="28" spans="1:7" s="1" customFormat="1">
      <c r="B28" s="56"/>
      <c r="F28"/>
      <c r="G28"/>
    </row>
    <row r="29" spans="1:7" s="1" customFormat="1">
      <c r="B29" s="56"/>
      <c r="F29"/>
      <c r="G29"/>
    </row>
    <row r="30" spans="1:7" s="1" customFormat="1">
      <c r="B30" s="56"/>
      <c r="F30"/>
      <c r="G30"/>
    </row>
    <row r="31" spans="1:7" s="1" customFormat="1">
      <c r="B31" s="56"/>
      <c r="F31"/>
      <c r="G31"/>
    </row>
    <row r="32" spans="1:7" s="1" customFormat="1">
      <c r="B32" s="57"/>
      <c r="F32"/>
      <c r="G32"/>
    </row>
    <row r="33" spans="2:7" s="1" customFormat="1">
      <c r="B33" s="57"/>
      <c r="F33"/>
      <c r="G33"/>
    </row>
    <row r="34" spans="2:7" s="1" customFormat="1">
      <c r="B34" s="57"/>
      <c r="F34"/>
      <c r="G34"/>
    </row>
    <row r="35" spans="2:7" s="1" customFormat="1">
      <c r="B35" s="57"/>
      <c r="F35"/>
      <c r="G35"/>
    </row>
    <row r="36" spans="2:7" s="1" customFormat="1">
      <c r="B36" s="57"/>
      <c r="F36"/>
      <c r="G36"/>
    </row>
    <row r="37" spans="2:7" s="1" customFormat="1">
      <c r="B37" s="57"/>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Normal="100" workbookViewId="0">
      <pane xSplit="1" ySplit="4" topLeftCell="B5" activePane="bottomRight" state="frozen"/>
      <selection activeCell="H6" sqref="H6"/>
      <selection pane="topRight" activeCell="H6" sqref="H6"/>
      <selection pane="bottomLeft" activeCell="H6" sqref="H6"/>
      <selection pane="bottomRight" activeCell="B17" sqref="B17"/>
    </sheetView>
  </sheetViews>
  <sheetFormatPr defaultRowHeight="15.75" outlineLevelRow="1"/>
  <cols>
    <col min="1" max="1" width="9.5" style="1" bestFit="1" customWidth="1"/>
    <col min="2" max="2" width="114.25" style="1" customWidth="1"/>
    <col min="3" max="3" width="18.875" customWidth="1"/>
    <col min="4" max="4" width="25.5" customWidth="1"/>
    <col min="5" max="5" width="24.25" customWidth="1"/>
    <col min="6" max="6" width="24" customWidth="1"/>
    <col min="7" max="7" width="10" bestFit="1" customWidth="1"/>
    <col min="8" max="8" width="12" bestFit="1" customWidth="1"/>
    <col min="9" max="9" width="12.5" bestFit="1" customWidth="1"/>
  </cols>
  <sheetData>
    <row r="1" spans="1:6">
      <c r="A1" s="13" t="s">
        <v>188</v>
      </c>
      <c r="B1" s="12" t="str">
        <f>Info!C2</f>
        <v>სს "პეისერა ბანკი საქართველო"</v>
      </c>
    </row>
    <row r="2" spans="1:6" s="13" customFormat="1" ht="15.75" customHeight="1">
      <c r="A2" s="13" t="s">
        <v>189</v>
      </c>
      <c r="B2" s="441">
        <f>'1. key ratios'!B2</f>
        <v>44926</v>
      </c>
      <c r="C2"/>
      <c r="D2"/>
      <c r="E2"/>
      <c r="F2"/>
    </row>
    <row r="3" spans="1:6" s="13" customFormat="1" ht="15.75" customHeight="1">
      <c r="C3"/>
      <c r="D3"/>
      <c r="E3"/>
      <c r="F3"/>
    </row>
    <row r="4" spans="1:6" s="13" customFormat="1" ht="30.75" thickBot="1">
      <c r="A4" s="13" t="s">
        <v>334</v>
      </c>
      <c r="B4" s="181" t="s">
        <v>265</v>
      </c>
      <c r="C4" s="175" t="s">
        <v>93</v>
      </c>
      <c r="D4"/>
      <c r="E4"/>
      <c r="F4"/>
    </row>
    <row r="5" spans="1:6" ht="30">
      <c r="A5" s="176">
        <v>1</v>
      </c>
      <c r="B5" s="177" t="s">
        <v>341</v>
      </c>
      <c r="C5" s="246">
        <f>'7. LI1'!E21</f>
        <v>7120562.0826558825</v>
      </c>
    </row>
    <row r="6" spans="1:6">
      <c r="A6" s="106">
        <v>2.1</v>
      </c>
      <c r="B6" s="183" t="s">
        <v>266</v>
      </c>
      <c r="C6" s="247">
        <v>0</v>
      </c>
    </row>
    <row r="7" spans="1:6" s="2" customFormat="1" ht="30" outlineLevel="1">
      <c r="A7" s="182">
        <v>2.2000000000000002</v>
      </c>
      <c r="B7" s="178" t="s">
        <v>267</v>
      </c>
      <c r="C7" s="248">
        <v>0</v>
      </c>
    </row>
    <row r="8" spans="1:6" s="2" customFormat="1" ht="30">
      <c r="A8" s="182">
        <v>3</v>
      </c>
      <c r="B8" s="179" t="s">
        <v>342</v>
      </c>
      <c r="C8" s="249">
        <f>SUM(C5:C7)</f>
        <v>7120562.0826558825</v>
      </c>
    </row>
    <row r="9" spans="1:6" ht="15">
      <c r="A9" s="106">
        <v>4</v>
      </c>
      <c r="B9" s="186" t="s">
        <v>263</v>
      </c>
      <c r="C9" s="248">
        <v>0</v>
      </c>
    </row>
    <row r="10" spans="1:6" s="2" customFormat="1" ht="15" outlineLevel="1">
      <c r="A10" s="182">
        <v>5.0999999999999996</v>
      </c>
      <c r="B10" s="178" t="s">
        <v>273</v>
      </c>
      <c r="C10" s="248">
        <v>0</v>
      </c>
    </row>
    <row r="11" spans="1:6" s="2" customFormat="1" ht="30" outlineLevel="1">
      <c r="A11" s="182">
        <v>5.2</v>
      </c>
      <c r="B11" s="178" t="s">
        <v>274</v>
      </c>
      <c r="C11" s="248">
        <v>0</v>
      </c>
    </row>
    <row r="12" spans="1:6" s="2" customFormat="1">
      <c r="A12" s="182">
        <v>6</v>
      </c>
      <c r="B12" s="184" t="s">
        <v>478</v>
      </c>
      <c r="C12" s="248">
        <v>0</v>
      </c>
    </row>
    <row r="13" spans="1:6" s="2" customFormat="1" ht="16.5" thickBot="1">
      <c r="A13" s="185">
        <v>7</v>
      </c>
      <c r="B13" s="180" t="s">
        <v>264</v>
      </c>
      <c r="C13" s="250">
        <f>SUM(C8:C12)</f>
        <v>7120562.0826558825</v>
      </c>
    </row>
    <row r="15" spans="1:6" ht="30">
      <c r="B15" s="17" t="s">
        <v>479</v>
      </c>
    </row>
    <row r="17" spans="2:9" s="1" customFormat="1">
      <c r="B17" s="58"/>
      <c r="C17"/>
      <c r="D17"/>
      <c r="E17"/>
      <c r="F17"/>
      <c r="G17"/>
      <c r="H17"/>
      <c r="I17"/>
    </row>
    <row r="18" spans="2:9" s="1" customFormat="1">
      <c r="B18" s="55"/>
      <c r="C18"/>
      <c r="D18"/>
      <c r="E18"/>
      <c r="F18"/>
      <c r="G18"/>
      <c r="H18"/>
      <c r="I18"/>
    </row>
    <row r="19" spans="2:9" s="1" customFormat="1">
      <c r="B19" s="55"/>
      <c r="C19"/>
      <c r="D19"/>
      <c r="E19"/>
      <c r="F19"/>
      <c r="G19"/>
      <c r="H19"/>
      <c r="I19"/>
    </row>
    <row r="20" spans="2:9" s="1" customFormat="1">
      <c r="B20" s="57"/>
      <c r="C20"/>
      <c r="D20"/>
      <c r="E20"/>
      <c r="F20"/>
      <c r="G20"/>
      <c r="H20"/>
      <c r="I20"/>
    </row>
    <row r="21" spans="2:9" s="1" customFormat="1">
      <c r="B21" s="56"/>
      <c r="C21"/>
      <c r="D21"/>
      <c r="E21"/>
      <c r="F21"/>
      <c r="G21"/>
      <c r="H21"/>
      <c r="I21"/>
    </row>
    <row r="22" spans="2:9" s="1" customFormat="1">
      <c r="B22" s="57"/>
      <c r="C22"/>
      <c r="D22"/>
      <c r="E22"/>
      <c r="F22"/>
      <c r="G22"/>
      <c r="H22"/>
      <c r="I22"/>
    </row>
    <row r="23" spans="2:9" s="1" customFormat="1">
      <c r="B23" s="56"/>
      <c r="C23"/>
      <c r="D23"/>
      <c r="E23"/>
      <c r="F23"/>
      <c r="G23"/>
      <c r="H23"/>
      <c r="I23"/>
    </row>
    <row r="24" spans="2:9" s="1" customFormat="1">
      <c r="B24" s="56"/>
      <c r="C24"/>
      <c r="D24"/>
      <c r="E24"/>
      <c r="F24"/>
      <c r="G24"/>
      <c r="H24"/>
      <c r="I24"/>
    </row>
    <row r="25" spans="2:9" s="1" customFormat="1">
      <c r="B25" s="56"/>
      <c r="C25"/>
      <c r="D25"/>
      <c r="E25"/>
      <c r="F25"/>
      <c r="G25"/>
      <c r="H25"/>
      <c r="I25"/>
    </row>
    <row r="26" spans="2:9" s="1" customFormat="1">
      <c r="B26" s="56"/>
      <c r="C26"/>
      <c r="D26"/>
      <c r="E26"/>
      <c r="F26"/>
      <c r="G26"/>
      <c r="H26"/>
      <c r="I26"/>
    </row>
    <row r="27" spans="2:9" s="1" customFormat="1">
      <c r="B27" s="56"/>
      <c r="C27"/>
      <c r="D27"/>
      <c r="E27"/>
      <c r="F27"/>
      <c r="G27"/>
      <c r="H27"/>
      <c r="I27"/>
    </row>
    <row r="28" spans="2:9" s="1" customFormat="1">
      <c r="B28" s="57"/>
      <c r="C28"/>
      <c r="D28"/>
      <c r="E28"/>
      <c r="F28"/>
      <c r="G28"/>
      <c r="H28"/>
      <c r="I28"/>
    </row>
    <row r="29" spans="2:9" s="1" customFormat="1">
      <c r="B29" s="57"/>
      <c r="C29"/>
      <c r="D29"/>
      <c r="E29"/>
      <c r="F29"/>
      <c r="G29"/>
      <c r="H29"/>
      <c r="I29"/>
    </row>
    <row r="30" spans="2:9" s="1" customFormat="1">
      <c r="B30" s="57"/>
      <c r="C30"/>
      <c r="D30"/>
      <c r="E30"/>
      <c r="F30"/>
      <c r="G30"/>
      <c r="H30"/>
      <c r="I30"/>
    </row>
    <row r="31" spans="2:9" s="1" customFormat="1">
      <c r="B31" s="57"/>
      <c r="C31"/>
      <c r="D31"/>
      <c r="E31"/>
      <c r="F31"/>
      <c r="G31"/>
      <c r="H31"/>
      <c r="I31"/>
    </row>
    <row r="32" spans="2:9" s="1" customFormat="1">
      <c r="B32" s="57"/>
      <c r="C32"/>
      <c r="D32"/>
      <c r="E32"/>
      <c r="F32"/>
      <c r="G32"/>
      <c r="H32"/>
      <c r="I32"/>
    </row>
    <row r="33" spans="2:9" s="1" customFormat="1">
      <c r="B33" s="57"/>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O5ISbOO8mlE9tch8czOeydWBbQIz76mt/18Ymsa7Jtw=</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1rSVS4VPpZzkHjoDuuKw9ZmvPdlIAe9JIqgXLtTB6RE=</DigestValue>
    </Reference>
  </SignedInfo>
  <SignatureValue>bRvaRizFIGY6u96QRPW/3uxN7zYRnUXGA83dwDVP+i2PO8loEoyvskHoIUjslhMaGJ0TKyD56+fF
WNNho0qa11/WiJLnOqJhFUwIlp5NCsJ53ZZ8/cLKppw863BNwoxhy3lRqsjOKlDZGVaPibYDDIOx
igWoikAchL9A9xwLp+xt2vTU23+kMJxskFGAsRzjH9iVfRWVCBpimm27xqtNZ8pBiusEyj0uh75m
2lbeDbc+m4vGzUWbL1cCRvDBZiChWNXD4E6Wn0l7Emu2K83VNmrDRu/s/mUvZ+odyTxYryvqUYi0
fz/cTRDa5L8wi1jFj6ZGYtvHYixTfXOzw8Dd1Q==</SignatureValue>
  <KeyInfo>
    <X509Data>
      <X509Certificate>MIIGSTCCBTGgAwIBAgIKHwISAgADAAIq3DANBgkqhkiG9w0BAQsFADBKMRIwEAYKCZImiZPyLGQBGRYCZ2UxEzARBgoJkiaJk/IsZAEZFgNuYmcxHzAdBgNVBAMTFk5CRyBDbGFzcyAyIElOVCBTdWIgQ0EwHhcNMjMwMTE2MTIyNjU4WhcNMjUwMTE1MTIyNjU4WjBHMSEwHwYDVQQKExhQQVlTRVJBIEJBTksgR0VPUkdJQSBKU0MxIjAgBgNVBAMTGUJQUyAtIERpbWl0cnkgS3Vtc2lzaHZpbGkwggEiMA0GCSqGSIb3DQEBAQUAA4IBDwAwggEKAoIBAQDeLQ7TfB+IWuxjeB8s5tYlP23851rzRXJaPdWDV0RiARZfLP6R+V7JdGxSLgrCIVqeUsbzitUYMC9/poj2WIcuBNPqFd88b36f172qw5F2fMoT1uZNx6LanEYAGxXj1mWL8oYbeampxO1MO0ZjST3fmUD39hME3gPL72rz52w67ywRzhypyFep05IvoucnRFkMxEABB5Z9q3ysx71HQPaiYQmu0mxTrDW3NMK2EUQKxkpUwuHJ/KvcHaLYh2XKDNmAHekRjaXBYs9/Qc+1437KtsxjnXgrZV6C7fDpkYf0reWDiYDWkCT/QvMd7v70VbEjD3d/M0mRwPFjv+GvQKL7AgMBAAGjggMyMIIDLjA8BgkrBgEEAYI3FQcELzAtBiUrBgEEAYI3FQjmsmCDjfVEhoGZCYO4oUqDvoRxBIPEkTOEg4hdAgFkAgEjMB0GA1UdJQQWMBQGCCsGAQUFBwMCBggrBgEFBQcDBDALBgNVHQ8EBAMCB4AwJwYJKwYBBAGCNxUKBBowGDAKBggrBgEFBQcDAjAKBggrBgEFBQcDBDAdBgNVHQ4EFgQUCUq7Q5O/887l2DK41G/VuUPzggg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RlMtVGbTuPneh4UWk4NvFGej8Il3RrwdC+e6Su52XHH6LEp3hQnF7VFuiSntwuy36Xw7+fWh6zLVgJDKLkCYVpnvNWtAz6Lgg5r92NtHj20/1qWjD3fqE038IR8x8t9gbazvvMS5zJtz3l+fj7q0D3JzVB++v3qgmlDeCrxnMBoPTPMHgq0w1rqZL4Z9wRFE+sKpm2tbjVsZIpNllzte7REjtv6TxFjFTNKxkqqUafDxiLtW5p/d1JzeKhpQqFj0DmRF4UXNudx0yIhdyOxr7MfMCxhBCHaZCm6m5/FIJSXfv0Bkn5DXWcVpjAOsC4oSRFlTBUaS6+D8WwupT/dic=</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WgG/tttMkW1ghizaq3uwLR2iGysMYdjtcKpLmI3QZVE=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Zf+2inOYROVAfhawxowIAh57tXNb6KmisDMViR1ikcU=</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MLgczsyeFK9whPhB+tNGmlOXxzF2+8PIfFuYPxA9FSA=</DigestValue>
      </Reference>
      <Reference URI="/xl/styles.xml?ContentType=application/vnd.openxmlformats-officedocument.spreadsheetml.styles+xml">
        <DigestMethod Algorithm="http://www.w3.org/2001/04/xmlenc#sha256"/>
        <DigestValue>Vf2LTgnAiQ+/msJwVtkCo+niXLBPP818lN89fPH0+yc=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7YuJ+MvxMcwMdUiWIHoHX5f2yimVbdn2RFIl28sNiG0=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lKtyBqLkmrBTFyLNS5ta7r8w0PjiPsS/jvtvObd08rs=</DigestValue>
      </Reference>
      <Reference URI="/xl/worksheets/sheet10.xml?ContentType=application/vnd.openxmlformats-officedocument.spreadsheetml.worksheet+xml">
        <DigestMethod Algorithm="http://www.w3.org/2001/04/xmlenc#sha256"/>
        <DigestValue>VibcQRANO7Qz+PGsFbPPtaz/T5Bhmz57lNcE2qCOZUI=</DigestValue>
      </Reference>
      <Reference URI="/xl/worksheets/sheet11.xml?ContentType=application/vnd.openxmlformats-officedocument.spreadsheetml.worksheet+xml">
        <DigestMethod Algorithm="http://www.w3.org/2001/04/xmlenc#sha256"/>
        <DigestValue>hCwN2ZGZpkIbWYFPx9Q+xKre5qPuYJ0PdxxF6tG4mVE=</DigestValue>
      </Reference>
      <Reference URI="/xl/worksheets/sheet12.xml?ContentType=application/vnd.openxmlformats-officedocument.spreadsheetml.worksheet+xml">
        <DigestMethod Algorithm="http://www.w3.org/2001/04/xmlenc#sha256"/>
        <DigestValue>rpJAHNgDu63op7ATBoYjTjWzGFdPRiD//V79owLru1w=</DigestValue>
      </Reference>
      <Reference URI="/xl/worksheets/sheet13.xml?ContentType=application/vnd.openxmlformats-officedocument.spreadsheetml.worksheet+xml">
        <DigestMethod Algorithm="http://www.w3.org/2001/04/xmlenc#sha256"/>
        <DigestValue>QVKk7Gq3ah3jhy5sPK3ZBSECX9uM6cXgHexYqlN80o0=</DigestValue>
      </Reference>
      <Reference URI="/xl/worksheets/sheet14.xml?ContentType=application/vnd.openxmlformats-officedocument.spreadsheetml.worksheet+xml">
        <DigestMethod Algorithm="http://www.w3.org/2001/04/xmlenc#sha256"/>
        <DigestValue>LzJfRFGOWGE34kmyIqigfpvbK6fzKZ5lALduKpg8xS4=</DigestValue>
      </Reference>
      <Reference URI="/xl/worksheets/sheet15.xml?ContentType=application/vnd.openxmlformats-officedocument.spreadsheetml.worksheet+xml">
        <DigestMethod Algorithm="http://www.w3.org/2001/04/xmlenc#sha256"/>
        <DigestValue>hOLwy49gebLdwZAruy9iz/PEg5af+7ubS8QeiDK6yLc=</DigestValue>
      </Reference>
      <Reference URI="/xl/worksheets/sheet16.xml?ContentType=application/vnd.openxmlformats-officedocument.spreadsheetml.worksheet+xml">
        <DigestMethod Algorithm="http://www.w3.org/2001/04/xmlenc#sha256"/>
        <DigestValue>Yz0SH7S2IYmSEdeV1fJsx8B4G/oXv8g4fPsdiPfGplQ=</DigestValue>
      </Reference>
      <Reference URI="/xl/worksheets/sheet17.xml?ContentType=application/vnd.openxmlformats-officedocument.spreadsheetml.worksheet+xml">
        <DigestMethod Algorithm="http://www.w3.org/2001/04/xmlenc#sha256"/>
        <DigestValue>9uyeFZ0lqBnjddrRayy+joRRtlTt1l4dHja+3cJi2kQ=</DigestValue>
      </Reference>
      <Reference URI="/xl/worksheets/sheet18.xml?ContentType=application/vnd.openxmlformats-officedocument.spreadsheetml.worksheet+xml">
        <DigestMethod Algorithm="http://www.w3.org/2001/04/xmlenc#sha256"/>
        <DigestValue>hEQ4NfyIqiKEl+x5pvEQY8EKhr/UVdOzM0pADf2qxVc=</DigestValue>
      </Reference>
      <Reference URI="/xl/worksheets/sheet19.xml?ContentType=application/vnd.openxmlformats-officedocument.spreadsheetml.worksheet+xml">
        <DigestMethod Algorithm="http://www.w3.org/2001/04/xmlenc#sha256"/>
        <DigestValue>YyetSYJJMZtfKtvANxReGLS4dfe9FObFyDlhP2fhFWA=</DigestValue>
      </Reference>
      <Reference URI="/xl/worksheets/sheet2.xml?ContentType=application/vnd.openxmlformats-officedocument.spreadsheetml.worksheet+xml">
        <DigestMethod Algorithm="http://www.w3.org/2001/04/xmlenc#sha256"/>
        <DigestValue>8lGd4//LbsV9AMkHjtrN5ndyHXTB42O9a1eqqGateTk=</DigestValue>
      </Reference>
      <Reference URI="/xl/worksheets/sheet20.xml?ContentType=application/vnd.openxmlformats-officedocument.spreadsheetml.worksheet+xml">
        <DigestMethod Algorithm="http://www.w3.org/2001/04/xmlenc#sha256"/>
        <DigestValue>KBix3V4JWmNb3ia35jixURD+yAEb+p4237JfA9lXoTY=</DigestValue>
      </Reference>
      <Reference URI="/xl/worksheets/sheet21.xml?ContentType=application/vnd.openxmlformats-officedocument.spreadsheetml.worksheet+xml">
        <DigestMethod Algorithm="http://www.w3.org/2001/04/xmlenc#sha256"/>
        <DigestValue>ZdcdscgB6DlflRHRSlU790WDSHh1GTWUirdOwMhLUbw=</DigestValue>
      </Reference>
      <Reference URI="/xl/worksheets/sheet22.xml?ContentType=application/vnd.openxmlformats-officedocument.spreadsheetml.worksheet+xml">
        <DigestMethod Algorithm="http://www.w3.org/2001/04/xmlenc#sha256"/>
        <DigestValue>yEqUgtyOnv5ING/T/9msQv0CpbRqc2UXkLhjWHFVcw4=</DigestValue>
      </Reference>
      <Reference URI="/xl/worksheets/sheet23.xml?ContentType=application/vnd.openxmlformats-officedocument.spreadsheetml.worksheet+xml">
        <DigestMethod Algorithm="http://www.w3.org/2001/04/xmlenc#sha256"/>
        <DigestValue>uracwfedgylNchQCZDR2P4fibP+/HIixRzlpqd1K4Ss=</DigestValue>
      </Reference>
      <Reference URI="/xl/worksheets/sheet24.xml?ContentType=application/vnd.openxmlformats-officedocument.spreadsheetml.worksheet+xml">
        <DigestMethod Algorithm="http://www.w3.org/2001/04/xmlenc#sha256"/>
        <DigestValue>ZG745DYDdcASZzj45OV1s8QoBBT+EUZVny6iDUo2Gaw=</DigestValue>
      </Reference>
      <Reference URI="/xl/worksheets/sheet25.xml?ContentType=application/vnd.openxmlformats-officedocument.spreadsheetml.worksheet+xml">
        <DigestMethod Algorithm="http://www.w3.org/2001/04/xmlenc#sha256"/>
        <DigestValue>xWfD08ww4ltzzn9zvchoElCHZC7MwMubFwfxD9sRUJk=</DigestValue>
      </Reference>
      <Reference URI="/xl/worksheets/sheet26.xml?ContentType=application/vnd.openxmlformats-officedocument.spreadsheetml.worksheet+xml">
        <DigestMethod Algorithm="http://www.w3.org/2001/04/xmlenc#sha256"/>
        <DigestValue>/HWgzNYmSwSOsUa8Dref9tHIaGToQMR7haP+dr4btAM=</DigestValue>
      </Reference>
      <Reference URI="/xl/worksheets/sheet27.xml?ContentType=application/vnd.openxmlformats-officedocument.spreadsheetml.worksheet+xml">
        <DigestMethod Algorithm="http://www.w3.org/2001/04/xmlenc#sha256"/>
        <DigestValue>yTaifRNZuCZ4g4/qC0lRmO7PxKBxdMpG09+asPQtzA0=</DigestValue>
      </Reference>
      <Reference URI="/xl/worksheets/sheet28.xml?ContentType=application/vnd.openxmlformats-officedocument.spreadsheetml.worksheet+xml">
        <DigestMethod Algorithm="http://www.w3.org/2001/04/xmlenc#sha256"/>
        <DigestValue>V9ghBh76UmLrEBUxoB75RRY5YYZtFMoYIQ3jc0+2VkE=</DigestValue>
      </Reference>
      <Reference URI="/xl/worksheets/sheet29.xml?ContentType=application/vnd.openxmlformats-officedocument.spreadsheetml.worksheet+xml">
        <DigestMethod Algorithm="http://www.w3.org/2001/04/xmlenc#sha256"/>
        <DigestValue>n75DcyBTtPDejEfRVyCMrv0Hw5s+zVkqLjzMt6sVa0o=</DigestValue>
      </Reference>
      <Reference URI="/xl/worksheets/sheet3.xml?ContentType=application/vnd.openxmlformats-officedocument.spreadsheetml.worksheet+xml">
        <DigestMethod Algorithm="http://www.w3.org/2001/04/xmlenc#sha256"/>
        <DigestValue>QRcM3dzqPK5i8RDKPNo8wQShypQKR11IrM4unAunUII=</DigestValue>
      </Reference>
      <Reference URI="/xl/worksheets/sheet4.xml?ContentType=application/vnd.openxmlformats-officedocument.spreadsheetml.worksheet+xml">
        <DigestMethod Algorithm="http://www.w3.org/2001/04/xmlenc#sha256"/>
        <DigestValue>NhzIl4A2dlTnzO52npkdniKJsZkTShTFWbVN+qSHMwU=</DigestValue>
      </Reference>
      <Reference URI="/xl/worksheets/sheet5.xml?ContentType=application/vnd.openxmlformats-officedocument.spreadsheetml.worksheet+xml">
        <DigestMethod Algorithm="http://www.w3.org/2001/04/xmlenc#sha256"/>
        <DigestValue>9ddH+byt0qKm4geM9ojISHlS3VsvBbUqL9Qz4PhLzII=</DigestValue>
      </Reference>
      <Reference URI="/xl/worksheets/sheet6.xml?ContentType=application/vnd.openxmlformats-officedocument.spreadsheetml.worksheet+xml">
        <DigestMethod Algorithm="http://www.w3.org/2001/04/xmlenc#sha256"/>
        <DigestValue>C1W6BAxSJPDFs8HzsFXavF9s+KyhPw9Ae/4wXc0Mr+c=</DigestValue>
      </Reference>
      <Reference URI="/xl/worksheets/sheet7.xml?ContentType=application/vnd.openxmlformats-officedocument.spreadsheetml.worksheet+xml">
        <DigestMethod Algorithm="http://www.w3.org/2001/04/xmlenc#sha256"/>
        <DigestValue>7w8XIClZTHDKOWpdWr8RXB5sxqHUvQnr2tf6oGPmOE0=</DigestValue>
      </Reference>
      <Reference URI="/xl/worksheets/sheet8.xml?ContentType=application/vnd.openxmlformats-officedocument.spreadsheetml.worksheet+xml">
        <DigestMethod Algorithm="http://www.w3.org/2001/04/xmlenc#sha256"/>
        <DigestValue>hOUbg9V8hvS2BIOh4GwfvknLV6wEKyT8TgHmWnzEtb8=</DigestValue>
      </Reference>
      <Reference URI="/xl/worksheets/sheet9.xml?ContentType=application/vnd.openxmlformats-officedocument.spreadsheetml.worksheet+xml">
        <DigestMethod Algorithm="http://www.w3.org/2001/04/xmlenc#sha256"/>
        <DigestValue>HHs4hPug7gTBo8wqNaYXyxof1Yme9Nln2z4djNe1dDU=</DigestValue>
      </Reference>
    </Manifest>
    <SignatureProperties>
      <SignatureProperty Id="idSignatureTime" Target="#idPackageSignature">
        <mdssi:SignatureTime xmlns:mdssi="http://schemas.openxmlformats.org/package/2006/digital-signature">
          <mdssi:Format>YYYY-MM-DDThh:mm:ssTZD</mdssi:Format>
          <mdssi:Value>2023-02-10T15:48:22Z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2023-02-10T15:48:22Z</xd:SigningTime>
          <xd:SigningCertificate>
            <xd:Cert>
              <xd:CertDigest>
                <DigestMethod Algorithm="http://www.w3.org/2001/04/xmlenc#sha256"/>
                <DigestValue>uz4wFjDi3Q+CFEQWc/k2m2OzpNphI0dtuwW5bABF4mI=</DigestValue>
              </xd:CertDigest>
              <xd:IssuerSerial>
                <X509IssuerName>CN=NBG Class 2 INT Sub CA, DC=nbg, DC=ge</X509IssuerName>
                <X509SerialNumber>146431552056761941895900</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46LlAephjy9Ob13jzQDwldi5iYrxkrbKavoQNqOb/f8=</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kdIIeWqIzBjG0bGCHPcppDLuwSplDs1eWIedaEL+rAw=</DigestValue>
    </Reference>
  </SignedInfo>
  <SignatureValue>I6XCDgoopntrZmLpvh4rp9IPXlzEd7wQqAtz2+6ZF7Dg/1lofFxd25VxVsaPF1tN8RTP5j1C/oIv
72spmpQ8oiK9upCL/2yqxw2cLnGSXNJJl6W2XR/Wwno9GepLV85D4ppMRgvQ0Ge1cUcrxJdJgC8s
LeJhNajXoftO0f3RUp15h85dI7zgDKyDDxp2QzmZVuLWv0+5mvSzY5322HY21ViZ2veJIDS/rH5X
Q7mgP/q3tlBf9EEWCb/x4kxoFIO7B4GIZ3b3IgwCtt6GcOzoQYn4JdrGcvqvBZnzOkpykPJ48vvM
iCsqo1m8piIc3WVBRRt5kRgU6TLtEmnsmOoObw==</SignatureValue>
  <KeyInfo>
    <X509Data>
      <X509Certificate>MIIGSzCCBTOgAwIBAgIKHvxKAgADAAIq2zANBgkqhkiG9w0BAQsFADBKMRIwEAYKCZImiZPyLGQBGRYCZ2UxEzARBgoJkiaJk/IsZAEZFgNuYmcxHzAdBgNVBAMTFk5CRyBDbGFzcyAyIElOVCBTdWIgQ0EwHhcNMjMwMTE2MTIyMDM5WhcNMjUwMTE1MTIyMDM5WjBJMSEwHwYDVQQKExhQQVlTRVJBIEJBTksgR0VPUkdJQSBKU0MxJDAiBgNVBAMTG0JQUyAtIFRvcm5pa2UgTmF0c3ZsaXNodmlsaTCCASIwDQYJKoZIhvcNAQEBBQADggEPADCCAQoCggEBAN9jQ8CFjAYcigFqVdgI238tdXddlIhgCLIZ1oPBNS67RnvR3iLLxI5ln5A7qGkEuvQdNPk3cNCThEMqGsTQfRk4ukbB3L5uFpMGmm3Zy5QWVAGA/ehycSbOg5peLiqnHsqZ+FczVN7RukqeV9HdvwfgKU5JMZmKVwKmNOUTaUPwCNrKGQL4Fm7H7111emVvelJzhA8WcgB4sGFYGZ82NgWoZ3R8NBNUTOCmJcUln8qQMfvIKjTM9zBf0NM4RWtSUKQgNZHyQZ9TiOcZuob/ISOHlS6KSUxLUF9ORyQK2xxd96hlbixvZ3EU1fLk7hsDV+WiOulkNSduI2UvbDxigfMCAwEAAaOCAzIwggMuMDwGCSsGAQQBgjcVBwQvMC0GJSsGAQQBgjcVCOayYION9USGgZkJg7ihSoO+hHEEg8SRM4SDiF0CAWQCASMwHQYDVR0lBBYwFAYIKwYBBQUHAwIGCCsGAQUFBwMEMAsGA1UdDwQEAwIHgDAnBgkrBgEEAYI3FQoEGjAYMAoGCCsGAQUFBwMCMAoGCCsGAQUFBwMEMB0GA1UdDgQWBBRLOHf8ljWkSMwIVDV92Nv3FF14jz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Y0FDZXJ0aWZpY2F0ZT9iYXNlP29iamVjdENsYXNzPWNlcnRpZmljYXRpb25BdXRob3JpdHkwXQYIKwYBBQUHMAKGUWh0dHA6Ly9jcmwubmJnLmdvdi5nZS9jYS9uYmctc3ViQ0EubmJnLmdlX05CRyUyMENsYXNzJTIwMiUyMElOVCUyMFN1YiUyMENBKDMpLmNydDANBgkqhkiG9w0BAQsFAAOCAQEAJqFpp3c35qyjPSgrsVn0B7ebEhMR4NX8Zo8wKg3VQJa3Lhsf9akhRqwekmaj+SZxHg21AoeZmXjZJbWowusJQEhJ0AsmTDkNXnxUt/nxCzZUpsKYmmnw5nJ3iPLm37kxhEstXzv55iAN2IYah1DxvVLjRf9il13quYNq+gGXAYLeS9ygsZhpXiemKNYjT7W7a2kRypfzx5JWzU0nNrMg2etJpEaiXrgVLYo1wj04YPupLfks3Hum0OOSPR0iSSCrNmC1vD+rr7iOeld4BNL9P6BwsnojyAxl+ToO5XAlaXg0beDH/i+3pPka8HeKmYajgM2+uDum/pg9qi3jF8Zib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Transform>
          <Transform Algorithm="http://www.w3.org/TR/2001/REC-xml-c14n-20010315"/>
        </Transforms>
        <DigestMethod Algorithm="http://www.w3.org/2001/04/xmlenc#sha256"/>
        <DigestValue>QcZ3faH3LOOxTRgzTMAuudSqI15jYrO7KoNlNVufxus=</DigestValue>
      </Reference>
      <Reference URI="/xl/calcChain.xml?ContentType=application/vnd.openxmlformats-officedocument.spreadsheetml.calcChain+xml">
        <DigestMethod Algorithm="http://www.w3.org/2001/04/xmlenc#sha256"/>
        <DigestValue>WgG/tttMkW1ghizaq3uwLR2iGysMYdjtcKpLmI3QZVE=</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Zf+2inOYROVAfhawxowIAh57tXNb6KmisDMViR1ikcU=</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MLgczsyeFK9whPhB+tNGmlOXxzF2+8PIfFuYPxA9FSA=</DigestValue>
      </Reference>
      <Reference URI="/xl/styles.xml?ContentType=application/vnd.openxmlformats-officedocument.spreadsheetml.styles+xml">
        <DigestMethod Algorithm="http://www.w3.org/2001/04/xmlenc#sha256"/>
        <DigestValue>Vf2LTgnAiQ+/msJwVtkCo+niXLBPP818lN89fPH0+yc=</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7YuJ+MvxMcwMdUiWIHoHX5f2yimVbdn2RFIl28sNiG0=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Ns4ZAYNDNkTA/qmNhgkk9mY0hOPMTrA3O16TJ/0ktHw=</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lKtyBqLkmrBTFyLNS5ta7r8w0PjiPsS/jvtvObd08rs=</DigestValue>
      </Reference>
      <Reference URI="/xl/worksheets/sheet10.xml?ContentType=application/vnd.openxmlformats-officedocument.spreadsheetml.worksheet+xml">
        <DigestMethod Algorithm="http://www.w3.org/2001/04/xmlenc#sha256"/>
        <DigestValue>VibcQRANO7Qz+PGsFbPPtaz/T5Bhmz57lNcE2qCOZUI=</DigestValue>
      </Reference>
      <Reference URI="/xl/worksheets/sheet11.xml?ContentType=application/vnd.openxmlformats-officedocument.spreadsheetml.worksheet+xml">
        <DigestMethod Algorithm="http://www.w3.org/2001/04/xmlenc#sha256"/>
        <DigestValue>hCwN2ZGZpkIbWYFPx9Q+xKre5qPuYJ0PdxxF6tG4mVE=</DigestValue>
      </Reference>
      <Reference URI="/xl/worksheets/sheet12.xml?ContentType=application/vnd.openxmlformats-officedocument.spreadsheetml.worksheet+xml">
        <DigestMethod Algorithm="http://www.w3.org/2001/04/xmlenc#sha256"/>
        <DigestValue>rpJAHNgDu63op7ATBoYjTjWzGFdPRiD//V79owLru1w=</DigestValue>
      </Reference>
      <Reference URI="/xl/worksheets/sheet13.xml?ContentType=application/vnd.openxmlformats-officedocument.spreadsheetml.worksheet+xml">
        <DigestMethod Algorithm="http://www.w3.org/2001/04/xmlenc#sha256"/>
        <DigestValue>QVKk7Gq3ah3jhy5sPK3ZBSECX9uM6cXgHexYqlN80o0=</DigestValue>
      </Reference>
      <Reference URI="/xl/worksheets/sheet14.xml?ContentType=application/vnd.openxmlformats-officedocument.spreadsheetml.worksheet+xml">
        <DigestMethod Algorithm="http://www.w3.org/2001/04/xmlenc#sha256"/>
        <DigestValue>LzJfRFGOWGE34kmyIqigfpvbK6fzKZ5lALduKpg8xS4=</DigestValue>
      </Reference>
      <Reference URI="/xl/worksheets/sheet15.xml?ContentType=application/vnd.openxmlformats-officedocument.spreadsheetml.worksheet+xml">
        <DigestMethod Algorithm="http://www.w3.org/2001/04/xmlenc#sha256"/>
        <DigestValue>hOLwy49gebLdwZAruy9iz/PEg5af+7ubS8QeiDK6yLc=</DigestValue>
      </Reference>
      <Reference URI="/xl/worksheets/sheet16.xml?ContentType=application/vnd.openxmlformats-officedocument.spreadsheetml.worksheet+xml">
        <DigestMethod Algorithm="http://www.w3.org/2001/04/xmlenc#sha256"/>
        <DigestValue>Yz0SH7S2IYmSEdeV1fJsx8B4G/oXv8g4fPsdiPfGplQ=</DigestValue>
      </Reference>
      <Reference URI="/xl/worksheets/sheet17.xml?ContentType=application/vnd.openxmlformats-officedocument.spreadsheetml.worksheet+xml">
        <DigestMethod Algorithm="http://www.w3.org/2001/04/xmlenc#sha256"/>
        <DigestValue>9uyeFZ0lqBnjddrRayy+joRRtlTt1l4dHja+3cJi2kQ=</DigestValue>
      </Reference>
      <Reference URI="/xl/worksheets/sheet18.xml?ContentType=application/vnd.openxmlformats-officedocument.spreadsheetml.worksheet+xml">
        <DigestMethod Algorithm="http://www.w3.org/2001/04/xmlenc#sha256"/>
        <DigestValue>hEQ4NfyIqiKEl+x5pvEQY8EKhr/UVdOzM0pADf2qxVc=</DigestValue>
      </Reference>
      <Reference URI="/xl/worksheets/sheet19.xml?ContentType=application/vnd.openxmlformats-officedocument.spreadsheetml.worksheet+xml">
        <DigestMethod Algorithm="http://www.w3.org/2001/04/xmlenc#sha256"/>
        <DigestValue>YyetSYJJMZtfKtvANxReGLS4dfe9FObFyDlhP2fhFWA=</DigestValue>
      </Reference>
      <Reference URI="/xl/worksheets/sheet2.xml?ContentType=application/vnd.openxmlformats-officedocument.spreadsheetml.worksheet+xml">
        <DigestMethod Algorithm="http://www.w3.org/2001/04/xmlenc#sha256"/>
        <DigestValue>8lGd4//LbsV9AMkHjtrN5ndyHXTB42O9a1eqqGateTk=</DigestValue>
      </Reference>
      <Reference URI="/xl/worksheets/sheet20.xml?ContentType=application/vnd.openxmlformats-officedocument.spreadsheetml.worksheet+xml">
        <DigestMethod Algorithm="http://www.w3.org/2001/04/xmlenc#sha256"/>
        <DigestValue>KBix3V4JWmNb3ia35jixURD+yAEb+p4237JfA9lXoTY=</DigestValue>
      </Reference>
      <Reference URI="/xl/worksheets/sheet21.xml?ContentType=application/vnd.openxmlformats-officedocument.spreadsheetml.worksheet+xml">
        <DigestMethod Algorithm="http://www.w3.org/2001/04/xmlenc#sha256"/>
        <DigestValue>ZdcdscgB6DlflRHRSlU790WDSHh1GTWUirdOwMhLUbw=</DigestValue>
      </Reference>
      <Reference URI="/xl/worksheets/sheet22.xml?ContentType=application/vnd.openxmlformats-officedocument.spreadsheetml.worksheet+xml">
        <DigestMethod Algorithm="http://www.w3.org/2001/04/xmlenc#sha256"/>
        <DigestValue>yEqUgtyOnv5ING/T/9msQv0CpbRqc2UXkLhjWHFVcw4=</DigestValue>
      </Reference>
      <Reference URI="/xl/worksheets/sheet23.xml?ContentType=application/vnd.openxmlformats-officedocument.spreadsheetml.worksheet+xml">
        <DigestMethod Algorithm="http://www.w3.org/2001/04/xmlenc#sha256"/>
        <DigestValue>uracwfedgylNchQCZDR2P4fibP+/HIixRzlpqd1K4Ss=</DigestValue>
      </Reference>
      <Reference URI="/xl/worksheets/sheet24.xml?ContentType=application/vnd.openxmlformats-officedocument.spreadsheetml.worksheet+xml">
        <DigestMethod Algorithm="http://www.w3.org/2001/04/xmlenc#sha256"/>
        <DigestValue>ZG745DYDdcASZzj45OV1s8QoBBT+EUZVny6iDUo2Gaw=</DigestValue>
      </Reference>
      <Reference URI="/xl/worksheets/sheet25.xml?ContentType=application/vnd.openxmlformats-officedocument.spreadsheetml.worksheet+xml">
        <DigestMethod Algorithm="http://www.w3.org/2001/04/xmlenc#sha256"/>
        <DigestValue>xWfD08ww4ltzzn9zvchoElCHZC7MwMubFwfxD9sRUJk=</DigestValue>
      </Reference>
      <Reference URI="/xl/worksheets/sheet26.xml?ContentType=application/vnd.openxmlformats-officedocument.spreadsheetml.worksheet+xml">
        <DigestMethod Algorithm="http://www.w3.org/2001/04/xmlenc#sha256"/>
        <DigestValue>/HWgzNYmSwSOsUa8Dref9tHIaGToQMR7haP+dr4btAM=</DigestValue>
      </Reference>
      <Reference URI="/xl/worksheets/sheet27.xml?ContentType=application/vnd.openxmlformats-officedocument.spreadsheetml.worksheet+xml">
        <DigestMethod Algorithm="http://www.w3.org/2001/04/xmlenc#sha256"/>
        <DigestValue>yTaifRNZuCZ4g4/qC0lRmO7PxKBxdMpG09+asPQtzA0=</DigestValue>
      </Reference>
      <Reference URI="/xl/worksheets/sheet28.xml?ContentType=application/vnd.openxmlformats-officedocument.spreadsheetml.worksheet+xml">
        <DigestMethod Algorithm="http://www.w3.org/2001/04/xmlenc#sha256"/>
        <DigestValue>V9ghBh76UmLrEBUxoB75RRY5YYZtFMoYIQ3jc0+2VkE=</DigestValue>
      </Reference>
      <Reference URI="/xl/worksheets/sheet29.xml?ContentType=application/vnd.openxmlformats-officedocument.spreadsheetml.worksheet+xml">
        <DigestMethod Algorithm="http://www.w3.org/2001/04/xmlenc#sha256"/>
        <DigestValue>n75DcyBTtPDejEfRVyCMrv0Hw5s+zVkqLjzMt6sVa0o=</DigestValue>
      </Reference>
      <Reference URI="/xl/worksheets/sheet3.xml?ContentType=application/vnd.openxmlformats-officedocument.spreadsheetml.worksheet+xml">
        <DigestMethod Algorithm="http://www.w3.org/2001/04/xmlenc#sha256"/>
        <DigestValue>QRcM3dzqPK5i8RDKPNo8wQShypQKR11IrM4unAunUII=</DigestValue>
      </Reference>
      <Reference URI="/xl/worksheets/sheet4.xml?ContentType=application/vnd.openxmlformats-officedocument.spreadsheetml.worksheet+xml">
        <DigestMethod Algorithm="http://www.w3.org/2001/04/xmlenc#sha256"/>
        <DigestValue>NhzIl4A2dlTnzO52npkdniKJsZkTShTFWbVN+qSHMwU=</DigestValue>
      </Reference>
      <Reference URI="/xl/worksheets/sheet5.xml?ContentType=application/vnd.openxmlformats-officedocument.spreadsheetml.worksheet+xml">
        <DigestMethod Algorithm="http://www.w3.org/2001/04/xmlenc#sha256"/>
        <DigestValue>9ddH+byt0qKm4geM9ojISHlS3VsvBbUqL9Qz4PhLzII=</DigestValue>
      </Reference>
      <Reference URI="/xl/worksheets/sheet6.xml?ContentType=application/vnd.openxmlformats-officedocument.spreadsheetml.worksheet+xml">
        <DigestMethod Algorithm="http://www.w3.org/2001/04/xmlenc#sha256"/>
        <DigestValue>C1W6BAxSJPDFs8HzsFXavF9s+KyhPw9Ae/4wXc0Mr+c=</DigestValue>
      </Reference>
      <Reference URI="/xl/worksheets/sheet7.xml?ContentType=application/vnd.openxmlformats-officedocument.spreadsheetml.worksheet+xml">
        <DigestMethod Algorithm="http://www.w3.org/2001/04/xmlenc#sha256"/>
        <DigestValue>7w8XIClZTHDKOWpdWr8RXB5sxqHUvQnr2tf6oGPmOE0=</DigestValue>
      </Reference>
      <Reference URI="/xl/worksheets/sheet8.xml?ContentType=application/vnd.openxmlformats-officedocument.spreadsheetml.worksheet+xml">
        <DigestMethod Algorithm="http://www.w3.org/2001/04/xmlenc#sha256"/>
        <DigestValue>hOUbg9V8hvS2BIOh4GwfvknLV6wEKyT8TgHmWnzEtb8=</DigestValue>
      </Reference>
      <Reference URI="/xl/worksheets/sheet9.xml?ContentType=application/vnd.openxmlformats-officedocument.spreadsheetml.worksheet+xml">
        <DigestMethod Algorithm="http://www.w3.org/2001/04/xmlenc#sha256"/>
        <DigestValue>HHs4hPug7gTBo8wqNaYXyxof1Yme9Nln2z4djNe1dDU=</DigestValue>
      </Reference>
    </Manifest>
    <SignatureProperties>
      <SignatureProperty Id="idSignatureTime" Target="#idPackageSignature">
        <mdssi:SignatureTime xmlns:mdssi="http://schemas.openxmlformats.org/package/2006/digital-signature">
          <mdssi:Format>YYYY-MM-DDThh:mm:ssTZD</mdssi:Format>
          <mdssi:Value>2023-02-10T15:49:39Z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2023-02-10T15:49:39Z</xd:SigningTime>
          <xd:SigningCertificate>
            <xd:Cert>
              <xd:CertDigest>
                <DigestMethod Algorithm="http://www.w3.org/2001/04/xmlenc#sha256"/>
                <DigestValue>uXLkSiVnuNhQJ+O0QoRRy/RUrqbUnJhylLBdbkBnoFc=</DigestValue>
              </xd:CertDigest>
              <xd:IssuerSerial>
                <X509IssuerName>CN=NBG Class 2 INT Sub CA, DC=nbg, DC=ge</X509IssuerName>
                <X509SerialNumber>146324906817585808550619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2023-02-10T15:44:29Z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