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24226"/>
  <xr:revisionPtr revIDLastSave="0" documentId="13_ncr:1_{C517A539-05E9-4E58-9F23-F7C54280AD5C}" xr6:coauthVersionLast="47" xr6:coauthVersionMax="47" xr10:uidLastSave="{00000000-0000-0000-0000-000000000000}"/>
  <bookViews>
    <workbookView xWindow="-108" yWindow="-108" windowWidth="23256" windowHeight="14016" tabRatio="857"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10. CC2" sheetId="69" r:id="rId12"/>
    <sheet name="11. CRWA" sheetId="35" r:id="rId13"/>
    <sheet name="12. CRM" sheetId="64" r:id="rId14"/>
    <sheet name="13. CRME" sheetId="74" r:id="rId15"/>
    <sheet name="14. LCR" sheetId="36" r:id="rId16"/>
    <sheet name="15. CCR" sheetId="37" r:id="rId17"/>
    <sheet name="15.1. LR" sheetId="79" r:id="rId18"/>
    <sheet name="16. NSFR" sheetId="80" r:id="rId19"/>
    <sheet name=" 17. Residual Maturity" sheetId="95" r:id="rId20"/>
    <sheet name="18. Assets by Exposure classes" sheetId="96" r:id="rId21"/>
    <sheet name="19. Assets by Risk Sectors" sheetId="97" r:id="rId22"/>
    <sheet name="20. Reserves" sheetId="98" r:id="rId23"/>
    <sheet name="21. NPL" sheetId="99" r:id="rId24"/>
    <sheet name="22. Quality" sheetId="100" r:id="rId25"/>
    <sheet name="23. LTV" sheetId="101" r:id="rId26"/>
    <sheet name="24. Risk Sector" sheetId="102" r:id="rId27"/>
    <sheet name="25. Collateral" sheetId="103" r:id="rId28"/>
    <sheet name="26. Retail Products" sheetId="104" r:id="rId29"/>
    <sheet name="Instruction" sheetId="90" r:id="rId30"/>
  </sheets>
  <definedNames>
    <definedName name="_cur1">#REF!</definedName>
    <definedName name="_cur2">#REF!</definedName>
    <definedName name="_xlnm._FilterDatabase" localSheetId="29" hidden="1">Instruction!$A$106:$C$110</definedName>
    <definedName name="_sum1">#REF!</definedName>
    <definedName name="_sum2">#REF!</definedName>
    <definedName name="ACC_BALACC" localSheetId="19">#REF!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10">#REF!</definedName>
    <definedName name="ACC_BALACC">#REF!</definedName>
    <definedName name="ACC_CRS" localSheetId="19">#REF!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10">#REF!</definedName>
    <definedName name="ACC_CRS">#REF!</definedName>
    <definedName name="ACC_DBS" localSheetId="19">#REF!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10">#REF!</definedName>
    <definedName name="ACC_DBS">#REF!</definedName>
    <definedName name="ACC_ISO" localSheetId="19">#REF!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10">#REF!</definedName>
    <definedName name="ACC_ISO">#REF!</definedName>
    <definedName name="ACC_SALDO" localSheetId="19">#REF!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10">#REF!</definedName>
    <definedName name="ACC_SALDO">#REF!</definedName>
    <definedName name="BS_BALACC" localSheetId="19">#REF!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10">#REF!</definedName>
    <definedName name="BS_BALACC">#REF!</definedName>
    <definedName name="BS_BALANCE" localSheetId="19">#REF!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10">#REF!</definedName>
    <definedName name="BS_BALANCE">#REF!</definedName>
    <definedName name="BS_CR" localSheetId="19">#REF!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10">#REF!</definedName>
    <definedName name="BS_CR">#REF!</definedName>
    <definedName name="BS_CR_EQU" localSheetId="19">#REF!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10">#REF!</definedName>
    <definedName name="BS_CR_EQU">#REF!</definedName>
    <definedName name="BS_DB" localSheetId="19">#REF!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10">#REF!</definedName>
    <definedName name="BS_DB">#REF!</definedName>
    <definedName name="BS_DB_EQU" localSheetId="19">#REF!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10">#REF!</definedName>
    <definedName name="BS_DB_EQU">#REF!</definedName>
    <definedName name="BS_DT" localSheetId="19">#REF!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10">#REF!</definedName>
    <definedName name="BS_DT">#REF!</definedName>
    <definedName name="BS_ISO" localSheetId="19">#REF!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10">#REF!</definedName>
    <definedName name="BS_ISO">#REF!</definedName>
    <definedName name="CurrentDate" localSheetId="19">#REF!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10">#REF!</definedName>
    <definedName name="CurrentDate">#REF!</definedName>
    <definedName name="date">#REF!</definedName>
    <definedName name="date1">#REF!</definedName>
    <definedName name="L_FORMULAS_GEO">#REF!</definedName>
    <definedName name="Sheet">#REF!</definedName>
    <definedName name="საკრედიტო">#REF!</definedName>
    <definedName name="ფაილი">#REF!</definedName>
    <definedName name="ცვლილება_კორექტირება_რეგულაციაში">#REF!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3" i="80" l="1"/>
  <c r="G15" i="80"/>
  <c r="D7" i="97" l="1"/>
  <c r="C12" i="79"/>
  <c r="C30" i="79"/>
  <c r="C26" i="79"/>
  <c r="C18" i="79"/>
  <c r="G21" i="74"/>
  <c r="G20" i="74"/>
  <c r="G19" i="74"/>
  <c r="H19" i="74" s="1"/>
  <c r="G18" i="74"/>
  <c r="G16" i="74"/>
  <c r="G12" i="74"/>
  <c r="G11" i="74"/>
  <c r="H11" i="74" s="1"/>
  <c r="G10" i="74"/>
  <c r="G9" i="74"/>
  <c r="H9" i="74" s="1"/>
  <c r="G8" i="74"/>
  <c r="G17" i="74"/>
  <c r="H17" i="74" s="1"/>
  <c r="G15" i="74"/>
  <c r="H15" i="74" s="1"/>
  <c r="G14" i="74"/>
  <c r="G13" i="74"/>
  <c r="H13" i="74" s="1"/>
  <c r="C44" i="28"/>
  <c r="C32" i="28"/>
  <c r="D13" i="93"/>
  <c r="C13" i="93"/>
  <c r="D37" i="93"/>
  <c r="C37" i="93"/>
  <c r="D34" i="93"/>
  <c r="C34" i="93"/>
  <c r="C27" i="92"/>
  <c r="C59" i="92"/>
  <c r="D39" i="92"/>
  <c r="C39" i="92"/>
  <c r="D19" i="92"/>
  <c r="C15" i="92"/>
  <c r="C63" i="92"/>
  <c r="C41" i="92"/>
  <c r="D24" i="92" l="1"/>
  <c r="H14" i="74"/>
  <c r="C29" i="93"/>
  <c r="C30" i="92"/>
  <c r="D41" i="92"/>
  <c r="C7" i="92"/>
  <c r="C36" i="28"/>
  <c r="C47" i="92"/>
  <c r="C53" i="92" s="1"/>
  <c r="D29" i="93"/>
  <c r="H21" i="74"/>
  <c r="D63" i="92"/>
  <c r="C68" i="92"/>
  <c r="D15" i="92"/>
  <c r="C19" i="92"/>
  <c r="C24" i="92"/>
  <c r="D30" i="92"/>
  <c r="D47" i="92"/>
  <c r="C6" i="28"/>
  <c r="D59" i="92"/>
  <c r="H8" i="74"/>
  <c r="H12" i="74"/>
  <c r="H16" i="74"/>
  <c r="H20" i="74"/>
  <c r="D6" i="93"/>
  <c r="D43" i="93" s="1"/>
  <c r="D45" i="93" s="1"/>
  <c r="D7" i="92"/>
  <c r="C12" i="28"/>
  <c r="C31" i="28"/>
  <c r="H18" i="74"/>
  <c r="C48" i="28"/>
  <c r="H10" i="74"/>
  <c r="C8" i="79"/>
  <c r="C36" i="79" s="1"/>
  <c r="C6" i="93"/>
  <c r="C43" i="93" s="1"/>
  <c r="C45" i="93" s="1"/>
  <c r="D53" i="92"/>
  <c r="C36" i="92"/>
  <c r="D27" i="92"/>
  <c r="D36" i="92" s="1"/>
  <c r="D68" i="92" l="1"/>
  <c r="C53" i="28"/>
  <c r="D69" i="92"/>
  <c r="C29" i="28"/>
  <c r="C69" i="92"/>
  <c r="C42" i="28"/>
  <c r="C35" i="79" l="1"/>
  <c r="D22" i="74" l="1"/>
  <c r="E22" i="74"/>
  <c r="G23" i="36" l="1"/>
  <c r="J23" i="36"/>
  <c r="C22" i="74" l="1"/>
  <c r="D16" i="36" l="1"/>
  <c r="E16" i="36"/>
  <c r="F16" i="36"/>
  <c r="G16" i="36"/>
  <c r="J16" i="36"/>
  <c r="C16" i="36"/>
  <c r="G21" i="36"/>
  <c r="J21" i="36"/>
  <c r="H16" i="36" l="1"/>
  <c r="I16" i="36"/>
  <c r="J24" i="36"/>
  <c r="G24" i="36"/>
  <c r="K16" i="36" l="1"/>
  <c r="F33" i="80"/>
  <c r="G26" i="80"/>
  <c r="G20" i="80"/>
  <c r="C8" i="80"/>
  <c r="E33" i="80"/>
  <c r="D33" i="80"/>
  <c r="C33" i="80"/>
  <c r="F24" i="80"/>
  <c r="E24" i="80"/>
  <c r="C24" i="80"/>
  <c r="F18" i="80"/>
  <c r="E18" i="80"/>
  <c r="C18" i="80"/>
  <c r="G14" i="80"/>
  <c r="F14" i="80"/>
  <c r="E14" i="80"/>
  <c r="D14" i="80"/>
  <c r="C14" i="80"/>
  <c r="G11" i="80"/>
  <c r="F11" i="80"/>
  <c r="E11" i="80"/>
  <c r="D11" i="80"/>
  <c r="C11" i="80"/>
  <c r="F8" i="80"/>
  <c r="E8" i="80"/>
  <c r="D8" i="80"/>
  <c r="G18" i="80" l="1"/>
  <c r="G24" i="80"/>
  <c r="D18" i="80"/>
  <c r="G9" i="80"/>
  <c r="D24" i="80"/>
  <c r="G35" i="80"/>
  <c r="G8" i="80" l="1"/>
  <c r="G21" i="80" s="1"/>
  <c r="G33" i="80"/>
  <c r="G37" i="80" s="1"/>
  <c r="G39" i="80" l="1"/>
  <c r="D33" i="97" l="1"/>
  <c r="D8" i="97"/>
  <c r="C22" i="95" l="1"/>
  <c r="H21" i="95"/>
  <c r="B1" i="94" l="1"/>
  <c r="B1" i="93"/>
  <c r="B1" i="92"/>
  <c r="B1" i="104" l="1"/>
  <c r="B1" i="103"/>
  <c r="B1" i="102"/>
  <c r="B1" i="101"/>
  <c r="B1" i="100"/>
  <c r="B1" i="99"/>
  <c r="B1" i="98"/>
  <c r="B1" i="97"/>
  <c r="B1" i="96"/>
  <c r="B1" i="95"/>
  <c r="C10" i="99" l="1"/>
  <c r="C18" i="99" s="1"/>
  <c r="C7" i="98"/>
  <c r="D7" i="98"/>
  <c r="C10" i="98"/>
  <c r="D10" i="98"/>
  <c r="C15" i="98"/>
  <c r="D15"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H7" i="96"/>
  <c r="H8" i="96"/>
  <c r="H9" i="96"/>
  <c r="H10" i="96"/>
  <c r="H11" i="96"/>
  <c r="H12" i="96"/>
  <c r="H13" i="96"/>
  <c r="H14" i="96"/>
  <c r="H15" i="96"/>
  <c r="H16" i="96"/>
  <c r="H17" i="96"/>
  <c r="H18" i="96"/>
  <c r="H19" i="96"/>
  <c r="H20" i="96"/>
  <c r="C21" i="96"/>
  <c r="D21" i="96"/>
  <c r="E21" i="96"/>
  <c r="F21" i="96"/>
  <c r="G21" i="96"/>
  <c r="H22" i="96"/>
  <c r="H23" i="96"/>
  <c r="H8" i="95"/>
  <c r="H9" i="95"/>
  <c r="H10" i="95"/>
  <c r="H11" i="95"/>
  <c r="H12" i="95"/>
  <c r="H13" i="95"/>
  <c r="H14" i="95"/>
  <c r="H15" i="95"/>
  <c r="H16" i="95"/>
  <c r="H17" i="95"/>
  <c r="H18" i="95"/>
  <c r="H19" i="95"/>
  <c r="H20" i="95"/>
  <c r="D22" i="95"/>
  <c r="E22" i="95"/>
  <c r="F22" i="95"/>
  <c r="G22" i="95"/>
  <c r="H34" i="97" l="1"/>
  <c r="H21" i="96"/>
  <c r="H22" i="95"/>
  <c r="D8" i="72"/>
  <c r="D16" i="72"/>
  <c r="E16" i="72"/>
  <c r="D20" i="72"/>
  <c r="E20" i="72"/>
  <c r="D25" i="72"/>
  <c r="D31" i="72"/>
  <c r="H43" i="94" l="1"/>
  <c r="E43" i="94"/>
  <c r="H42" i="94"/>
  <c r="E42" i="94"/>
  <c r="H41" i="94"/>
  <c r="E41" i="94"/>
  <c r="H40" i="94"/>
  <c r="E40" i="94"/>
  <c r="H39" i="94"/>
  <c r="E39" i="94"/>
  <c r="G38" i="94"/>
  <c r="F38" i="94"/>
  <c r="D38" i="94"/>
  <c r="C38" i="94"/>
  <c r="H37" i="94"/>
  <c r="E37" i="94"/>
  <c r="H36" i="94"/>
  <c r="E36" i="94"/>
  <c r="H35" i="94"/>
  <c r="E35" i="94"/>
  <c r="H34" i="94"/>
  <c r="E34" i="94"/>
  <c r="H33" i="94"/>
  <c r="E33" i="94"/>
  <c r="H32" i="94"/>
  <c r="E32" i="94"/>
  <c r="H31" i="94"/>
  <c r="E31" i="94"/>
  <c r="G30" i="94"/>
  <c r="F30" i="94"/>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C17" i="94"/>
  <c r="C14" i="94" s="1"/>
  <c r="H16" i="94"/>
  <c r="E16" i="94"/>
  <c r="H15" i="94"/>
  <c r="E15" i="94"/>
  <c r="G14" i="94"/>
  <c r="F14" i="94"/>
  <c r="D14" i="94"/>
  <c r="H13" i="94"/>
  <c r="E13" i="94"/>
  <c r="H12" i="94"/>
  <c r="E12" i="94"/>
  <c r="G11" i="94"/>
  <c r="F11" i="94"/>
  <c r="D11" i="94"/>
  <c r="C11" i="94"/>
  <c r="H10" i="94"/>
  <c r="E10" i="94"/>
  <c r="H9" i="94"/>
  <c r="E9" i="94"/>
  <c r="G8" i="94"/>
  <c r="F8" i="94"/>
  <c r="D8" i="94"/>
  <c r="C8" i="94"/>
  <c r="H7" i="94"/>
  <c r="E7" i="94"/>
  <c r="H6" i="94"/>
  <c r="E6" i="94"/>
  <c r="H44" i="93"/>
  <c r="E44" i="93"/>
  <c r="H42" i="93"/>
  <c r="E42" i="93"/>
  <c r="H41" i="93"/>
  <c r="E41" i="93"/>
  <c r="H40" i="93"/>
  <c r="E40" i="93"/>
  <c r="H39" i="93"/>
  <c r="E39" i="93"/>
  <c r="H38" i="93"/>
  <c r="E38" i="93"/>
  <c r="G37" i="93"/>
  <c r="F37" i="93"/>
  <c r="H37" i="93" s="1"/>
  <c r="H36" i="93"/>
  <c r="E36" i="93"/>
  <c r="H35" i="93"/>
  <c r="E35" i="93"/>
  <c r="G34" i="93"/>
  <c r="F34" i="93"/>
  <c r="H34" i="93" s="1"/>
  <c r="H33" i="93"/>
  <c r="E33" i="93"/>
  <c r="H32" i="93"/>
  <c r="E32" i="93"/>
  <c r="H31" i="93"/>
  <c r="E31" i="93"/>
  <c r="H30" i="93"/>
  <c r="E30" i="93"/>
  <c r="G29" i="93"/>
  <c r="F29" i="93"/>
  <c r="H29" i="93" s="1"/>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G13" i="93"/>
  <c r="F13" i="93"/>
  <c r="H13" i="93" s="1"/>
  <c r="H12" i="93"/>
  <c r="E12" i="93"/>
  <c r="H11" i="93"/>
  <c r="E11" i="93"/>
  <c r="H10" i="93"/>
  <c r="E10" i="93"/>
  <c r="H9" i="93"/>
  <c r="E9" i="93"/>
  <c r="H8" i="93"/>
  <c r="E8" i="93"/>
  <c r="H7" i="93"/>
  <c r="E7" i="93"/>
  <c r="G6" i="93"/>
  <c r="F6" i="93"/>
  <c r="G68" i="92"/>
  <c r="G69" i="92" s="1"/>
  <c r="F68" i="92"/>
  <c r="F69" i="92" s="1"/>
  <c r="H67" i="92"/>
  <c r="E67" i="92"/>
  <c r="C66" i="69" s="1"/>
  <c r="H66" i="92"/>
  <c r="E66" i="92"/>
  <c r="C65" i="69" s="1"/>
  <c r="H65" i="92"/>
  <c r="E65" i="92"/>
  <c r="C64" i="69" s="1"/>
  <c r="H64" i="92"/>
  <c r="E64" i="92"/>
  <c r="C63" i="69" s="1"/>
  <c r="H63" i="92"/>
  <c r="H62" i="92"/>
  <c r="E62" i="92"/>
  <c r="C61" i="69" s="1"/>
  <c r="H61" i="92"/>
  <c r="E61" i="92"/>
  <c r="C60" i="69" s="1"/>
  <c r="H60" i="92"/>
  <c r="E60" i="92"/>
  <c r="C59" i="69" s="1"/>
  <c r="H59" i="92"/>
  <c r="H58" i="92"/>
  <c r="E58" i="92"/>
  <c r="C57" i="69" s="1"/>
  <c r="H57" i="92"/>
  <c r="E57" i="92"/>
  <c r="C56" i="69" s="1"/>
  <c r="H56" i="92"/>
  <c r="E56" i="92"/>
  <c r="C55" i="69" s="1"/>
  <c r="H55" i="92"/>
  <c r="E55" i="92"/>
  <c r="C54" i="69" s="1"/>
  <c r="H52" i="92"/>
  <c r="E52" i="92"/>
  <c r="C51" i="69" s="1"/>
  <c r="H51" i="92"/>
  <c r="E51" i="92"/>
  <c r="C50" i="69" s="1"/>
  <c r="H50" i="92"/>
  <c r="E50" i="92"/>
  <c r="C49" i="69" s="1"/>
  <c r="H49" i="92"/>
  <c r="E49" i="92"/>
  <c r="C48" i="69" s="1"/>
  <c r="H48" i="92"/>
  <c r="E48" i="92"/>
  <c r="C47" i="69" s="1"/>
  <c r="G47" i="92"/>
  <c r="F47" i="92"/>
  <c r="H46" i="92"/>
  <c r="E46" i="92"/>
  <c r="C45" i="69" s="1"/>
  <c r="H45" i="92"/>
  <c r="E45" i="92"/>
  <c r="C44" i="69" s="1"/>
  <c r="H44" i="92"/>
  <c r="E44" i="92"/>
  <c r="C43" i="69" s="1"/>
  <c r="H43" i="92"/>
  <c r="E43" i="92"/>
  <c r="C42" i="69" s="1"/>
  <c r="H42" i="92"/>
  <c r="E42" i="92"/>
  <c r="C41" i="69" s="1"/>
  <c r="G41" i="92"/>
  <c r="F41" i="92"/>
  <c r="H41" i="92" s="1"/>
  <c r="H40" i="92"/>
  <c r="E40" i="92"/>
  <c r="C39" i="69" s="1"/>
  <c r="H39" i="92"/>
  <c r="E39" i="92"/>
  <c r="C38" i="69" s="1"/>
  <c r="H38" i="92"/>
  <c r="E38" i="92"/>
  <c r="C37" i="69" s="1"/>
  <c r="H35" i="92"/>
  <c r="E35" i="92"/>
  <c r="H34" i="92"/>
  <c r="E34" i="92"/>
  <c r="H33" i="92"/>
  <c r="E33" i="92"/>
  <c r="H32" i="92"/>
  <c r="E32" i="92"/>
  <c r="H31" i="92"/>
  <c r="E31" i="92"/>
  <c r="G30" i="92"/>
  <c r="F30" i="92"/>
  <c r="H29" i="92"/>
  <c r="E29" i="92"/>
  <c r="H28" i="92"/>
  <c r="E28" i="92"/>
  <c r="G27" i="92"/>
  <c r="F27" i="92"/>
  <c r="H27" i="92" s="1"/>
  <c r="H26" i="92"/>
  <c r="E26" i="92"/>
  <c r="H25" i="92"/>
  <c r="E25" i="92"/>
  <c r="G24" i="92"/>
  <c r="F24" i="92"/>
  <c r="H23" i="92"/>
  <c r="E23" i="92"/>
  <c r="H22" i="92"/>
  <c r="E22" i="92"/>
  <c r="H21" i="92"/>
  <c r="E21" i="92"/>
  <c r="H20" i="92"/>
  <c r="E20" i="92"/>
  <c r="G19" i="92"/>
  <c r="F19" i="92"/>
  <c r="H19" i="92" s="1"/>
  <c r="H18" i="92"/>
  <c r="E18" i="92"/>
  <c r="C17" i="69" s="1"/>
  <c r="H17" i="92"/>
  <c r="E17" i="92"/>
  <c r="H16" i="92"/>
  <c r="E16" i="92"/>
  <c r="G15" i="92"/>
  <c r="F15" i="92"/>
  <c r="H14" i="92"/>
  <c r="E14" i="92"/>
  <c r="H13" i="92"/>
  <c r="E13" i="92"/>
  <c r="H12" i="92"/>
  <c r="E12" i="92"/>
  <c r="H11" i="92"/>
  <c r="E11" i="92"/>
  <c r="H10" i="92"/>
  <c r="E10" i="92"/>
  <c r="H9" i="92"/>
  <c r="E9" i="92"/>
  <c r="H8" i="92"/>
  <c r="E8" i="92"/>
  <c r="G7" i="92"/>
  <c r="F7" i="92"/>
  <c r="H7" i="92" s="1"/>
  <c r="E47" i="92" l="1"/>
  <c r="F43" i="93"/>
  <c r="F45" i="93" s="1"/>
  <c r="G43" i="93"/>
  <c r="G45" i="93" s="1"/>
  <c r="H15" i="92"/>
  <c r="H47" i="92"/>
  <c r="E30" i="92"/>
  <c r="C40" i="69"/>
  <c r="C7" i="69"/>
  <c r="C9" i="72"/>
  <c r="C16" i="69"/>
  <c r="C18" i="72"/>
  <c r="C19" i="69"/>
  <c r="C21" i="72"/>
  <c r="C24" i="69"/>
  <c r="C26" i="72"/>
  <c r="C29" i="72"/>
  <c r="C27" i="69"/>
  <c r="C30" i="69"/>
  <c r="C32" i="72"/>
  <c r="C34" i="69"/>
  <c r="C36" i="72"/>
  <c r="C62" i="69"/>
  <c r="C11" i="72"/>
  <c r="C9" i="69"/>
  <c r="C23" i="72"/>
  <c r="C21" i="69"/>
  <c r="C34" i="72"/>
  <c r="C32" i="69"/>
  <c r="C13" i="69"/>
  <c r="C15" i="72"/>
  <c r="C12" i="72"/>
  <c r="C10" i="69"/>
  <c r="C17" i="72"/>
  <c r="C15" i="69"/>
  <c r="C22" i="69"/>
  <c r="C24" i="72"/>
  <c r="C28" i="69"/>
  <c r="C30" i="72"/>
  <c r="C33" i="69"/>
  <c r="C35" i="72"/>
  <c r="C46" i="69"/>
  <c r="C11" i="69"/>
  <c r="C13" i="72"/>
  <c r="C8" i="69"/>
  <c r="C10" i="72"/>
  <c r="C12" i="69"/>
  <c r="C14" i="72"/>
  <c r="C22" i="72"/>
  <c r="C20" i="69"/>
  <c r="C27" i="72"/>
  <c r="C25" i="69"/>
  <c r="C33" i="72"/>
  <c r="C31" i="69"/>
  <c r="C58" i="69"/>
  <c r="E13" i="93"/>
  <c r="E6" i="93"/>
  <c r="E63" i="92"/>
  <c r="E41" i="92"/>
  <c r="E15" i="92"/>
  <c r="F36" i="92"/>
  <c r="E19" i="92"/>
  <c r="H30" i="92"/>
  <c r="E59" i="92"/>
  <c r="E24" i="92"/>
  <c r="E27" i="92"/>
  <c r="G36" i="92"/>
  <c r="G53" i="92"/>
  <c r="E29" i="93"/>
  <c r="E34" i="93"/>
  <c r="E37" i="93"/>
  <c r="H30" i="94"/>
  <c r="E38" i="94"/>
  <c r="H8" i="94"/>
  <c r="E8" i="94"/>
  <c r="E14" i="94"/>
  <c r="H38" i="94"/>
  <c r="E30" i="94"/>
  <c r="E11" i="94"/>
  <c r="E17" i="94"/>
  <c r="H11" i="94"/>
  <c r="H14" i="94"/>
  <c r="H43" i="93"/>
  <c r="H45" i="93"/>
  <c r="H6" i="93"/>
  <c r="H69" i="92"/>
  <c r="H68" i="92"/>
  <c r="F53" i="92"/>
  <c r="E7" i="92"/>
  <c r="H24" i="92"/>
  <c r="E10" i="72" l="1"/>
  <c r="E9" i="72"/>
  <c r="E34" i="72"/>
  <c r="E11" i="72"/>
  <c r="E32" i="72"/>
  <c r="E26" i="72"/>
  <c r="C67" i="69"/>
  <c r="C14" i="69"/>
  <c r="D30" i="72"/>
  <c r="H53" i="92"/>
  <c r="C23" i="69"/>
  <c r="C52" i="69"/>
  <c r="C16" i="72"/>
  <c r="C29" i="69"/>
  <c r="E68" i="92"/>
  <c r="C26" i="69"/>
  <c r="C20" i="72"/>
  <c r="C8" i="72"/>
  <c r="C28" i="72"/>
  <c r="C18" i="69"/>
  <c r="C6" i="69"/>
  <c r="C31" i="72"/>
  <c r="C25" i="72"/>
  <c r="E36" i="92"/>
  <c r="H36" i="92"/>
  <c r="E45" i="93"/>
  <c r="E43" i="93"/>
  <c r="E53" i="92"/>
  <c r="E31" i="72" l="1"/>
  <c r="D28" i="72"/>
  <c r="D37" i="72" s="1"/>
  <c r="E25" i="72"/>
  <c r="E8" i="72"/>
  <c r="C68" i="69"/>
  <c r="E30" i="72"/>
  <c r="C37" i="72"/>
  <c r="C35" i="69"/>
  <c r="E69" i="92"/>
  <c r="B1" i="80"/>
  <c r="E28" i="72" l="1"/>
  <c r="E37" i="72" s="1"/>
  <c r="G6" i="71"/>
  <c r="G13" i="71" s="1"/>
  <c r="F6" i="71"/>
  <c r="F13" i="71" s="1"/>
  <c r="E6" i="71"/>
  <c r="E13" i="71" s="1"/>
  <c r="C6" i="71"/>
  <c r="C13" i="71" s="1"/>
  <c r="B1" i="79" l="1"/>
  <c r="B1" i="37"/>
  <c r="B1" i="36"/>
  <c r="B1" i="74"/>
  <c r="B1" i="64"/>
  <c r="B1" i="35"/>
  <c r="B1" i="69"/>
  <c r="B1" i="77"/>
  <c r="B1" i="28"/>
  <c r="B1" i="73"/>
  <c r="B1" i="72"/>
  <c r="B1" i="52"/>
  <c r="B1" i="71"/>
  <c r="B1" i="6"/>
  <c r="C21" i="77" l="1"/>
  <c r="D16" i="77"/>
  <c r="D17" i="77"/>
  <c r="D15" i="77"/>
  <c r="D12" i="77"/>
  <c r="D13" i="77"/>
  <c r="D11" i="77"/>
  <c r="D8" i="77"/>
  <c r="D9" i="77"/>
  <c r="D7" i="77"/>
  <c r="C20" i="77"/>
  <c r="C19" i="77"/>
  <c r="D21" i="77" l="1"/>
  <c r="D19" i="77"/>
  <c r="D20" i="77"/>
  <c r="E8" i="37" l="1"/>
  <c r="N16" i="37"/>
  <c r="N17" i="37"/>
  <c r="N18" i="37"/>
  <c r="N19" i="37"/>
  <c r="N20" i="37"/>
  <c r="N15" i="37"/>
  <c r="N13" i="37"/>
  <c r="N10" i="37"/>
  <c r="N9" i="37"/>
  <c r="N11" i="37"/>
  <c r="N12" i="37"/>
  <c r="E19" i="37"/>
  <c r="E18" i="37"/>
  <c r="E17" i="37"/>
  <c r="E16" i="37"/>
  <c r="E15" i="37"/>
  <c r="M14" i="37"/>
  <c r="L14" i="37"/>
  <c r="K14" i="37"/>
  <c r="J14" i="37"/>
  <c r="I14" i="37"/>
  <c r="H14" i="37"/>
  <c r="G14" i="37"/>
  <c r="F14" i="37"/>
  <c r="C14" i="37"/>
  <c r="E12" i="37"/>
  <c r="E11" i="37"/>
  <c r="E10" i="37"/>
  <c r="E9" i="37"/>
  <c r="M7" i="37"/>
  <c r="M21" i="37" s="1"/>
  <c r="L7" i="37"/>
  <c r="L21" i="37" s="1"/>
  <c r="J7" i="37"/>
  <c r="I7" i="37"/>
  <c r="H7" i="37"/>
  <c r="G7" i="37"/>
  <c r="F7" i="37"/>
  <c r="F21" i="37" s="1"/>
  <c r="C7" i="37"/>
  <c r="G21" i="37" l="1"/>
  <c r="H21" i="37"/>
  <c r="I21" i="37"/>
  <c r="J21" i="37"/>
  <c r="N14" i="37"/>
  <c r="E14" i="37"/>
  <c r="E7" i="37"/>
  <c r="C21" i="37"/>
  <c r="N8" i="37"/>
  <c r="E21" i="37" l="1"/>
  <c r="N7" i="37"/>
  <c r="N21" i="37" s="1"/>
  <c r="K7" i="37"/>
  <c r="K21" i="37" s="1"/>
  <c r="C5" i="73" l="1"/>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V7" i="64" l="1"/>
  <c r="T21" i="64" l="1"/>
  <c r="U21" i="64"/>
  <c r="V9" i="64"/>
  <c r="F23" i="36" l="1"/>
  <c r="D21" i="36"/>
  <c r="H22" i="74"/>
  <c r="H23" i="36" l="1"/>
  <c r="C42" i="6" s="1"/>
  <c r="I23" i="36"/>
  <c r="C8" i="73"/>
  <c r="C13" i="73" s="1"/>
  <c r="K23" i="36" l="1"/>
  <c r="E21" i="36"/>
  <c r="C21" i="36"/>
  <c r="F21" i="36" l="1"/>
  <c r="F24" i="36" s="1"/>
  <c r="I21" i="36"/>
  <c r="I24" i="36" s="1"/>
  <c r="H21" i="36"/>
  <c r="H24" i="36" s="1"/>
  <c r="C43" i="6" s="1"/>
  <c r="C21" i="64"/>
  <c r="D21" i="64"/>
  <c r="E21" i="64"/>
  <c r="F21" i="64"/>
  <c r="G21" i="64"/>
  <c r="H21" i="64"/>
  <c r="I21" i="64"/>
  <c r="J21" i="64"/>
  <c r="K21" i="64"/>
  <c r="L21" i="64"/>
  <c r="M21" i="64"/>
  <c r="N21" i="64"/>
  <c r="O21" i="64"/>
  <c r="P21" i="64"/>
  <c r="Q21" i="64"/>
  <c r="R21" i="64"/>
  <c r="S21" i="64"/>
  <c r="K21" i="36" l="1"/>
  <c r="K24" i="36" s="1"/>
  <c r="V8" i="64"/>
  <c r="V10" i="64"/>
  <c r="V11" i="64"/>
  <c r="V12" i="64"/>
  <c r="V13" i="64"/>
  <c r="V14" i="64"/>
  <c r="V15" i="64"/>
  <c r="V16" i="64"/>
  <c r="V17" i="64"/>
  <c r="V18" i="64"/>
  <c r="V19" i="64"/>
  <c r="V20" i="64"/>
  <c r="V21" i="64" l="1"/>
  <c r="B2" i="93" l="1"/>
  <c r="B2" i="97"/>
  <c r="B2" i="37"/>
  <c r="B2" i="69"/>
  <c r="B2" i="92"/>
  <c r="B2" i="36"/>
  <c r="B2" i="74"/>
  <c r="B2" i="95"/>
  <c r="B2" i="94"/>
  <c r="B2" i="103"/>
  <c r="B2" i="73"/>
  <c r="B2" i="77"/>
  <c r="B2" i="102"/>
  <c r="C5" i="6"/>
  <c r="B2" i="80"/>
  <c r="B2" i="101"/>
  <c r="B2" i="64"/>
  <c r="B2" i="99"/>
  <c r="B2" i="35"/>
  <c r="B2" i="104"/>
  <c r="B2" i="100"/>
  <c r="B2" i="72"/>
  <c r="B2" i="96"/>
  <c r="B2" i="98"/>
  <c r="B2" i="52"/>
  <c r="B2" i="79"/>
  <c r="B2" i="28"/>
  <c r="F5" i="6"/>
  <c r="K5" i="6" s="1"/>
  <c r="B2" i="71"/>
  <c r="G5" i="71" s="1"/>
  <c r="E5" i="6"/>
  <c r="J5" i="6" s="1"/>
  <c r="D5" i="6"/>
  <c r="I5" i="6" s="1"/>
  <c r="G5" i="6"/>
  <c r="L5" i="6" s="1"/>
  <c r="C5" i="71" l="1"/>
  <c r="E5" i="71"/>
  <c r="F5" i="71"/>
  <c r="D5" i="71"/>
  <c r="C38" i="79" l="1"/>
  <c r="D6" i="71" l="1"/>
  <c r="D13" i="71" s="1"/>
</calcChain>
</file>

<file path=xl/sharedStrings.xml><?xml version="1.0" encoding="utf-8"?>
<sst xmlns="http://schemas.openxmlformats.org/spreadsheetml/2006/main" count="1587" uniqueCount="977">
  <si>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</si>
  <si>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</si>
  <si>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</si>
  <si>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</si>
  <si>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</si>
  <si>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</si>
  <si>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</si>
  <si>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</si>
  <si>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</si>
  <si>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</si>
  <si>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</si>
  <si>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</si>
  <si>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</si>
  <si>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</si>
  <si>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</si>
  <si>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</si>
  <si>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</si>
  <si>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</si>
  <si>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</si>
  <si>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</si>
  <si>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</si>
  <si>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</si>
  <si>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</si>
  <si>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</si>
  <si>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</si>
  <si>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</si>
  <si>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</si>
  <si>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</si>
  <si>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</si>
  <si>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</si>
  <si>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</si>
  <si>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</si>
  <si>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</si>
  <si>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</si>
  <si>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</si>
  <si>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</si>
  <si>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</si>
  <si>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</si>
  <si>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</si>
  <si>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</si>
  <si>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</si>
  <si>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</si>
  <si>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</si>
  <si>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</si>
  <si>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</si>
  <si>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</si>
  <si>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</si>
  <si>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</si>
  <si>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</si>
  <si>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</si>
  <si>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</si>
  <si>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</si>
  <si>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</si>
  <si>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</si>
  <si>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</si>
  <si>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</si>
  <si>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</si>
  <si>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</si>
  <si>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</si>
  <si>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</si>
  <si>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</si>
  <si>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</si>
  <si>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</si>
  <si>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</si>
  <si>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</si>
  <si>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</si>
  <si>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</si>
  <si>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</si>
  <si>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</si>
  <si>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</si>
  <si>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</si>
  <si>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</si>
  <si>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</si>
  <si>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</si>
  <si>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</si>
  <si>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</si>
  <si>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</si>
  <si>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</si>
  <si>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</si>
  <si>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</si>
  <si>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</si>
  <si>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</si>
  <si>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</si>
  <si>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</si>
  <si>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</si>
  <si>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</si>
  <si>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</si>
  <si>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</si>
  <si>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</si>
  <si>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</si>
  <si>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</si>
  <si>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</si>
  <si>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</si>
  <si>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</si>
  <si>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</si>
  <si>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</si>
  <si>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</si>
  <si>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</si>
  <si>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</si>
  <si>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</si>
  <si>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</si>
  <si>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</si>
  <si>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</si>
  <si>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</si>
  <si>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</si>
  <si>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</si>
  <si>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</si>
  <si>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</si>
  <si>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</si>
  <si>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</si>
  <si>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</si>
  <si>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</si>
  <si>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</si>
  <si>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</si>
  <si>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</si>
  <si>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</si>
  <si>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</si>
  <si>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</si>
  <si>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</si>
  <si>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</si>
  <si>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</si>
  <si>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</si>
  <si>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</si>
  <si>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</si>
  <si>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</si>
  <si>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</si>
  <si>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</si>
  <si>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</si>
  <si>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</si>
  <si>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</si>
  <si>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</si>
  <si>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</si>
  <si>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</si>
  <si>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</si>
  <si>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</si>
  <si>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</si>
  <si>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</si>
  <si>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</si>
  <si>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</si>
  <si>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</si>
  <si>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</si>
  <si>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</si>
  <si>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</si>
  <si>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</si>
  <si>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</si>
  <si>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</si>
  <si>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</si>
  <si>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</si>
  <si>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</si>
  <si>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</si>
  <si>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</si>
  <si>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</si>
  <si>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</si>
  <si>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</si>
  <si>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</si>
  <si>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</si>
  <si>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</si>
  <si>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</si>
  <si>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</si>
  <si>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</si>
  <si>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</si>
  <si>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</si>
  <si>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</si>
  <si>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</si>
  <si>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</si>
  <si>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</si>
  <si>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</si>
  <si>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</si>
  <si>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</si>
  <si>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</si>
  <si>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</si>
  <si>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</si>
  <si>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</si>
  <si>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</si>
  <si>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</si>
  <si>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</si>
  <si>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</si>
  <si>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</si>
  <si>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</si>
  <si>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</si>
  <si>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</si>
  <si>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</si>
  <si>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</si>
  <si>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</si>
  <si>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</si>
  <si>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</si>
  <si>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</si>
  <si>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</si>
  <si>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</si>
  <si>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</si>
  <si>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</si>
  <si>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</si>
  <si>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</si>
  <si>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</si>
  <si>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</si>
  <si>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</si>
  <si>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</si>
  <si>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</si>
  <si>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</si>
  <si>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</si>
  <si>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</si>
  <si>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</si>
  <si>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</si>
  <si>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</si>
  <si>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</si>
  <si>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</si>
  <si>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</si>
  <si>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</si>
  <si>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</si>
  <si>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</si>
  <si>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</si>
  <si>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</si>
  <si>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</si>
  <si>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</si>
  <si>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</si>
  <si>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</si>
  <si>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</si>
  <si>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</si>
  <si>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</si>
  <si>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</si>
  <si>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</si>
  <si>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</si>
  <si>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</si>
  <si>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</si>
  <si>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</si>
  <si>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</si>
  <si>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</si>
  <si>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</si>
  <si>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</si>
  <si>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</si>
  <si>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</si>
  <si>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</si>
  <si>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</si>
  <si>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</si>
  <si>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</si>
  <si>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</si>
  <si>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</si>
  <si>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</si>
  <si>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</si>
  <si>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</si>
  <si>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</si>
  <si>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</si>
  <si>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</si>
  <si>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</si>
  <si>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</si>
  <si>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</si>
  <si>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</si>
  <si>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</si>
  <si>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</si>
  <si>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</si>
  <si>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</si>
  <si>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</si>
  <si>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</si>
  <si>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</si>
  <si>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</si>
  <si>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</si>
  <si>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</si>
  <si>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</si>
  <si>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</si>
  <si>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</si>
  <si>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</si>
  <si>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</si>
  <si>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</si>
  <si>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</si>
  <si>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</si>
  <si>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</si>
  <si>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</si>
  <si>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</si>
  <si>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</si>
  <si>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</si>
  <si>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</si>
  <si>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</si>
  <si>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</si>
  <si>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</si>
  <si>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</si>
  <si>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</si>
  <si>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</si>
  <si>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</si>
  <si>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</si>
  <si>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</si>
  <si>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</si>
  <si>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</si>
  <si>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</si>
  <si>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</si>
  <si>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</si>
  <si>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</si>
  <si>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</si>
  <si>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</si>
  <si>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</si>
  <si>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</si>
  <si>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</si>
  <si>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</si>
  <si>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</si>
  <si>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</si>
  <si>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</si>
  <si>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</si>
  <si>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</si>
  <si>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</si>
  <si>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</si>
  <si>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</si>
  <si>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</si>
  <si>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</si>
  <si>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</si>
  <si>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</si>
  <si>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</si>
  <si>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</si>
  <si>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</si>
  <si>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</si>
  <si>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</si>
  <si>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</si>
  <si>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</si>
  <si>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</si>
  <si>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</si>
  <si>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</si>
  <si>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</si>
  <si>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</si>
  <si>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</si>
  <si>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</si>
  <si>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</si>
  <si>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</si>
  <si>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</si>
  <si>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</si>
  <si>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</si>
  <si>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</si>
  <si>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</si>
  <si>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</si>
  <si>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</si>
  <si>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</si>
  <si>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</si>
  <si>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</si>
  <si>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</si>
  <si>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</si>
  <si>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</si>
  <si>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</si>
  <si>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</si>
  <si>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</si>
  <si>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</si>
  <si>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</si>
  <si>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</si>
  <si>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</si>
  <si>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</si>
  <si>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</si>
  <si>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</si>
  <si>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</si>
  <si>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</si>
  <si>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</si>
  <si>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</si>
  <si>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</si>
  <si>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</si>
  <si>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</si>
  <si>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</si>
  <si>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</si>
  <si>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</si>
  <si>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</si>
  <si>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</si>
  <si>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</si>
  <si>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</si>
  <si>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</si>
  <si>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</si>
  <si>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</si>
  <si>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</si>
  <si>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</si>
  <si>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</si>
  <si>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</si>
  <si>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</si>
  <si>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</si>
  <si>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</si>
  <si>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</si>
  <si>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</si>
  <si>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</si>
  <si>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</si>
  <si>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</si>
  <si>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</si>
  <si>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</si>
  <si>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</si>
  <si>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</si>
  <si>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</si>
  <si>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</si>
  <si>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</si>
  <si>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</si>
  <si>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</si>
  <si>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</si>
  <si>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</si>
  <si>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</si>
  <si>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</si>
  <si>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</si>
  <si>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</si>
  <si>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</si>
  <si>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</si>
  <si>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</si>
  <si>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</si>
  <si>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</si>
  <si>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</si>
  <si>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</si>
  <si>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</si>
  <si>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</si>
  <si>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</si>
  <si>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</si>
  <si>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</si>
  <si>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</si>
  <si>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</si>
  <si>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</si>
  <si>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</si>
  <si>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</si>
  <si>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</si>
  <si>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</si>
  <si>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</si>
  <si>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</si>
  <si>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</si>
  <si>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</si>
  <si>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</si>
  <si>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</si>
  <si>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</si>
  <si>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</si>
  <si>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</si>
  <si>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</si>
  <si>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</si>
  <si>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</si>
  <si>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</si>
  <si>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</si>
  <si>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</si>
  <si>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</si>
  <si>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</si>
  <si>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</si>
  <si>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</si>
  <si>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</si>
  <si>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</si>
  <si>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</si>
  <si>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</si>
  <si>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</si>
  <si>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</si>
  <si>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</si>
  <si>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</si>
  <si>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</si>
  <si>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</si>
  <si>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</si>
  <si>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</si>
  <si>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</si>
  <si>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</si>
  <si>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</si>
  <si>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</si>
  <si>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</si>
  <si>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</si>
  <si>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</si>
  <si>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</si>
  <si>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</si>
  <si>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</si>
  <si>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</si>
  <si>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</si>
  <si>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</si>
  <si>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</si>
  <si>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</si>
  <si>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</si>
  <si>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</si>
  <si>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</si>
  <si>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</si>
  <si>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</si>
  <si>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</si>
  <si>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</si>
  <si>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</si>
  <si>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</si>
  <si>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</si>
  <si>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</si>
  <si>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</si>
  <si>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</si>
  <si>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</si>
  <si>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</si>
  <si>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</si>
  <si>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</si>
  <si>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</si>
  <si>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</si>
  <si>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</si>
  <si>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</si>
  <si>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</si>
  <si>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</si>
  <si>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</si>
  <si>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</si>
  <si>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</si>
  <si>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</si>
  <si>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</si>
  <si>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</si>
  <si>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</si>
  <si>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</si>
  <si>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</si>
  <si>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</si>
  <si>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</si>
  <si>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</si>
  <si>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</si>
  <si>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</si>
  <si>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</si>
  <si>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</si>
  <si>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</si>
  <si>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</si>
  <si>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</si>
  <si>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</si>
  <si>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</si>
  <si>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</si>
  <si>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</si>
  <si>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</si>
  <si>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</si>
  <si>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</si>
  <si>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</si>
  <si>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</si>
  <si>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</si>
  <si>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</si>
  <si>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</si>
  <si>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</si>
  <si>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</si>
  <si>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</si>
  <si>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</si>
  <si>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</si>
  <si>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</si>
  <si>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</si>
  <si>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</si>
  <si>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</si>
  <si>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</si>
  <si>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</si>
  <si>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</si>
  <si>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</si>
  <si>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</si>
  <si>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</si>
  <si>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</si>
  <si>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</si>
  <si>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</si>
  <si>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</si>
  <si>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</si>
  <si>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</si>
  <si>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</si>
  <si>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</si>
  <si>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</si>
  <si>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</si>
  <si>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</si>
  <si>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</si>
  <si>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</si>
  <si>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</si>
  <si>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</si>
  <si>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</si>
  <si>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</si>
  <si>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</si>
  <si>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</si>
  <si>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</si>
  <si>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</si>
  <si>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</si>
  <si>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</si>
  <si>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</si>
  <si>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</si>
  <si>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</si>
  <si>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</si>
  <si>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</si>
  <si>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</si>
  <si>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</si>
  <si>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</si>
  <si>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</si>
  <si>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</si>
  <si>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</si>
  <si>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</si>
  <si>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</si>
  <si>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</si>
  <si>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</si>
  <si>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</si>
  <si>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</si>
  <si>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</si>
  <si>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</si>
  <si>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</si>
  <si>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</si>
  <si>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</si>
  <si>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</si>
  <si>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</si>
  <si>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</si>
  <si>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</si>
  <si>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</si>
  <si>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</si>
  <si>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</si>
  <si>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</si>
  <si>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</si>
  <si>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</si>
  <si>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</si>
  <si>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</si>
  <si>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</si>
  <si>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</si>
  <si>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</si>
  <si>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</si>
  <si>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</si>
  <si>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</si>
  <si>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</si>
  <si>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</si>
  <si>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</si>
  <si>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</si>
  <si>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</si>
  <si>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</si>
  <si>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</si>
  <si>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</si>
  <si>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</si>
  <si>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</si>
  <si>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</si>
  <si>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</si>
  <si>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</si>
  <si>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</si>
  <si>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</si>
  <si>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</si>
  <si>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</si>
  <si>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</si>
  <si>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</si>
  <si>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</si>
  <si>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</si>
  <si>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</si>
  <si>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</si>
  <si>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</si>
  <si>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</si>
  <si>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</si>
  <si>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</si>
  <si>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</si>
  <si>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</si>
  <si>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</si>
  <si>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</si>
  <si>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</si>
  <si>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</si>
  <si>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</si>
  <si>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</si>
  <si>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</si>
  <si>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</si>
  <si>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</si>
  <si>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</si>
  <si>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</si>
  <si>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</si>
  <si>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</si>
  <si>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</si>
  <si>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</si>
  <si>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</si>
  <si>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</si>
  <si>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</si>
  <si>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</si>
  <si>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</si>
  <si>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</si>
  <si>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</si>
  <si>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</si>
  <si>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</si>
  <si>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</si>
  <si>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</si>
  <si>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</si>
  <si>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</si>
  <si>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</si>
  <si>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</si>
  <si>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</si>
  <si>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</si>
  <si>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</si>
  <si>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</si>
  <si>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</si>
  <si>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</si>
  <si>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</si>
  <si>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</si>
  <si>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</si>
  <si>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</si>
  <si>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</si>
  <si>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</si>
  <si>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</si>
  <si>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</si>
  <si>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</si>
  <si>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</si>
  <si>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</si>
  <si>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</si>
  <si>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</si>
  <si>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</si>
  <si>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</si>
  <si>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</si>
  <si>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</si>
  <si>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</si>
  <si>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</si>
  <si>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</si>
  <si>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</si>
  <si>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</si>
  <si>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</si>
  <si>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</si>
  <si>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</si>
  <si>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</si>
  <si>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</si>
  <si>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</si>
  <si>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</si>
  <si>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</si>
  <si>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</si>
  <si>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</si>
  <si>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</si>
  <si>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</si>
  <si>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</si>
  <si>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</si>
  <si>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</si>
  <si>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</si>
  <si>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</si>
  <si>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r>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r>
    <r>
      <rPr>
        <sz val="8"/>
        <color rgb="FFFF0000"/>
        <rFont val="Sylfaen"/>
        <family val="1"/>
      </rPr>
      <t xml:space="preserve">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r>
  </si>
  <si>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</si>
  <si>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</si>
  <si>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</si>
  <si>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</si>
  <si>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</si>
  <si>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</si>
  <si>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</si>
  <si>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</si>
  <si>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</si>
  <si>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</si>
  <si>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</si>
  <si>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</si>
  <si>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</si>
  <si>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</si>
  <si>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</si>
  <si>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</si>
  <si>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</si>
  <si>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</si>
  <si>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</si>
  <si>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</si>
  <si>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</si>
  <si>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</si>
  <si>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</si>
  <si>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</si>
  <si>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</si>
  <si>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</si>
  <si>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</si>
  <si>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</si>
  <si>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</si>
  <si>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</si>
  <si>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</si>
  <si>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</si>
  <si>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</si>
  <si>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</si>
  <si>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</si>
  <si>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</si>
  <si>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</si>
  <si>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</si>
  <si>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</si>
  <si>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</si>
  <si>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</si>
  <si>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</si>
  <si>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</si>
  <si>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</si>
  <si>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</si>
  <si>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</si>
  <si>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</si>
  <si>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</si>
  <si>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</si>
  <si>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</si>
  <si>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</si>
  <si>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</si>
  <si>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</si>
  <si>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</si>
  <si>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</si>
  <si>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</si>
  <si>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</si>
  <si>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</si>
  <si>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</si>
  <si>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</si>
  <si>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</si>
  <si>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</si>
  <si>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</si>
  <si>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</si>
  <si>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</si>
  <si>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</si>
  <si>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</si>
  <si>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</si>
  <si>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</si>
  <si>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</si>
  <si>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</si>
  <si>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</si>
  <si>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</si>
  <si>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</si>
  <si>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</si>
  <si>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</si>
  <si>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</si>
  <si>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</si>
  <si>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</si>
  <si>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</si>
  <si>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</si>
  <si>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</si>
  <si>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</si>
  <si>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</si>
  <si>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</si>
  <si>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</si>
  <si>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</si>
  <si>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</si>
  <si>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</si>
  <si>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</si>
  <si>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</si>
  <si>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</si>
  <si>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</si>
  <si>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</si>
  <si>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</si>
  <si>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</si>
  <si>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</si>
  <si>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</si>
  <si>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</si>
  <si>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</si>
  <si>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</si>
  <si>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</si>
  <si>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</si>
  <si>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</si>
  <si>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</si>
  <si>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</si>
  <si>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</si>
  <si>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</si>
  <si>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</si>
  <si>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</si>
  <si>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</si>
  <si>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</si>
  <si>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</si>
  <si>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</si>
  <si>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</si>
  <si>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</si>
  <si>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</si>
  <si>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</si>
  <si>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</si>
  <si>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</si>
  <si>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</si>
  <si>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</si>
  <si>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</si>
  <si>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</si>
  <si>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</si>
  <si>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</si>
  <si>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</si>
  <si>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</si>
  <si>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</si>
  <si>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</si>
  <si>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</si>
  <si>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</si>
  <si>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</si>
  <si>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</si>
  <si>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</si>
  <si>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</si>
  <si>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</si>
  <si>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</si>
  <si>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</si>
  <si>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</si>
  <si>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</si>
  <si>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</si>
  <si>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</si>
  <si>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</si>
  <si>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</si>
  <si>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</si>
  <si>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</si>
  <si>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</si>
  <si>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</si>
  <si>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</si>
  <si>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</si>
  <si>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</si>
  <si>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</si>
  <si>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</si>
  <si>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</si>
  <si>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</si>
  <si>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</si>
  <si>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</si>
  <si>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</si>
  <si>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</si>
  <si>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</si>
  <si>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</si>
  <si>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</si>
  <si>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</si>
  <si>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</si>
  <si>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</si>
  <si>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</si>
  <si>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</si>
  <si>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</si>
  <si>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</si>
  <si>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</si>
  <si>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</si>
  <si>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</si>
  <si>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</si>
  <si>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</si>
  <si>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</si>
  <si>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</si>
  <si>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</si>
  <si>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</si>
  <si>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</si>
  <si>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</si>
  <si>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</si>
  <si>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</si>
  <si>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</si>
  <si>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</si>
  <si>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</si>
  <si>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</si>
  <si>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</si>
  <si>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</si>
  <si>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</si>
  <si>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</si>
  <si>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</si>
  <si>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</si>
  <si>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</si>
  <si>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</si>
  <si>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</si>
  <si>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</si>
  <si>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</si>
  <si>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</si>
  <si>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</si>
  <si>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</si>
  <si>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</si>
  <si>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</si>
  <si>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</si>
  <si>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</si>
  <si>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</si>
  <si>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</si>
  <si>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</si>
  <si>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</si>
  <si>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</si>
  <si>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</si>
  <si>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</si>
  <si>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</si>
  <si>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</si>
  <si>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</si>
  <si>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</si>
  <si>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</si>
  <si>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</si>
  <si>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</si>
  <si>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</si>
  <si>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</si>
  <si>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</si>
  <si>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</si>
  <si>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</si>
  <si>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</si>
  <si>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</si>
  <si>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</si>
  <si>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</si>
  <si>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</si>
  <si>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</si>
  <si>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</si>
  <si>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</si>
  <si>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</si>
  <si>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</si>
  <si>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</si>
  <si>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</si>
  <si>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</si>
  <si>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</si>
  <si>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</si>
  <si>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</si>
  <si>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</si>
  <si>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</si>
  <si>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</si>
  <si>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</si>
  <si>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</si>
  <si>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</si>
  <si>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</si>
  <si>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</si>
  <si>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"საქართველოს საბანკო დაწესებულებებისათვის ბუღალტრული აღრიცხვის ანგარიშთა გეგმის და ანგარიშთა გეგმის გამოყენების ინსტრუქციის“  შესაბამისად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</si>
  <si>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</si>
  <si>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</si>
  <si>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</si>
  <si>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</si>
  <si>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</si>
  <si>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</si>
  <si>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</si>
  <si>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</si>
  <si>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</si>
  <si>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</si>
  <si>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r>
      <t xml:space="preserve">უმოქმედო სესხები – მთლიანი სესხებიდან </t>
    </r>
    <r>
      <rPr>
        <sz val="8"/>
        <color rgb="FFFF0000"/>
        <rFont val="Sylfaen"/>
        <family val="1"/>
      </rPr>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</si>
  <si>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</si>
  <si>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</si>
  <si>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r>
      <t xml:space="preserve">IFRS 9-ის შესაბამისად. </t>
    </r>
    <r>
      <rPr>
        <sz val="8"/>
        <color rgb="FFFF0000"/>
        <rFont val="Sylfaen"/>
        <family val="1"/>
      </rPr>
      <t>არ შედის მოსალოდნელი საკრედიტო ზარალი სესხების აუთვისებელ ნაწილზე</t>
    </r>
  </si>
  <si>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</si>
  <si>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r>
      <t xml:space="preserve">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t>
    </r>
    <r>
      <rPr>
        <sz val="8"/>
        <color rgb="FFFF0000"/>
        <rFont val="Sylfaen"/>
        <family val="1"/>
      </rPr>
      <t>არ შედის მოსალოდნელი საკრედიტო ზარალი სესხების აუთვისებელ ნაწილზე</t>
    </r>
  </si>
  <si>
    <r>
      <t xml:space="preserve">1.1 ველში შემავალი უზრუნველყოფილი სესხების მოსალოდნელი საკრედიტო ზარალი IFRS 9-ის შესაბამისად, </t>
    </r>
    <r>
      <rPr>
        <sz val="8"/>
        <color rgb="FFFF0000"/>
        <rFont val="Sylfaen"/>
        <family val="1"/>
      </rPr>
      <t>არ შედის მოსალოდნელი საკრედიტო ზარალი სესხების აუთვისებელ ნაწილზე</t>
    </r>
  </si>
  <si>
    <r>
      <t>მოსალოდნელი საკრედიტო ზარალი IFRS 9-ის შესაბამისად,</t>
    </r>
    <r>
      <rPr>
        <sz val="8"/>
        <color rgb="FFFF0000"/>
        <rFont val="Sylfaen"/>
        <family val="1"/>
      </rPr>
      <t xml:space="preserve"> არ შედის მოსალოდნელი საკრედიტო ზარალი სესხების აუთვისებელ ნაწილზე</t>
    </r>
  </si>
  <si>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</si>
  <si>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</si>
  <si>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</si>
  <si>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</si>
  <si>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 xml:space="preserve"> ცხრილი 9 (Capital), N2</t>
  </si>
  <si>
    <t xml:space="preserve"> ცხრილი 9 (Capital), N11</t>
  </si>
  <si>
    <t>სს პეივ ბანკ ჯორჯია</t>
  </si>
  <si>
    <t>ეინურ ბუტია</t>
  </si>
  <si>
    <t>ომარ-სალიმ დანანი</t>
  </si>
  <si>
    <t>https://pavebank.com/en</t>
  </si>
  <si>
    <t>კახაბერ კიკნაველიძე</t>
  </si>
  <si>
    <t>დამოუკიდებელი წევრი</t>
  </si>
  <si>
    <t>დამოუკიდებელი თავმჯდომარე</t>
  </si>
  <si>
    <t>რეიჩელ მარინ ფრიმენ</t>
  </si>
  <si>
    <t>გენერალური დირექტორი / ბანკის ზოგადი მიმართულებები</t>
  </si>
  <si>
    <t>დმიტრი ბოჩაროვ</t>
  </si>
  <si>
    <t>საოპერაციო დირექტორი / რისკების მიმართულება</t>
  </si>
  <si>
    <t>საიმონ ჯეიმს ვანს-კოლინა</t>
  </si>
  <si>
    <t>ტექნოლოგიური დორექტორი / ინფორმაციული ტექნოლოგიების მიმარათულება</t>
  </si>
  <si>
    <t>PAVING THE WAY PTE. LTD.</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</si>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</sst>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5">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 #,##0.00_-;_-* &quot;-&quot;??_-;_-@_-"/>
    <numFmt numFmtId="165" formatCode="_(* #,##0_);_(* \(#,##0\);_(* &quot;-&quot;??_);_(@_)"/>
    <numFmt numFmtId="166" formatCode="0.0%"/>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s>
  <fonts count="145">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sz val="10"/>
      <color rgb="FF333333"/>
      <name val="Sylfaen"/>
      <family val="1"/>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b/>
      <i/>
      <sz val="11"/>
      <color theme="1"/>
      <name val="Calibri"/>
      <family val="2"/>
      <scheme val="minor"/>
    </font>
    <font>
      <sz val="10"/>
      <color theme="1"/>
      <name val="Arial"/>
      <family val="2"/>
      <charset val="204"/>
    </font>
    <font>
      <sz val="10"/>
      <color theme="1"/>
      <name val="Calibri"/>
      <family val="2"/>
      <charset val="204"/>
    </font>
    <font>
      <sz val="10"/>
      <color theme="1"/>
      <name val="Merriweather"/>
    </font>
  </fonts>
  <fills count="86">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rgb="FFFF0000"/>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rgb="FFFFFF00"/>
        <bgColor indexed="64"/>
      </patternFill>
    </fill>
    <fill>
      <patternFill patternType="solid">
        <fgColor rgb="FF92D050"/>
        <bgColor indexed="64"/>
      </patternFill>
    </fill>
    <fill>
      <patternFill patternType="solid">
        <fgColor theme="0" tint="-0.14999847407452621"/>
        <bgColor indexed="64"/>
      </patternFill>
    </fill>
    <fill>
      <patternFill patternType="solid">
        <fgColor theme="6" tint="0.59999389629810485"/>
        <bgColor indexed="64"/>
      </patternFill>
    </fill>
  </fills>
  <borders count="174">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auto="1"/>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auto="1"/>
      </top>
      <bottom style="medium">
        <color indexed="64"/>
      </bottom>
      <diagonal/>
    </border>
    <border>
      <left style="thin">
        <color indexed="64"/>
      </left>
      <right style="thin">
        <color indexed="64"/>
      </right>
      <top style="thin">
        <color auto="1"/>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indexed="64"/>
      </top>
      <bottom style="thin">
        <color indexed="64"/>
      </bottom>
      <diagonal/>
    </border>
    <border>
      <left style="thin">
        <color auto="1"/>
      </left>
      <right style="thin">
        <color auto="1"/>
      </right>
      <top style="thin">
        <color theme="6" tint="-0.499984740745262"/>
      </top>
      <bottom style="medium">
        <color indexed="64"/>
      </bottom>
      <diagonal/>
    </border>
  </borders>
  <cellStyleXfs count="21864">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7" fillId="0" borderId="0"/>
    <xf numFmtId="0" fontId="7" fillId="0" borderId="0"/>
    <xf numFmtId="164" fontId="7" fillId="0" borderId="0" applyFont="0" applyFill="0" applyBorder="0" applyAlignment="0" applyProtection="0"/>
    <xf numFmtId="0" fontId="2" fillId="0" borderId="0"/>
    <xf numFmtId="0" fontId="7" fillId="0" borderId="0"/>
    <xf numFmtId="0" fontId="1" fillId="0" borderId="0"/>
    <xf numFmtId="9" fontId="1" fillId="0" borderId="0" applyFont="0" applyFill="0" applyBorder="0" applyAlignment="0" applyProtection="0"/>
    <xf numFmtId="0" fontId="2" fillId="0" borderId="0"/>
    <xf numFmtId="0" fontId="2" fillId="0" borderId="0"/>
    <xf numFmtId="0" fontId="10" fillId="0" borderId="0" applyNumberFormat="0" applyFill="0" applyBorder="0" applyAlignment="0" applyProtection="0">
      <alignment vertical="top"/>
      <protection locked="0"/>
    </xf>
    <xf numFmtId="0" fontId="24" fillId="0" borderId="0"/>
    <xf numFmtId="168" fontId="25" fillId="37" borderId="0"/>
    <xf numFmtId="169" fontId="25" fillId="37" borderId="0"/>
    <xf numFmtId="168" fontId="25" fillId="37" borderId="0"/>
    <xf numFmtId="0" fontId="26" fillId="38" borderId="0" applyNumberFormat="0" applyBorder="0" applyAlignment="0" applyProtection="0"/>
    <xf numFmtId="0" fontId="4" fillId="13"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0" fontId="26"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0" fontId="26" fillId="38"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0" fontId="26" fillId="42"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0" fontId="26" fillId="46"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0" fontId="26" fillId="44"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0" fontId="26" fillId="47"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0" fontId="28" fillId="48"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0" fontId="28" fillId="46"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0" fontId="28" fillId="50"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0" fontId="28" fillId="51" borderId="0" applyNumberFormat="0" applyBorder="0" applyAlignment="0" applyProtection="0"/>
    <xf numFmtId="0" fontId="26" fillId="52"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6" fillId="55" borderId="0" applyNumberFormat="0" applyBorder="0" applyAlignment="0" applyProtection="0"/>
    <xf numFmtId="0" fontId="26" fillId="56" borderId="0" applyNumberFormat="0" applyBorder="0" applyAlignment="0" applyProtection="0"/>
    <xf numFmtId="0" fontId="28" fillId="57"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6" fillId="55" borderId="0" applyNumberFormat="0" applyBorder="0" applyAlignment="0" applyProtection="0"/>
    <xf numFmtId="0" fontId="26" fillId="59" borderId="0" applyNumberFormat="0" applyBorder="0" applyAlignment="0" applyProtection="0"/>
    <xf numFmtId="0" fontId="28" fillId="56"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6" fillId="52" borderId="0" applyNumberFormat="0" applyBorder="0" applyAlignment="0" applyProtection="0"/>
    <xf numFmtId="0" fontId="26" fillId="56" borderId="0" applyNumberFormat="0" applyBorder="0" applyAlignment="0" applyProtection="0"/>
    <xf numFmtId="0" fontId="28" fillId="56"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6" fillId="61"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6" fillId="55" borderId="0" applyNumberFormat="0" applyBorder="0" applyAlignment="0" applyProtection="0"/>
    <xf numFmtId="0" fontId="26" fillId="62" borderId="0" applyNumberFormat="0" applyBorder="0" applyAlignment="0" applyProtection="0"/>
    <xf numFmtId="0" fontId="28" fillId="62"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0" fontId="31" fillId="39" borderId="0" applyNumberFormat="0" applyBorder="0" applyAlignment="0" applyProtection="0"/>
    <xf numFmtId="170" fontId="34"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1" fontId="36" fillId="0" borderId="0" applyFill="0" applyBorder="0" applyAlignment="0"/>
    <xf numFmtId="171" fontId="36"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2" fontId="36" fillId="0" borderId="0" applyFill="0" applyBorder="0" applyAlignment="0"/>
    <xf numFmtId="173" fontId="36" fillId="0" borderId="0" applyFill="0" applyBorder="0" applyAlignment="0"/>
    <xf numFmtId="174" fontId="36" fillId="0" borderId="0" applyFill="0" applyBorder="0" applyAlignment="0"/>
    <xf numFmtId="175"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168" fontId="39"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168" fontId="39"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169" fontId="39"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8" fillId="9" borderId="29"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0" fontId="37" fillId="64" borderId="35" applyNumberFormat="0" applyAlignment="0" applyProtection="0"/>
    <xf numFmtId="168" fontId="39" fillId="64" borderId="35" applyNumberFormat="0" applyAlignment="0" applyProtection="0"/>
    <xf numFmtId="169" fontId="39" fillId="64" borderId="35" applyNumberFormat="0" applyAlignment="0" applyProtection="0"/>
    <xf numFmtId="168" fontId="39" fillId="64" borderId="35" applyNumberFormat="0" applyAlignment="0" applyProtection="0"/>
    <xf numFmtId="168" fontId="39" fillId="64" borderId="35" applyNumberFormat="0" applyAlignment="0" applyProtection="0"/>
    <xf numFmtId="169" fontId="39" fillId="64" borderId="35" applyNumberFormat="0" applyAlignment="0" applyProtection="0"/>
    <xf numFmtId="168" fontId="39" fillId="64" borderId="35" applyNumberFormat="0" applyAlignment="0" applyProtection="0"/>
    <xf numFmtId="168" fontId="39" fillId="64" borderId="35" applyNumberFormat="0" applyAlignment="0" applyProtection="0"/>
    <xf numFmtId="169" fontId="39" fillId="64" borderId="35" applyNumberFormat="0" applyAlignment="0" applyProtection="0"/>
    <xf numFmtId="168" fontId="39" fillId="64" borderId="35" applyNumberFormat="0" applyAlignment="0" applyProtection="0"/>
    <xf numFmtId="168" fontId="39" fillId="64" borderId="35" applyNumberFormat="0" applyAlignment="0" applyProtection="0"/>
    <xf numFmtId="169" fontId="39" fillId="64" borderId="35" applyNumberFormat="0" applyAlignment="0" applyProtection="0"/>
    <xf numFmtId="168" fontId="39" fillId="64" borderId="35" applyNumberFormat="0" applyAlignment="0" applyProtection="0"/>
    <xf numFmtId="0" fontId="37" fillId="64" borderId="35" applyNumberFormat="0" applyAlignment="0" applyProtection="0"/>
    <xf numFmtId="0" fontId="40" fillId="65" borderId="36" applyNumberFormat="0" applyAlignment="0" applyProtection="0"/>
    <xf numFmtId="0" fontId="41" fillId="10" borderId="32" applyNumberFormat="0" applyAlignment="0" applyProtection="0"/>
    <xf numFmtId="168"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0" fontId="40"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0" fontId="41" fillId="10" borderId="32"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169" fontId="42" fillId="65" borderId="36" applyNumberFormat="0" applyAlignment="0" applyProtection="0"/>
    <xf numFmtId="168" fontId="42" fillId="65" borderId="36" applyNumberFormat="0" applyAlignment="0" applyProtection="0"/>
    <xf numFmtId="0" fontId="40" fillId="65" borderId="36"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7"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7"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quotePrefix="1">
      <protection locked="0"/>
    </xf>
    <xf numFmtId="43" fontId="26" fillId="0" borderId="0" applyFont="0" applyFill="0" applyBorder="0" applyAlignment="0" applyProtection="0"/>
    <xf numFmtId="43" fontId="2" fillId="0" borderId="0" quotePrefix="1">
      <protection locked="0"/>
    </xf>
    <xf numFmtId="43" fontId="26"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178" fontId="26" fillId="0" borderId="0" applyFont="0" applyFill="0" applyBorder="0" applyAlignment="0" applyProtection="0"/>
    <xf numFmtId="44" fontId="7" fillId="0" borderId="0" applyFont="0" applyFill="0" applyBorder="0" applyAlignment="0" applyProtection="0"/>
    <xf numFmtId="43" fontId="26" fillId="0" borderId="0" applyFont="0" applyFill="0" applyBorder="0" applyAlignment="0" applyProtection="0"/>
    <xf numFmtId="44" fontId="7" fillId="0" borderId="0" applyFont="0" applyFill="0" applyBorder="0" applyAlignment="0" applyProtection="0"/>
    <xf numFmtId="178" fontId="26"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178" fontId="26" fillId="0" borderId="0" applyFont="0" applyFill="0" applyBorder="0" applyAlignment="0" applyProtection="0"/>
    <xf numFmtId="44" fontId="7" fillId="0" borderId="0" applyFont="0" applyFill="0" applyBorder="0" applyAlignment="0" applyProtection="0"/>
    <xf numFmtId="178" fontId="26"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4" fillId="0" borderId="0"/>
    <xf numFmtId="172" fontId="36" fillId="0" borderId="0" applyFont="0" applyFill="0" applyBorder="0" applyAlignment="0" applyProtection="0"/>
    <xf numFmtId="44" fontId="2" fillId="0" borderId="0" applyFont="0" applyFill="0" applyBorder="0" applyAlignment="0" applyProtection="0"/>
    <xf numFmtId="44" fontId="7" fillId="0" borderId="0" applyFont="0" applyFill="0" applyBorder="0" applyAlignment="0" applyProtection="0"/>
    <xf numFmtId="44" fontId="26"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4" fillId="0" borderId="0"/>
    <xf numFmtId="14" fontId="45" fillId="0" borderId="0" applyFill="0" applyBorder="0" applyAlignment="0"/>
    <xf numFmtId="38" fontId="25" fillId="0" borderId="37">
      <alignment vertical="center"/>
    </xf>
    <xf numFmtId="38" fontId="25" fillId="0" borderId="37">
      <alignment vertical="center"/>
    </xf>
    <xf numFmtId="38" fontId="25" fillId="0" borderId="37">
      <alignment vertical="center"/>
    </xf>
    <xf numFmtId="38" fontId="25" fillId="0" borderId="37">
      <alignment vertical="center"/>
    </xf>
    <xf numFmtId="38" fontId="25" fillId="0" borderId="37">
      <alignment vertical="center"/>
    </xf>
    <xf numFmtId="38" fontId="25" fillId="0" borderId="37">
      <alignment vertical="center"/>
    </xf>
    <xf numFmtId="38" fontId="25" fillId="0" borderId="37">
      <alignment vertical="center"/>
    </xf>
    <xf numFmtId="38" fontId="25" fillId="0" borderId="0" applyFont="0" applyFill="0" applyBorder="0" applyAlignment="0" applyProtection="0"/>
    <xf numFmtId="180" fontId="2" fillId="0" borderId="0" applyFont="0" applyFill="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8" borderId="0" applyNumberFormat="0" applyBorder="0" applyAlignment="0" applyProtection="0"/>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0" fontId="47" fillId="0" borderId="0" applyNumberFormat="0" applyFill="0" applyBorder="0" applyAlignment="0" applyProtection="0"/>
    <xf numFmtId="168" fontId="2" fillId="0" borderId="0"/>
    <xf numFmtId="0" fontId="2" fillId="0" borderId="0"/>
    <xf numFmtId="168" fontId="2" fillId="0" borderId="0"/>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50" fillId="40" borderId="0" applyNumberFormat="0" applyBorder="0" applyAlignment="0" applyProtection="0"/>
    <xf numFmtId="0" fontId="51" fillId="5"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0" fontId="50" fillId="40"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0" fontId="50" fillId="40" borderId="0" applyNumberFormat="0" applyBorder="0" applyAlignment="0" applyProtection="0"/>
    <xf numFmtId="0" fontId="2" fillId="69" borderId="3" applyNumberFormat="0" applyFont="0" applyBorder="0" applyProtection="0">
      <alignment horizontal="center" vertical="center"/>
    </xf>
    <xf numFmtId="0" fontId="53" fillId="0" borderId="28" applyNumberFormat="0" applyAlignment="0" applyProtection="0">
      <alignment horizontal="left" vertical="center"/>
    </xf>
    <xf numFmtId="0" fontId="53" fillId="0" borderId="28" applyNumberFormat="0" applyAlignment="0" applyProtection="0">
      <alignment horizontal="left" vertical="center"/>
    </xf>
    <xf numFmtId="168" fontId="53" fillId="0" borderId="28" applyNumberFormat="0" applyAlignment="0" applyProtection="0">
      <alignment horizontal="left" vertical="center"/>
    </xf>
    <xf numFmtId="0" fontId="53" fillId="0" borderId="9">
      <alignment horizontal="left" vertical="center"/>
    </xf>
    <xf numFmtId="0" fontId="53" fillId="0" borderId="9">
      <alignment horizontal="left" vertical="center"/>
    </xf>
    <xf numFmtId="168" fontId="53" fillId="0" borderId="9">
      <alignment horizontal="left" vertical="center"/>
    </xf>
    <xf numFmtId="0" fontId="54" fillId="0" borderId="38" applyNumberFormat="0" applyFill="0" applyAlignment="0" applyProtection="0"/>
    <xf numFmtId="169" fontId="54" fillId="0" borderId="38" applyNumberFormat="0" applyFill="0" applyAlignment="0" applyProtection="0"/>
    <xf numFmtId="0" fontId="54" fillId="0" borderId="38" applyNumberFormat="0" applyFill="0" applyAlignment="0" applyProtection="0"/>
    <xf numFmtId="168" fontId="54" fillId="0" borderId="38" applyNumberFormat="0" applyFill="0" applyAlignment="0" applyProtection="0"/>
    <xf numFmtId="168" fontId="54" fillId="0" borderId="38" applyNumberFormat="0" applyFill="0" applyAlignment="0" applyProtection="0"/>
    <xf numFmtId="168" fontId="54" fillId="0" borderId="38" applyNumberFormat="0" applyFill="0" applyAlignment="0" applyProtection="0"/>
    <xf numFmtId="169" fontId="54" fillId="0" borderId="38" applyNumberFormat="0" applyFill="0" applyAlignment="0" applyProtection="0"/>
    <xf numFmtId="168" fontId="54" fillId="0" borderId="38" applyNumberFormat="0" applyFill="0" applyAlignment="0" applyProtection="0"/>
    <xf numFmtId="168" fontId="54" fillId="0" borderId="38" applyNumberFormat="0" applyFill="0" applyAlignment="0" applyProtection="0"/>
    <xf numFmtId="169" fontId="54" fillId="0" borderId="38" applyNumberFormat="0" applyFill="0" applyAlignment="0" applyProtection="0"/>
    <xf numFmtId="168" fontId="54" fillId="0" borderId="38" applyNumberFormat="0" applyFill="0" applyAlignment="0" applyProtection="0"/>
    <xf numFmtId="168" fontId="54" fillId="0" borderId="38" applyNumberFormat="0" applyFill="0" applyAlignment="0" applyProtection="0"/>
    <xf numFmtId="169" fontId="54" fillId="0" borderId="38" applyNumberFormat="0" applyFill="0" applyAlignment="0" applyProtection="0"/>
    <xf numFmtId="168" fontId="54" fillId="0" borderId="38" applyNumberFormat="0" applyFill="0" applyAlignment="0" applyProtection="0"/>
    <xf numFmtId="168" fontId="54" fillId="0" borderId="38" applyNumberFormat="0" applyFill="0" applyAlignment="0" applyProtection="0"/>
    <xf numFmtId="169" fontId="54" fillId="0" borderId="38" applyNumberFormat="0" applyFill="0" applyAlignment="0" applyProtection="0"/>
    <xf numFmtId="168" fontId="54" fillId="0" borderId="38" applyNumberFormat="0" applyFill="0" applyAlignment="0" applyProtection="0"/>
    <xf numFmtId="0" fontId="54" fillId="0" borderId="38" applyNumberFormat="0" applyFill="0" applyAlignment="0" applyProtection="0"/>
    <xf numFmtId="0" fontId="55" fillId="0" borderId="39" applyNumberFormat="0" applyFill="0" applyAlignment="0" applyProtection="0"/>
    <xf numFmtId="169" fontId="55" fillId="0" borderId="39" applyNumberFormat="0" applyFill="0" applyAlignment="0" applyProtection="0"/>
    <xf numFmtId="0" fontId="55" fillId="0" borderId="39" applyNumberFormat="0" applyFill="0" applyAlignment="0" applyProtection="0"/>
    <xf numFmtId="168" fontId="55" fillId="0" borderId="39" applyNumberFormat="0" applyFill="0" applyAlignment="0" applyProtection="0"/>
    <xf numFmtId="168" fontId="55" fillId="0" borderId="39" applyNumberFormat="0" applyFill="0" applyAlignment="0" applyProtection="0"/>
    <xf numFmtId="168" fontId="55" fillId="0" borderId="39" applyNumberFormat="0" applyFill="0" applyAlignment="0" applyProtection="0"/>
    <xf numFmtId="169" fontId="55" fillId="0" borderId="39" applyNumberFormat="0" applyFill="0" applyAlignment="0" applyProtection="0"/>
    <xf numFmtId="168" fontId="55" fillId="0" borderId="39" applyNumberFormat="0" applyFill="0" applyAlignment="0" applyProtection="0"/>
    <xf numFmtId="168" fontId="55" fillId="0" borderId="39" applyNumberFormat="0" applyFill="0" applyAlignment="0" applyProtection="0"/>
    <xf numFmtId="169" fontId="55" fillId="0" borderId="39" applyNumberFormat="0" applyFill="0" applyAlignment="0" applyProtection="0"/>
    <xf numFmtId="168" fontId="55" fillId="0" borderId="39" applyNumberFormat="0" applyFill="0" applyAlignment="0" applyProtection="0"/>
    <xf numFmtId="168" fontId="55" fillId="0" borderId="39" applyNumberFormat="0" applyFill="0" applyAlignment="0" applyProtection="0"/>
    <xf numFmtId="169" fontId="55" fillId="0" borderId="39" applyNumberFormat="0" applyFill="0" applyAlignment="0" applyProtection="0"/>
    <xf numFmtId="168" fontId="55" fillId="0" borderId="39" applyNumberFormat="0" applyFill="0" applyAlignment="0" applyProtection="0"/>
    <xf numFmtId="168" fontId="55" fillId="0" borderId="39" applyNumberFormat="0" applyFill="0" applyAlignment="0" applyProtection="0"/>
    <xf numFmtId="169" fontId="55" fillId="0" borderId="39" applyNumberFormat="0" applyFill="0" applyAlignment="0" applyProtection="0"/>
    <xf numFmtId="168" fontId="55" fillId="0" borderId="39" applyNumberFormat="0" applyFill="0" applyAlignment="0" applyProtection="0"/>
    <xf numFmtId="0" fontId="55" fillId="0" borderId="39" applyNumberFormat="0" applyFill="0" applyAlignment="0" applyProtection="0"/>
    <xf numFmtId="0" fontId="56" fillId="0" borderId="40" applyNumberFormat="0" applyFill="0" applyAlignment="0" applyProtection="0"/>
    <xf numFmtId="169" fontId="56" fillId="0" borderId="40" applyNumberFormat="0" applyFill="0" applyAlignment="0" applyProtection="0"/>
    <xf numFmtId="0" fontId="56" fillId="0" borderId="40" applyNumberFormat="0" applyFill="0" applyAlignment="0" applyProtection="0"/>
    <xf numFmtId="168" fontId="56" fillId="0" borderId="40" applyNumberFormat="0" applyFill="0" applyAlignment="0" applyProtection="0"/>
    <xf numFmtId="0" fontId="56" fillId="0" borderId="40" applyNumberFormat="0" applyFill="0" applyAlignment="0" applyProtection="0"/>
    <xf numFmtId="168" fontId="56" fillId="0" borderId="40" applyNumberFormat="0" applyFill="0" applyAlignment="0" applyProtection="0"/>
    <xf numFmtId="0" fontId="56" fillId="0" borderId="40" applyNumberFormat="0" applyFill="0" applyAlignment="0" applyProtection="0"/>
    <xf numFmtId="0" fontId="56" fillId="0" borderId="40" applyNumberFormat="0" applyFill="0" applyAlignment="0" applyProtection="0"/>
    <xf numFmtId="168" fontId="56" fillId="0" borderId="40" applyNumberFormat="0" applyFill="0" applyAlignment="0" applyProtection="0"/>
    <xf numFmtId="169" fontId="56" fillId="0" borderId="40" applyNumberFormat="0" applyFill="0" applyAlignment="0" applyProtection="0"/>
    <xf numFmtId="168" fontId="56" fillId="0" borderId="40" applyNumberFormat="0" applyFill="0" applyAlignment="0" applyProtection="0"/>
    <xf numFmtId="168" fontId="56" fillId="0" borderId="40" applyNumberFormat="0" applyFill="0" applyAlignment="0" applyProtection="0"/>
    <xf numFmtId="169" fontId="56" fillId="0" borderId="40" applyNumberFormat="0" applyFill="0" applyAlignment="0" applyProtection="0"/>
    <xf numFmtId="168" fontId="56" fillId="0" borderId="40" applyNumberFormat="0" applyFill="0" applyAlignment="0" applyProtection="0"/>
    <xf numFmtId="168" fontId="56" fillId="0" borderId="40" applyNumberFormat="0" applyFill="0" applyAlignment="0" applyProtection="0"/>
    <xf numFmtId="169" fontId="56" fillId="0" borderId="40" applyNumberFormat="0" applyFill="0" applyAlignment="0" applyProtection="0"/>
    <xf numFmtId="168" fontId="56" fillId="0" borderId="40" applyNumberFormat="0" applyFill="0" applyAlignment="0" applyProtection="0"/>
    <xf numFmtId="168" fontId="56" fillId="0" borderId="40" applyNumberFormat="0" applyFill="0" applyAlignment="0" applyProtection="0"/>
    <xf numFmtId="169" fontId="56" fillId="0" borderId="40" applyNumberFormat="0" applyFill="0" applyAlignment="0" applyProtection="0"/>
    <xf numFmtId="168" fontId="56" fillId="0" borderId="40" applyNumberFormat="0" applyFill="0" applyAlignment="0" applyProtection="0"/>
    <xf numFmtId="0" fontId="56" fillId="0" borderId="40" applyNumberFormat="0" applyFill="0" applyAlignment="0" applyProtection="0"/>
    <xf numFmtId="0" fontId="56" fillId="0" borderId="0" applyNumberFormat="0" applyFill="0" applyBorder="0" applyAlignment="0" applyProtection="0"/>
    <xf numFmtId="169" fontId="56" fillId="0" borderId="0" applyNumberFormat="0" applyFill="0" applyBorder="0" applyAlignment="0" applyProtection="0"/>
    <xf numFmtId="0"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0" fontId="56" fillId="0" borderId="0" applyNumberFormat="0" applyFill="0" applyBorder="0" applyAlignment="0" applyProtection="0"/>
    <xf numFmtId="37" fontId="57" fillId="0" borderId="0"/>
    <xf numFmtId="168" fontId="58" fillId="0" borderId="0"/>
    <xf numFmtId="0" fontId="58" fillId="0" borderId="0"/>
    <xf numFmtId="168" fontId="58" fillId="0" borderId="0"/>
    <xf numFmtId="168" fontId="53" fillId="0" borderId="0"/>
    <xf numFmtId="0" fontId="53" fillId="0" borderId="0"/>
    <xf numFmtId="168" fontId="53" fillId="0" borderId="0"/>
    <xf numFmtId="168" fontId="59" fillId="0" borderId="0"/>
    <xf numFmtId="0" fontId="59" fillId="0" borderId="0"/>
    <xf numFmtId="168" fontId="59"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0" fontId="61"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3" fillId="0" borderId="0" applyNumberFormat="0" applyFill="0" applyBorder="0" applyAlignment="0" applyProtection="0">
      <alignment vertical="top"/>
      <protection locked="0"/>
    </xf>
    <xf numFmtId="169" fontId="63" fillId="0" borderId="0" applyNumberFormat="0" applyFill="0" applyBorder="0" applyAlignment="0" applyProtection="0">
      <alignment vertical="top"/>
      <protection locked="0"/>
    </xf>
    <xf numFmtId="168" fontId="63" fillId="0" borderId="0" applyNumberFormat="0" applyFill="0" applyBorder="0" applyAlignment="0" applyProtection="0">
      <alignment vertical="top"/>
      <protection locked="0"/>
    </xf>
    <xf numFmtId="168" fontId="64" fillId="0" borderId="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168" fontId="67"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168" fontId="67"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169" fontId="67"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6" fillId="8" borderId="29"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0" fontId="65" fillId="43" borderId="35" applyNumberFormat="0" applyAlignment="0" applyProtection="0"/>
    <xf numFmtId="168" fontId="67" fillId="43" borderId="35" applyNumberFormat="0" applyAlignment="0" applyProtection="0"/>
    <xf numFmtId="169" fontId="67" fillId="43" borderId="35" applyNumberFormat="0" applyAlignment="0" applyProtection="0"/>
    <xf numFmtId="168" fontId="67" fillId="43" borderId="35" applyNumberFormat="0" applyAlignment="0" applyProtection="0"/>
    <xf numFmtId="168" fontId="67" fillId="43" borderId="35" applyNumberFormat="0" applyAlignment="0" applyProtection="0"/>
    <xf numFmtId="169" fontId="67" fillId="43" borderId="35" applyNumberFormat="0" applyAlignment="0" applyProtection="0"/>
    <xf numFmtId="168" fontId="67" fillId="43" borderId="35" applyNumberFormat="0" applyAlignment="0" applyProtection="0"/>
    <xf numFmtId="168" fontId="67" fillId="43" borderId="35" applyNumberFormat="0" applyAlignment="0" applyProtection="0"/>
    <xf numFmtId="169" fontId="67" fillId="43" borderId="35" applyNumberFormat="0" applyAlignment="0" applyProtection="0"/>
    <xf numFmtId="168" fontId="67" fillId="43" borderId="35" applyNumberFormat="0" applyAlignment="0" applyProtection="0"/>
    <xf numFmtId="168" fontId="67" fillId="43" borderId="35" applyNumberFormat="0" applyAlignment="0" applyProtection="0"/>
    <xf numFmtId="169" fontId="67" fillId="43" borderId="35" applyNumberFormat="0" applyAlignment="0" applyProtection="0"/>
    <xf numFmtId="168" fontId="67" fillId="43" borderId="35" applyNumberFormat="0" applyAlignment="0" applyProtection="0"/>
    <xf numFmtId="0" fontId="65" fillId="43" borderId="35" applyNumberFormat="0" applyAlignment="0" applyProtection="0"/>
    <xf numFmtId="3" fontId="2" fillId="72" borderId="3" applyFont="0">
      <alignment horizontal="right" vertical="center"/>
      <protection locked="0"/>
    </xf>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0" fontId="68" fillId="0" borderId="41" applyNumberFormat="0" applyFill="0" applyAlignment="0" applyProtection="0"/>
    <xf numFmtId="0" fontId="69" fillId="0" borderId="31" applyNumberFormat="0" applyFill="0" applyAlignment="0" applyProtection="0"/>
    <xf numFmtId="168" fontId="70" fillId="0" borderId="41" applyNumberFormat="0" applyFill="0" applyAlignment="0" applyProtection="0"/>
    <xf numFmtId="168" fontId="70" fillId="0" borderId="41" applyNumberFormat="0" applyFill="0" applyAlignment="0" applyProtection="0"/>
    <xf numFmtId="169" fontId="70" fillId="0" borderId="41" applyNumberFormat="0" applyFill="0" applyAlignment="0" applyProtection="0"/>
    <xf numFmtId="0" fontId="68" fillId="0" borderId="41" applyNumberFormat="0" applyFill="0" applyAlignment="0" applyProtection="0"/>
    <xf numFmtId="0" fontId="69" fillId="0" borderId="31" applyNumberFormat="0" applyFill="0" applyAlignment="0" applyProtection="0"/>
    <xf numFmtId="0" fontId="69" fillId="0" borderId="31" applyNumberFormat="0" applyFill="0" applyAlignment="0" applyProtection="0"/>
    <xf numFmtId="0" fontId="69" fillId="0" borderId="31" applyNumberFormat="0" applyFill="0" applyAlignment="0" applyProtection="0"/>
    <xf numFmtId="0" fontId="69" fillId="0" borderId="31" applyNumberFormat="0" applyFill="0" applyAlignment="0" applyProtection="0"/>
    <xf numFmtId="0" fontId="69" fillId="0" borderId="31" applyNumberFormat="0" applyFill="0" applyAlignment="0" applyProtection="0"/>
    <xf numFmtId="0" fontId="69" fillId="0" borderId="31" applyNumberFormat="0" applyFill="0" applyAlignment="0" applyProtection="0"/>
    <xf numFmtId="0" fontId="69" fillId="0" borderId="31" applyNumberFormat="0" applyFill="0" applyAlignment="0" applyProtection="0"/>
    <xf numFmtId="168" fontId="70" fillId="0" borderId="41" applyNumberFormat="0" applyFill="0" applyAlignment="0" applyProtection="0"/>
    <xf numFmtId="169" fontId="70" fillId="0" borderId="41" applyNumberFormat="0" applyFill="0" applyAlignment="0" applyProtection="0"/>
    <xf numFmtId="168" fontId="70" fillId="0" borderId="41" applyNumberFormat="0" applyFill="0" applyAlignment="0" applyProtection="0"/>
    <xf numFmtId="168" fontId="70" fillId="0" borderId="41" applyNumberFormat="0" applyFill="0" applyAlignment="0" applyProtection="0"/>
    <xf numFmtId="169" fontId="70" fillId="0" borderId="41" applyNumberFormat="0" applyFill="0" applyAlignment="0" applyProtection="0"/>
    <xf numFmtId="168" fontId="70" fillId="0" borderId="41" applyNumberFormat="0" applyFill="0" applyAlignment="0" applyProtection="0"/>
    <xf numFmtId="168" fontId="70" fillId="0" borderId="41" applyNumberFormat="0" applyFill="0" applyAlignment="0" applyProtection="0"/>
    <xf numFmtId="169" fontId="70" fillId="0" borderId="41" applyNumberFormat="0" applyFill="0" applyAlignment="0" applyProtection="0"/>
    <xf numFmtId="168" fontId="70" fillId="0" borderId="41" applyNumberFormat="0" applyFill="0" applyAlignment="0" applyProtection="0"/>
    <xf numFmtId="168" fontId="70" fillId="0" borderId="41" applyNumberFormat="0" applyFill="0" applyAlignment="0" applyProtection="0"/>
    <xf numFmtId="169" fontId="70" fillId="0" borderId="41" applyNumberFormat="0" applyFill="0" applyAlignment="0" applyProtection="0"/>
    <xf numFmtId="168" fontId="70" fillId="0" borderId="41" applyNumberFormat="0" applyFill="0" applyAlignment="0" applyProtection="0"/>
    <xf numFmtId="0" fontId="68" fillId="0" borderId="41"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1" fillId="73" borderId="0" applyNumberFormat="0" applyBorder="0" applyAlignment="0" applyProtection="0"/>
    <xf numFmtId="0" fontId="72" fillId="7"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0" fontId="71" fillId="73"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0" fontId="71" fillId="73" borderId="0" applyNumberFormat="0" applyBorder="0" applyAlignment="0" applyProtection="0"/>
    <xf numFmtId="1" fontId="74" fillId="0" borderId="0" applyProtection="0"/>
    <xf numFmtId="168" fontId="25" fillId="0" borderId="42"/>
    <xf numFmtId="169" fontId="25" fillId="0" borderId="42"/>
    <xf numFmtId="168" fontId="25" fillId="0" borderId="42"/>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5" fillId="0" borderId="0"/>
    <xf numFmtId="181" fontId="2" fillId="0" borderId="0"/>
    <xf numFmtId="179" fontId="27"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0" fontId="76" fillId="0" borderId="0"/>
    <xf numFmtId="0" fontId="75" fillId="0" borderId="0"/>
    <xf numFmtId="179" fontId="27" fillId="0" borderId="0"/>
    <xf numFmtId="179" fontId="2" fillId="0" borderId="0"/>
    <xf numFmtId="179" fontId="2" fillId="0" borderId="0"/>
    <xf numFmtId="0" fontId="2" fillId="0" borderId="0"/>
    <xf numFmtId="0" fontId="2"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7"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6"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7"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7"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7" fillId="0" borderId="0"/>
    <xf numFmtId="168" fontId="27" fillId="0" borderId="0"/>
    <xf numFmtId="0" fontId="27"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68" fontId="27" fillId="0" borderId="0"/>
    <xf numFmtId="0" fontId="27" fillId="0" borderId="0"/>
    <xf numFmtId="0" fontId="27" fillId="0" borderId="0"/>
    <xf numFmtId="0" fontId="2"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6" fillId="0" borderId="0"/>
    <xf numFmtId="179" fontId="27" fillId="0" borderId="0"/>
    <xf numFmtId="179" fontId="27"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27" fillId="0" borderId="0"/>
    <xf numFmtId="179" fontId="27" fillId="0" borderId="0"/>
    <xf numFmtId="179" fontId="27" fillId="0" borderId="0"/>
    <xf numFmtId="179"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79" fontId="2"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7"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0" fontId="27" fillId="0" borderId="0"/>
    <xf numFmtId="0" fontId="2" fillId="0" borderId="0"/>
    <xf numFmtId="0" fontId="26" fillId="0" borderId="0"/>
    <xf numFmtId="168" fontId="24" fillId="0" borderId="0"/>
    <xf numFmtId="0" fontId="2" fillId="0" borderId="0"/>
    <xf numFmtId="0" fontId="1" fillId="0" borderId="0"/>
    <xf numFmtId="0" fontId="1"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179" fontId="2" fillId="0" borderId="0"/>
    <xf numFmtId="0" fontId="27" fillId="0" borderId="0"/>
    <xf numFmtId="0" fontId="27" fillId="0" borderId="0"/>
    <xf numFmtId="168" fontId="24" fillId="0" borderId="0"/>
    <xf numFmtId="0" fontId="64" fillId="0" borderId="0"/>
    <xf numFmtId="0" fontId="2" fillId="0" borderId="0"/>
    <xf numFmtId="168" fontId="24" fillId="0" borderId="0"/>
    <xf numFmtId="0" fontId="1"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168" fontId="24" fillId="0" borderId="0"/>
    <xf numFmtId="168" fontId="24" fillId="0" borderId="0"/>
    <xf numFmtId="0" fontId="1" fillId="0" borderId="0"/>
    <xf numFmtId="179" fontId="27" fillId="0" borderId="0"/>
    <xf numFmtId="179" fontId="27" fillId="0" borderId="0"/>
    <xf numFmtId="179" fontId="2" fillId="0" borderId="0"/>
    <xf numFmtId="0" fontId="2" fillId="0" borderId="0"/>
    <xf numFmtId="179" fontId="2" fillId="0" borderId="0"/>
    <xf numFmtId="0" fontId="2" fillId="0" borderId="0"/>
    <xf numFmtId="179" fontId="2" fillId="0" borderId="0"/>
    <xf numFmtId="0" fontId="2"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7" fillId="0" borderId="0"/>
    <xf numFmtId="168" fontId="24" fillId="0" borderId="0"/>
    <xf numFmtId="168" fontId="24" fillId="0" borderId="0"/>
    <xf numFmtId="0" fontId="1" fillId="0" borderId="0"/>
    <xf numFmtId="179" fontId="27" fillId="0" borderId="0"/>
    <xf numFmtId="179" fontId="27"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179" fontId="27"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5" fillId="0" borderId="0"/>
    <xf numFmtId="179" fontId="27"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79" fontId="2"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5"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2" fillId="0" borderId="0"/>
    <xf numFmtId="0" fontId="7" fillId="0" borderId="0"/>
    <xf numFmtId="0" fontId="2" fillId="0" borderId="0"/>
    <xf numFmtId="0" fontId="7" fillId="0" borderId="0"/>
    <xf numFmtId="0" fontId="2" fillId="0" borderId="0"/>
    <xf numFmtId="0" fontId="7" fillId="0" borderId="0"/>
    <xf numFmtId="0" fontId="2" fillId="0" borderId="0"/>
    <xf numFmtId="0" fontId="7" fillId="0" borderId="0"/>
    <xf numFmtId="0" fontId="2" fillId="0" borderId="0"/>
    <xf numFmtId="179" fontId="25" fillId="0" borderId="0"/>
    <xf numFmtId="0" fontId="7"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5" fillId="0" borderId="0"/>
    <xf numFmtId="0" fontId="25" fillId="0" borderId="0"/>
    <xf numFmtId="0" fontId="25" fillId="0" borderId="0"/>
    <xf numFmtId="0" fontId="25" fillId="0" borderId="0"/>
    <xf numFmtId="179" fontId="7" fillId="0" borderId="0"/>
    <xf numFmtId="0" fontId="25" fillId="0" borderId="0"/>
    <xf numFmtId="179" fontId="25" fillId="0" borderId="0"/>
    <xf numFmtId="0" fontId="25" fillId="0" borderId="0"/>
    <xf numFmtId="0" fontId="2" fillId="0" borderId="0"/>
    <xf numFmtId="0" fontId="25"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5" fillId="0" borderId="0"/>
    <xf numFmtId="179" fontId="7"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7" fillId="0" borderId="0"/>
    <xf numFmtId="179" fontId="7" fillId="0" borderId="0"/>
    <xf numFmtId="179" fontId="7" fillId="0" borderId="0"/>
    <xf numFmtId="179" fontId="7" fillId="0" borderId="0"/>
    <xf numFmtId="179" fontId="7" fillId="0" borderId="0"/>
    <xf numFmtId="179" fontId="7"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5" fillId="0" borderId="0"/>
    <xf numFmtId="0" fontId="25" fillId="0" borderId="0"/>
    <xf numFmtId="168" fontId="25" fillId="0" borderId="0"/>
    <xf numFmtId="0" fontId="75"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5" fillId="0" borderId="0"/>
    <xf numFmtId="0" fontId="7" fillId="0" borderId="0"/>
    <xf numFmtId="0" fontId="75" fillId="0" borderId="0"/>
    <xf numFmtId="168" fontId="7" fillId="0" borderId="0"/>
    <xf numFmtId="0" fontId="75" fillId="0" borderId="0"/>
    <xf numFmtId="168" fontId="7"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179" fontId="7"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179" fontId="2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179" fontId="7" fillId="0" borderId="0"/>
    <xf numFmtId="179" fontId="7" fillId="0" borderId="0"/>
    <xf numFmtId="179" fontId="7" fillId="0" borderId="0"/>
    <xf numFmtId="179" fontId="7" fillId="0" borderId="0"/>
    <xf numFmtId="179" fontId="7" fillId="0" borderId="0"/>
    <xf numFmtId="0" fontId="1" fillId="0" borderId="0"/>
    <xf numFmtId="179" fontId="25"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179" fontId="25" fillId="0" borderId="0"/>
    <xf numFmtId="179" fontId="25"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3" fillId="0" borderId="0"/>
    <xf numFmtId="0" fontId="2" fillId="0" borderId="0"/>
    <xf numFmtId="0" fontId="75" fillId="0" borderId="0"/>
    <xf numFmtId="168" fontId="43"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0" fontId="2"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9" fontId="2"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69"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68"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168" fontId="2"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68"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79" fillId="0" borderId="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168" fontId="2" fillId="0" borderId="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 fillId="74" borderId="43" applyNumberFormat="0" applyFont="0" applyAlignment="0" applyProtection="0"/>
    <xf numFmtId="0" fontId="26" fillId="74" borderId="43" applyNumberFormat="0" applyFont="0" applyAlignment="0" applyProtection="0"/>
    <xf numFmtId="168" fontId="2" fillId="0" borderId="0"/>
    <xf numFmtId="0" fontId="26" fillId="74" borderId="43" applyNumberFormat="0" applyFont="0" applyAlignment="0" applyProtection="0"/>
    <xf numFmtId="0" fontId="26"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26" fillId="74" borderId="43" applyNumberFormat="0" applyFont="0" applyAlignment="0" applyProtection="0"/>
    <xf numFmtId="0" fontId="2"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169" fontId="2" fillId="0" borderId="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 fillId="74" borderId="43" applyNumberFormat="0" applyFont="0" applyAlignment="0" applyProtection="0"/>
    <xf numFmtId="0" fontId="2" fillId="0" borderId="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7" fillId="11" borderId="3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6"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168" fontId="2" fillId="0" borderId="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80"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1" fillId="0" borderId="0"/>
    <xf numFmtId="0" fontId="81" fillId="0" borderId="0"/>
    <xf numFmtId="168" fontId="81" fillId="0" borderId="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168" fontId="84"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168" fontId="84"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169" fontId="84"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3" fillId="9" borderId="30"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0" fontId="82" fillId="64" borderId="44" applyNumberFormat="0" applyAlignment="0" applyProtection="0"/>
    <xf numFmtId="168" fontId="84" fillId="64" borderId="44" applyNumberFormat="0" applyAlignment="0" applyProtection="0"/>
    <xf numFmtId="169" fontId="84" fillId="64" borderId="44" applyNumberFormat="0" applyAlignment="0" applyProtection="0"/>
    <xf numFmtId="168" fontId="84" fillId="64" borderId="44" applyNumberFormat="0" applyAlignment="0" applyProtection="0"/>
    <xf numFmtId="168" fontId="84" fillId="64" borderId="44" applyNumberFormat="0" applyAlignment="0" applyProtection="0"/>
    <xf numFmtId="169" fontId="84" fillId="64" borderId="44" applyNumberFormat="0" applyAlignment="0" applyProtection="0"/>
    <xf numFmtId="168" fontId="84" fillId="64" borderId="44" applyNumberFormat="0" applyAlignment="0" applyProtection="0"/>
    <xf numFmtId="168" fontId="84" fillId="64" borderId="44" applyNumberFormat="0" applyAlignment="0" applyProtection="0"/>
    <xf numFmtId="169" fontId="84" fillId="64" borderId="44" applyNumberFormat="0" applyAlignment="0" applyProtection="0"/>
    <xf numFmtId="168" fontId="84" fillId="64" borderId="44" applyNumberFormat="0" applyAlignment="0" applyProtection="0"/>
    <xf numFmtId="168" fontId="84" fillId="64" borderId="44" applyNumberFormat="0" applyAlignment="0" applyProtection="0"/>
    <xf numFmtId="169" fontId="84" fillId="64" borderId="44" applyNumberFormat="0" applyAlignment="0" applyProtection="0"/>
    <xf numFmtId="168" fontId="84" fillId="64" borderId="44" applyNumberFormat="0" applyAlignment="0" applyProtection="0"/>
    <xf numFmtId="0" fontId="82" fillId="64" borderId="44" applyNumberFormat="0" applyAlignment="0" applyProtection="0"/>
    <xf numFmtId="0" fontId="24" fillId="0" borderId="0"/>
    <xf numFmtId="175" fontId="36" fillId="0" borderId="0" applyFont="0" applyFill="0" applyBorder="0" applyAlignment="0" applyProtection="0"/>
    <xf numFmtId="186" fontId="3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85"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168" fontId="2" fillId="0" borderId="0"/>
    <xf numFmtId="0" fontId="2" fillId="0" borderId="0"/>
    <xf numFmtId="168" fontId="2" fillId="0" borderId="0"/>
    <xf numFmtId="187" fontId="64" fillId="0" borderId="3" applyNumberFormat="0">
      <alignment horizontal="center" vertical="top" wrapText="1"/>
    </xf>
    <xf numFmtId="0" fontId="86"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7" fillId="0" borderId="0"/>
    <xf numFmtId="0" fontId="24" fillId="0" borderId="0"/>
    <xf numFmtId="0" fontId="88" fillId="0" borderId="0"/>
    <xf numFmtId="0" fontId="88" fillId="0" borderId="0"/>
    <xf numFmtId="168" fontId="24" fillId="0" borderId="0"/>
    <xf numFmtId="168" fontId="24" fillId="0" borderId="0"/>
    <xf numFmtId="0" fontId="89" fillId="0" borderId="0"/>
    <xf numFmtId="0" fontId="90" fillId="0" borderId="0"/>
    <xf numFmtId="0" fontId="89" fillId="0" borderId="0"/>
    <xf numFmtId="0" fontId="89" fillId="0" borderId="0"/>
    <xf numFmtId="0" fontId="89" fillId="0" borderId="0"/>
    <xf numFmtId="0" fontId="89" fillId="0" borderId="0"/>
    <xf numFmtId="0" fontId="89" fillId="0" borderId="0"/>
    <xf numFmtId="49" fontId="45" fillId="0" borderId="0" applyFill="0" applyBorder="0" applyAlignment="0"/>
    <xf numFmtId="189" fontId="36" fillId="0" borderId="0" applyFill="0" applyBorder="0" applyAlignment="0"/>
    <xf numFmtId="190" fontId="36" fillId="0" borderId="0" applyFill="0" applyBorder="0" applyAlignment="0"/>
    <xf numFmtId="0" fontId="91" fillId="0" borderId="0">
      <alignment horizontal="center" vertical="top"/>
    </xf>
    <xf numFmtId="0" fontId="92" fillId="0" borderId="0" applyNumberFormat="0" applyFill="0" applyBorder="0" applyAlignment="0" applyProtection="0"/>
    <xf numFmtId="169" fontId="92" fillId="0" borderId="0" applyNumberFormat="0" applyFill="0" applyBorder="0" applyAlignment="0" applyProtection="0"/>
    <xf numFmtId="0"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0" fontId="92" fillId="0" borderId="0" applyNumberFormat="0" applyFill="0" applyBorder="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168" fontId="93"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168" fontId="93"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169" fontId="93"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5" fillId="0" borderId="34"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0" fontId="46" fillId="0" borderId="45" applyNumberFormat="0" applyFill="0" applyAlignment="0" applyProtection="0"/>
    <xf numFmtId="168" fontId="93" fillId="0" borderId="45" applyNumberFormat="0" applyFill="0" applyAlignment="0" applyProtection="0"/>
    <xf numFmtId="169" fontId="93" fillId="0" borderId="45" applyNumberFormat="0" applyFill="0" applyAlignment="0" applyProtection="0"/>
    <xf numFmtId="168" fontId="93" fillId="0" borderId="45" applyNumberFormat="0" applyFill="0" applyAlignment="0" applyProtection="0"/>
    <xf numFmtId="168" fontId="93" fillId="0" borderId="45" applyNumberFormat="0" applyFill="0" applyAlignment="0" applyProtection="0"/>
    <xf numFmtId="169" fontId="93" fillId="0" borderId="45" applyNumberFormat="0" applyFill="0" applyAlignment="0" applyProtection="0"/>
    <xf numFmtId="168" fontId="93" fillId="0" borderId="45" applyNumberFormat="0" applyFill="0" applyAlignment="0" applyProtection="0"/>
    <xf numFmtId="168" fontId="93" fillId="0" borderId="45" applyNumberFormat="0" applyFill="0" applyAlignment="0" applyProtection="0"/>
    <xf numFmtId="169" fontId="93" fillId="0" borderId="45" applyNumberFormat="0" applyFill="0" applyAlignment="0" applyProtection="0"/>
    <xf numFmtId="168" fontId="93" fillId="0" borderId="45" applyNumberFormat="0" applyFill="0" applyAlignment="0" applyProtection="0"/>
    <xf numFmtId="168" fontId="93" fillId="0" borderId="45" applyNumberFormat="0" applyFill="0" applyAlignment="0" applyProtection="0"/>
    <xf numFmtId="169" fontId="93" fillId="0" borderId="45" applyNumberFormat="0" applyFill="0" applyAlignment="0" applyProtection="0"/>
    <xf numFmtId="168" fontId="93" fillId="0" borderId="45" applyNumberFormat="0" applyFill="0" applyAlignment="0" applyProtection="0"/>
    <xf numFmtId="0" fontId="46" fillId="0" borderId="45" applyNumberFormat="0" applyFill="0" applyAlignment="0" applyProtection="0"/>
    <xf numFmtId="0" fontId="24" fillId="0" borderId="46"/>
    <xf numFmtId="185" fontId="80"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5" fillId="0" borderId="0" applyFont="0" applyFill="0" applyBorder="0" applyAlignment="0" applyProtection="0"/>
    <xf numFmtId="192" fontId="2" fillId="0" borderId="0" applyFon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0" fontId="94" fillId="0" borderId="0" applyNumberFormat="0" applyFill="0" applyBorder="0" applyAlignment="0" applyProtection="0"/>
    <xf numFmtId="1" fontId="96" fillId="0" borderId="0" applyFill="0" applyProtection="0">
      <alignment horizontal="right"/>
    </xf>
    <xf numFmtId="42" fontId="97" fillId="0" borderId="0" applyFont="0" applyFill="0" applyBorder="0" applyAlignment="0" applyProtection="0"/>
    <xf numFmtId="44" fontId="97" fillId="0" borderId="0" applyFont="0" applyFill="0" applyBorder="0" applyAlignment="0" applyProtection="0"/>
    <xf numFmtId="0" fontId="98" fillId="0" borderId="0"/>
    <xf numFmtId="0" fontId="99" fillId="0" borderId="0"/>
    <xf numFmtId="38" fontId="25" fillId="0" borderId="0" applyFont="0" applyFill="0" applyBorder="0" applyAlignment="0" applyProtection="0"/>
    <xf numFmtId="40" fontId="25" fillId="0" borderId="0" applyFont="0" applyFill="0" applyBorder="0" applyAlignment="0" applyProtection="0"/>
    <xf numFmtId="41" fontId="97" fillId="0" borderId="0" applyFont="0" applyFill="0" applyBorder="0" applyAlignment="0" applyProtection="0"/>
    <xf numFmtId="43" fontId="97" fillId="0" borderId="0" applyFont="0" applyFill="0" applyBorder="0" applyAlignment="0" applyProtection="0"/>
    <xf numFmtId="0" fontId="2" fillId="0" borderId="0"/>
    <xf numFmtId="9" fontId="1" fillId="0" borderId="0" applyFont="0" applyFill="0" applyBorder="0" applyAlignment="0" applyProtection="0"/>
    <xf numFmtId="0" fontId="46" fillId="0" borderId="98" applyNumberFormat="0" applyFill="0" applyAlignment="0" applyProtection="0"/>
    <xf numFmtId="168" fontId="93" fillId="0" borderId="98" applyNumberFormat="0" applyFill="0" applyAlignment="0" applyProtection="0"/>
    <xf numFmtId="169" fontId="93" fillId="0" borderId="98" applyNumberFormat="0" applyFill="0" applyAlignment="0" applyProtection="0"/>
    <xf numFmtId="168" fontId="93" fillId="0" borderId="98" applyNumberFormat="0" applyFill="0" applyAlignment="0" applyProtection="0"/>
    <xf numFmtId="168" fontId="93" fillId="0" borderId="98" applyNumberFormat="0" applyFill="0" applyAlignment="0" applyProtection="0"/>
    <xf numFmtId="169" fontId="93" fillId="0" borderId="98" applyNumberFormat="0" applyFill="0" applyAlignment="0" applyProtection="0"/>
    <xf numFmtId="168" fontId="93" fillId="0" borderId="98" applyNumberFormat="0" applyFill="0" applyAlignment="0" applyProtection="0"/>
    <xf numFmtId="168" fontId="93" fillId="0" borderId="98" applyNumberFormat="0" applyFill="0" applyAlignment="0" applyProtection="0"/>
    <xf numFmtId="169" fontId="93" fillId="0" borderId="98" applyNumberFormat="0" applyFill="0" applyAlignment="0" applyProtection="0"/>
    <xf numFmtId="168" fontId="93" fillId="0" borderId="98" applyNumberFormat="0" applyFill="0" applyAlignment="0" applyProtection="0"/>
    <xf numFmtId="168" fontId="93" fillId="0" borderId="98" applyNumberFormat="0" applyFill="0" applyAlignment="0" applyProtection="0"/>
    <xf numFmtId="169" fontId="93" fillId="0" borderId="98" applyNumberFormat="0" applyFill="0" applyAlignment="0" applyProtection="0"/>
    <xf numFmtId="168" fontId="93"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169" fontId="93"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168" fontId="93"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168" fontId="93"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0" fontId="46" fillId="0" borderId="98" applyNumberFormat="0" applyFill="0" applyAlignment="0" applyProtection="0"/>
    <xf numFmtId="188" fontId="2" fillId="70" borderId="93" applyFont="0">
      <alignment horizontal="right" vertical="center"/>
    </xf>
    <xf numFmtId="3" fontId="2" fillId="70" borderId="93" applyFont="0">
      <alignment horizontal="right" vertical="center"/>
    </xf>
    <xf numFmtId="0" fontId="82" fillId="64" borderId="97" applyNumberFormat="0" applyAlignment="0" applyProtection="0"/>
    <xf numFmtId="168" fontId="84" fillId="64" borderId="97" applyNumberFormat="0" applyAlignment="0" applyProtection="0"/>
    <xf numFmtId="169" fontId="84" fillId="64" borderId="97" applyNumberFormat="0" applyAlignment="0" applyProtection="0"/>
    <xf numFmtId="168" fontId="84" fillId="64" borderId="97" applyNumberFormat="0" applyAlignment="0" applyProtection="0"/>
    <xf numFmtId="168" fontId="84" fillId="64" borderId="97" applyNumberFormat="0" applyAlignment="0" applyProtection="0"/>
    <xf numFmtId="169" fontId="84" fillId="64" borderId="97" applyNumberFormat="0" applyAlignment="0" applyProtection="0"/>
    <xf numFmtId="168" fontId="84" fillId="64" borderId="97" applyNumberFormat="0" applyAlignment="0" applyProtection="0"/>
    <xf numFmtId="168" fontId="84" fillId="64" borderId="97" applyNumberFormat="0" applyAlignment="0" applyProtection="0"/>
    <xf numFmtId="169" fontId="84" fillId="64" borderId="97" applyNumberFormat="0" applyAlignment="0" applyProtection="0"/>
    <xf numFmtId="168" fontId="84" fillId="64" borderId="97" applyNumberFormat="0" applyAlignment="0" applyProtection="0"/>
    <xf numFmtId="168" fontId="84" fillId="64" borderId="97" applyNumberFormat="0" applyAlignment="0" applyProtection="0"/>
    <xf numFmtId="169" fontId="84" fillId="64" borderId="97" applyNumberFormat="0" applyAlignment="0" applyProtection="0"/>
    <xf numFmtId="168" fontId="84"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169" fontId="84"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168" fontId="84"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168" fontId="84"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0" fontId="82" fillId="64" borderId="97" applyNumberFormat="0" applyAlignment="0" applyProtection="0"/>
    <xf numFmtId="3" fontId="2" fillId="75" borderId="93" applyFont="0">
      <alignment horizontal="right" vertical="center"/>
      <protection locked="0"/>
    </xf>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 fillId="74" borderId="96" applyNumberFormat="0" applyFont="0" applyAlignment="0" applyProtection="0"/>
    <xf numFmtId="0" fontId="26" fillId="74" borderId="96" applyNumberFormat="0" applyFont="0" applyAlignment="0" applyProtection="0"/>
    <xf numFmtId="0" fontId="2" fillId="74" borderId="96" applyNumberFormat="0" applyFont="0" applyAlignment="0" applyProtection="0"/>
    <xf numFmtId="0" fontId="2"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0" fontId="26" fillId="74" borderId="96" applyNumberFormat="0" applyFont="0" applyAlignment="0" applyProtection="0"/>
    <xf numFmtId="3" fontId="2" fillId="72" borderId="93" applyFont="0">
      <alignment horizontal="right" vertical="center"/>
      <protection locked="0"/>
    </xf>
    <xf numFmtId="0" fontId="65" fillId="43" borderId="95" applyNumberFormat="0" applyAlignment="0" applyProtection="0"/>
    <xf numFmtId="168" fontId="67" fillId="43" borderId="95" applyNumberFormat="0" applyAlignment="0" applyProtection="0"/>
    <xf numFmtId="169" fontId="67" fillId="43" borderId="95" applyNumberFormat="0" applyAlignment="0" applyProtection="0"/>
    <xf numFmtId="168" fontId="67" fillId="43" borderId="95" applyNumberFormat="0" applyAlignment="0" applyProtection="0"/>
    <xf numFmtId="168" fontId="67" fillId="43" borderId="95" applyNumberFormat="0" applyAlignment="0" applyProtection="0"/>
    <xf numFmtId="169" fontId="67" fillId="43" borderId="95" applyNumberFormat="0" applyAlignment="0" applyProtection="0"/>
    <xf numFmtId="168" fontId="67" fillId="43" borderId="95" applyNumberFormat="0" applyAlignment="0" applyProtection="0"/>
    <xf numFmtId="168" fontId="67" fillId="43" borderId="95" applyNumberFormat="0" applyAlignment="0" applyProtection="0"/>
    <xf numFmtId="169" fontId="67" fillId="43" borderId="95" applyNumberFormat="0" applyAlignment="0" applyProtection="0"/>
    <xf numFmtId="168" fontId="67" fillId="43" borderId="95" applyNumberFormat="0" applyAlignment="0" applyProtection="0"/>
    <xf numFmtId="168" fontId="67" fillId="43" borderId="95" applyNumberFormat="0" applyAlignment="0" applyProtection="0"/>
    <xf numFmtId="169" fontId="67" fillId="43" borderId="95" applyNumberFormat="0" applyAlignment="0" applyProtection="0"/>
    <xf numFmtId="168" fontId="67"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169" fontId="67"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168" fontId="67"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168" fontId="67"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65" fillId="43" borderId="95" applyNumberFormat="0" applyAlignment="0" applyProtection="0"/>
    <xf numFmtId="0" fontId="2" fillId="71" borderId="94" applyNumberFormat="0" applyFont="0" applyBorder="0" applyProtection="0">
      <alignment horizontal="left" vertical="center"/>
    </xf>
    <xf numFmtId="9" fontId="2" fillId="71" borderId="93" applyFont="0" applyProtection="0">
      <alignment horizontal="right" vertical="center"/>
    </xf>
    <xf numFmtId="3" fontId="2" fillId="71" borderId="93" applyFont="0" applyProtection="0">
      <alignment horizontal="right" vertical="center"/>
    </xf>
    <xf numFmtId="0" fontId="61" fillId="70" borderId="94" applyFont="0" applyBorder="0">
      <alignment horizontal="center" wrapText="1"/>
    </xf>
    <xf numFmtId="168" fontId="53" fillId="0" borderId="91">
      <alignment horizontal="left" vertical="center"/>
    </xf>
    <xf numFmtId="0" fontId="53" fillId="0" borderId="91">
      <alignment horizontal="left" vertical="center"/>
    </xf>
    <xf numFmtId="0" fontId="53" fillId="0" borderId="91">
      <alignment horizontal="left" vertical="center"/>
    </xf>
    <xf numFmtId="0" fontId="2" fillId="69" borderId="93" applyNumberFormat="0" applyFont="0" applyBorder="0" applyProtection="0">
      <alignment horizontal="center" vertical="center"/>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5" fillId="0" borderId="93" applyNumberFormat="0" applyAlignment="0">
      <alignment horizontal="right"/>
      <protection locked="0"/>
    </xf>
    <xf numFmtId="0" fontId="37" fillId="64" borderId="95" applyNumberFormat="0" applyAlignment="0" applyProtection="0"/>
    <xf numFmtId="168" fontId="39" fillId="64" borderId="95" applyNumberFormat="0" applyAlignment="0" applyProtection="0"/>
    <xf numFmtId="169" fontId="39" fillId="64" borderId="95" applyNumberFormat="0" applyAlignment="0" applyProtection="0"/>
    <xf numFmtId="168" fontId="39" fillId="64" borderId="95" applyNumberFormat="0" applyAlignment="0" applyProtection="0"/>
    <xf numFmtId="168" fontId="39" fillId="64" borderId="95" applyNumberFormat="0" applyAlignment="0" applyProtection="0"/>
    <xf numFmtId="169" fontId="39" fillId="64" borderId="95" applyNumberFormat="0" applyAlignment="0" applyProtection="0"/>
    <xf numFmtId="168" fontId="39" fillId="64" borderId="95" applyNumberFormat="0" applyAlignment="0" applyProtection="0"/>
    <xf numFmtId="168" fontId="39" fillId="64" borderId="95" applyNumberFormat="0" applyAlignment="0" applyProtection="0"/>
    <xf numFmtId="169" fontId="39" fillId="64" borderId="95" applyNumberFormat="0" applyAlignment="0" applyProtection="0"/>
    <xf numFmtId="168" fontId="39" fillId="64" borderId="95" applyNumberFormat="0" applyAlignment="0" applyProtection="0"/>
    <xf numFmtId="168" fontId="39" fillId="64" borderId="95" applyNumberFormat="0" applyAlignment="0" applyProtection="0"/>
    <xf numFmtId="169" fontId="39" fillId="64" borderId="95" applyNumberFormat="0" applyAlignment="0" applyProtection="0"/>
    <xf numFmtId="168" fontId="39"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169" fontId="39"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168" fontId="39"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168" fontId="39"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37" fillId="64" borderId="95" applyNumberFormat="0" applyAlignment="0" applyProtection="0"/>
    <xf numFmtId="0" fontId="1" fillId="0" borderId="0"/>
    <xf numFmtId="169" fontId="25" fillId="37" borderId="0"/>
    <xf numFmtId="0" fontId="2" fillId="0" borderId="0">
      <alignment vertical="center"/>
    </xf>
    <xf numFmtId="164" fontId="1" fillId="0" borderId="0" applyFont="0" applyFill="0" applyBorder="0" applyAlignment="0" applyProtection="0"/>
    <xf numFmtId="0" fontId="128" fillId="0" borderId="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168" fontId="39"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168" fontId="39"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169" fontId="39"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0" fontId="37" fillId="64" borderId="156" applyNumberFormat="0" applyAlignment="0" applyProtection="0"/>
    <xf numFmtId="168" fontId="39" fillId="64" borderId="156" applyNumberFormat="0" applyAlignment="0" applyProtection="0"/>
    <xf numFmtId="169" fontId="39" fillId="64" borderId="156" applyNumberFormat="0" applyAlignment="0" applyProtection="0"/>
    <xf numFmtId="168" fontId="39" fillId="64" borderId="156" applyNumberFormat="0" applyAlignment="0" applyProtection="0"/>
    <xf numFmtId="168" fontId="39" fillId="64" borderId="156" applyNumberFormat="0" applyAlignment="0" applyProtection="0"/>
    <xf numFmtId="169" fontId="39" fillId="64" borderId="156" applyNumberFormat="0" applyAlignment="0" applyProtection="0"/>
    <xf numFmtId="168" fontId="39" fillId="64" borderId="156" applyNumberFormat="0" applyAlignment="0" applyProtection="0"/>
    <xf numFmtId="168" fontId="39" fillId="64" borderId="156" applyNumberFormat="0" applyAlignment="0" applyProtection="0"/>
    <xf numFmtId="169" fontId="39" fillId="64" borderId="156" applyNumberFormat="0" applyAlignment="0" applyProtection="0"/>
    <xf numFmtId="168" fontId="39" fillId="64" borderId="156" applyNumberFormat="0" applyAlignment="0" applyProtection="0"/>
    <xf numFmtId="168" fontId="39" fillId="64" borderId="156" applyNumberFormat="0" applyAlignment="0" applyProtection="0"/>
    <xf numFmtId="169" fontId="39" fillId="64" borderId="156" applyNumberFormat="0" applyAlignment="0" applyProtection="0"/>
    <xf numFmtId="168" fontId="39" fillId="64" borderId="156" applyNumberFormat="0" applyAlignment="0" applyProtection="0"/>
    <xf numFmtId="0" fontId="37" fillId="64" borderId="156" applyNumberFormat="0" applyAlignment="0" applyProtection="0"/>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35" fillId="0" borderId="138" applyNumberFormat="0" applyAlignment="0">
      <alignment horizontal="right"/>
      <protection locked="0"/>
    </xf>
    <xf numFmtId="0" fontId="2" fillId="69" borderId="138" applyNumberFormat="0" applyFont="0" applyBorder="0" applyProtection="0">
      <alignment horizontal="center" vertical="center"/>
    </xf>
    <xf numFmtId="0" fontId="53" fillId="0" borderId="143">
      <alignment horizontal="left" vertical="center"/>
    </xf>
    <xf numFmtId="0" fontId="53" fillId="0" borderId="143">
      <alignment horizontal="left" vertical="center"/>
    </xf>
    <xf numFmtId="168" fontId="53" fillId="0" borderId="143">
      <alignment horizontal="left" vertical="center"/>
    </xf>
    <xf numFmtId="0" fontId="61" fillId="70" borderId="141" applyFont="0" applyBorder="0">
      <alignment horizontal="center" wrapText="1"/>
    </xf>
    <xf numFmtId="3" fontId="2" fillId="71" borderId="138" applyFont="0" applyProtection="0">
      <alignment horizontal="right" vertical="center"/>
    </xf>
    <xf numFmtId="9" fontId="2" fillId="71" borderId="138" applyFont="0" applyProtection="0">
      <alignment horizontal="right" vertical="center"/>
    </xf>
    <xf numFmtId="0" fontId="2" fillId="71" borderId="141" applyNumberFormat="0" applyFont="0" applyBorder="0" applyProtection="0">
      <alignment horizontal="left" vertical="center"/>
    </xf>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168" fontId="67"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168" fontId="67"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169" fontId="67"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0" fontId="65" fillId="43" borderId="156" applyNumberFormat="0" applyAlignment="0" applyProtection="0"/>
    <xf numFmtId="168" fontId="67" fillId="43" borderId="156" applyNumberFormat="0" applyAlignment="0" applyProtection="0"/>
    <xf numFmtId="169" fontId="67" fillId="43" borderId="156" applyNumberFormat="0" applyAlignment="0" applyProtection="0"/>
    <xf numFmtId="168" fontId="67" fillId="43" borderId="156" applyNumberFormat="0" applyAlignment="0" applyProtection="0"/>
    <xf numFmtId="168" fontId="67" fillId="43" borderId="156" applyNumberFormat="0" applyAlignment="0" applyProtection="0"/>
    <xf numFmtId="169" fontId="67" fillId="43" borderId="156" applyNumberFormat="0" applyAlignment="0" applyProtection="0"/>
    <xf numFmtId="168" fontId="67" fillId="43" borderId="156" applyNumberFormat="0" applyAlignment="0" applyProtection="0"/>
    <xf numFmtId="168" fontId="67" fillId="43" borderId="156" applyNumberFormat="0" applyAlignment="0" applyProtection="0"/>
    <xf numFmtId="169" fontId="67" fillId="43" borderId="156" applyNumberFormat="0" applyAlignment="0" applyProtection="0"/>
    <xf numFmtId="168" fontId="67" fillId="43" borderId="156" applyNumberFormat="0" applyAlignment="0" applyProtection="0"/>
    <xf numFmtId="168" fontId="67" fillId="43" borderId="156" applyNumberFormat="0" applyAlignment="0" applyProtection="0"/>
    <xf numFmtId="169" fontId="67" fillId="43" borderId="156" applyNumberFormat="0" applyAlignment="0" applyProtection="0"/>
    <xf numFmtId="168" fontId="67" fillId="43" borderId="156" applyNumberFormat="0" applyAlignment="0" applyProtection="0"/>
    <xf numFmtId="0" fontId="65" fillId="43" borderId="156" applyNumberFormat="0" applyAlignment="0" applyProtection="0"/>
    <xf numFmtId="3" fontId="2" fillId="72" borderId="138" applyFont="0">
      <alignment horizontal="right" vertical="center"/>
      <protection locked="0"/>
    </xf>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6" fillId="74" borderId="157" applyNumberFormat="0" applyFont="0" applyAlignment="0" applyProtection="0"/>
    <xf numFmtId="0" fontId="2"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6"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0" fontId="2" fillId="74" borderId="157" applyNumberFormat="0" applyFont="0" applyAlignment="0" applyProtection="0"/>
    <xf numFmtId="3" fontId="2" fillId="75" borderId="138" applyFont="0">
      <alignment horizontal="right" vertical="center"/>
      <protection locked="0"/>
    </xf>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168" fontId="84"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168" fontId="84"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169" fontId="84"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0" fontId="82" fillId="64" borderId="158" applyNumberFormat="0" applyAlignment="0" applyProtection="0"/>
    <xf numFmtId="168" fontId="84" fillId="64" borderId="158" applyNumberFormat="0" applyAlignment="0" applyProtection="0"/>
    <xf numFmtId="169" fontId="84" fillId="64" borderId="158" applyNumberFormat="0" applyAlignment="0" applyProtection="0"/>
    <xf numFmtId="168" fontId="84" fillId="64" borderId="158" applyNumberFormat="0" applyAlignment="0" applyProtection="0"/>
    <xf numFmtId="168" fontId="84" fillId="64" borderId="158" applyNumberFormat="0" applyAlignment="0" applyProtection="0"/>
    <xf numFmtId="169" fontId="84" fillId="64" borderId="158" applyNumberFormat="0" applyAlignment="0" applyProtection="0"/>
    <xf numFmtId="168" fontId="84" fillId="64" borderId="158" applyNumberFormat="0" applyAlignment="0" applyProtection="0"/>
    <xf numFmtId="168" fontId="84" fillId="64" borderId="158" applyNumberFormat="0" applyAlignment="0" applyProtection="0"/>
    <xf numFmtId="169" fontId="84" fillId="64" borderId="158" applyNumberFormat="0" applyAlignment="0" applyProtection="0"/>
    <xf numFmtId="168" fontId="84" fillId="64" borderId="158" applyNumberFormat="0" applyAlignment="0" applyProtection="0"/>
    <xf numFmtId="168" fontId="84" fillId="64" borderId="158" applyNumberFormat="0" applyAlignment="0" applyProtection="0"/>
    <xf numFmtId="169" fontId="84" fillId="64" borderId="158" applyNumberFormat="0" applyAlignment="0" applyProtection="0"/>
    <xf numFmtId="168" fontId="84" fillId="64" borderId="158" applyNumberFormat="0" applyAlignment="0" applyProtection="0"/>
    <xf numFmtId="0" fontId="82" fillId="64" borderId="158" applyNumberFormat="0" applyAlignment="0" applyProtection="0"/>
    <xf numFmtId="3" fontId="2" fillId="70" borderId="138" applyFont="0">
      <alignment horizontal="right" vertical="center"/>
    </xf>
    <xf numFmtId="188" fontId="2" fillId="70" borderId="138" applyFont="0">
      <alignment horizontal="right" vertical="center"/>
    </xf>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168" fontId="93"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168" fontId="93"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169" fontId="93"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0" fontId="46" fillId="0" borderId="159" applyNumberFormat="0" applyFill="0" applyAlignment="0" applyProtection="0"/>
    <xf numFmtId="168" fontId="93" fillId="0" borderId="159" applyNumberFormat="0" applyFill="0" applyAlignment="0" applyProtection="0"/>
    <xf numFmtId="169" fontId="93" fillId="0" borderId="159" applyNumberFormat="0" applyFill="0" applyAlignment="0" applyProtection="0"/>
    <xf numFmtId="168" fontId="93" fillId="0" borderId="159" applyNumberFormat="0" applyFill="0" applyAlignment="0" applyProtection="0"/>
    <xf numFmtId="168" fontId="93" fillId="0" borderId="159" applyNumberFormat="0" applyFill="0" applyAlignment="0" applyProtection="0"/>
    <xf numFmtId="169" fontId="93" fillId="0" borderId="159" applyNumberFormat="0" applyFill="0" applyAlignment="0" applyProtection="0"/>
    <xf numFmtId="168" fontId="93" fillId="0" borderId="159" applyNumberFormat="0" applyFill="0" applyAlignment="0" applyProtection="0"/>
    <xf numFmtId="168" fontId="93" fillId="0" borderId="159" applyNumberFormat="0" applyFill="0" applyAlignment="0" applyProtection="0"/>
    <xf numFmtId="169" fontId="93" fillId="0" borderId="159" applyNumberFormat="0" applyFill="0" applyAlignment="0" applyProtection="0"/>
    <xf numFmtId="168" fontId="93" fillId="0" borderId="159" applyNumberFormat="0" applyFill="0" applyAlignment="0" applyProtection="0"/>
    <xf numFmtId="168" fontId="93" fillId="0" borderId="159" applyNumberFormat="0" applyFill="0" applyAlignment="0" applyProtection="0"/>
    <xf numFmtId="169" fontId="93" fillId="0" borderId="159" applyNumberFormat="0" applyFill="0" applyAlignment="0" applyProtection="0"/>
    <xf numFmtId="168" fontId="93" fillId="0" borderId="159" applyNumberFormat="0" applyFill="0" applyAlignment="0" applyProtection="0"/>
    <xf numFmtId="0" fontId="46" fillId="0" borderId="159" applyNumberFormat="0" applyFill="0" applyAlignment="0" applyProtection="0"/>
    <xf numFmtId="0" fontId="2" fillId="0" borderId="0"/>
  </cellStyleXfs>
  <cellXfs count="933">
    <xf numFmtId="0" fontId="0" fillId="0" borderId="0" xfId="0"/>
    <xf numFmtId="0" fontId="4" fillId="0" borderId="0" xfId="0" applyFont="1"/>
    <xf numFmtId="0" fontId="0" fillId="0" borderId="0" xfId="0" applyAlignment="1">
      <alignment wrapText="1"/>
    </xf>
    <xf numFmtId="0" fontId="4" fillId="0" borderId="3" xfId="0" applyFont="1" applyBorder="1"/>
    <xf numFmtId="0" fontId="8" fillId="0" borderId="15" xfId="0" applyFont="1" applyBorder="1"/>
    <xf numFmtId="0" fontId="11" fillId="0" borderId="0" xfId="0" applyFont="1"/>
    <xf numFmtId="0" fontId="8" fillId="0" borderId="0" xfId="0" applyFont="1" applyAlignment="1">
      <alignment horizontal="right" wrapText="1"/>
    </xf>
    <xf numFmtId="0" fontId="8" fillId="0" borderId="18" xfId="0" applyFont="1" applyBorder="1" applyAlignment="1">
      <alignment vertical="center"/>
    </xf>
    <xf numFmtId="0" fontId="8" fillId="0" borderId="21" xfId="0" applyFont="1" applyBorder="1"/>
    <xf numFmtId="0" fontId="6" fillId="0" borderId="0" xfId="0" applyFont="1"/>
    <xf numFmtId="0" fontId="8" fillId="0" borderId="0" xfId="11" applyFont="1"/>
    <xf numFmtId="0" fontId="8" fillId="0" borderId="0" xfId="0" applyFont="1"/>
    <xf numFmtId="0" fontId="8" fillId="0" borderId="0" xfId="0" applyFont="1" applyAlignment="1">
      <alignment horizontal="right"/>
    </xf>
    <xf numFmtId="0" fontId="4" fillId="0" borderId="7" xfId="0" applyFont="1" applyBorder="1"/>
    <xf numFmtId="0" fontId="4" fillId="0" borderId="0" xfId="0" applyFont="1" applyAlignment="1">
      <alignment wrapText="1"/>
    </xf>
    <xf numFmtId="0" fontId="11" fillId="0" borderId="0" xfId="0" applyFont="1" applyAlignment="1">
      <alignment wrapText="1"/>
    </xf>
    <xf numFmtId="0" fontId="11" fillId="0" borderId="0" xfId="0" applyFont="1" applyAlignment="1">
      <alignment horizontal="center"/>
    </xf>
    <xf numFmtId="0" fontId="9" fillId="0" borderId="0" xfId="11" applyFont="1"/>
    <xf numFmtId="0" fontId="8" fillId="0" borderId="8" xfId="0" applyFont="1" applyBorder="1" applyAlignment="1">
      <alignment wrapText="1"/>
    </xf>
    <xf numFmtId="0" fontId="8" fillId="0" borderId="20" xfId="0" applyFont="1" applyBorder="1" applyAlignment="1">
      <alignment wrapText="1"/>
    </xf>
    <xf numFmtId="0" fontId="5" fillId="0" borderId="0" xfId="0" applyFont="1" applyAlignment="1">
      <alignment horizontal="center"/>
    </xf>
    <xf numFmtId="0" fontId="9" fillId="0" borderId="0" xfId="0" applyFont="1" applyAlignment="1">
      <alignment horizontal="center" wrapText="1"/>
    </xf>
    <xf numFmtId="0" fontId="12" fillId="0" borderId="8" xfId="0" applyFont="1" applyBorder="1" applyAlignment="1">
      <alignment wrapText="1"/>
    </xf>
    <xf numFmtId="0" fontId="4" fillId="0" borderId="20" xfId="0" applyFont="1" applyBorder="1"/>
    <xf numFmtId="0" fontId="12" fillId="0" borderId="24" xfId="0" applyFont="1" applyBorder="1" applyAlignment="1">
      <alignment wrapText="1"/>
    </xf>
    <xf numFmtId="0" fontId="22" fillId="0" borderId="0" xfId="0" applyFont="1" applyAlignment="1">
      <alignment horizontal="center" vertical="center"/>
    </xf>
    <xf numFmtId="0" fontId="22"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2" fillId="0" borderId="0" xfId="0" applyFont="1"/>
    <xf numFmtId="0" fontId="8" fillId="0" borderId="1" xfId="0" applyFont="1" applyBorder="1"/>
    <xf numFmtId="0" fontId="4" fillId="0" borderId="0" xfId="0" applyFont="1" applyAlignment="1">
      <alignment horizontal="center" vertical="center" wrapText="1"/>
    </xf>
    <xf numFmtId="0" fontId="6" fillId="3" borderId="3" xfId="13" applyFont="1" applyFill="1" applyBorder="1" applyAlignment="1" applyProtection="1">
      <alignment vertical="center" wrapText="1"/>
      <protection locked="0"/>
    </xf>
    <xf numFmtId="0" fontId="6" fillId="3" borderId="3" xfId="13" applyFont="1" applyFill="1" applyBorder="1" applyAlignment="1" applyProtection="1">
      <alignment horizontal="left" vertical="center" wrapText="1"/>
      <protection locked="0"/>
    </xf>
    <xf numFmtId="0" fontId="6" fillId="3" borderId="3" xfId="9" applyFont="1" applyFill="1" applyBorder="1" applyAlignment="1" applyProtection="1">
      <alignment horizontal="left" vertical="center" wrapText="1"/>
      <protection locked="0"/>
    </xf>
    <xf numFmtId="0" fontId="6" fillId="0" borderId="3" xfId="13" applyFont="1" applyBorder="1" applyAlignment="1" applyProtection="1">
      <alignment horizontal="left" vertical="center" wrapText="1"/>
      <protection locked="0"/>
    </xf>
    <xf numFmtId="0" fontId="14" fillId="3" borderId="3" xfId="13" applyFont="1" applyFill="1" applyBorder="1" applyAlignment="1" applyProtection="1">
      <alignment vertical="center" wrapText="1"/>
      <protection locked="0"/>
    </xf>
    <xf numFmtId="0" fontId="6" fillId="3" borderId="7" xfId="13" applyFont="1" applyFill="1" applyBorder="1" applyAlignment="1" applyProtection="1">
      <alignment vertical="center" wrapText="1"/>
      <protection locked="0"/>
    </xf>
    <xf numFmtId="0" fontId="6" fillId="3" borderId="2" xfId="13" applyFont="1" applyFill="1" applyBorder="1" applyAlignment="1" applyProtection="1">
      <alignment vertical="center" wrapText="1"/>
      <protection locked="0"/>
    </xf>
    <xf numFmtId="0" fontId="6" fillId="3" borderId="7" xfId="13" applyFont="1" applyFill="1" applyBorder="1" applyAlignment="1" applyProtection="1">
      <alignment horizontal="left" vertical="center" wrapText="1"/>
      <protection locked="0"/>
    </xf>
    <xf numFmtId="0" fontId="5" fillId="36" borderId="3" xfId="0" applyFont="1" applyFill="1" applyBorder="1" applyAlignment="1">
      <alignment horizontal="left" vertical="top" wrapText="1"/>
    </xf>
    <xf numFmtId="1" fontId="14" fillId="36" borderId="3" xfId="2" applyNumberFormat="1" applyFont="1" applyFill="1" applyBorder="1" applyAlignment="1" applyProtection="1">
      <alignment horizontal="left" vertical="top" wrapText="1"/>
    </xf>
    <xf numFmtId="0" fontId="14" fillId="36" borderId="3" xfId="13" applyFont="1" applyFill="1" applyBorder="1" applyAlignment="1" applyProtection="1">
      <alignment vertical="center" wrapText="1"/>
      <protection locked="0"/>
    </xf>
    <xf numFmtId="0" fontId="4" fillId="0" borderId="18" xfId="0" applyFont="1" applyBorder="1"/>
    <xf numFmtId="0" fontId="22" fillId="0" borderId="3" xfId="0" applyFont="1" applyBorder="1"/>
    <xf numFmtId="0" fontId="21" fillId="0" borderId="0" xfId="0" applyFont="1"/>
    <xf numFmtId="0" fontId="6" fillId="0" borderId="3" xfId="13" applyFont="1" applyBorder="1" applyAlignment="1" applyProtection="1">
      <alignment horizontal="center" vertical="center" wrapText="1"/>
      <protection locked="0"/>
    </xf>
    <xf numFmtId="0" fontId="4" fillId="0" borderId="0" xfId="0" applyFont="1" applyAlignment="1">
      <alignment vertical="center" wrapText="1"/>
    </xf>
    <xf numFmtId="165" fontId="6" fillId="3" borderId="3" xfId="1" applyNumberFormat="1" applyFont="1" applyFill="1" applyBorder="1" applyAlignment="1" applyProtection="1">
      <alignment horizontal="center" vertical="center" wrapText="1"/>
      <protection locked="0"/>
    </xf>
    <xf numFmtId="165" fontId="6" fillId="3" borderId="18" xfId="1" applyNumberFormat="1" applyFont="1" applyFill="1" applyBorder="1" applyAlignment="1" applyProtection="1">
      <alignment horizontal="center" vertical="center" wrapText="1"/>
      <protection locked="0"/>
    </xf>
    <xf numFmtId="165" fontId="6" fillId="3" borderId="19" xfId="1" applyNumberFormat="1" applyFont="1" applyFill="1" applyBorder="1" applyAlignment="1" applyProtection="1">
      <alignment horizontal="center" vertical="center" wrapText="1"/>
      <protection locked="0"/>
    </xf>
    <xf numFmtId="0" fontId="4" fillId="0" borderId="15" xfId="0" applyFont="1" applyBorder="1"/>
    <xf numFmtId="0" fontId="4" fillId="0" borderId="17" xfId="0" applyFont="1" applyBorder="1"/>
    <xf numFmtId="0" fontId="6" fillId="3" borderId="21" xfId="9" applyFont="1" applyFill="1" applyBorder="1" applyAlignment="1" applyProtection="1">
      <alignment horizontal="left" vertical="center"/>
      <protection locked="0"/>
    </xf>
    <xf numFmtId="0" fontId="14" fillId="3" borderId="23" xfId="16" applyFont="1" applyFill="1" applyBorder="1" applyProtection="1">
      <protection locked="0"/>
    </xf>
    <xf numFmtId="0" fontId="8" fillId="3" borderId="3" xfId="5" applyFont="1" applyFill="1" applyBorder="1" applyProtection="1">
      <protection locked="0"/>
    </xf>
    <xf numFmtId="0" fontId="8" fillId="0" borderId="3" xfId="13" applyFont="1" applyBorder="1" applyAlignment="1" applyProtection="1">
      <alignment horizontal="center" vertical="center" wrapText="1"/>
      <protection locked="0"/>
    </xf>
    <xf numFmtId="0" fontId="8" fillId="3" borderId="3" xfId="13" applyFont="1" applyFill="1" applyBorder="1" applyAlignment="1" applyProtection="1">
      <alignment horizontal="center" vertical="center" wrapText="1"/>
      <protection locked="0"/>
    </xf>
    <xf numFmtId="3" fontId="8" fillId="3" borderId="3" xfId="1" applyNumberFormat="1" applyFont="1" applyFill="1" applyBorder="1" applyAlignment="1" applyProtection="1">
      <alignment horizontal="center" vertical="center" wrapText="1"/>
      <protection locked="0"/>
    </xf>
    <xf numFmtId="9" fontId="8" fillId="3" borderId="3" xfId="15" applyNumberFormat="1" applyFont="1" applyFill="1" applyBorder="1" applyAlignment="1" applyProtection="1">
      <alignment horizontal="center" vertical="center"/>
      <protection locked="0"/>
    </xf>
    <xf numFmtId="0" fontId="9" fillId="3" borderId="3" xfId="13" applyFont="1" applyFill="1" applyBorder="1" applyAlignment="1" applyProtection="1">
      <alignment wrapText="1"/>
      <protection locked="0"/>
    </xf>
    <xf numFmtId="0" fontId="8" fillId="3" borderId="3" xfId="13" applyFont="1" applyFill="1" applyBorder="1" applyAlignment="1" applyProtection="1">
      <alignment horizontal="left" vertical="center" wrapText="1"/>
      <protection locked="0"/>
    </xf>
    <xf numFmtId="166" fontId="8" fillId="3" borderId="3" xfId="8" applyNumberFormat="1" applyFont="1" applyFill="1" applyBorder="1" applyAlignment="1" applyProtection="1">
      <alignment horizontal="right" wrapText="1"/>
      <protection locked="0"/>
    </xf>
    <xf numFmtId="0" fontId="8" fillId="0" borderId="3" xfId="13" applyFont="1" applyBorder="1" applyAlignment="1" applyProtection="1">
      <alignment horizontal="left" vertical="center" wrapText="1"/>
      <protection locked="0"/>
    </xf>
    <xf numFmtId="166" fontId="8" fillId="4" borderId="3" xfId="8" applyNumberFormat="1" applyFont="1" applyFill="1" applyBorder="1" applyAlignment="1" applyProtection="1">
      <alignment horizontal="right" wrapText="1"/>
      <protection locked="0"/>
    </xf>
    <xf numFmtId="0" fontId="9" fillId="0" borderId="3" xfId="13" applyFont="1" applyBorder="1" applyAlignment="1" applyProtection="1">
      <alignment wrapText="1"/>
      <protection locked="0"/>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6" fillId="0" borderId="0" xfId="11" applyFont="1" applyAlignment="1">
      <alignment vertical="center"/>
    </xf>
    <xf numFmtId="0" fontId="4" fillId="0" borderId="18" xfId="0" applyFont="1" applyBorder="1" applyAlignment="1">
      <alignment vertical="center"/>
    </xf>
    <xf numFmtId="0" fontId="8" fillId="2" borderId="21" xfId="0" applyFont="1" applyFill="1" applyBorder="1" applyAlignment="1">
      <alignment horizontal="right" vertical="center"/>
    </xf>
    <xf numFmtId="0" fontId="4" fillId="0" borderId="51" xfId="0" applyFont="1" applyBorder="1"/>
    <xf numFmtId="0" fontId="4" fillId="0" borderId="52" xfId="0" applyFont="1" applyBorder="1"/>
    <xf numFmtId="0" fontId="6" fillId="0" borderId="15" xfId="9" applyFont="1" applyBorder="1" applyAlignment="1" applyProtection="1">
      <alignment horizontal="center" vertical="center"/>
      <protection locked="0"/>
    </xf>
    <xf numFmtId="0" fontId="14" fillId="3" borderId="5" xfId="9" applyFont="1" applyFill="1" applyBorder="1" applyAlignment="1" applyProtection="1">
      <alignment horizontal="center" vertical="center" wrapText="1"/>
      <protection locked="0"/>
    </xf>
    <xf numFmtId="165" fontId="6" fillId="3" borderId="17" xfId="2" applyNumberFormat="1" applyFont="1" applyFill="1" applyBorder="1" applyAlignment="1" applyProtection="1">
      <alignment horizontal="center" vertical="center"/>
      <protection locked="0"/>
    </xf>
    <xf numFmtId="0" fontId="6" fillId="0" borderId="18" xfId="9" applyFont="1" applyBorder="1" applyAlignment="1" applyProtection="1">
      <alignment horizontal="center" vertical="center"/>
      <protection locked="0"/>
    </xf>
    <xf numFmtId="0" fontId="6" fillId="0" borderId="0" xfId="13" applyFont="1" applyAlignment="1" applyProtection="1">
      <alignment wrapText="1"/>
      <protection locked="0"/>
    </xf>
    <xf numFmtId="0" fontId="6" fillId="0" borderId="18" xfId="9" applyFont="1" applyBorder="1" applyAlignment="1" applyProtection="1">
      <alignment horizontal="center" vertical="center" wrapText="1"/>
      <protection locked="0"/>
    </xf>
    <xf numFmtId="0" fontId="14" fillId="36" borderId="22" xfId="13" applyFont="1" applyFill="1" applyBorder="1" applyAlignment="1" applyProtection="1">
      <alignment vertical="center" wrapText="1"/>
      <protection locked="0"/>
    </xf>
    <xf numFmtId="167" fontId="22" fillId="0" borderId="54" xfId="0" applyNumberFormat="1" applyFont="1" applyBorder="1" applyAlignment="1">
      <alignment horizontal="center"/>
    </xf>
    <xf numFmtId="167" fontId="18" fillId="0" borderId="54" xfId="0" applyNumberFormat="1" applyFont="1" applyBorder="1" applyAlignment="1">
      <alignment horizontal="center"/>
    </xf>
    <xf numFmtId="167" fontId="22" fillId="0" borderId="56" xfId="0" applyNumberFormat="1" applyFont="1" applyBorder="1" applyAlignment="1">
      <alignment horizontal="center"/>
    </xf>
    <xf numFmtId="167" fontId="22" fillId="0" borderId="57" xfId="0" applyNumberFormat="1" applyFont="1" applyBorder="1" applyAlignment="1">
      <alignment horizont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58" xfId="0" applyFont="1" applyBorder="1"/>
    <xf numFmtId="0" fontId="4" fillId="0" borderId="16" xfId="0" applyFont="1" applyBorder="1"/>
    <xf numFmtId="0" fontId="4" fillId="0" borderId="21" xfId="0" applyFont="1" applyBorder="1"/>
    <xf numFmtId="0" fontId="6" fillId="3" borderId="18" xfId="5" applyFont="1" applyFill="1" applyBorder="1" applyAlignment="1" applyProtection="1">
      <alignment horizontal="right" vertical="center"/>
      <protection locked="0"/>
    </xf>
    <xf numFmtId="0" fontId="14" fillId="3" borderId="22" xfId="16" applyFont="1" applyFill="1" applyBorder="1" applyProtection="1">
      <protection locked="0"/>
    </xf>
    <xf numFmtId="0" fontId="4" fillId="0" borderId="16" xfId="0" applyFont="1" applyBorder="1" applyAlignment="1">
      <alignment wrapText="1"/>
    </xf>
    <xf numFmtId="0" fontId="4" fillId="0" borderId="17" xfId="0" applyFont="1" applyBorder="1" applyAlignment="1">
      <alignment wrapText="1"/>
    </xf>
    <xf numFmtId="0" fontId="5" fillId="0" borderId="22" xfId="0" applyFont="1" applyBorder="1"/>
    <xf numFmtId="0" fontId="8" fillId="3" borderId="18" xfId="5" applyFont="1" applyFill="1" applyBorder="1" applyAlignment="1" applyProtection="1">
      <alignment horizontal="left" vertical="center"/>
      <protection locked="0"/>
    </xf>
    <xf numFmtId="0" fontId="8" fillId="3" borderId="19" xfId="13" applyFont="1" applyFill="1" applyBorder="1" applyAlignment="1" applyProtection="1">
      <alignment horizontal="center" vertical="center" wrapText="1"/>
      <protection locked="0"/>
    </xf>
    <xf numFmtId="0" fontId="8" fillId="3" borderId="18" xfId="5" applyFont="1" applyFill="1" applyBorder="1" applyAlignment="1" applyProtection="1">
      <alignment horizontal="right" vertical="center"/>
      <protection locked="0"/>
    </xf>
    <xf numFmtId="3" fontId="8" fillId="36" borderId="19" xfId="5" applyNumberFormat="1" applyFont="1" applyFill="1" applyBorder="1" applyProtection="1">
      <protection locked="0"/>
    </xf>
    <xf numFmtId="0" fontId="8" fillId="3" borderId="21" xfId="9" applyFont="1" applyFill="1" applyBorder="1" applyAlignment="1" applyProtection="1">
      <alignment horizontal="right" vertical="center"/>
      <protection locked="0"/>
    </xf>
    <xf numFmtId="0" fontId="9" fillId="3" borderId="22" xfId="16" applyFont="1" applyFill="1" applyBorder="1" applyProtection="1">
      <protection locked="0"/>
    </xf>
    <xf numFmtId="3" fontId="9" fillId="36" borderId="22" xfId="16" applyNumberFormat="1" applyFont="1" applyFill="1" applyBorder="1" applyProtection="1">
      <protection locked="0"/>
    </xf>
    <xf numFmtId="165" fontId="9" fillId="36" borderId="23" xfId="1" applyNumberFormat="1" applyFont="1" applyFill="1" applyBorder="1" applyAlignment="1" applyProtection="1">
      <protection locked="0"/>
    </xf>
    <xf numFmtId="0" fontId="4" fillId="0" borderId="51" xfId="0" applyFont="1" applyBorder="1" applyAlignment="1">
      <alignment horizontal="center"/>
    </xf>
    <xf numFmtId="0" fontId="4" fillId="0" borderId="52" xfId="0" applyFont="1" applyBorder="1" applyAlignment="1">
      <alignment horizontal="center"/>
    </xf>
    <xf numFmtId="0" fontId="4" fillId="0" borderId="16" xfId="0" applyFont="1" applyBorder="1" applyAlignment="1">
      <alignment horizontal="center"/>
    </xf>
    <xf numFmtId="0" fontId="4" fillId="0" borderId="17" xfId="0" applyFont="1" applyBorder="1" applyAlignment="1">
      <alignment horizontal="center"/>
    </xf>
    <xf numFmtId="0" fontId="6" fillId="3" borderId="3" xfId="13" applyFont="1" applyFill="1" applyBorder="1" applyAlignment="1" applyProtection="1">
      <alignment horizontal="left" vertical="center"/>
      <protection locked="0"/>
    </xf>
    <xf numFmtId="0" fontId="6" fillId="3" borderId="3" xfId="13" applyFont="1" applyFill="1" applyBorder="1" applyAlignment="1" applyProtection="1">
      <alignment horizontal="left" vertical="center" wrapText="1" indent="3"/>
      <protection locked="0"/>
    </xf>
    <xf numFmtId="0" fontId="4" fillId="0" borderId="19" xfId="0" applyFont="1" applyBorder="1" applyAlignment="1">
      <alignment horizontal="center" vertical="center"/>
    </xf>
    <xf numFmtId="0" fontId="1" fillId="0" borderId="0" xfId="0" applyFont="1"/>
    <xf numFmtId="0" fontId="8" fillId="3" borderId="3" xfId="20960" applyFont="1" applyFill="1" applyBorder="1" applyAlignment="1">
      <alignment horizontal="left" wrapText="1" indent="1"/>
    </xf>
    <xf numFmtId="0" fontId="8" fillId="0" borderId="3" xfId="20960" applyFont="1" applyBorder="1" applyAlignment="1">
      <alignment horizontal="left" wrapText="1" indent="1"/>
    </xf>
    <xf numFmtId="0" fontId="102" fillId="0" borderId="3" xfId="20960" applyFont="1" applyBorder="1" applyAlignment="1">
      <alignment horizontal="center" vertical="center"/>
    </xf>
    <xf numFmtId="0" fontId="103" fillId="0" borderId="0" xfId="0" applyFont="1" applyAlignment="1">
      <alignment wrapText="1"/>
    </xf>
    <xf numFmtId="0" fontId="8" fillId="0" borderId="2" xfId="20960" applyFont="1" applyBorder="1" applyAlignment="1">
      <alignment horizontal="left" wrapText="1" indent="1"/>
    </xf>
    <xf numFmtId="0" fontId="14" fillId="0" borderId="16" xfId="11" applyFont="1" applyBorder="1" applyAlignment="1">
      <alignment horizontal="center" vertical="center"/>
    </xf>
    <xf numFmtId="0" fontId="8" fillId="0" borderId="0" xfId="11" applyFont="1" applyAlignment="1">
      <alignment horizontal="left"/>
    </xf>
    <xf numFmtId="0" fontId="17" fillId="0" borderId="0" xfId="11" applyFont="1" applyAlignment="1">
      <alignment horizontal="right"/>
    </xf>
    <xf numFmtId="0" fontId="0" fillId="0" borderId="15" xfId="0" applyBorder="1" applyAlignment="1">
      <alignment horizontal="center" vertical="center"/>
    </xf>
    <xf numFmtId="0" fontId="5" fillId="36" borderId="26" xfId="0" applyFont="1" applyFill="1" applyBorder="1" applyAlignment="1">
      <alignment wrapText="1"/>
    </xf>
    <xf numFmtId="0" fontId="4" fillId="0" borderId="9" xfId="0" applyFont="1" applyBorder="1" applyAlignment="1">
      <alignment vertical="center" wrapText="1"/>
    </xf>
    <xf numFmtId="0" fontId="5" fillId="36" borderId="9" xfId="0" applyFont="1" applyFill="1" applyBorder="1" applyAlignment="1">
      <alignment wrapText="1"/>
    </xf>
    <xf numFmtId="0" fontId="5" fillId="36" borderId="63" xfId="0" applyFont="1" applyFill="1" applyBorder="1" applyAlignment="1">
      <alignment wrapText="1"/>
    </xf>
    <xf numFmtId="0" fontId="14" fillId="0" borderId="0" xfId="11" applyFont="1" applyAlignment="1">
      <alignment horizontal="center" vertical="center" wrapText="1"/>
    </xf>
    <xf numFmtId="0" fontId="4" fillId="0" borderId="18" xfId="0" applyFont="1" applyBorder="1" applyAlignment="1">
      <alignment horizontal="center" vertical="center" wrapText="1"/>
    </xf>
    <xf numFmtId="0" fontId="4" fillId="0" borderId="9" xfId="0" applyFont="1" applyBorder="1"/>
    <xf numFmtId="0" fontId="4" fillId="0" borderId="9" xfId="0" applyFont="1" applyBorder="1" applyAlignment="1">
      <alignment wrapText="1"/>
    </xf>
    <xf numFmtId="0" fontId="4" fillId="0" borderId="21" xfId="0" applyFont="1" applyBorder="1" applyAlignment="1">
      <alignment horizontal="center" vertical="center" wrapText="1"/>
    </xf>
    <xf numFmtId="0" fontId="4" fillId="0" borderId="9" xfId="0" applyFont="1" applyBorder="1" applyAlignment="1">
      <alignment vertical="center"/>
    </xf>
    <xf numFmtId="0" fontId="9" fillId="0" borderId="0" xfId="11" applyFont="1" applyAlignment="1">
      <alignment horizontal="center"/>
    </xf>
    <xf numFmtId="0" fontId="4" fillId="0" borderId="6" xfId="0" applyFont="1" applyBorder="1" applyAlignment="1">
      <alignment horizontal="center" vertical="center" wrapText="1"/>
    </xf>
    <xf numFmtId="0" fontId="17" fillId="0" borderId="0" xfId="0" applyFont="1" applyAlignment="1" applyProtection="1">
      <alignment horizontal="right"/>
      <protection locked="0"/>
    </xf>
    <xf numFmtId="0" fontId="9" fillId="0" borderId="1" xfId="0" applyFont="1" applyBorder="1" applyAlignment="1">
      <alignment horizontal="center"/>
    </xf>
    <xf numFmtId="0" fontId="14" fillId="0" borderId="1" xfId="0" applyFont="1" applyBorder="1" applyAlignment="1">
      <alignment horizontal="center" vertical="center"/>
    </xf>
    <xf numFmtId="0" fontId="4" fillId="0" borderId="1" xfId="0" applyFont="1" applyBorder="1"/>
    <xf numFmtId="0" fontId="5" fillId="0" borderId="1" xfId="0" applyFont="1" applyBorder="1" applyAlignment="1">
      <alignment horizontal="center"/>
    </xf>
    <xf numFmtId="0" fontId="17" fillId="0" borderId="1" xfId="0" applyFont="1" applyBorder="1" applyAlignment="1">
      <alignment horizontal="center"/>
    </xf>
    <xf numFmtId="0" fontId="105" fillId="0" borderId="0" xfId="0" applyFont="1"/>
    <xf numFmtId="49" fontId="105" fillId="0" borderId="7" xfId="0" applyNumberFormat="1" applyFont="1" applyBorder="1" applyAlignment="1">
      <alignment horizontal="right" vertical="center"/>
    </xf>
    <xf numFmtId="49" fontId="105" fillId="0" borderId="71" xfId="0" applyNumberFormat="1" applyFont="1" applyBorder="1" applyAlignment="1">
      <alignment horizontal="right" vertical="center"/>
    </xf>
    <xf numFmtId="49" fontId="105" fillId="0" borderId="74" xfId="0" applyNumberFormat="1" applyFont="1" applyBorder="1" applyAlignment="1">
      <alignment horizontal="right" vertical="center"/>
    </xf>
    <xf numFmtId="49" fontId="105" fillId="0" borderId="79" xfId="0" applyNumberFormat="1" applyFont="1" applyBorder="1" applyAlignment="1">
      <alignment horizontal="right" vertical="center"/>
    </xf>
    <xf numFmtId="0" fontId="105" fillId="0" borderId="0" xfId="0" applyFont="1" applyAlignment="1">
      <alignment horizontal="left"/>
    </xf>
    <xf numFmtId="0" fontId="105" fillId="0" borderId="79" xfId="0" applyFont="1" applyBorder="1" applyAlignment="1">
      <alignment horizontal="right" vertical="center"/>
    </xf>
    <xf numFmtId="49" fontId="105" fillId="0" borderId="0" xfId="0" applyNumberFormat="1" applyFont="1" applyAlignment="1">
      <alignment horizontal="right" vertical="center"/>
    </xf>
    <xf numFmtId="0" fontId="105" fillId="0" borderId="0" xfId="0" applyFont="1" applyAlignment="1">
      <alignment vertical="center" wrapText="1"/>
    </xf>
    <xf numFmtId="0" fontId="105" fillId="0" borderId="0" xfId="0" applyFont="1" applyAlignment="1">
      <alignment horizontal="left" vertical="center" wrapText="1"/>
    </xf>
    <xf numFmtId="0" fontId="8" fillId="0" borderId="0" xfId="0" applyFont="1" applyAlignment="1">
      <alignment horizontal="left" wrapText="1"/>
    </xf>
    <xf numFmtId="0" fontId="8" fillId="0" borderId="1" xfId="11" applyFont="1" applyBorder="1"/>
    <xf numFmtId="0" fontId="14" fillId="0" borderId="1" xfId="11" applyFont="1" applyBorder="1" applyAlignment="1">
      <alignment horizontal="left" vertical="center"/>
    </xf>
    <xf numFmtId="0" fontId="6" fillId="3" borderId="3" xfId="20960" applyFont="1" applyFill="1" applyBorder="1" applyAlignment="1">
      <alignment horizontal="right" indent="1"/>
    </xf>
    <xf numFmtId="0" fontId="6" fillId="3" borderId="2" xfId="20960" applyFont="1" applyFill="1" applyBorder="1" applyAlignment="1">
      <alignment horizontal="right" indent="1"/>
    </xf>
    <xf numFmtId="193" fontId="8" fillId="2" borderId="22" xfId="0" applyNumberFormat="1" applyFont="1" applyFill="1" applyBorder="1" applyAlignment="1" applyProtection="1">
      <alignment vertical="center"/>
      <protection locked="0"/>
    </xf>
    <xf numFmtId="193" fontId="16" fillId="2" borderId="23" xfId="0" applyNumberFormat="1" applyFont="1" applyFill="1" applyBorder="1" applyAlignment="1" applyProtection="1">
      <alignment vertical="center"/>
      <protection locked="0"/>
    </xf>
    <xf numFmtId="193" fontId="0" fillId="36" borderId="17" xfId="0" applyNumberFormat="1" applyFill="1" applyBorder="1" applyAlignment="1">
      <alignment horizontal="center" vertical="center"/>
    </xf>
    <xf numFmtId="193" fontId="0" fillId="0" borderId="19" xfId="0" applyNumberFormat="1" applyBorder="1"/>
    <xf numFmtId="193" fontId="0" fillId="0" borderId="19" xfId="0" applyNumberFormat="1" applyBorder="1" applyAlignment="1">
      <alignment wrapText="1"/>
    </xf>
    <xf numFmtId="193" fontId="0" fillId="36" borderId="19" xfId="0" applyNumberFormat="1" applyFill="1" applyBorder="1" applyAlignment="1">
      <alignment horizontal="center" vertical="center" wrapText="1"/>
    </xf>
    <xf numFmtId="193" fontId="0" fillId="36" borderId="23" xfId="0" applyNumberFormat="1" applyFill="1" applyBorder="1" applyAlignment="1">
      <alignment horizontal="center" vertical="center" wrapText="1"/>
    </xf>
    <xf numFmtId="193" fontId="18" fillId="0" borderId="13" xfId="0" applyNumberFormat="1" applyFont="1" applyBorder="1" applyAlignment="1">
      <alignment vertical="center"/>
    </xf>
    <xf numFmtId="193" fontId="4" fillId="36" borderId="22" xfId="0" applyNumberFormat="1" applyFont="1" applyFill="1" applyBorder="1"/>
    <xf numFmtId="193" fontId="4" fillId="36" borderId="48" xfId="0" applyNumberFormat="1" applyFont="1" applyFill="1" applyBorder="1"/>
    <xf numFmtId="193" fontId="4" fillId="36" borderId="21" xfId="0" applyNumberFormat="1" applyFont="1" applyFill="1" applyBorder="1"/>
    <xf numFmtId="193" fontId="4" fillId="36" borderId="23" xfId="0" applyNumberFormat="1" applyFont="1" applyFill="1" applyBorder="1"/>
    <xf numFmtId="193" fontId="4" fillId="36" borderId="49" xfId="0" applyNumberFormat="1" applyFont="1" applyFill="1" applyBorder="1"/>
    <xf numFmtId="193" fontId="8" fillId="36" borderId="3" xfId="5" applyNumberFormat="1" applyFont="1" applyFill="1" applyBorder="1" applyProtection="1">
      <protection locked="0"/>
    </xf>
    <xf numFmtId="193" fontId="8" fillId="3" borderId="3" xfId="5" applyNumberFormat="1" applyFont="1" applyFill="1" applyBorder="1" applyProtection="1">
      <protection locked="0"/>
    </xf>
    <xf numFmtId="193" fontId="9" fillId="36" borderId="22" xfId="16" applyNumberFormat="1" applyFont="1" applyFill="1" applyBorder="1" applyProtection="1">
      <protection locked="0"/>
    </xf>
    <xf numFmtId="193" fontId="8" fillId="36" borderId="3" xfId="1" applyNumberFormat="1" applyFont="1" applyFill="1" applyBorder="1" applyProtection="1">
      <protection locked="0"/>
    </xf>
    <xf numFmtId="193" fontId="8" fillId="0" borderId="3" xfId="1" applyNumberFormat="1" applyFont="1" applyFill="1" applyBorder="1" applyProtection="1">
      <protection locked="0"/>
    </xf>
    <xf numFmtId="193" fontId="9" fillId="36" borderId="22" xfId="1" applyNumberFormat="1" applyFont="1" applyFill="1" applyBorder="1" applyAlignment="1" applyProtection="1">
      <protection locked="0"/>
    </xf>
    <xf numFmtId="193" fontId="8" fillId="3" borderId="22" xfId="5" applyNumberFormat="1" applyFont="1" applyFill="1" applyBorder="1" applyProtection="1">
      <protection locked="0"/>
    </xf>
    <xf numFmtId="193" fontId="22" fillId="0" borderId="0" xfId="0" applyNumberFormat="1" applyFont="1"/>
    <xf numFmtId="0" fontId="4" fillId="0" borderId="25" xfId="0" applyFont="1" applyBorder="1" applyAlignment="1">
      <alignment horizontal="center" vertical="center"/>
    </xf>
    <xf numFmtId="0" fontId="4" fillId="0" borderId="25" xfId="0" applyFont="1" applyBorder="1" applyAlignment="1">
      <alignment wrapText="1"/>
    </xf>
    <xf numFmtId="193" fontId="4" fillId="0" borderId="20" xfId="0" applyNumberFormat="1" applyFont="1" applyBorder="1"/>
    <xf numFmtId="193" fontId="4" fillId="0" borderId="20" xfId="0" applyNumberFormat="1" applyFont="1" applyBorder="1" applyAlignment="1">
      <alignment wrapText="1"/>
    </xf>
    <xf numFmtId="0" fontId="4" fillId="0" borderId="3" xfId="0" applyFont="1" applyBorder="1" applyAlignment="1">
      <alignment horizontal="center" vertical="center" wrapText="1"/>
    </xf>
    <xf numFmtId="9" fontId="106" fillId="0" borderId="3" xfId="0" applyNumberFormat="1" applyFont="1" applyBorder="1" applyAlignment="1">
      <alignment horizontal="center" vertical="center"/>
    </xf>
    <xf numFmtId="0" fontId="5" fillId="0" borderId="0" xfId="0" applyFont="1" applyAlignment="1">
      <alignment horizontal="center" wrapText="1"/>
    </xf>
    <xf numFmtId="9" fontId="4" fillId="36" borderId="23" xfId="20961" applyFont="1" applyFill="1" applyBorder="1"/>
    <xf numFmtId="167" fontId="4" fillId="0" borderId="19" xfId="0" applyNumberFormat="1" applyFont="1" applyBorder="1"/>
    <xf numFmtId="0" fontId="8" fillId="0" borderId="15" xfId="0" applyFont="1" applyBorder="1" applyAlignment="1">
      <alignment horizontal="right" vertical="center" wrapText="1"/>
    </xf>
    <xf numFmtId="0" fontId="6" fillId="0" borderId="16" xfId="0" applyFont="1" applyBorder="1" applyAlignment="1">
      <alignment vertical="center" wrapText="1"/>
    </xf>
    <xf numFmtId="169" fontId="25" fillId="37" borderId="0" xfId="20"/>
    <xf numFmtId="169" fontId="25" fillId="37" borderId="87" xfId="20" applyBorder="1"/>
    <xf numFmtId="0" fontId="4" fillId="0" borderId="7" xfId="0" applyFont="1" applyBorder="1" applyAlignment="1">
      <alignment vertical="center"/>
    </xf>
    <xf numFmtId="0" fontId="4" fillId="0" borderId="50" xfId="0" applyFont="1" applyBorder="1" applyAlignment="1">
      <alignment vertical="center"/>
    </xf>
    <xf numFmtId="0" fontId="4" fillId="0" borderId="16" xfId="0" applyFont="1" applyBorder="1" applyAlignment="1">
      <alignment vertical="center"/>
    </xf>
    <xf numFmtId="0" fontId="4" fillId="0" borderId="90" xfId="0" applyFont="1" applyBorder="1" applyAlignment="1">
      <alignment vertical="center"/>
    </xf>
    <xf numFmtId="0" fontId="4" fillId="0" borderId="15" xfId="0" applyFont="1" applyBorder="1" applyAlignment="1">
      <alignment horizontal="center" vertical="center"/>
    </xf>
    <xf numFmtId="0" fontId="4" fillId="0" borderId="100" xfId="0" applyFont="1" applyBorder="1" applyAlignment="1">
      <alignment horizontal="center" vertical="center"/>
    </xf>
    <xf numFmtId="0" fontId="4" fillId="0" borderId="102" xfId="0" applyFont="1" applyBorder="1" applyAlignment="1">
      <alignment horizontal="center" vertical="center"/>
    </xf>
    <xf numFmtId="169" fontId="25" fillId="37" borderId="28" xfId="20" applyBorder="1"/>
    <xf numFmtId="169" fontId="25" fillId="37" borderId="103" xfId="20" applyBorder="1"/>
    <xf numFmtId="169" fontId="25" fillId="37" borderId="52" xfId="20" applyBorder="1"/>
    <xf numFmtId="0" fontId="4" fillId="3" borderId="58" xfId="0" applyFont="1" applyFill="1" applyBorder="1" applyAlignment="1">
      <alignment horizontal="center" vertical="center"/>
    </xf>
    <xf numFmtId="0" fontId="4" fillId="3" borderId="0" xfId="0" applyFont="1" applyFill="1" applyAlignment="1">
      <alignment vertical="center"/>
    </xf>
    <xf numFmtId="0" fontId="4" fillId="0" borderId="64" xfId="0" applyFont="1" applyBorder="1" applyAlignment="1">
      <alignment horizontal="center" vertical="center"/>
    </xf>
    <xf numFmtId="0" fontId="13" fillId="3" borderId="104" xfId="0" applyFont="1" applyFill="1" applyBorder="1" applyAlignment="1">
      <alignment horizontal="left"/>
    </xf>
    <xf numFmtId="0" fontId="105" fillId="0" borderId="81" xfId="0" applyFont="1" applyBorder="1" applyAlignment="1">
      <alignment horizontal="right" vertical="center"/>
    </xf>
    <xf numFmtId="0" fontId="5" fillId="3" borderId="106" xfId="0" applyFont="1" applyFill="1" applyBorder="1" applyAlignment="1">
      <alignment vertical="center"/>
    </xf>
    <xf numFmtId="0" fontId="4" fillId="3" borderId="20" xfId="0" applyFont="1" applyFill="1" applyBorder="1" applyAlignment="1">
      <alignment vertical="center"/>
    </xf>
    <xf numFmtId="169" fontId="25" fillId="37" borderId="24" xfId="20" applyBorder="1"/>
    <xf numFmtId="0" fontId="4" fillId="0" borderId="7" xfId="0" applyFont="1" applyBorder="1" applyAlignment="1">
      <alignment horizontal="center" vertical="center" wrapText="1"/>
    </xf>
    <xf numFmtId="0" fontId="4" fillId="0" borderId="59" xfId="0" applyFont="1" applyBorder="1" applyAlignment="1">
      <alignment horizontal="center" vertical="center" wrapText="1"/>
    </xf>
    <xf numFmtId="0" fontId="6" fillId="0" borderId="15" xfId="11" applyFont="1" applyBorder="1" applyAlignment="1">
      <alignment vertical="center"/>
    </xf>
    <xf numFmtId="0" fontId="6" fillId="0" borderId="16" xfId="11" applyFont="1" applyBorder="1" applyAlignment="1">
      <alignment vertical="center"/>
    </xf>
    <xf numFmtId="0" fontId="14" fillId="0" borderId="17" xfId="11" applyFont="1" applyBorder="1" applyAlignment="1">
      <alignment horizontal="center" vertical="center"/>
    </xf>
    <xf numFmtId="0" fontId="6" fillId="0" borderId="0" xfId="0" applyFont="1" applyAlignment="1">
      <alignment wrapText="1"/>
    </xf>
    <xf numFmtId="0" fontId="5" fillId="36" borderId="16" xfId="0" applyFont="1" applyFill="1" applyBorder="1" applyAlignment="1">
      <alignment horizontal="center" vertical="center" wrapText="1"/>
    </xf>
    <xf numFmtId="0" fontId="5" fillId="36" borderId="17" xfId="0" applyFont="1" applyFill="1" applyBorder="1" applyAlignment="1">
      <alignment horizontal="center" vertical="center" wrapText="1"/>
    </xf>
    <xf numFmtId="0" fontId="5" fillId="36" borderId="107" xfId="0" applyFont="1" applyFill="1" applyBorder="1" applyAlignment="1">
      <alignment horizontal="left" vertical="center" wrapText="1"/>
    </xf>
    <xf numFmtId="0" fontId="5" fillId="36" borderId="93" xfId="0" applyFont="1" applyFill="1" applyBorder="1" applyAlignment="1">
      <alignment horizontal="left" vertical="center" wrapText="1"/>
    </xf>
    <xf numFmtId="0" fontId="5" fillId="36" borderId="105" xfId="0" applyFont="1" applyFill="1" applyBorder="1" applyAlignment="1">
      <alignment horizontal="left" vertical="center" wrapText="1"/>
    </xf>
    <xf numFmtId="0" fontId="4" fillId="0" borderId="107" xfId="0" applyFont="1" applyBorder="1" applyAlignment="1">
      <alignment horizontal="right" vertical="center" wrapText="1"/>
    </xf>
    <xf numFmtId="0" fontId="4" fillId="0" borderId="93" xfId="0" applyFont="1" applyBorder="1" applyAlignment="1">
      <alignment horizontal="left" vertical="center" wrapText="1"/>
    </xf>
    <xf numFmtId="0" fontId="108" fillId="0" borderId="107" xfId="0" applyFont="1" applyBorder="1" applyAlignment="1">
      <alignment horizontal="right" vertical="center" wrapText="1"/>
    </xf>
    <xf numFmtId="0" fontId="108" fillId="0" borderId="93" xfId="0" applyFont="1" applyBorder="1" applyAlignment="1">
      <alignment horizontal="left" vertical="center" wrapText="1"/>
    </xf>
    <xf numFmtId="0" fontId="5" fillId="0" borderId="107" xfId="0" applyFont="1" applyBorder="1" applyAlignment="1">
      <alignment horizontal="left" vertical="center" wrapText="1"/>
    </xf>
    <xf numFmtId="0" fontId="5" fillId="0" borderId="0" xfId="21410" applyFont="1" applyAlignment="1" applyProtection="1">
      <alignment horizontal="left" vertical="center"/>
      <protection locked="0"/>
    </xf>
    <xf numFmtId="0" fontId="4" fillId="0" borderId="0" xfId="0" applyFont="1" applyAlignment="1">
      <alignment horizontal="left" vertical="center"/>
    </xf>
    <xf numFmtId="0" fontId="108" fillId="0" borderId="0" xfId="0" applyFont="1" applyAlignment="1">
      <alignment horizontal="left" vertical="center"/>
    </xf>
    <xf numFmtId="49" fontId="109" fillId="0" borderId="21" xfId="5" applyNumberFormat="1" applyFont="1" applyBorder="1" applyAlignment="1" applyProtection="1">
      <alignment horizontal="left" vertical="center"/>
      <protection locked="0"/>
    </xf>
    <xf numFmtId="0" fontId="110" fillId="0" borderId="22" xfId="9" applyFont="1" applyBorder="1" applyAlignment="1" applyProtection="1">
      <alignment horizontal="left" vertical="center" wrapText="1"/>
      <protection locked="0"/>
    </xf>
    <xf numFmtId="0" fontId="10" fillId="0" borderId="93" xfId="17" applyFill="1" applyBorder="1" applyAlignment="1" applyProtection="1"/>
    <xf numFmtId="49" fontId="108" fillId="0" borderId="107" xfId="0" applyNumberFormat="1" applyFont="1" applyBorder="1" applyAlignment="1">
      <alignment horizontal="right" vertical="center" wrapText="1"/>
    </xf>
    <xf numFmtId="0" fontId="6" fillId="3" borderId="93" xfId="20960" applyFont="1" applyFill="1" applyBorder="1"/>
    <xf numFmtId="0" fontId="102" fillId="0" borderId="93" xfId="20960" applyFont="1" applyBorder="1" applyAlignment="1">
      <alignment horizontal="center" vertical="center"/>
    </xf>
    <xf numFmtId="0" fontId="4" fillId="0" borderId="93" xfId="0" applyFont="1" applyBorder="1"/>
    <xf numFmtId="0" fontId="10" fillId="0" borderId="93" xfId="17" applyFill="1" applyBorder="1" applyAlignment="1" applyProtection="1">
      <alignment horizontal="left" vertical="center" wrapText="1"/>
    </xf>
    <xf numFmtId="49" fontId="108" fillId="0" borderId="93" xfId="0" applyNumberFormat="1" applyFont="1" applyBorder="1" applyAlignment="1">
      <alignment horizontal="right" vertical="center" wrapText="1"/>
    </xf>
    <xf numFmtId="0" fontId="10" fillId="0" borderId="93" xfId="17" applyFill="1" applyBorder="1" applyAlignment="1" applyProtection="1">
      <alignment horizontal="left" vertical="center"/>
    </xf>
    <xf numFmtId="0" fontId="111" fillId="78" borderId="94" xfId="21412" applyFont="1" applyFill="1" applyBorder="1" applyAlignment="1" applyProtection="1">
      <alignment vertical="center" wrapText="1"/>
      <protection locked="0"/>
    </xf>
    <xf numFmtId="0" fontId="112" fillId="70" borderId="89" xfId="21412" applyFont="1" applyFill="1" applyBorder="1" applyAlignment="1" applyProtection="1">
      <alignment horizontal="center" vertical="center"/>
      <protection locked="0"/>
    </xf>
    <xf numFmtId="0" fontId="111" fillId="79" borderId="93" xfId="21412" applyFont="1" applyFill="1" applyBorder="1" applyAlignment="1" applyProtection="1">
      <alignment horizontal="center" vertical="center"/>
      <protection locked="0"/>
    </xf>
    <xf numFmtId="0" fontId="111" fillId="78" borderId="94" xfId="21412" applyFont="1" applyFill="1" applyBorder="1" applyProtection="1">
      <alignment vertical="center"/>
      <protection locked="0"/>
    </xf>
    <xf numFmtId="0" fontId="113" fillId="70" borderId="89" xfId="21412" applyFont="1" applyFill="1" applyBorder="1" applyAlignment="1" applyProtection="1">
      <alignment horizontal="center" vertical="center"/>
      <protection locked="0"/>
    </xf>
    <xf numFmtId="0" fontId="113" fillId="3" borderId="89" xfId="21412" applyFont="1" applyFill="1" applyBorder="1" applyAlignment="1" applyProtection="1">
      <alignment horizontal="center" vertical="center"/>
      <protection locked="0"/>
    </xf>
    <xf numFmtId="0" fontId="113" fillId="0" borderId="89" xfId="21412" applyFont="1" applyBorder="1" applyAlignment="1" applyProtection="1">
      <alignment horizontal="center" vertical="center"/>
      <protection locked="0"/>
    </xf>
    <xf numFmtId="0" fontId="114" fillId="79" borderId="93" xfId="21412" applyFont="1" applyFill="1" applyBorder="1" applyAlignment="1" applyProtection="1">
      <alignment horizontal="center" vertical="center"/>
      <protection locked="0"/>
    </xf>
    <xf numFmtId="0" fontId="111" fillId="78" borderId="94" xfId="21412" applyFont="1" applyFill="1" applyBorder="1" applyAlignment="1" applyProtection="1">
      <alignment horizontal="center" vertical="center"/>
      <protection locked="0"/>
    </xf>
    <xf numFmtId="0" fontId="61" fillId="78" borderId="94" xfId="21412" applyFont="1" applyFill="1" applyBorder="1" applyProtection="1">
      <alignment vertical="center"/>
      <protection locked="0"/>
    </xf>
    <xf numFmtId="0" fontId="113" fillId="70" borderId="93" xfId="21412" applyFont="1" applyFill="1" applyBorder="1" applyAlignment="1" applyProtection="1">
      <alignment horizontal="center" vertical="center"/>
      <protection locked="0"/>
    </xf>
    <xf numFmtId="0" fontId="35" fillId="70" borderId="93" xfId="21412" applyFont="1" applyFill="1" applyBorder="1" applyAlignment="1" applyProtection="1">
      <alignment horizontal="center" vertical="center"/>
      <protection locked="0"/>
    </xf>
    <xf numFmtId="0" fontId="61" fillId="78" borderId="92" xfId="21412" applyFont="1" applyFill="1" applyBorder="1" applyProtection="1">
      <alignment vertical="center"/>
      <protection locked="0"/>
    </xf>
    <xf numFmtId="0" fontId="112" fillId="0" borderId="92" xfId="21412" applyFont="1" applyBorder="1" applyAlignment="1" applyProtection="1">
      <alignment horizontal="left" vertical="center" wrapText="1"/>
      <protection locked="0"/>
    </xf>
    <xf numFmtId="0" fontId="111" fillId="79" borderId="92" xfId="21412" applyFont="1" applyFill="1" applyBorder="1" applyAlignment="1" applyProtection="1">
      <alignment vertical="top" wrapText="1"/>
      <protection locked="0"/>
    </xf>
    <xf numFmtId="165" fontId="61" fillId="78" borderId="92" xfId="948" applyNumberFormat="1" applyFont="1" applyFill="1" applyBorder="1" applyAlignment="1" applyProtection="1">
      <alignment horizontal="right" vertical="center"/>
      <protection locked="0"/>
    </xf>
    <xf numFmtId="0" fontId="112" fillId="70" borderId="92" xfId="21412" applyFont="1" applyFill="1" applyBorder="1" applyAlignment="1" applyProtection="1">
      <alignment vertical="center" wrapText="1"/>
      <protection locked="0"/>
    </xf>
    <xf numFmtId="0" fontId="112" fillId="70" borderId="92" xfId="21412" applyFont="1" applyFill="1" applyBorder="1" applyAlignment="1" applyProtection="1">
      <alignment horizontal="left" vertical="center" wrapText="1"/>
      <protection locked="0"/>
    </xf>
    <xf numFmtId="0" fontId="112" fillId="0" borderId="92" xfId="21412" applyFont="1" applyBorder="1" applyAlignment="1" applyProtection="1">
      <alignment vertical="center" wrapText="1"/>
      <protection locked="0"/>
    </xf>
    <xf numFmtId="0" fontId="112" fillId="3" borderId="92" xfId="21412" applyFont="1" applyFill="1" applyBorder="1" applyAlignment="1" applyProtection="1">
      <alignment horizontal="left" vertical="center" wrapText="1"/>
      <protection locked="0"/>
    </xf>
    <xf numFmtId="0" fontId="111" fillId="79" borderId="92" xfId="21412" applyFont="1" applyFill="1" applyBorder="1" applyAlignment="1" applyProtection="1">
      <alignment vertical="center" wrapText="1"/>
      <protection locked="0"/>
    </xf>
    <xf numFmtId="165" fontId="112" fillId="3" borderId="93" xfId="948" applyNumberFormat="1" applyFont="1" applyFill="1" applyBorder="1" applyAlignment="1" applyProtection="1">
      <alignment horizontal="right" vertical="center"/>
      <protection locked="0"/>
    </xf>
    <xf numFmtId="1" fontId="4" fillId="0" borderId="105" xfId="0" applyNumberFormat="1" applyFont="1" applyBorder="1" applyAlignment="1">
      <alignment horizontal="right" vertical="center" wrapText="1"/>
    </xf>
    <xf numFmtId="1" fontId="5" fillId="36" borderId="105" xfId="0" applyNumberFormat="1" applyFont="1" applyFill="1" applyBorder="1" applyAlignment="1">
      <alignment horizontal="right" vertical="center" wrapText="1"/>
    </xf>
    <xf numFmtId="1" fontId="108" fillId="0" borderId="105" xfId="0" applyNumberFormat="1" applyFont="1" applyBorder="1" applyAlignment="1">
      <alignment horizontal="right" vertical="center" wrapText="1"/>
    </xf>
    <xf numFmtId="1" fontId="5" fillId="36" borderId="105" xfId="0" applyNumberFormat="1" applyFont="1" applyFill="1" applyBorder="1" applyAlignment="1">
      <alignment horizontal="center" vertical="center" wrapText="1"/>
    </xf>
    <xf numFmtId="1" fontId="6" fillId="0" borderId="23" xfId="1" applyNumberFormat="1" applyFont="1" applyFill="1" applyBorder="1" applyAlignment="1" applyProtection="1">
      <alignment horizontal="right" vertical="center"/>
    </xf>
    <xf numFmtId="10" fontId="6" fillId="0" borderId="93" xfId="20961" applyNumberFormat="1" applyFont="1" applyFill="1" applyBorder="1" applyAlignment="1">
      <alignment horizontal="left" vertical="center" wrapText="1"/>
    </xf>
    <xf numFmtId="10" fontId="4" fillId="0" borderId="93" xfId="20961" applyNumberFormat="1" applyFont="1" applyFill="1" applyBorder="1" applyAlignment="1">
      <alignment horizontal="left" vertical="center" wrapText="1"/>
    </xf>
    <xf numFmtId="10" fontId="5" fillId="36" borderId="93" xfId="0" applyNumberFormat="1" applyFont="1" applyFill="1" applyBorder="1" applyAlignment="1">
      <alignment horizontal="left" vertical="center" wrapText="1"/>
    </xf>
    <xf numFmtId="10" fontId="108" fillId="0" borderId="93" xfId="20961" applyNumberFormat="1" applyFont="1" applyFill="1" applyBorder="1" applyAlignment="1">
      <alignment horizontal="left" vertical="center" wrapText="1"/>
    </xf>
    <xf numFmtId="10" fontId="5" fillId="36" borderId="93" xfId="20961" applyNumberFormat="1" applyFont="1" applyFill="1" applyBorder="1" applyAlignment="1">
      <alignment horizontal="left" vertical="center" wrapText="1"/>
    </xf>
    <xf numFmtId="10" fontId="5" fillId="36" borderId="93" xfId="0" applyNumberFormat="1" applyFont="1" applyFill="1" applyBorder="1" applyAlignment="1">
      <alignment horizontal="center" vertical="center" wrapText="1"/>
    </xf>
    <xf numFmtId="10" fontId="110" fillId="0" borderId="22" xfId="20961" applyNumberFormat="1" applyFont="1" applyFill="1" applyBorder="1" applyAlignment="1" applyProtection="1">
      <alignment horizontal="left" vertical="center"/>
    </xf>
    <xf numFmtId="43" fontId="6" fillId="0" borderId="0" xfId="7" applyFont="1"/>
    <xf numFmtId="0" fontId="106" fillId="0" borderId="0" xfId="0" applyFont="1" applyAlignment="1">
      <alignment wrapText="1"/>
    </xf>
    <xf numFmtId="0" fontId="9" fillId="0" borderId="25" xfId="0" applyFont="1" applyBorder="1" applyAlignment="1">
      <alignment horizontal="center" wrapText="1"/>
    </xf>
    <xf numFmtId="0" fontId="9" fillId="0" borderId="8" xfId="0" applyFont="1" applyBorder="1" applyAlignment="1">
      <alignment horizontal="center" vertical="center" wrapText="1"/>
    </xf>
    <xf numFmtId="0" fontId="8" fillId="0" borderId="107" xfId="0" applyFont="1" applyBorder="1" applyAlignment="1">
      <alignment horizontal="right" vertical="center" wrapText="1"/>
    </xf>
    <xf numFmtId="0" fontId="6" fillId="0" borderId="93" xfId="0" applyFont="1" applyBorder="1" applyAlignment="1">
      <alignment vertical="center" wrapText="1"/>
    </xf>
    <xf numFmtId="3" fontId="20" fillId="36" borderId="20" xfId="0" applyNumberFormat="1" applyFont="1" applyFill="1" applyBorder="1" applyAlignment="1">
      <alignment vertical="center" wrapText="1"/>
    </xf>
    <xf numFmtId="3" fontId="20" fillId="0" borderId="20" xfId="0" applyNumberFormat="1" applyFont="1" applyBorder="1" applyAlignment="1">
      <alignment vertical="center" wrapText="1"/>
    </xf>
    <xf numFmtId="0" fontId="4" fillId="0" borderId="105" xfId="0" applyFont="1" applyBorder="1"/>
    <xf numFmtId="0" fontId="4" fillId="0" borderId="23" xfId="0" applyFont="1" applyBorder="1"/>
    <xf numFmtId="0" fontId="8" fillId="0" borderId="105" xfId="0" applyFont="1" applyBorder="1"/>
    <xf numFmtId="0" fontId="8" fillId="0" borderId="105" xfId="0" applyFont="1" applyBorder="1" applyAlignment="1">
      <alignment wrapText="1"/>
    </xf>
    <xf numFmtId="0" fontId="9" fillId="0" borderId="17" xfId="0" applyFont="1" applyBorder="1" applyAlignment="1">
      <alignment horizontal="center"/>
    </xf>
    <xf numFmtId="0" fontId="9" fillId="0" borderId="105" xfId="0" applyFont="1" applyBorder="1" applyAlignment="1">
      <alignment horizontal="center" vertical="center" wrapText="1"/>
    </xf>
    <xf numFmtId="0" fontId="2"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0" fontId="8" fillId="0" borderId="107" xfId="0" applyFont="1" applyBorder="1" applyAlignment="1">
      <alignment horizontal="center" vertical="center" wrapText="1"/>
    </xf>
    <xf numFmtId="0" fontId="14" fillId="0" borderId="93" xfId="0" applyFont="1" applyBorder="1" applyAlignment="1">
      <alignment horizontal="center" vertical="center" wrapText="1"/>
    </xf>
    <xf numFmtId="0" fontId="15" fillId="0" borderId="93" xfId="0" applyFont="1" applyBorder="1" applyAlignment="1">
      <alignment horizontal="left" vertical="center" wrapText="1"/>
    </xf>
    <xf numFmtId="193" fontId="4" fillId="0" borderId="93" xfId="0" applyNumberFormat="1" applyFont="1" applyBorder="1" applyAlignment="1" applyProtection="1">
      <alignment vertical="center" wrapText="1"/>
      <protection locked="0"/>
    </xf>
    <xf numFmtId="193" fontId="4" fillId="0" borderId="105" xfId="0" applyNumberFormat="1" applyFont="1" applyBorder="1" applyAlignment="1" applyProtection="1">
      <alignment vertical="center" wrapText="1"/>
      <protection locked="0"/>
    </xf>
    <xf numFmtId="0" fontId="8" fillId="2" borderId="107" xfId="0" applyFont="1" applyFill="1" applyBorder="1" applyAlignment="1">
      <alignment horizontal="right" vertical="center"/>
    </xf>
    <xf numFmtId="0" fontId="8" fillId="2" borderId="93" xfId="0" applyFont="1" applyFill="1" applyBorder="1" applyAlignment="1">
      <alignment vertical="center"/>
    </xf>
    <xf numFmtId="193" fontId="8" fillId="2" borderId="93" xfId="0" applyNumberFormat="1" applyFont="1" applyFill="1" applyBorder="1" applyAlignment="1" applyProtection="1">
      <alignment vertical="center"/>
      <protection locked="0"/>
    </xf>
    <xf numFmtId="193" fontId="16" fillId="2" borderId="93" xfId="0" applyNumberFormat="1" applyFont="1" applyFill="1" applyBorder="1" applyAlignment="1" applyProtection="1">
      <alignment vertical="center"/>
      <protection locked="0"/>
    </xf>
    <xf numFmtId="193" fontId="16" fillId="2" borderId="105" xfId="0" applyNumberFormat="1" applyFont="1" applyFill="1" applyBorder="1" applyAlignment="1" applyProtection="1">
      <alignment vertical="center"/>
      <protection locked="0"/>
    </xf>
    <xf numFmtId="193" fontId="8" fillId="2" borderId="105" xfId="0" applyNumberFormat="1" applyFont="1" applyFill="1" applyBorder="1" applyAlignment="1" applyProtection="1">
      <alignment vertical="center"/>
      <protection locked="0"/>
    </xf>
    <xf numFmtId="0" fontId="14" fillId="0" borderId="107" xfId="0" applyFont="1" applyBorder="1" applyAlignment="1">
      <alignment horizontal="center" vertical="center" wrapText="1"/>
    </xf>
    <xf numFmtId="14" fontId="4" fillId="0" borderId="0" xfId="0" applyNumberFormat="1" applyFont="1"/>
    <xf numFmtId="10" fontId="4" fillId="0" borderId="93" xfId="20961" applyNumberFormat="1" applyFont="1" applyFill="1" applyBorder="1" applyAlignment="1" applyProtection="1">
      <alignment horizontal="right" vertical="center" wrapText="1"/>
      <protection locked="0"/>
    </xf>
    <xf numFmtId="10" fontId="4" fillId="0" borderId="105" xfId="20961" applyNumberFormat="1" applyFont="1" applyBorder="1" applyAlignment="1" applyProtection="1">
      <alignment vertical="center" wrapText="1"/>
      <protection locked="0"/>
    </xf>
    <xf numFmtId="0" fontId="4" fillId="3" borderId="51" xfId="0" applyFont="1" applyFill="1" applyBorder="1"/>
    <xf numFmtId="0" fontId="4" fillId="3" borderId="110" xfId="0" applyFont="1" applyFill="1" applyBorder="1" applyAlignment="1">
      <alignment wrapText="1"/>
    </xf>
    <xf numFmtId="0" fontId="4" fillId="3" borderId="111" xfId="0" applyFont="1" applyFill="1" applyBorder="1"/>
    <xf numFmtId="0" fontId="5" fillId="3" borderId="11" xfId="0" applyFont="1" applyFill="1" applyBorder="1" applyAlignment="1">
      <alignment horizontal="center" wrapText="1"/>
    </xf>
    <xf numFmtId="0" fontId="4" fillId="0" borderId="93" xfId="0" applyFont="1" applyBorder="1" applyAlignment="1">
      <alignment horizontal="center"/>
    </xf>
    <xf numFmtId="0" fontId="4" fillId="3" borderId="58" xfId="0" applyFont="1" applyFill="1" applyBorder="1"/>
    <xf numFmtId="0" fontId="5" fillId="3" borderId="0" xfId="0" applyFont="1" applyFill="1" applyAlignment="1">
      <alignment horizontal="center" wrapText="1"/>
    </xf>
    <xf numFmtId="0" fontId="4" fillId="3" borderId="0" xfId="0" applyFont="1" applyFill="1" applyAlignment="1">
      <alignment horizontal="center"/>
    </xf>
    <xf numFmtId="0" fontId="4" fillId="3" borderId="87" xfId="0" applyFont="1" applyFill="1" applyBorder="1" applyAlignment="1">
      <alignment horizontal="center" vertical="center" wrapText="1"/>
    </xf>
    <xf numFmtId="0" fontId="4" fillId="0" borderId="107" xfId="0" applyFont="1" applyBorder="1"/>
    <xf numFmtId="0" fontId="4" fillId="0" borderId="93" xfId="0" applyFont="1" applyBorder="1" applyAlignment="1">
      <alignment wrapText="1"/>
    </xf>
    <xf numFmtId="0" fontId="13" fillId="0" borderId="93" xfId="0" applyFont="1" applyBorder="1" applyAlignment="1">
      <alignment horizontal="left" wrapText="1" indent="2"/>
    </xf>
    <xf numFmtId="0" fontId="5" fillId="0" borderId="107" xfId="0" applyFont="1" applyBorder="1"/>
    <xf numFmtId="0" fontId="5" fillId="0" borderId="93" xfId="0" applyFont="1" applyBorder="1" applyAlignment="1">
      <alignment wrapText="1"/>
    </xf>
    <xf numFmtId="0" fontId="3" fillId="3" borderId="58" xfId="0" applyFont="1" applyFill="1" applyBorder="1" applyAlignment="1">
      <alignment horizontal="left"/>
    </xf>
    <xf numFmtId="165" fontId="4" fillId="3" borderId="0" xfId="7" applyNumberFormat="1" applyFont="1" applyFill="1" applyBorder="1"/>
    <xf numFmtId="165" fontId="4" fillId="3" borderId="0" xfId="7" applyNumberFormat="1" applyFont="1" applyFill="1" applyBorder="1" applyAlignment="1">
      <alignment vertical="center"/>
    </xf>
    <xf numFmtId="165" fontId="4" fillId="3" borderId="87" xfId="7" applyNumberFormat="1" applyFont="1" applyFill="1" applyBorder="1"/>
    <xf numFmtId="0" fontId="13" fillId="0" borderId="93" xfId="0" applyFont="1" applyBorder="1" applyAlignment="1">
      <alignment horizontal="left" wrapText="1" indent="4"/>
    </xf>
    <xf numFmtId="0" fontId="4" fillId="3" borderId="0" xfId="0" applyFont="1" applyFill="1" applyAlignment="1">
      <alignment wrapText="1"/>
    </xf>
    <xf numFmtId="0" fontId="4" fillId="3" borderId="0" xfId="0" applyFont="1" applyFill="1"/>
    <xf numFmtId="0" fontId="4" fillId="3" borderId="87" xfId="0" applyFont="1" applyFill="1" applyBorder="1"/>
    <xf numFmtId="0" fontId="5" fillId="0" borderId="21" xfId="0" applyFont="1" applyBorder="1"/>
    <xf numFmtId="0" fontId="5" fillId="0" borderId="22" xfId="0" applyFont="1" applyBorder="1" applyAlignment="1">
      <alignment wrapText="1"/>
    </xf>
    <xf numFmtId="169" fontId="25" fillId="37" borderId="108" xfId="20" applyBorder="1"/>
    <xf numFmtId="0" fontId="8" fillId="2" borderId="100" xfId="0" applyFont="1" applyFill="1" applyBorder="1" applyAlignment="1">
      <alignment horizontal="right" vertical="center"/>
    </xf>
    <xf numFmtId="0" fontId="8" fillId="2" borderId="89" xfId="0" applyFont="1" applyFill="1" applyBorder="1" applyAlignment="1">
      <alignment vertical="center"/>
    </xf>
    <xf numFmtId="193" fontId="8" fillId="2" borderId="89" xfId="0" applyNumberFormat="1" applyFont="1" applyFill="1" applyBorder="1" applyAlignment="1" applyProtection="1">
      <alignment vertical="center"/>
      <protection locked="0"/>
    </xf>
    <xf numFmtId="193" fontId="16" fillId="2" borderId="101" xfId="0" applyNumberFormat="1" applyFont="1" applyFill="1" applyBorder="1" applyAlignment="1" applyProtection="1">
      <alignment vertical="center"/>
      <protection locked="0"/>
    </xf>
    <xf numFmtId="0" fontId="8" fillId="0" borderId="93" xfId="0" applyFont="1" applyBorder="1" applyAlignment="1">
      <alignment horizontal="left" vertical="center" wrapText="1"/>
    </xf>
    <xf numFmtId="0" fontId="5" fillId="3" borderId="0" xfId="0" applyFont="1" applyFill="1" applyAlignment="1">
      <alignment horizontal="center"/>
    </xf>
    <xf numFmtId="0" fontId="105" fillId="0" borderId="81" xfId="0" applyFont="1" applyBorder="1" applyAlignment="1">
      <alignment horizontal="left" vertical="center"/>
    </xf>
    <xf numFmtId="0" fontId="105" fillId="0" borderId="79" xfId="0" applyFont="1" applyBorder="1" applyAlignment="1">
      <alignment vertical="center" wrapText="1"/>
    </xf>
    <xf numFmtId="0" fontId="105" fillId="0" borderId="79" xfId="0" applyFont="1" applyBorder="1" applyAlignment="1">
      <alignment horizontal="left" vertical="center" wrapText="1"/>
    </xf>
    <xf numFmtId="0" fontId="115" fillId="0" borderId="0" xfId="11" applyFont="1"/>
    <xf numFmtId="0" fontId="116" fillId="0" borderId="0" xfId="0" applyFont="1"/>
    <xf numFmtId="0" fontId="117" fillId="0" borderId="0" xfId="11" applyFont="1"/>
    <xf numFmtId="14" fontId="116" fillId="0" borderId="0" xfId="0" applyNumberFormat="1" applyFont="1"/>
    <xf numFmtId="0" fontId="116" fillId="0" borderId="0" xfId="0" applyFont="1" applyAlignment="1">
      <alignment wrapText="1"/>
    </xf>
    <xf numFmtId="0" fontId="119" fillId="0" borderId="0" xfId="0" applyFont="1"/>
    <xf numFmtId="0" fontId="116" fillId="0" borderId="0" xfId="0" applyFont="1" applyAlignment="1">
      <alignment horizontal="left"/>
    </xf>
    <xf numFmtId="0" fontId="118" fillId="0" borderId="121" xfId="0" applyFont="1" applyBorder="1" applyAlignment="1">
      <alignment horizontal="left" vertical="center" wrapText="1"/>
    </xf>
    <xf numFmtId="0" fontId="124" fillId="0" borderId="0" xfId="0" applyFont="1"/>
    <xf numFmtId="49" fontId="105" fillId="0" borderId="93" xfId="0" applyNumberFormat="1" applyFont="1" applyBorder="1" applyAlignment="1">
      <alignment horizontal="right" vertical="center"/>
    </xf>
    <xf numFmtId="0" fontId="125" fillId="0" borderId="0" xfId="0" applyFont="1"/>
    <xf numFmtId="0" fontId="116" fillId="0" borderId="0" xfId="0" applyFont="1" applyAlignment="1">
      <alignment horizontal="left" indent="1"/>
    </xf>
    <xf numFmtId="0" fontId="116" fillId="0" borderId="0" xfId="0" applyFont="1" applyAlignment="1">
      <alignment horizontal="left" indent="2"/>
    </xf>
    <xf numFmtId="49" fontId="116" fillId="0" borderId="0" xfId="0" applyNumberFormat="1" applyFont="1" applyAlignment="1">
      <alignment horizontal="left" indent="3"/>
    </xf>
    <xf numFmtId="49" fontId="116" fillId="0" borderId="0" xfId="0" applyNumberFormat="1" applyFont="1" applyAlignment="1">
      <alignment horizontal="left" indent="1"/>
    </xf>
    <xf numFmtId="49" fontId="116" fillId="0" borderId="0" xfId="0" applyNumberFormat="1" applyFont="1" applyAlignment="1">
      <alignment horizontal="left" wrapText="1" indent="2"/>
    </xf>
    <xf numFmtId="49" fontId="116" fillId="0" borderId="0" xfId="0" applyNumberFormat="1" applyFont="1" applyAlignment="1">
      <alignment horizontal="left" wrapText="1" indent="3"/>
    </xf>
    <xf numFmtId="0" fontId="116" fillId="0" borderId="0" xfId="0" applyFont="1" applyAlignment="1">
      <alignment horizontal="left" wrapText="1" indent="1"/>
    </xf>
    <xf numFmtId="0" fontId="116" fillId="0" borderId="0" xfId="0" applyFont="1" applyAlignment="1">
      <alignment horizontal="left" vertical="top" wrapText="1"/>
    </xf>
    <xf numFmtId="0" fontId="8" fillId="0" borderId="93" xfId="0" applyFont="1" applyBorder="1" applyAlignment="1">
      <alignment horizontal="center" vertical="center" wrapText="1"/>
    </xf>
    <xf numFmtId="0" fontId="3" fillId="0" borderId="93" xfId="0" applyFont="1" applyBorder="1" applyAlignment="1">
      <alignment horizontal="center" vertical="center"/>
    </xf>
    <xf numFmtId="0" fontId="129" fillId="3" borderId="93" xfId="21414" applyFont="1" applyFill="1" applyBorder="1" applyAlignment="1">
      <alignment horizontal="left" vertical="center" wrapText="1"/>
    </xf>
    <xf numFmtId="0" fontId="130" fillId="0" borderId="93" xfId="21414" applyFont="1" applyBorder="1" applyAlignment="1">
      <alignment horizontal="left" vertical="center" wrapText="1" indent="1"/>
    </xf>
    <xf numFmtId="0" fontId="131" fillId="3" borderId="93" xfId="21414" applyFont="1" applyFill="1" applyBorder="1" applyAlignment="1">
      <alignment horizontal="left" vertical="center" wrapText="1"/>
    </xf>
    <xf numFmtId="0" fontId="130" fillId="3" borderId="93" xfId="21414" applyFont="1" applyFill="1" applyBorder="1" applyAlignment="1">
      <alignment horizontal="left" vertical="center" wrapText="1" indent="1"/>
    </xf>
    <xf numFmtId="0" fontId="129" fillId="0" borderId="128" xfId="0" applyFont="1" applyBorder="1" applyAlignment="1">
      <alignment horizontal="left" vertical="center" wrapText="1"/>
    </xf>
    <xf numFmtId="0" fontId="131" fillId="0" borderId="128" xfId="0" applyFont="1" applyBorder="1" applyAlignment="1">
      <alignment horizontal="left" vertical="center" wrapText="1"/>
    </xf>
    <xf numFmtId="0" fontId="132" fillId="3" borderId="128" xfId="0" applyFont="1" applyFill="1" applyBorder="1" applyAlignment="1">
      <alignment horizontal="left" vertical="center" wrapText="1" indent="1"/>
    </xf>
    <xf numFmtId="0" fontId="131" fillId="3" borderId="128" xfId="0" applyFont="1" applyFill="1" applyBorder="1" applyAlignment="1">
      <alignment horizontal="left" vertical="center" wrapText="1"/>
    </xf>
    <xf numFmtId="0" fontId="131" fillId="3" borderId="129" xfId="0" applyFont="1" applyFill="1" applyBorder="1" applyAlignment="1">
      <alignment horizontal="left" vertical="center" wrapText="1"/>
    </xf>
    <xf numFmtId="0" fontId="132" fillId="0" borderId="128" xfId="0" applyFont="1" applyBorder="1" applyAlignment="1">
      <alignment horizontal="left" vertical="center" wrapText="1" indent="1"/>
    </xf>
    <xf numFmtId="0" fontId="132" fillId="0" borderId="93" xfId="21414" applyFont="1" applyBorder="1" applyAlignment="1">
      <alignment horizontal="left" vertical="center" wrapText="1" indent="1"/>
    </xf>
    <xf numFmtId="0" fontId="131" fillId="0" borderId="93" xfId="21414" applyFont="1" applyBorder="1" applyAlignment="1">
      <alignment horizontal="left" vertical="center" wrapText="1"/>
    </xf>
    <xf numFmtId="0" fontId="133" fillId="0" borderId="93" xfId="21414" applyFont="1" applyBorder="1" applyAlignment="1">
      <alignment horizontal="center" vertical="center" wrapText="1"/>
    </xf>
    <xf numFmtId="0" fontId="131" fillId="3" borderId="130" xfId="0" applyFont="1" applyFill="1" applyBorder="1" applyAlignment="1">
      <alignment horizontal="left" vertical="center" wrapText="1"/>
    </xf>
    <xf numFmtId="0" fontId="130" fillId="3" borderId="131" xfId="21414" applyFont="1" applyFill="1" applyBorder="1" applyAlignment="1">
      <alignment horizontal="left" vertical="center" wrapText="1" indent="1"/>
    </xf>
    <xf numFmtId="0" fontId="130" fillId="3" borderId="128" xfId="0" applyFont="1" applyFill="1" applyBorder="1" applyAlignment="1">
      <alignment horizontal="left" vertical="center" wrapText="1" indent="1"/>
    </xf>
    <xf numFmtId="0" fontId="130" fillId="0" borderId="131" xfId="21414" applyFont="1" applyBorder="1" applyAlignment="1">
      <alignment horizontal="left" vertical="center" wrapText="1" indent="1"/>
    </xf>
    <xf numFmtId="0" fontId="130" fillId="0" borderId="128" xfId="0" applyFont="1" applyBorder="1" applyAlignment="1">
      <alignment horizontal="left" vertical="center" wrapText="1" indent="1"/>
    </xf>
    <xf numFmtId="0" fontId="130" fillId="0" borderId="129" xfId="0" applyFont="1" applyBorder="1" applyAlignment="1">
      <alignment horizontal="left" vertical="center" wrapText="1" indent="1"/>
    </xf>
    <xf numFmtId="0" fontId="131" fillId="0" borderId="131" xfId="21414" applyFont="1" applyBorder="1" applyAlignment="1">
      <alignment horizontal="left" vertical="center" wrapText="1"/>
    </xf>
    <xf numFmtId="0" fontId="131" fillId="3" borderId="131" xfId="21414" applyFont="1" applyFill="1" applyBorder="1" applyAlignment="1">
      <alignment horizontal="left" vertical="center" wrapText="1"/>
    </xf>
    <xf numFmtId="0" fontId="133" fillId="0" borderId="131" xfId="21414" applyFont="1" applyBorder="1" applyAlignment="1">
      <alignment horizontal="center" vertical="center" wrapText="1"/>
    </xf>
    <xf numFmtId="0" fontId="134" fillId="0" borderId="131" xfId="0" applyFont="1" applyBorder="1" applyAlignment="1">
      <alignment horizontal="left"/>
    </xf>
    <xf numFmtId="0" fontId="131" fillId="0" borderId="131" xfId="0" applyFont="1" applyBorder="1" applyAlignment="1">
      <alignment horizontal="left" vertical="center" wrapText="1"/>
    </xf>
    <xf numFmtId="0" fontId="0" fillId="0" borderId="0" xfId="0" applyAlignment="1">
      <alignment horizontal="left" vertical="center"/>
    </xf>
    <xf numFmtId="0" fontId="8" fillId="0" borderId="131" xfId="0" applyFont="1" applyBorder="1" applyAlignment="1">
      <alignment horizontal="center" vertical="center" wrapText="1"/>
    </xf>
    <xf numFmtId="0" fontId="131" fillId="0" borderId="135" xfId="0" applyFont="1" applyBorder="1" applyAlignment="1">
      <alignment horizontal="justify" vertical="center" wrapText="1"/>
    </xf>
    <xf numFmtId="0" fontId="130" fillId="0" borderId="130" xfId="0" applyFont="1" applyBorder="1" applyAlignment="1">
      <alignment horizontal="left" vertical="center" wrapText="1" indent="1"/>
    </xf>
    <xf numFmtId="0" fontId="131" fillId="0" borderId="128" xfId="0" applyFont="1" applyBorder="1" applyAlignment="1">
      <alignment horizontal="justify" vertical="center" wrapText="1"/>
    </xf>
    <xf numFmtId="0" fontId="129" fillId="0" borderId="128" xfId="0" applyFont="1" applyBorder="1" applyAlignment="1">
      <alignment horizontal="justify" vertical="center" wrapText="1"/>
    </xf>
    <xf numFmtId="0" fontId="131" fillId="3" borderId="128" xfId="0" applyFont="1" applyFill="1" applyBorder="1" applyAlignment="1">
      <alignment horizontal="justify" vertical="center" wrapText="1"/>
    </xf>
    <xf numFmtId="0" fontId="131" fillId="0" borderId="129" xfId="0" applyFont="1" applyBorder="1" applyAlignment="1">
      <alignment horizontal="justify" vertical="center" wrapText="1"/>
    </xf>
    <xf numFmtId="0" fontId="131" fillId="0" borderId="130" xfId="0" applyFont="1" applyBorder="1" applyAlignment="1">
      <alignment horizontal="justify" vertical="center" wrapText="1"/>
    </xf>
    <xf numFmtId="0" fontId="132" fillId="0" borderId="122" xfId="0" applyFont="1" applyBorder="1" applyAlignment="1">
      <alignment horizontal="left" vertical="center" wrapText="1" indent="1"/>
    </xf>
    <xf numFmtId="0" fontId="129" fillId="0" borderId="128" xfId="0" applyFont="1" applyBorder="1" applyAlignment="1">
      <alignment vertical="center" wrapText="1"/>
    </xf>
    <xf numFmtId="0" fontId="131" fillId="0" borderId="128" xfId="0" applyFont="1" applyBorder="1" applyAlignment="1">
      <alignment vertical="center" wrapText="1"/>
    </xf>
    <xf numFmtId="0" fontId="8" fillId="0" borderId="105" xfId="0" applyFont="1" applyBorder="1" applyAlignment="1">
      <alignment horizontal="center" vertical="center" wrapText="1"/>
    </xf>
    <xf numFmtId="0" fontId="0" fillId="0" borderId="131" xfId="0" applyBorder="1" applyAlignment="1">
      <alignment horizontal="center"/>
    </xf>
    <xf numFmtId="0" fontId="14" fillId="83" borderId="131" xfId="0" applyFont="1" applyFill="1" applyBorder="1" applyAlignment="1">
      <alignment vertical="center" wrapText="1"/>
    </xf>
    <xf numFmtId="193" fontId="8" fillId="0" borderId="131" xfId="0" applyNumberFormat="1" applyFont="1" applyBorder="1" applyAlignment="1">
      <alignment horizontal="right"/>
    </xf>
    <xf numFmtId="193" fontId="8" fillId="36" borderId="131" xfId="0" applyNumberFormat="1" applyFont="1" applyFill="1" applyBorder="1" applyAlignment="1">
      <alignment horizontal="right"/>
    </xf>
    <xf numFmtId="193" fontId="8" fillId="36" borderId="105" xfId="0" applyNumberFormat="1" applyFont="1" applyFill="1" applyBorder="1" applyAlignment="1">
      <alignment horizontal="right"/>
    </xf>
    <xf numFmtId="0" fontId="14" fillId="0" borderId="131" xfId="0" applyFont="1" applyBorder="1" applyAlignment="1">
      <alignment vertical="center" wrapText="1"/>
    </xf>
    <xf numFmtId="0" fontId="6" fillId="0" borderId="131" xfId="0" applyFont="1" applyBorder="1" applyAlignment="1">
      <alignment horizontal="left" vertical="center" wrapText="1" indent="1"/>
    </xf>
    <xf numFmtId="0" fontId="3" fillId="0" borderId="131" xfId="0" applyFont="1" applyBorder="1" applyAlignment="1">
      <alignment vertical="center"/>
    </xf>
    <xf numFmtId="0" fontId="135" fillId="0" borderId="131" xfId="0" applyFont="1" applyBorder="1" applyAlignment="1" applyProtection="1">
      <alignment horizontal="left" vertical="center" indent="1"/>
      <protection locked="0"/>
    </xf>
    <xf numFmtId="0" fontId="136" fillId="0" borderId="131" xfId="0" applyFont="1" applyBorder="1" applyAlignment="1" applyProtection="1">
      <alignment horizontal="left" vertical="center" indent="3"/>
      <protection locked="0"/>
    </xf>
    <xf numFmtId="0" fontId="137" fillId="0" borderId="131" xfId="0" applyFont="1" applyBorder="1" applyAlignment="1" applyProtection="1">
      <alignment horizontal="left" vertical="center" indent="3"/>
      <protection locked="0"/>
    </xf>
    <xf numFmtId="0" fontId="3" fillId="0" borderId="131" xfId="0" applyFont="1" applyBorder="1"/>
    <xf numFmtId="0" fontId="0" fillId="0" borderId="0" xfId="0" applyAlignment="1">
      <alignment horizontal="center"/>
    </xf>
    <xf numFmtId="193" fontId="8" fillId="0" borderId="0" xfId="0" applyNumberFormat="1" applyFont="1" applyAlignment="1">
      <alignment horizontal="right"/>
    </xf>
    <xf numFmtId="49" fontId="105" fillId="0" borderId="131" xfId="0" applyNumberFormat="1" applyFont="1" applyBorder="1" applyAlignment="1">
      <alignment horizontal="right" vertical="center"/>
    </xf>
    <xf numFmtId="167" fontId="17" fillId="0" borderId="54" xfId="0" applyNumberFormat="1" applyFont="1" applyBorder="1" applyAlignment="1">
      <alignment horizontal="center"/>
    </xf>
    <xf numFmtId="193" fontId="22" fillId="0" borderId="12" xfId="0" applyNumberFormat="1" applyFont="1" applyBorder="1" applyAlignment="1">
      <alignment horizontal="center" vertical="center"/>
    </xf>
    <xf numFmtId="193" fontId="103" fillId="0" borderId="12" xfId="0" applyNumberFormat="1" applyFont="1" applyBorder="1" applyAlignment="1">
      <alignment horizontal="center" vertical="center"/>
    </xf>
    <xf numFmtId="193" fontId="21" fillId="0" borderId="12" xfId="0" applyNumberFormat="1" applyFont="1" applyBorder="1" applyAlignment="1">
      <alignment horizontal="center" vertical="center"/>
    </xf>
    <xf numFmtId="193" fontId="21" fillId="0" borderId="14" xfId="0" applyNumberFormat="1" applyFont="1" applyBorder="1" applyAlignment="1">
      <alignment horizontal="center" vertical="center"/>
    </xf>
    <xf numFmtId="193" fontId="21" fillId="0" borderId="13" xfId="0" applyNumberFormat="1" applyFont="1" applyBorder="1" applyAlignment="1">
      <alignment horizontal="center" vertical="center"/>
    </xf>
    <xf numFmtId="0" fontId="119" fillId="0" borderId="131" xfId="0" applyFont="1" applyBorder="1"/>
    <xf numFmtId="49" fontId="121" fillId="0" borderId="131" xfId="5" applyNumberFormat="1" applyFont="1" applyBorder="1" applyAlignment="1" applyProtection="1">
      <alignment horizontal="right" vertical="center"/>
      <protection locked="0"/>
    </xf>
    <xf numFmtId="0" fontId="120" fillId="3" borderId="131" xfId="13" applyFont="1" applyFill="1" applyBorder="1" applyAlignment="1" applyProtection="1">
      <alignment horizontal="left" vertical="center" wrapText="1"/>
      <protection locked="0"/>
    </xf>
    <xf numFmtId="49" fontId="120" fillId="3" borderId="131" xfId="5" applyNumberFormat="1" applyFont="1" applyFill="1" applyBorder="1" applyAlignment="1" applyProtection="1">
      <alignment horizontal="right" vertical="center"/>
      <protection locked="0"/>
    </xf>
    <xf numFmtId="0" fontId="120" fillId="0" borderId="131" xfId="13" applyFont="1" applyBorder="1" applyAlignment="1" applyProtection="1">
      <alignment horizontal="left" vertical="center" wrapText="1"/>
      <protection locked="0"/>
    </xf>
    <xf numFmtId="49" fontId="120" fillId="0" borderId="131" xfId="5" applyNumberFormat="1" applyFont="1" applyBorder="1" applyAlignment="1" applyProtection="1">
      <alignment horizontal="right" vertical="center"/>
      <protection locked="0"/>
    </xf>
    <xf numFmtId="0" fontId="122" fillId="0" borderId="131" xfId="13" applyFont="1" applyBorder="1" applyAlignment="1" applyProtection="1">
      <alignment horizontal="left" vertical="center" wrapText="1"/>
      <protection locked="0"/>
    </xf>
    <xf numFmtId="0" fontId="119" fillId="0" borderId="131" xfId="0" applyFont="1" applyBorder="1" applyAlignment="1">
      <alignment horizontal="center" vertical="center" wrapText="1"/>
    </xf>
    <xf numFmtId="164" fontId="115" fillId="36" borderId="138" xfId="21413" applyFont="1" applyFill="1" applyBorder="1"/>
    <xf numFmtId="0" fontId="115" fillId="0" borderId="138" xfId="0" applyFont="1" applyBorder="1"/>
    <xf numFmtId="0" fontId="115" fillId="0" borderId="138" xfId="0" applyFont="1" applyBorder="1" applyAlignment="1">
      <alignment horizontal="left" indent="8"/>
    </xf>
    <xf numFmtId="0" fontId="115" fillId="0" borderId="138" xfId="0" applyFont="1" applyBorder="1" applyAlignment="1">
      <alignment wrapText="1"/>
    </xf>
    <xf numFmtId="0" fontId="118" fillId="0" borderId="138" xfId="0" applyFont="1" applyBorder="1"/>
    <xf numFmtId="49" fontId="121" fillId="0" borderId="138" xfId="5" applyNumberFormat="1" applyFont="1" applyBorder="1" applyAlignment="1" applyProtection="1">
      <alignment horizontal="right" vertical="center" wrapText="1"/>
      <protection locked="0"/>
    </xf>
    <xf numFmtId="49" fontId="120" fillId="3" borderId="138" xfId="5" applyNumberFormat="1" applyFont="1" applyFill="1" applyBorder="1" applyAlignment="1" applyProtection="1">
      <alignment horizontal="right" vertical="center" wrapText="1"/>
      <protection locked="0"/>
    </xf>
    <xf numFmtId="49" fontId="120" fillId="0" borderId="138" xfId="5" applyNumberFormat="1" applyFont="1" applyBorder="1" applyAlignment="1" applyProtection="1">
      <alignment horizontal="right" vertical="center" wrapText="1"/>
      <protection locked="0"/>
    </xf>
    <xf numFmtId="0" fontId="115" fillId="0" borderId="138" xfId="0" applyFont="1" applyBorder="1" applyAlignment="1">
      <alignment horizontal="center" vertical="center" wrapText="1"/>
    </xf>
    <xf numFmtId="0" fontId="115" fillId="0" borderId="139" xfId="0" applyFont="1" applyBorder="1" applyAlignment="1">
      <alignment horizontal="center" vertical="center" wrapText="1"/>
    </xf>
    <xf numFmtId="0" fontId="115" fillId="0" borderId="138" xfId="0" applyFont="1" applyBorder="1" applyAlignment="1">
      <alignment horizontal="center" vertical="center"/>
    </xf>
    <xf numFmtId="0" fontId="115" fillId="0" borderId="0" xfId="0" applyFont="1"/>
    <xf numFmtId="0" fontId="115" fillId="0" borderId="0" xfId="0" applyFont="1" applyAlignment="1">
      <alignment wrapText="1"/>
    </xf>
    <xf numFmtId="14" fontId="115" fillId="0" borderId="0" xfId="0" applyNumberFormat="1" applyFont="1"/>
    <xf numFmtId="0" fontId="115" fillId="0" borderId="138" xfId="0" applyFont="1" applyBorder="1" applyAlignment="1">
      <alignment horizontal="left" vertical="center" wrapText="1"/>
    </xf>
    <xf numFmtId="0" fontId="119" fillId="0" borderId="138" xfId="0" applyFont="1" applyBorder="1"/>
    <xf numFmtId="0" fontId="118" fillId="0" borderId="138" xfId="0" applyFont="1" applyBorder="1" applyAlignment="1">
      <alignment horizontal="left" wrapText="1" indent="1"/>
    </xf>
    <xf numFmtId="0" fontId="118" fillId="0" borderId="138" xfId="0" applyFont="1" applyBorder="1" applyAlignment="1">
      <alignment horizontal="left" vertical="center" indent="1"/>
    </xf>
    <xf numFmtId="0" fontId="116" fillId="0" borderId="138" xfId="0" applyFont="1" applyBorder="1"/>
    <xf numFmtId="0" fontId="115" fillId="0" borderId="138" xfId="0" applyFont="1" applyBorder="1" applyAlignment="1">
      <alignment horizontal="left" wrapText="1" indent="1"/>
    </xf>
    <xf numFmtId="0" fontId="115" fillId="0" borderId="138" xfId="0" applyFont="1" applyBorder="1" applyAlignment="1">
      <alignment horizontal="left" indent="1"/>
    </xf>
    <xf numFmtId="0" fontId="115" fillId="0" borderId="138" xfId="0" applyFont="1" applyBorder="1" applyAlignment="1">
      <alignment horizontal="left" wrapText="1" indent="4"/>
    </xf>
    <xf numFmtId="0" fontId="115" fillId="0" borderId="138" xfId="0" applyFont="1" applyBorder="1" applyAlignment="1">
      <alignment horizontal="left" indent="3"/>
    </xf>
    <xf numFmtId="0" fontId="118" fillId="0" borderId="138" xfId="0" applyFont="1" applyBorder="1" applyAlignment="1">
      <alignment horizontal="left" indent="1"/>
    </xf>
    <xf numFmtId="0" fontId="119" fillId="0" borderId="138" xfId="0" applyFont="1" applyBorder="1" applyAlignment="1">
      <alignment horizontal="center" vertical="center" wrapText="1"/>
    </xf>
    <xf numFmtId="0" fontId="115" fillId="80" borderId="138" xfId="0" applyFont="1" applyFill="1" applyBorder="1"/>
    <xf numFmtId="0" fontId="118" fillId="0" borderId="7" xfId="0" applyFont="1" applyBorder="1"/>
    <xf numFmtId="0" fontId="115" fillId="0" borderId="138" xfId="0" applyFont="1" applyBorder="1" applyAlignment="1">
      <alignment horizontal="left" wrapText="1" indent="2"/>
    </xf>
    <xf numFmtId="0" fontId="115" fillId="0" borderId="138" xfId="0" applyFont="1" applyBorder="1" applyAlignment="1">
      <alignment horizontal="left" wrapText="1"/>
    </xf>
    <xf numFmtId="0" fontId="118" fillId="84" borderId="138" xfId="0" applyFont="1" applyFill="1" applyBorder="1"/>
    <xf numFmtId="0" fontId="115" fillId="0" borderId="138" xfId="0" applyFont="1" applyBorder="1" applyAlignment="1">
      <alignment horizontal="center"/>
    </xf>
    <xf numFmtId="0" fontId="115" fillId="0" borderId="0" xfId="0" applyFont="1" applyAlignment="1">
      <alignment horizontal="center" vertical="center"/>
    </xf>
    <xf numFmtId="0" fontId="115" fillId="0" borderId="7" xfId="0" applyFont="1" applyBorder="1" applyAlignment="1">
      <alignment horizontal="center" vertical="center" wrapText="1"/>
    </xf>
    <xf numFmtId="0" fontId="115" fillId="0" borderId="11" xfId="0" applyFont="1" applyBorder="1" applyAlignment="1">
      <alignment horizontal="center" vertical="center" wrapText="1"/>
    </xf>
    <xf numFmtId="0" fontId="115" fillId="0" borderId="50" xfId="0" applyFont="1" applyBorder="1" applyAlignment="1">
      <alignment wrapText="1"/>
    </xf>
    <xf numFmtId="0" fontId="115" fillId="0" borderId="7" xfId="0" applyFont="1" applyBorder="1" applyAlignment="1">
      <alignment wrapText="1"/>
    </xf>
    <xf numFmtId="0" fontId="115" fillId="0" borderId="0" xfId="0" applyFont="1" applyAlignment="1">
      <alignment horizontal="center" vertical="center" wrapText="1"/>
    </xf>
    <xf numFmtId="0" fontId="115" fillId="0" borderId="137" xfId="0" applyFont="1" applyBorder="1" applyAlignment="1">
      <alignment horizontal="center" vertical="center" wrapText="1"/>
    </xf>
    <xf numFmtId="0" fontId="115" fillId="0" borderId="140" xfId="0" applyFont="1" applyBorder="1" applyAlignment="1">
      <alignment horizontal="center" vertical="center" wrapText="1"/>
    </xf>
    <xf numFmtId="0" fontId="115" fillId="0" borderId="136" xfId="0" applyFont="1" applyBorder="1" applyAlignment="1">
      <alignment horizontal="center" vertical="center" wrapText="1"/>
    </xf>
    <xf numFmtId="0" fontId="115" fillId="0" borderId="144" xfId="0" applyFont="1" applyBorder="1"/>
    <xf numFmtId="0" fontId="115" fillId="0" borderId="145" xfId="0" applyFont="1" applyBorder="1"/>
    <xf numFmtId="49" fontId="115" fillId="0" borderId="146" xfId="0" applyNumberFormat="1" applyFont="1" applyBorder="1" applyAlignment="1">
      <alignment horizontal="left" wrapText="1" indent="1"/>
    </xf>
    <xf numFmtId="49" fontId="115" fillId="0" borderId="144" xfId="0" applyNumberFormat="1" applyFont="1" applyBorder="1" applyAlignment="1">
      <alignment horizontal="left" wrapText="1" indent="1"/>
    </xf>
    <xf numFmtId="0" fontId="115" fillId="0" borderId="146" xfId="0" applyFont="1" applyBorder="1" applyAlignment="1">
      <alignment horizontal="left" wrapText="1" indent="1"/>
    </xf>
    <xf numFmtId="0" fontId="115" fillId="0" borderId="147" xfId="0" applyFont="1" applyBorder="1"/>
    <xf numFmtId="49" fontId="115" fillId="0" borderId="148" xfId="0" applyNumberFormat="1" applyFont="1" applyBorder="1" applyAlignment="1">
      <alignment horizontal="left" wrapText="1" indent="1"/>
    </xf>
    <xf numFmtId="49" fontId="115" fillId="0" borderId="147" xfId="0" applyNumberFormat="1" applyFont="1" applyBorder="1" applyAlignment="1">
      <alignment horizontal="left" wrapText="1" indent="1"/>
    </xf>
    <xf numFmtId="0" fontId="115" fillId="0" borderId="148" xfId="0" applyFont="1" applyBorder="1" applyAlignment="1">
      <alignment horizontal="left" wrapText="1" indent="1"/>
    </xf>
    <xf numFmtId="49" fontId="115" fillId="0" borderId="148" xfId="0" applyNumberFormat="1" applyFont="1" applyBorder="1" applyAlignment="1">
      <alignment horizontal="left" wrapText="1" indent="3"/>
    </xf>
    <xf numFmtId="49" fontId="115" fillId="0" borderId="147" xfId="0" applyNumberFormat="1" applyFont="1" applyBorder="1" applyAlignment="1">
      <alignment horizontal="left" wrapText="1" indent="3"/>
    </xf>
    <xf numFmtId="49" fontId="115" fillId="0" borderId="148" xfId="0" applyNumberFormat="1" applyFont="1" applyBorder="1" applyAlignment="1">
      <alignment horizontal="left" wrapText="1" indent="2"/>
    </xf>
    <xf numFmtId="49" fontId="115" fillId="0" borderId="147" xfId="0" applyNumberFormat="1" applyFont="1" applyBorder="1" applyAlignment="1">
      <alignment horizontal="left" wrapText="1" indent="2"/>
    </xf>
    <xf numFmtId="49" fontId="115" fillId="0" borderId="148" xfId="0" applyNumberFormat="1" applyFont="1" applyBorder="1" applyAlignment="1">
      <alignment horizontal="left" vertical="top" wrapText="1" indent="2"/>
    </xf>
    <xf numFmtId="49" fontId="115" fillId="0" borderId="147" xfId="0" applyNumberFormat="1" applyFont="1" applyBorder="1" applyAlignment="1">
      <alignment horizontal="left" vertical="top" wrapText="1" indent="2"/>
    </xf>
    <xf numFmtId="0" fontId="115" fillId="81" borderId="147" xfId="0" applyFont="1" applyFill="1" applyBorder="1"/>
    <xf numFmtId="0" fontId="115" fillId="81" borderId="138" xfId="0" applyFont="1" applyFill="1" applyBorder="1"/>
    <xf numFmtId="0" fontId="115" fillId="81" borderId="148" xfId="0" applyFont="1" applyFill="1" applyBorder="1"/>
    <xf numFmtId="49" fontId="115" fillId="0" borderId="147" xfId="0" applyNumberFormat="1" applyFont="1" applyBorder="1" applyAlignment="1">
      <alignment horizontal="left" indent="1"/>
    </xf>
    <xf numFmtId="0" fontId="115" fillId="0" borderId="148" xfId="0" applyFont="1" applyBorder="1" applyAlignment="1">
      <alignment horizontal="left" indent="1"/>
    </xf>
    <xf numFmtId="49" fontId="115" fillId="0" borderId="148" xfId="0" applyNumberFormat="1" applyFont="1" applyBorder="1" applyAlignment="1">
      <alignment horizontal="left" indent="1"/>
    </xf>
    <xf numFmtId="49" fontId="115" fillId="0" borderId="148" xfId="0" applyNumberFormat="1" applyFont="1" applyBorder="1" applyAlignment="1">
      <alignment horizontal="left" indent="3"/>
    </xf>
    <xf numFmtId="49" fontId="115" fillId="0" borderId="147" xfId="0" applyNumberFormat="1" applyFont="1" applyBorder="1" applyAlignment="1">
      <alignment horizontal="left" indent="3"/>
    </xf>
    <xf numFmtId="0" fontId="115" fillId="0" borderId="148" xfId="0" applyFont="1" applyBorder="1" applyAlignment="1">
      <alignment horizontal="left" indent="2"/>
    </xf>
    <xf numFmtId="0" fontId="115" fillId="0" borderId="147" xfId="0" applyFont="1" applyBorder="1" applyAlignment="1">
      <alignment horizontal="left" indent="2"/>
    </xf>
    <xf numFmtId="0" fontId="115" fillId="0" borderId="147" xfId="0" applyFont="1" applyBorder="1" applyAlignment="1">
      <alignment horizontal="left" indent="1"/>
    </xf>
    <xf numFmtId="0" fontId="118" fillId="0" borderId="64" xfId="0" applyFont="1" applyBorder="1"/>
    <xf numFmtId="0" fontId="118" fillId="0" borderId="59" xfId="0" applyFont="1" applyBorder="1"/>
    <xf numFmtId="0" fontId="115" fillId="0" borderId="64" xfId="0" applyFont="1" applyBorder="1"/>
    <xf numFmtId="0" fontId="115" fillId="0" borderId="0" xfId="0" applyFont="1" applyAlignment="1">
      <alignment horizontal="left"/>
    </xf>
    <xf numFmtId="0" fontId="118" fillId="0" borderId="138" xfId="0" applyFont="1" applyBorder="1" applyAlignment="1">
      <alignment horizontal="left" vertical="center" wrapText="1"/>
    </xf>
    <xf numFmtId="0" fontId="115" fillId="0" borderId="138" xfId="0" applyFont="1" applyBorder="1" applyAlignment="1">
      <alignment horizontal="center" vertical="center" textRotation="90" wrapText="1"/>
    </xf>
    <xf numFmtId="0" fontId="8" fillId="0" borderId="0" xfId="0" applyFont="1" applyAlignment="1">
      <alignment wrapText="1"/>
    </xf>
    <xf numFmtId="0" fontId="120" fillId="0" borderId="138" xfId="0" applyFont="1" applyBorder="1"/>
    <xf numFmtId="0" fontId="118" fillId="0" borderId="138" xfId="0" applyFont="1" applyBorder="1" applyAlignment="1">
      <alignment horizontal="center" vertical="center" wrapText="1"/>
    </xf>
    <xf numFmtId="0" fontId="120" fillId="0" borderId="0" xfId="0" applyFont="1" applyAlignment="1">
      <alignment horizontal="center" vertical="center"/>
    </xf>
    <xf numFmtId="0" fontId="120" fillId="0" borderId="0" xfId="0" applyFont="1"/>
    <xf numFmtId="0" fontId="138" fillId="0" borderId="0" xfId="0" applyFont="1"/>
    <xf numFmtId="0" fontId="115" fillId="0" borderId="126" xfId="0" applyFont="1" applyBorder="1" applyAlignment="1">
      <alignment horizontal="left" vertical="center" wrapText="1" indent="1" readingOrder="1"/>
    </xf>
    <xf numFmtId="0" fontId="120" fillId="0" borderId="138" xfId="0" applyFont="1" applyBorder="1" applyAlignment="1">
      <alignment horizontal="left" indent="3"/>
    </xf>
    <xf numFmtId="0" fontId="118" fillId="0" borderId="138" xfId="0" applyFont="1" applyBorder="1" applyAlignment="1">
      <alignment vertical="center" wrapText="1" readingOrder="1"/>
    </xf>
    <xf numFmtId="0" fontId="120" fillId="0" borderId="138" xfId="0" applyFont="1" applyBorder="1" applyAlignment="1">
      <alignment horizontal="left" indent="2"/>
    </xf>
    <xf numFmtId="0" fontId="120" fillId="0" borderId="139" xfId="0" applyFont="1" applyBorder="1"/>
    <xf numFmtId="0" fontId="115" fillId="0" borderId="127" xfId="0" applyFont="1" applyBorder="1" applyAlignment="1">
      <alignment vertical="center" wrapText="1" readingOrder="1"/>
    </xf>
    <xf numFmtId="0" fontId="120" fillId="0" borderId="139" xfId="0" applyFont="1" applyBorder="1" applyAlignment="1">
      <alignment horizontal="left" indent="2"/>
    </xf>
    <xf numFmtId="0" fontId="115" fillId="0" borderId="126" xfId="0" applyFont="1" applyBorder="1" applyAlignment="1">
      <alignment vertical="center" wrapText="1" readingOrder="1"/>
    </xf>
    <xf numFmtId="0" fontId="115" fillId="0" borderId="125" xfId="0" applyFont="1" applyBorder="1" applyAlignment="1">
      <alignment vertical="center" wrapText="1" readingOrder="1"/>
    </xf>
    <xf numFmtId="0" fontId="138" fillId="0" borderId="7" xfId="0" applyFont="1" applyBorder="1"/>
    <xf numFmtId="0" fontId="105" fillId="0" borderId="138" xfId="0" applyFont="1" applyBorder="1" applyAlignment="1">
      <alignment vertical="center" wrapText="1"/>
    </xf>
    <xf numFmtId="0" fontId="105" fillId="0" borderId="138" xfId="0" applyFont="1" applyBorder="1" applyAlignment="1">
      <alignment horizontal="left" vertical="center" wrapText="1"/>
    </xf>
    <xf numFmtId="0" fontId="105" fillId="0" borderId="138" xfId="0" applyFont="1" applyBorder="1" applyAlignment="1">
      <alignment horizontal="left" indent="2"/>
    </xf>
    <xf numFmtId="0" fontId="105" fillId="0" borderId="138" xfId="0" applyFont="1" applyBorder="1" applyAlignment="1">
      <alignment horizontal="left" vertical="center" indent="1"/>
    </xf>
    <xf numFmtId="0" fontId="105" fillId="0" borderId="138" xfId="0" applyFont="1" applyBorder="1" applyAlignment="1">
      <alignment horizontal="left" vertical="center" wrapText="1" indent="1"/>
    </xf>
    <xf numFmtId="0" fontId="105" fillId="0" borderId="138" xfId="0" applyFont="1" applyBorder="1" applyAlignment="1">
      <alignment horizontal="right" vertical="center"/>
    </xf>
    <xf numFmtId="49" fontId="105" fillId="0" borderId="138" xfId="0" applyNumberFormat="1" applyFont="1" applyBorder="1" applyAlignment="1">
      <alignment horizontal="right" vertical="center"/>
    </xf>
    <xf numFmtId="0" fontId="105" fillId="0" borderId="139" xfId="0" applyFont="1" applyBorder="1" applyAlignment="1">
      <alignment horizontal="left" vertical="top" wrapText="1"/>
    </xf>
    <xf numFmtId="49" fontId="105" fillId="0" borderId="138" xfId="0" applyNumberFormat="1" applyFont="1" applyBorder="1" applyAlignment="1">
      <alignment vertical="top" wrapText="1"/>
    </xf>
    <xf numFmtId="49" fontId="105" fillId="0" borderId="138" xfId="0" applyNumberFormat="1" applyFont="1" applyBorder="1" applyAlignment="1">
      <alignment horizontal="left" vertical="top" wrapText="1" indent="2"/>
    </xf>
    <xf numFmtId="49" fontId="105" fillId="0" borderId="138" xfId="0" applyNumberFormat="1" applyFont="1" applyBorder="1" applyAlignment="1">
      <alignment horizontal="left" vertical="center" wrapText="1" indent="3"/>
    </xf>
    <xf numFmtId="49" fontId="105" fillId="0" borderId="138" xfId="0" applyNumberFormat="1" applyFont="1" applyBorder="1" applyAlignment="1">
      <alignment horizontal="left" wrapText="1" indent="2"/>
    </xf>
    <xf numFmtId="49" fontId="105" fillId="0" borderId="138" xfId="0" applyNumberFormat="1" applyFont="1" applyBorder="1" applyAlignment="1">
      <alignment horizontal="left" vertical="top" wrapText="1"/>
    </xf>
    <xf numFmtId="49" fontId="105" fillId="0" borderId="138" xfId="0" applyNumberFormat="1" applyFont="1" applyBorder="1" applyAlignment="1">
      <alignment horizontal="left" wrapText="1" indent="3"/>
    </xf>
    <xf numFmtId="49" fontId="105" fillId="0" borderId="138" xfId="0" applyNumberFormat="1" applyFont="1" applyBorder="1" applyAlignment="1">
      <alignment vertical="center"/>
    </xf>
    <xf numFmtId="49" fontId="105" fillId="0" borderId="138" xfId="0" applyNumberFormat="1" applyFont="1" applyBorder="1" applyAlignment="1">
      <alignment horizontal="left" indent="3"/>
    </xf>
    <xf numFmtId="0" fontId="105" fillId="0" borderId="138" xfId="0" applyFont="1" applyBorder="1" applyAlignment="1">
      <alignment horizontal="left" indent="1"/>
    </xf>
    <xf numFmtId="0" fontId="105" fillId="0" borderId="138" xfId="0" applyFont="1" applyBorder="1" applyAlignment="1">
      <alignment horizontal="left" wrapText="1" indent="2"/>
    </xf>
    <xf numFmtId="0" fontId="105" fillId="0" borderId="138" xfId="0" applyFont="1" applyBorder="1" applyAlignment="1">
      <alignment horizontal="left" vertical="top" wrapText="1"/>
    </xf>
    <xf numFmtId="0" fontId="104" fillId="0" borderId="7" xfId="0" applyFont="1" applyBorder="1" applyAlignment="1">
      <alignment wrapText="1"/>
    </xf>
    <xf numFmtId="0" fontId="105" fillId="0" borderId="138" xfId="0" applyFont="1" applyBorder="1" applyAlignment="1">
      <alignment horizontal="left" vertical="top" wrapText="1" indent="2"/>
    </xf>
    <xf numFmtId="0" fontId="105" fillId="0" borderId="138" xfId="0" applyFont="1" applyBorder="1" applyAlignment="1">
      <alignment horizontal="left" wrapText="1"/>
    </xf>
    <xf numFmtId="0" fontId="105" fillId="0" borderId="138" xfId="12672" applyFont="1" applyBorder="1" applyAlignment="1">
      <alignment horizontal="left" vertical="center" wrapText="1" indent="2"/>
    </xf>
    <xf numFmtId="0" fontId="105" fillId="0" borderId="138" xfId="0" applyFont="1" applyBorder="1" applyAlignment="1">
      <alignment wrapText="1"/>
    </xf>
    <xf numFmtId="0" fontId="105" fillId="0" borderId="138" xfId="0" applyFont="1" applyBorder="1"/>
    <xf numFmtId="0" fontId="105" fillId="0" borderId="138" xfId="12672" applyFont="1" applyBorder="1" applyAlignment="1">
      <alignment horizontal="left" vertical="center" wrapText="1"/>
    </xf>
    <xf numFmtId="0" fontId="104" fillId="0" borderId="138" xfId="0" applyFont="1" applyBorder="1" applyAlignment="1">
      <alignment wrapText="1"/>
    </xf>
    <xf numFmtId="0" fontId="105" fillId="0" borderId="140" xfId="0" applyFont="1" applyBorder="1" applyAlignment="1">
      <alignment horizontal="left" vertical="center" wrapText="1"/>
    </xf>
    <xf numFmtId="0" fontId="105" fillId="3" borderId="138" xfId="5" applyFont="1" applyFill="1" applyBorder="1" applyAlignment="1" applyProtection="1">
      <alignment horizontal="right" vertical="center"/>
      <protection locked="0"/>
    </xf>
    <xf numFmtId="2" fontId="105" fillId="3" borderId="138" xfId="5" applyNumberFormat="1" applyFont="1" applyFill="1" applyBorder="1" applyAlignment="1" applyProtection="1">
      <alignment horizontal="right" vertical="center"/>
      <protection locked="0"/>
    </xf>
    <xf numFmtId="0" fontId="105" fillId="0" borderId="138" xfId="0" applyFont="1" applyBorder="1" applyAlignment="1">
      <alignment vertical="center"/>
    </xf>
    <xf numFmtId="0" fontId="105" fillId="0" borderId="140" xfId="13" applyFont="1" applyBorder="1" applyAlignment="1" applyProtection="1">
      <alignment horizontal="left" vertical="top" wrapText="1"/>
      <protection locked="0"/>
    </xf>
    <xf numFmtId="0" fontId="105" fillId="0" borderId="141" xfId="13" applyFont="1" applyBorder="1" applyAlignment="1" applyProtection="1">
      <alignment horizontal="left" vertical="top" wrapText="1"/>
      <protection locked="0"/>
    </xf>
    <xf numFmtId="0" fontId="105" fillId="0" borderId="139" xfId="0" applyFont="1" applyBorder="1" applyAlignment="1">
      <alignment vertical="center" wrapText="1"/>
    </xf>
    <xf numFmtId="0" fontId="124" fillId="0" borderId="0" xfId="0" applyFont="1" applyAlignment="1">
      <alignment horizontal="left" indent="2"/>
    </xf>
    <xf numFmtId="0" fontId="115" fillId="0" borderId="0" xfId="0" applyFont="1" applyAlignment="1">
      <alignment horizontal="left" vertical="center" indent="1"/>
    </xf>
    <xf numFmtId="0" fontId="115" fillId="0" borderId="0" xfId="0" applyFont="1" applyAlignment="1">
      <alignment vertical="center" wrapText="1"/>
    </xf>
    <xf numFmtId="0" fontId="126" fillId="0" borderId="0" xfId="0" applyFont="1" applyAlignment="1">
      <alignment horizontal="left" vertical="center" wrapText="1" readingOrder="1"/>
    </xf>
    <xf numFmtId="0" fontId="124" fillId="0" borderId="0" xfId="0" applyFont="1" applyAlignment="1">
      <alignment horizontal="left" vertical="center" wrapText="1"/>
    </xf>
    <xf numFmtId="0" fontId="115" fillId="0" borderId="0" xfId="0" applyFont="1" applyAlignment="1">
      <alignment horizontal="left" vertical="center" wrapText="1"/>
    </xf>
    <xf numFmtId="0" fontId="105" fillId="0" borderId="139" xfId="0" applyFont="1" applyBorder="1" applyAlignment="1">
      <alignment horizontal="left" indent="2"/>
    </xf>
    <xf numFmtId="0" fontId="105" fillId="0" borderId="127" xfId="0" applyFont="1" applyBorder="1" applyAlignment="1">
      <alignment horizontal="left" vertical="center" wrapText="1" readingOrder="1"/>
    </xf>
    <xf numFmtId="0" fontId="105" fillId="0" borderId="138" xfId="0" applyFont="1" applyBorder="1" applyAlignment="1">
      <alignment horizontal="left" vertical="center" wrapText="1" readingOrder="1"/>
    </xf>
    <xf numFmtId="167" fontId="18" fillId="85" borderId="53" xfId="0" applyNumberFormat="1" applyFont="1" applyFill="1" applyBorder="1" applyAlignment="1">
      <alignment horizontal="center"/>
    </xf>
    <xf numFmtId="0" fontId="2" fillId="0" borderId="15" xfId="0" applyFont="1" applyBorder="1" applyAlignment="1">
      <alignment horizontal="left" vertical="center" wrapText="1" indent="1"/>
    </xf>
    <xf numFmtId="169" fontId="25" fillId="37" borderId="58" xfId="20" applyBorder="1"/>
    <xf numFmtId="193" fontId="4" fillId="0" borderId="148" xfId="0" applyNumberFormat="1" applyFont="1" applyBorder="1" applyAlignment="1" applyProtection="1">
      <alignment vertical="center" wrapText="1"/>
      <protection locked="0"/>
    </xf>
    <xf numFmtId="193" fontId="4" fillId="0" borderId="138" xfId="0" applyNumberFormat="1" applyFont="1" applyBorder="1" applyAlignment="1" applyProtection="1">
      <alignment vertical="center" wrapText="1"/>
      <protection locked="0"/>
    </xf>
    <xf numFmtId="193" fontId="4" fillId="0" borderId="147" xfId="0" applyNumberFormat="1" applyFont="1" applyBorder="1" applyAlignment="1" applyProtection="1">
      <alignment vertical="center" wrapText="1"/>
      <protection locked="0"/>
    </xf>
    <xf numFmtId="10" fontId="4" fillId="0" borderId="148" xfId="20961" applyNumberFormat="1" applyFont="1" applyBorder="1" applyAlignment="1" applyProtection="1">
      <alignment vertical="center" wrapText="1"/>
      <protection locked="0"/>
    </xf>
    <xf numFmtId="10" fontId="4" fillId="0" borderId="138" xfId="20961" applyNumberFormat="1" applyFont="1" applyBorder="1" applyAlignment="1" applyProtection="1">
      <alignment vertical="center" wrapText="1"/>
      <protection locked="0"/>
    </xf>
    <xf numFmtId="10" fontId="4" fillId="0" borderId="147" xfId="20961" applyNumberFormat="1" applyFont="1" applyBorder="1" applyAlignment="1" applyProtection="1">
      <alignment vertical="center" wrapText="1"/>
      <protection locked="0"/>
    </xf>
    <xf numFmtId="193" fontId="16" fillId="2" borderId="148" xfId="0" applyNumberFormat="1" applyFont="1" applyFill="1" applyBorder="1" applyAlignment="1" applyProtection="1">
      <alignment vertical="center"/>
      <protection locked="0"/>
    </xf>
    <xf numFmtId="193" fontId="16" fillId="2" borderId="138" xfId="0" applyNumberFormat="1" applyFont="1" applyFill="1" applyBorder="1" applyAlignment="1" applyProtection="1">
      <alignment vertical="center"/>
      <protection locked="0"/>
    </xf>
    <xf numFmtId="193" fontId="16" fillId="2" borderId="147" xfId="0" applyNumberFormat="1" applyFont="1" applyFill="1" applyBorder="1" applyAlignment="1" applyProtection="1">
      <alignment vertical="center"/>
      <protection locked="0"/>
    </xf>
    <xf numFmtId="193" fontId="8" fillId="2" borderId="148" xfId="0" applyNumberFormat="1" applyFont="1" applyFill="1" applyBorder="1" applyAlignment="1" applyProtection="1">
      <alignment vertical="center"/>
      <protection locked="0"/>
    </xf>
    <xf numFmtId="193" fontId="8" fillId="2" borderId="138" xfId="0" applyNumberFormat="1" applyFont="1" applyFill="1" applyBorder="1" applyAlignment="1" applyProtection="1">
      <alignment vertical="center"/>
      <protection locked="0"/>
    </xf>
    <xf numFmtId="193" fontId="8" fillId="2" borderId="147" xfId="0" applyNumberFormat="1" applyFont="1" applyFill="1" applyBorder="1" applyAlignment="1" applyProtection="1">
      <alignment vertical="center"/>
      <protection locked="0"/>
    </xf>
    <xf numFmtId="193" fontId="16" fillId="2" borderId="100" xfId="0" applyNumberFormat="1" applyFont="1" applyFill="1" applyBorder="1" applyAlignment="1" applyProtection="1">
      <alignment vertical="center"/>
      <protection locked="0"/>
    </xf>
    <xf numFmtId="193" fontId="16" fillId="2" borderId="139" xfId="0" applyNumberFormat="1" applyFont="1" applyFill="1" applyBorder="1" applyAlignment="1" applyProtection="1">
      <alignment vertical="center"/>
      <protection locked="0"/>
    </xf>
    <xf numFmtId="193" fontId="16" fillId="2" borderId="146" xfId="0" applyNumberFormat="1" applyFont="1" applyFill="1" applyBorder="1" applyAlignment="1" applyProtection="1">
      <alignment vertical="center"/>
      <protection locked="0"/>
    </xf>
    <xf numFmtId="193" fontId="16" fillId="2" borderId="145" xfId="0" applyNumberFormat="1" applyFont="1" applyFill="1" applyBorder="1" applyAlignment="1" applyProtection="1">
      <alignment vertical="center"/>
      <protection locked="0"/>
    </xf>
    <xf numFmtId="193" fontId="16" fillId="2" borderId="144" xfId="0" applyNumberFormat="1" applyFont="1" applyFill="1" applyBorder="1" applyAlignment="1" applyProtection="1">
      <alignment vertical="center"/>
      <protection locked="0"/>
    </xf>
    <xf numFmtId="0" fontId="10" fillId="0" borderId="93" xfId="17" applyFill="1" applyBorder="1" applyAlignment="1" applyProtection="1">
      <alignment horizontal="left" vertical="top" wrapText="1"/>
    </xf>
    <xf numFmtId="0" fontId="6" fillId="83" borderId="138" xfId="13" applyFont="1" applyFill="1" applyBorder="1" applyAlignment="1" applyProtection="1">
      <alignment wrapText="1"/>
      <protection locked="0"/>
    </xf>
    <xf numFmtId="0" fontId="6" fillId="83" borderId="3" xfId="13" applyFont="1" applyFill="1" applyBorder="1" applyAlignment="1" applyProtection="1">
      <alignment vertical="center" wrapText="1"/>
      <protection locked="0"/>
    </xf>
    <xf numFmtId="0" fontId="105" fillId="0" borderId="0" xfId="0" applyFont="1" applyAlignment="1">
      <alignment wrapText="1"/>
    </xf>
    <xf numFmtId="9" fontId="8" fillId="2" borderId="93" xfId="0" applyNumberFormat="1" applyFont="1" applyFill="1" applyBorder="1" applyAlignment="1" applyProtection="1">
      <alignment vertical="center"/>
      <protection locked="0"/>
    </xf>
    <xf numFmtId="10" fontId="8" fillId="2" borderId="93" xfId="0" applyNumberFormat="1" applyFont="1" applyFill="1" applyBorder="1" applyAlignment="1" applyProtection="1">
      <alignment vertical="center"/>
      <protection locked="0"/>
    </xf>
    <xf numFmtId="10" fontId="8" fillId="0" borderId="93" xfId="0" applyNumberFormat="1" applyFont="1" applyBorder="1" applyAlignment="1" applyProtection="1">
      <alignment vertical="center"/>
      <protection locked="0"/>
    </xf>
    <xf numFmtId="9" fontId="8" fillId="2" borderId="22" xfId="0" applyNumberFormat="1" applyFont="1" applyFill="1" applyBorder="1" applyAlignment="1" applyProtection="1">
      <alignment vertical="center"/>
      <protection locked="0"/>
    </xf>
    <xf numFmtId="9" fontId="112" fillId="79" borderId="93" xfId="948" applyNumberFormat="1" applyFont="1" applyFill="1" applyBorder="1" applyAlignment="1" applyProtection="1">
      <alignment horizontal="right" vertical="center"/>
    </xf>
    <xf numFmtId="9" fontId="4" fillId="0" borderId="20" xfId="0" applyNumberFormat="1" applyFont="1" applyBorder="1"/>
    <xf numFmtId="0" fontId="8" fillId="0" borderId="100" xfId="0" applyFont="1" applyBorder="1" applyAlignment="1">
      <alignment vertical="center"/>
    </xf>
    <xf numFmtId="0" fontId="12" fillId="0" borderId="137" xfId="0" applyFont="1" applyBorder="1" applyAlignment="1">
      <alignment wrapText="1"/>
    </xf>
    <xf numFmtId="0" fontId="4" fillId="0" borderId="101" xfId="0" applyFont="1" applyBorder="1"/>
    <xf numFmtId="38" fontId="115" fillId="0" borderId="138" xfId="0" applyNumberFormat="1" applyFont="1" applyBorder="1"/>
    <xf numFmtId="3" fontId="115" fillId="0" borderId="138" xfId="0" applyNumberFormat="1" applyFont="1" applyBorder="1"/>
    <xf numFmtId="0" fontId="101" fillId="0" borderId="138" xfId="0" applyFont="1" applyBorder="1"/>
    <xf numFmtId="0" fontId="10" fillId="0" borderId="138" xfId="17" applyBorder="1" applyAlignment="1" applyProtection="1"/>
    <xf numFmtId="0" fontId="142" fillId="0" borderId="153" xfId="0" applyFont="1" applyBorder="1" applyAlignment="1">
      <alignment wrapText="1"/>
    </xf>
    <xf numFmtId="0" fontId="143" fillId="0" borderId="154" xfId="0" applyFont="1" applyBorder="1"/>
    <xf numFmtId="0" fontId="144" fillId="0" borderId="153" xfId="0" applyFont="1" applyBorder="1" applyAlignment="1">
      <alignment wrapText="1"/>
    </xf>
    <xf numFmtId="0" fontId="144" fillId="0" borderId="154" xfId="0" applyFont="1" applyBorder="1" applyAlignment="1">
      <alignment wrapText="1"/>
    </xf>
    <xf numFmtId="0" fontId="12" fillId="0" borderId="141" xfId="0" applyFont="1" applyBorder="1" applyAlignment="1">
      <alignment wrapText="1"/>
    </xf>
    <xf numFmtId="9" fontId="4" fillId="0" borderId="147" xfId="0" applyNumberFormat="1" applyFont="1" applyBorder="1"/>
    <xf numFmtId="9" fontId="4" fillId="0" borderId="101" xfId="0" applyNumberFormat="1" applyFont="1" applyBorder="1"/>
    <xf numFmtId="165" fontId="4" fillId="0" borderId="138" xfId="7" applyNumberFormat="1" applyFont="1" applyBorder="1"/>
    <xf numFmtId="165" fontId="4" fillId="0" borderId="147" xfId="7" applyNumberFormat="1" applyFont="1" applyBorder="1"/>
    <xf numFmtId="169" fontId="25" fillId="37" borderId="138" xfId="20" applyBorder="1"/>
    <xf numFmtId="165" fontId="4" fillId="0" borderId="138" xfId="7" applyNumberFormat="1" applyFont="1" applyBorder="1" applyAlignment="1">
      <alignment vertical="center"/>
    </xf>
    <xf numFmtId="165" fontId="5" fillId="0" borderId="147" xfId="7" applyNumberFormat="1" applyFont="1" applyBorder="1"/>
    <xf numFmtId="165" fontId="4" fillId="0" borderId="138" xfId="7" applyNumberFormat="1" applyFont="1" applyFill="1" applyBorder="1"/>
    <xf numFmtId="165" fontId="4" fillId="0" borderId="138" xfId="7" applyNumberFormat="1" applyFont="1" applyFill="1" applyBorder="1" applyAlignment="1">
      <alignment vertical="center"/>
    </xf>
    <xf numFmtId="9" fontId="5" fillId="0" borderId="144" xfId="20961" applyFont="1" applyBorder="1"/>
    <xf numFmtId="0" fontId="4" fillId="0" borderId="88" xfId="0" quotePrefix="1" applyFont="1" applyBorder="1" applyAlignment="1">
      <alignment vertical="center"/>
    </xf>
    <xf numFmtId="165" fontId="4" fillId="3" borderId="20" xfId="7" applyNumberFormat="1" applyFont="1" applyFill="1" applyBorder="1" applyAlignment="1">
      <alignment vertical="center"/>
    </xf>
    <xf numFmtId="165" fontId="4" fillId="0" borderId="24" xfId="7" applyNumberFormat="1" applyFont="1" applyBorder="1" applyAlignment="1">
      <alignment vertical="center"/>
    </xf>
    <xf numFmtId="0" fontId="4" fillId="0" borderId="139" xfId="0" applyFont="1" applyBorder="1" applyAlignment="1">
      <alignment vertical="center"/>
    </xf>
    <xf numFmtId="169" fontId="25" fillId="37" borderId="137" xfId="20" applyBorder="1"/>
    <xf numFmtId="169" fontId="25" fillId="37" borderId="136" xfId="20" applyBorder="1"/>
    <xf numFmtId="169" fontId="25" fillId="37" borderId="142" xfId="20" applyBorder="1"/>
    <xf numFmtId="165" fontId="4" fillId="0" borderId="137" xfId="7" applyNumberFormat="1" applyFont="1" applyBorder="1" applyAlignment="1">
      <alignment vertical="center"/>
    </xf>
    <xf numFmtId="0" fontId="4" fillId="0" borderId="155" xfId="0" applyFont="1" applyBorder="1" applyAlignment="1">
      <alignment vertical="center"/>
    </xf>
    <xf numFmtId="0" fontId="13" fillId="3" borderId="136" xfId="0" applyFont="1" applyFill="1" applyBorder="1" applyAlignment="1">
      <alignment horizontal="left"/>
    </xf>
    <xf numFmtId="0" fontId="4" fillId="0" borderId="138" xfId="0" applyFont="1" applyBorder="1" applyAlignment="1">
      <alignment horizontal="center" vertical="center" wrapText="1"/>
    </xf>
    <xf numFmtId="0" fontId="4" fillId="0" borderId="147" xfId="0" applyFont="1" applyBorder="1" applyAlignment="1">
      <alignment horizontal="center" vertical="center" wrapText="1"/>
    </xf>
    <xf numFmtId="0" fontId="4" fillId="3" borderId="143" xfId="0" applyFont="1" applyFill="1" applyBorder="1" applyAlignment="1">
      <alignment vertical="center"/>
    </xf>
    <xf numFmtId="0" fontId="4" fillId="0" borderId="148" xfId="0" applyFont="1" applyBorder="1" applyAlignment="1">
      <alignment horizontal="center" vertical="center"/>
    </xf>
    <xf numFmtId="0" fontId="4" fillId="0" borderId="138" xfId="0" applyFont="1" applyBorder="1" applyAlignment="1">
      <alignment vertical="center"/>
    </xf>
    <xf numFmtId="165" fontId="4" fillId="0" borderId="141" xfId="7" applyNumberFormat="1" applyFont="1" applyBorder="1" applyAlignment="1">
      <alignment vertical="center"/>
    </xf>
    <xf numFmtId="165" fontId="4" fillId="0" borderId="147" xfId="7" applyNumberFormat="1" applyFont="1" applyBorder="1" applyAlignment="1">
      <alignment vertical="center"/>
    </xf>
    <xf numFmtId="0" fontId="5" fillId="0" borderId="138" xfId="0" applyFont="1" applyBorder="1" applyAlignment="1">
      <alignment vertical="center"/>
    </xf>
    <xf numFmtId="165" fontId="4" fillId="3" borderId="143" xfId="7" applyNumberFormat="1" applyFont="1" applyFill="1" applyBorder="1" applyAlignment="1">
      <alignment vertical="center"/>
    </xf>
    <xf numFmtId="0" fontId="4" fillId="0" borderId="146" xfId="0" applyFont="1" applyBorder="1" applyAlignment="1">
      <alignment horizontal="center" vertical="center"/>
    </xf>
    <xf numFmtId="0" fontId="5" fillId="0" borderId="145" xfId="0" applyFont="1" applyBorder="1" applyAlignment="1">
      <alignment vertical="center"/>
    </xf>
    <xf numFmtId="165" fontId="4" fillId="0" borderId="144" xfId="7" applyNumberFormat="1" applyFont="1" applyBorder="1" applyAlignment="1">
      <alignment vertical="center"/>
    </xf>
    <xf numFmtId="165" fontId="4" fillId="0" borderId="101" xfId="7" applyNumberFormat="1" applyFont="1" applyBorder="1" applyAlignment="1">
      <alignment vertical="center"/>
    </xf>
    <xf numFmtId="165" fontId="0" fillId="0" borderId="93" xfId="7" applyNumberFormat="1" applyFont="1" applyBorder="1"/>
    <xf numFmtId="165" fontId="0" fillId="36" borderId="93" xfId="7" applyNumberFormat="1" applyFont="1" applyFill="1" applyBorder="1"/>
    <xf numFmtId="165" fontId="0" fillId="0" borderId="93" xfId="7" applyNumberFormat="1" applyFont="1" applyBorder="1" applyAlignment="1">
      <alignment vertical="center"/>
    </xf>
    <xf numFmtId="165" fontId="0" fillId="36" borderId="93" xfId="7" applyNumberFormat="1" applyFont="1" applyFill="1" applyBorder="1" applyAlignment="1">
      <alignment vertical="center"/>
    </xf>
    <xf numFmtId="165" fontId="0" fillId="36" borderId="131" xfId="7" applyNumberFormat="1" applyFont="1" applyFill="1" applyBorder="1"/>
    <xf numFmtId="165" fontId="0" fillId="0" borderId="131" xfId="7" applyNumberFormat="1" applyFont="1" applyBorder="1"/>
    <xf numFmtId="165" fontId="4" fillId="36" borderId="23" xfId="7" applyNumberFormat="1" applyFont="1" applyFill="1" applyBorder="1"/>
    <xf numFmtId="165" fontId="119" fillId="0" borderId="131" xfId="7" applyNumberFormat="1" applyFont="1" applyBorder="1"/>
    <xf numFmtId="0" fontId="120" fillId="3" borderId="131" xfId="13" applyFont="1" applyFill="1" applyBorder="1" applyAlignment="1" applyProtection="1">
      <alignment horizontal="left" vertical="center"/>
      <protection locked="0"/>
    </xf>
    <xf numFmtId="165" fontId="118" fillId="0" borderId="138" xfId="7" applyNumberFormat="1" applyFont="1" applyBorder="1"/>
    <xf numFmtId="165" fontId="4" fillId="0" borderId="50" xfId="7" applyNumberFormat="1" applyFont="1" applyBorder="1" applyAlignment="1">
      <alignment vertical="center"/>
    </xf>
    <xf numFmtId="165" fontId="4" fillId="0" borderId="50" xfId="0" applyNumberFormat="1" applyFont="1" applyBorder="1" applyAlignment="1">
      <alignment vertical="center"/>
    </xf>
    <xf numFmtId="165" fontId="4" fillId="0" borderId="25" xfId="0" applyNumberFormat="1" applyFont="1" applyBorder="1" applyAlignment="1">
      <alignment vertical="center"/>
    </xf>
    <xf numFmtId="165" fontId="4" fillId="0" borderId="59" xfId="0" applyNumberFormat="1" applyFont="1" applyBorder="1" applyAlignment="1">
      <alignment vertical="center"/>
    </xf>
    <xf numFmtId="165" fontId="4" fillId="0" borderId="17" xfId="0" applyNumberFormat="1" applyFont="1" applyBorder="1" applyAlignment="1">
      <alignment vertical="center"/>
    </xf>
    <xf numFmtId="15" fontId="2" fillId="0" borderId="16" xfId="0" applyNumberFormat="1" applyFont="1" applyBorder="1" applyAlignment="1">
      <alignment horizontal="left" vertical="center" wrapText="1" indent="1"/>
    </xf>
    <xf numFmtId="165" fontId="11" fillId="0" borderId="0" xfId="0" applyNumberFormat="1" applyFont="1"/>
    <xf numFmtId="165" fontId="0" fillId="0" borderId="0" xfId="0" applyNumberFormat="1"/>
    <xf numFmtId="193" fontId="6" fillId="0" borderId="160" xfId="0" applyNumberFormat="1" applyFont="1" applyBorder="1" applyAlignment="1" applyProtection="1">
      <alignment vertical="center" wrapText="1"/>
      <protection locked="0"/>
    </xf>
    <xf numFmtId="193" fontId="6" fillId="0" borderId="160" xfId="0" applyNumberFormat="1" applyFont="1" applyBorder="1" applyAlignment="1" applyProtection="1">
      <alignment horizontal="right" vertical="center" wrapText="1"/>
      <protection locked="0"/>
    </xf>
    <xf numFmtId="10" fontId="4" fillId="0" borderId="160" xfId="20961" applyNumberFormat="1" applyFont="1" applyFill="1" applyBorder="1" applyAlignment="1" applyProtection="1">
      <alignment horizontal="right" vertical="center" wrapText="1"/>
      <protection locked="0"/>
    </xf>
    <xf numFmtId="10" fontId="8" fillId="0" borderId="160" xfId="0" applyNumberFormat="1" applyFont="1" applyBorder="1" applyAlignment="1" applyProtection="1">
      <alignment vertical="center"/>
      <protection locked="0"/>
    </xf>
    <xf numFmtId="193" fontId="8" fillId="2" borderId="160" xfId="0" applyNumberFormat="1" applyFont="1" applyFill="1" applyBorder="1" applyAlignment="1" applyProtection="1">
      <alignment vertical="center"/>
      <protection locked="0"/>
    </xf>
    <xf numFmtId="9" fontId="8" fillId="2" borderId="160" xfId="0" applyNumberFormat="1" applyFont="1" applyFill="1" applyBorder="1" applyAlignment="1" applyProtection="1">
      <alignment vertical="center"/>
      <protection locked="0"/>
    </xf>
    <xf numFmtId="10" fontId="8" fillId="2" borderId="160" xfId="0" applyNumberFormat="1" applyFont="1" applyFill="1" applyBorder="1" applyAlignment="1" applyProtection="1">
      <alignment vertical="center"/>
      <protection locked="0"/>
    </xf>
    <xf numFmtId="193" fontId="8" fillId="2" borderId="161" xfId="0" applyNumberFormat="1" applyFont="1" applyFill="1" applyBorder="1" applyAlignment="1" applyProtection="1">
      <alignment vertical="center"/>
      <protection locked="0"/>
    </xf>
    <xf numFmtId="9" fontId="8" fillId="2" borderId="145" xfId="0" applyNumberFormat="1" applyFont="1" applyFill="1" applyBorder="1" applyAlignment="1" applyProtection="1">
      <alignment vertical="center"/>
      <protection locked="0"/>
    </xf>
    <xf numFmtId="0" fontId="8" fillId="0" borderId="160" xfId="0" applyFont="1" applyBorder="1" applyAlignment="1">
      <alignment horizontal="center" vertical="center" wrapText="1"/>
    </xf>
    <xf numFmtId="165" fontId="0" fillId="0" borderId="160" xfId="7" applyNumberFormat="1" applyFont="1" applyBorder="1"/>
    <xf numFmtId="165" fontId="0" fillId="0" borderId="160" xfId="7" applyNumberFormat="1" applyFont="1" applyBorder="1" applyAlignment="1">
      <alignment vertical="center"/>
    </xf>
    <xf numFmtId="3" fontId="20" fillId="0" borderId="160" xfId="0" applyNumberFormat="1" applyFont="1" applyBorder="1" applyAlignment="1">
      <alignment vertical="center" wrapText="1"/>
    </xf>
    <xf numFmtId="193" fontId="0" fillId="0" borderId="162" xfId="0" applyNumberFormat="1" applyBorder="1"/>
    <xf numFmtId="193" fontId="0" fillId="0" borderId="162" xfId="0" applyNumberFormat="1" applyBorder="1" applyAlignment="1">
      <alignment wrapText="1"/>
    </xf>
    <xf numFmtId="193" fontId="6" fillId="36" borderId="162" xfId="2" applyNumberFormat="1" applyFont="1" applyFill="1" applyBorder="1" applyAlignment="1" applyProtection="1">
      <alignment vertical="top"/>
    </xf>
    <xf numFmtId="193" fontId="6" fillId="3" borderId="162" xfId="2" applyNumberFormat="1" applyFont="1" applyFill="1" applyBorder="1" applyAlignment="1" applyProtection="1">
      <alignment vertical="top"/>
      <protection locked="0"/>
    </xf>
    <xf numFmtId="193" fontId="6" fillId="36" borderId="162" xfId="2" applyNumberFormat="1" applyFont="1" applyFill="1" applyBorder="1" applyAlignment="1" applyProtection="1">
      <alignment vertical="top" wrapText="1"/>
    </xf>
    <xf numFmtId="193" fontId="6" fillId="36" borderId="162" xfId="2" applyNumberFormat="1" applyFont="1" applyFill="1" applyBorder="1" applyAlignment="1" applyProtection="1">
      <alignment vertical="top" wrapText="1"/>
      <protection locked="0"/>
    </xf>
    <xf numFmtId="193" fontId="6" fillId="3" borderId="162" xfId="2" applyNumberFormat="1" applyFont="1" applyFill="1" applyBorder="1" applyAlignment="1" applyProtection="1">
      <alignment vertical="top" wrapText="1"/>
      <protection locked="0"/>
    </xf>
    <xf numFmtId="193" fontId="6" fillId="36" borderId="163" xfId="2" applyNumberFormat="1" applyFont="1" applyFill="1" applyBorder="1" applyAlignment="1" applyProtection="1">
      <alignment vertical="top" wrapText="1"/>
    </xf>
    <xf numFmtId="193" fontId="4" fillId="0" borderId="160" xfId="0" applyNumberFormat="1" applyFont="1" applyBorder="1"/>
    <xf numFmtId="193" fontId="4" fillId="0" borderId="164" xfId="0" applyNumberFormat="1" applyFont="1" applyBorder="1"/>
    <xf numFmtId="193" fontId="4" fillId="0" borderId="162" xfId="0" applyNumberFormat="1" applyFont="1" applyBorder="1"/>
    <xf numFmtId="193" fontId="4" fillId="0" borderId="141" xfId="0" applyNumberFormat="1" applyFont="1" applyBorder="1"/>
    <xf numFmtId="9" fontId="4" fillId="0" borderId="162" xfId="20961" applyFont="1" applyBorder="1"/>
    <xf numFmtId="165" fontId="112" fillId="0" borderId="160" xfId="948" applyNumberFormat="1" applyFont="1" applyFill="1" applyBorder="1" applyAlignment="1" applyProtection="1">
      <alignment horizontal="right" vertical="center"/>
      <protection locked="0"/>
    </xf>
    <xf numFmtId="165" fontId="112" fillId="79" borderId="160" xfId="948" applyNumberFormat="1" applyFont="1" applyFill="1" applyBorder="1" applyAlignment="1" applyProtection="1">
      <alignment horizontal="right" vertical="center"/>
    </xf>
    <xf numFmtId="165" fontId="61" fillId="78" borderId="140" xfId="948" applyNumberFormat="1" applyFont="1" applyFill="1" applyBorder="1" applyAlignment="1" applyProtection="1">
      <alignment horizontal="right" vertical="center"/>
      <protection locked="0"/>
    </xf>
    <xf numFmtId="165" fontId="111" fillId="78" borderId="140" xfId="948" applyNumberFormat="1" applyFont="1" applyFill="1" applyBorder="1" applyAlignment="1" applyProtection="1">
      <alignment horizontal="right" vertical="center"/>
      <protection locked="0"/>
    </xf>
    <xf numFmtId="165" fontId="112" fillId="3" borderId="160" xfId="948" applyNumberFormat="1" applyFont="1" applyFill="1" applyBorder="1" applyAlignment="1" applyProtection="1">
      <alignment horizontal="right" vertical="center"/>
      <protection locked="0"/>
    </xf>
    <xf numFmtId="165" fontId="119" fillId="0" borderId="160" xfId="7" applyNumberFormat="1" applyFont="1" applyBorder="1"/>
    <xf numFmtId="38" fontId="115" fillId="0" borderId="160" xfId="0" applyNumberFormat="1" applyFont="1" applyBorder="1"/>
    <xf numFmtId="0" fontId="115" fillId="0" borderId="160" xfId="0" applyFont="1" applyBorder="1"/>
    <xf numFmtId="3" fontId="115" fillId="0" borderId="160" xfId="0" applyNumberFormat="1" applyFont="1" applyBorder="1"/>
    <xf numFmtId="0" fontId="103" fillId="0" borderId="61" xfId="0" applyFont="1" applyBorder="1" applyAlignment="1">
      <alignment horizontal="left" vertical="center" wrapText="1"/>
    </xf>
    <xf numFmtId="0" fontId="103" fillId="0" borderId="60" xfId="0" applyFont="1" applyBorder="1" applyAlignment="1">
      <alignment horizontal="left" vertical="center" wrapText="1"/>
    </xf>
    <xf numFmtId="0" fontId="140" fillId="0" borderId="151" xfId="0" applyFont="1" applyBorder="1" applyAlignment="1">
      <alignment horizontal="center" vertical="center"/>
    </xf>
    <xf numFmtId="0" fontId="140" fillId="0" borderId="28" xfId="0" applyFont="1" applyBorder="1" applyAlignment="1">
      <alignment horizontal="center" vertical="center"/>
    </xf>
    <xf numFmtId="0" fontId="140" fillId="0" borderId="152" xfId="0" applyFont="1" applyBorder="1" applyAlignment="1">
      <alignment horizontal="center" vertical="center"/>
    </xf>
    <xf numFmtId="0" fontId="141" fillId="0" borderId="151" xfId="0" applyFont="1" applyBorder="1" applyAlignment="1">
      <alignment horizontal="center" wrapText="1"/>
    </xf>
    <xf numFmtId="0" fontId="141" fillId="0" borderId="28" xfId="0" applyFont="1" applyBorder="1" applyAlignment="1">
      <alignment horizontal="center" wrapText="1"/>
    </xf>
    <xf numFmtId="0" fontId="141" fillId="0" borderId="152" xfId="0" applyFont="1" applyBorder="1" applyAlignment="1">
      <alignment horizontal="center" wrapText="1"/>
    </xf>
    <xf numFmtId="165" fontId="0" fillId="0" borderId="94" xfId="0" applyNumberFormat="1" applyBorder="1" applyAlignment="1">
      <alignment horizontal="center"/>
    </xf>
    <xf numFmtId="165" fontId="0" fillId="0" borderId="91" xfId="0" applyNumberFormat="1" applyBorder="1" applyAlignment="1">
      <alignment horizontal="center"/>
    </xf>
    <xf numFmtId="165" fontId="0" fillId="0" borderId="92" xfId="0" applyNumberFormat="1" applyBorder="1" applyAlignment="1">
      <alignment horizontal="center"/>
    </xf>
    <xf numFmtId="165" fontId="0" fillId="0" borderId="132" xfId="0" applyNumberFormat="1" applyBorder="1" applyAlignment="1">
      <alignment horizontal="center"/>
    </xf>
    <xf numFmtId="165" fontId="0" fillId="0" borderId="133" xfId="0" applyNumberFormat="1" applyBorder="1" applyAlignment="1">
      <alignment horizontal="center"/>
    </xf>
    <xf numFmtId="165" fontId="0" fillId="0" borderId="134" xfId="0" applyNumberFormat="1" applyBorder="1" applyAlignment="1">
      <alignment horizontal="center"/>
    </xf>
    <xf numFmtId="0" fontId="0" fillId="0" borderId="131" xfId="0" applyBorder="1" applyAlignment="1">
      <alignment horizontal="center" vertical="center"/>
    </xf>
    <xf numFmtId="0" fontId="127" fillId="0" borderId="89" xfId="0" applyFont="1" applyBorder="1" applyAlignment="1">
      <alignment horizontal="center" vertical="center"/>
    </xf>
    <xf numFmtId="0" fontId="127" fillId="0" borderId="7" xfId="0" applyFont="1"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0" fillId="0" borderId="94" xfId="0" applyBorder="1" applyAlignment="1">
      <alignment horizontal="center"/>
    </xf>
    <xf numFmtId="0" fontId="0" fillId="0" borderId="91" xfId="0" applyBorder="1" applyAlignment="1">
      <alignment horizontal="center"/>
    </xf>
    <xf numFmtId="0" fontId="0" fillId="0" borderId="92" xfId="0" applyBorder="1" applyAlignment="1">
      <alignment horizontal="center"/>
    </xf>
    <xf numFmtId="0" fontId="127" fillId="0" borderId="7" xfId="0" applyFont="1" applyBorder="1" applyAlignment="1">
      <alignment horizontal="center" vertical="center" wrapText="1"/>
    </xf>
    <xf numFmtId="0" fontId="0" fillId="0" borderId="131" xfId="0" applyBorder="1" applyAlignment="1">
      <alignment horizontal="center" vertical="center" wrapText="1"/>
    </xf>
    <xf numFmtId="0" fontId="9" fillId="0" borderId="16" xfId="0" applyFont="1" applyBorder="1" applyAlignment="1">
      <alignment horizontal="center"/>
    </xf>
    <xf numFmtId="0" fontId="9" fillId="0" borderId="17" xfId="0" applyFont="1" applyBorder="1" applyAlignment="1">
      <alignment horizontal="center"/>
    </xf>
    <xf numFmtId="0" fontId="12" fillId="0" borderId="3" xfId="0" applyFont="1" applyBorder="1" applyAlignment="1">
      <alignment wrapText="1"/>
    </xf>
    <xf numFmtId="0" fontId="4" fillId="0" borderId="19" xfId="0" applyFont="1" applyBorder="1"/>
    <xf numFmtId="0" fontId="9" fillId="0" borderId="8" xfId="0" applyFont="1" applyBorder="1" applyAlignment="1">
      <alignment horizontal="center" vertical="center" wrapText="1"/>
    </xf>
    <xf numFmtId="0" fontId="9" fillId="0" borderId="20" xfId="0" applyFont="1" applyBorder="1" applyAlignment="1">
      <alignment horizontal="center" vertical="center" wrapText="1"/>
    </xf>
    <xf numFmtId="0" fontId="4" fillId="0" borderId="20" xfId="0" applyFont="1" applyBorder="1" applyAlignment="1">
      <alignment horizontal="center"/>
    </xf>
    <xf numFmtId="0" fontId="5" fillId="36" borderId="109" xfId="0" applyFont="1" applyFill="1" applyBorder="1" applyAlignment="1">
      <alignment horizontal="center" vertical="center" wrapText="1"/>
    </xf>
    <xf numFmtId="0" fontId="5" fillId="36" borderId="27" xfId="0" applyFont="1" applyFill="1" applyBorder="1" applyAlignment="1">
      <alignment horizontal="center" vertical="center" wrapText="1"/>
    </xf>
    <xf numFmtId="0" fontId="5" fillId="36" borderId="106" xfId="0" applyFont="1" applyFill="1" applyBorder="1" applyAlignment="1">
      <alignment horizontal="center" vertical="center" wrapText="1"/>
    </xf>
    <xf numFmtId="0" fontId="5" fillId="36" borderId="92" xfId="0" applyFont="1" applyFill="1" applyBorder="1" applyAlignment="1">
      <alignment horizontal="center" vertical="center" wrapText="1"/>
    </xf>
    <xf numFmtId="0" fontId="100" fillId="3" borderId="62" xfId="13" applyFont="1" applyFill="1" applyBorder="1" applyAlignment="1" applyProtection="1">
      <alignment horizontal="center" vertical="center" wrapText="1"/>
      <protection locked="0"/>
    </xf>
    <xf numFmtId="0" fontId="100" fillId="3" borderId="59"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5" fontId="14" fillId="3" borderId="15" xfId="1" applyNumberFormat="1" applyFont="1" applyFill="1" applyBorder="1" applyAlignment="1" applyProtection="1">
      <alignment horizontal="center"/>
      <protection locked="0"/>
    </xf>
    <xf numFmtId="165" fontId="14" fillId="3" borderId="16" xfId="1" applyNumberFormat="1" applyFont="1" applyFill="1" applyBorder="1" applyAlignment="1" applyProtection="1">
      <alignment horizontal="center"/>
      <protection locked="0"/>
    </xf>
    <xf numFmtId="165" fontId="14" fillId="3" borderId="17" xfId="1" applyNumberFormat="1" applyFont="1" applyFill="1" applyBorder="1" applyAlignment="1" applyProtection="1">
      <alignment horizontal="center"/>
      <protection locked="0"/>
    </xf>
    <xf numFmtId="0" fontId="5" fillId="0" borderId="47" xfId="0" applyFont="1" applyBorder="1" applyAlignment="1">
      <alignment horizontal="center" vertical="center" wrapText="1"/>
    </xf>
    <xf numFmtId="0" fontId="5" fillId="0" borderId="48" xfId="0" applyFont="1" applyBorder="1" applyAlignment="1">
      <alignment horizontal="center" vertical="center" wrapText="1"/>
    </xf>
    <xf numFmtId="165" fontId="14" fillId="0" borderId="85" xfId="1" applyNumberFormat="1" applyFont="1" applyFill="1" applyBorder="1" applyAlignment="1" applyProtection="1">
      <alignment horizontal="center" vertical="center" wrapText="1"/>
      <protection locked="0"/>
    </xf>
    <xf numFmtId="165" fontId="14" fillId="0" borderId="86" xfId="1" applyNumberFormat="1" applyFont="1" applyFill="1" applyBorder="1" applyAlignment="1" applyProtection="1">
      <alignment horizontal="center" vertical="center" wrapText="1"/>
      <protection locked="0"/>
    </xf>
    <xf numFmtId="0" fontId="4" fillId="0" borderId="62" xfId="0" applyFont="1" applyBorder="1" applyAlignment="1">
      <alignment horizontal="center" vertical="center" wrapText="1"/>
    </xf>
    <xf numFmtId="0" fontId="4" fillId="0" borderId="59" xfId="0" applyFont="1" applyBorder="1" applyAlignment="1">
      <alignment horizontal="center" vertical="center" wrapText="1"/>
    </xf>
    <xf numFmtId="0" fontId="4" fillId="0" borderId="8" xfId="0" applyFont="1" applyBorder="1" applyAlignment="1">
      <alignment horizontal="center" wrapText="1"/>
    </xf>
    <xf numFmtId="0" fontId="4" fillId="0" borderId="10" xfId="0" applyFont="1" applyBorder="1" applyAlignment="1">
      <alignment horizontal="center" wrapText="1"/>
    </xf>
    <xf numFmtId="0" fontId="4" fillId="0" borderId="55" xfId="0" applyFont="1" applyBorder="1" applyAlignment="1">
      <alignment horizontal="center" vertical="center" wrapText="1"/>
    </xf>
    <xf numFmtId="0" fontId="4" fillId="0" borderId="52" xfId="0" applyFont="1" applyBorder="1" applyAlignment="1">
      <alignment horizontal="center" vertical="center" wrapText="1"/>
    </xf>
    <xf numFmtId="0" fontId="4" fillId="0" borderId="99" xfId="0" applyFont="1" applyBorder="1" applyAlignment="1">
      <alignment horizontal="center" vertical="center" wrapText="1"/>
    </xf>
    <xf numFmtId="0" fontId="13" fillId="0" borderId="51" xfId="0" applyFont="1" applyBorder="1" applyAlignment="1">
      <alignment horizontal="left" vertical="center"/>
    </xf>
    <xf numFmtId="0" fontId="13" fillId="0" borderId="52" xfId="0" applyFont="1" applyBorder="1" applyAlignment="1">
      <alignment horizontal="left" vertical="center"/>
    </xf>
    <xf numFmtId="0" fontId="4" fillId="0" borderId="16" xfId="0" applyFont="1" applyBorder="1" applyAlignment="1">
      <alignment horizontal="center"/>
    </xf>
    <xf numFmtId="0" fontId="4" fillId="0" borderId="17" xfId="0" applyFont="1" applyBorder="1" applyAlignment="1">
      <alignment horizontal="center" vertical="center" wrapText="1"/>
    </xf>
    <xf numFmtId="0" fontId="4" fillId="0" borderId="105" xfId="0" applyFont="1" applyBorder="1" applyAlignment="1">
      <alignment horizontal="center" vertical="center" wrapText="1"/>
    </xf>
    <xf numFmtId="0" fontId="118" fillId="0" borderId="112" xfId="0" applyFont="1" applyBorder="1" applyAlignment="1">
      <alignment horizontal="left" vertical="center" wrapText="1"/>
    </xf>
    <xf numFmtId="0" fontId="118" fillId="0" borderId="113" xfId="0" applyFont="1" applyBorder="1" applyAlignment="1">
      <alignment horizontal="left" vertical="center" wrapText="1"/>
    </xf>
    <xf numFmtId="0" fontId="118" fillId="0" borderId="115" xfId="0" applyFont="1" applyBorder="1" applyAlignment="1">
      <alignment horizontal="left" vertical="center" wrapText="1"/>
    </xf>
    <xf numFmtId="0" fontId="118" fillId="0" borderId="116" xfId="0" applyFont="1" applyBorder="1" applyAlignment="1">
      <alignment horizontal="left" vertical="center" wrapText="1"/>
    </xf>
    <xf numFmtId="0" fontId="118" fillId="0" borderId="118" xfId="0" applyFont="1" applyBorder="1" applyAlignment="1">
      <alignment horizontal="left" vertical="center" wrapText="1"/>
    </xf>
    <xf numFmtId="0" fontId="118" fillId="0" borderId="119" xfId="0" applyFont="1" applyBorder="1" applyAlignment="1">
      <alignment horizontal="left" vertical="center" wrapText="1"/>
    </xf>
    <xf numFmtId="0" fontId="119" fillId="0" borderId="137" xfId="0" applyFont="1" applyBorder="1" applyAlignment="1">
      <alignment horizontal="center" vertical="center" wrapText="1"/>
    </xf>
    <xf numFmtId="0" fontId="119" fillId="0" borderId="136" xfId="0" applyFont="1" applyBorder="1" applyAlignment="1">
      <alignment horizontal="center" vertical="center" wrapText="1"/>
    </xf>
    <xf numFmtId="0" fontId="119" fillId="0" borderId="114" xfId="0" applyFont="1" applyBorder="1" applyAlignment="1">
      <alignment horizontal="center" vertical="center" wrapText="1"/>
    </xf>
    <xf numFmtId="0" fontId="119" fillId="0" borderId="50" xfId="0" applyFont="1" applyBorder="1" applyAlignment="1">
      <alignment horizontal="center" vertical="center" wrapText="1"/>
    </xf>
    <xf numFmtId="0" fontId="119" fillId="0" borderId="117" xfId="0" applyFont="1" applyBorder="1" applyAlignment="1">
      <alignment horizontal="center" vertical="center" wrapText="1"/>
    </xf>
    <xf numFmtId="0" fontId="119" fillId="0" borderId="11" xfId="0" applyFont="1" applyBorder="1" applyAlignment="1">
      <alignment horizontal="center" vertical="center" wrapText="1"/>
    </xf>
    <xf numFmtId="0" fontId="115" fillId="0" borderId="139" xfId="0" applyFont="1" applyBorder="1" applyAlignment="1">
      <alignment horizontal="center" vertical="center" wrapText="1"/>
    </xf>
    <xf numFmtId="0" fontId="115" fillId="0" borderId="7" xfId="0" applyFont="1" applyBorder="1" applyAlignment="1">
      <alignment horizontal="center" vertical="center" wrapText="1"/>
    </xf>
    <xf numFmtId="0" fontId="115" fillId="0" borderId="138" xfId="0" applyFont="1" applyBorder="1" applyAlignment="1">
      <alignment horizontal="center" vertical="center" wrapText="1"/>
    </xf>
    <xf numFmtId="0" fontId="115" fillId="0" borderId="141" xfId="0" applyFont="1" applyBorder="1" applyAlignment="1">
      <alignment horizontal="center" vertical="center" wrapText="1"/>
    </xf>
    <xf numFmtId="0" fontId="115" fillId="0" borderId="140" xfId="0" applyFont="1" applyBorder="1" applyAlignment="1">
      <alignment horizontal="center" vertical="center" wrapText="1"/>
    </xf>
    <xf numFmtId="0" fontId="123" fillId="0" borderId="138" xfId="0" applyFont="1" applyBorder="1" applyAlignment="1">
      <alignment horizontal="center" vertical="center"/>
    </xf>
    <xf numFmtId="0" fontId="117" fillId="0" borderId="137" xfId="0" applyFont="1" applyBorder="1" applyAlignment="1">
      <alignment horizontal="center" vertical="center"/>
    </xf>
    <xf numFmtId="0" fontId="117" fillId="0" borderId="142" xfId="0" applyFont="1" applyBorder="1" applyAlignment="1">
      <alignment horizontal="center" vertical="center"/>
    </xf>
    <xf numFmtId="0" fontId="117" fillId="0" borderId="50" xfId="0" applyFont="1" applyBorder="1" applyAlignment="1">
      <alignment horizontal="center" vertical="center"/>
    </xf>
    <xf numFmtId="0" fontId="117" fillId="0" borderId="11" xfId="0" applyFont="1" applyBorder="1" applyAlignment="1">
      <alignment horizontal="center" vertical="center"/>
    </xf>
    <xf numFmtId="0" fontId="118" fillId="0" borderId="138" xfId="0" applyFont="1" applyBorder="1" applyAlignment="1">
      <alignment horizontal="center" vertical="center" wrapText="1"/>
    </xf>
    <xf numFmtId="0" fontId="118" fillId="0" borderId="137" xfId="0" applyFont="1" applyBorder="1" applyAlignment="1">
      <alignment horizontal="center" vertical="center" wrapText="1"/>
    </xf>
    <xf numFmtId="0" fontId="118" fillId="0" borderId="142" xfId="0" applyFont="1" applyBorder="1" applyAlignment="1">
      <alignment horizontal="center" vertical="center" wrapText="1"/>
    </xf>
    <xf numFmtId="0" fontId="118" fillId="0" borderId="120" xfId="0" applyFont="1" applyBorder="1" applyAlignment="1">
      <alignment horizontal="center" vertical="center" wrapText="1"/>
    </xf>
    <xf numFmtId="0" fontId="118" fillId="0" borderId="121" xfId="0" applyFont="1" applyBorder="1" applyAlignment="1">
      <alignment horizontal="center" vertical="center" wrapText="1"/>
    </xf>
    <xf numFmtId="0" fontId="118" fillId="0" borderId="50" xfId="0" applyFont="1" applyBorder="1" applyAlignment="1">
      <alignment horizontal="center" vertical="center" wrapText="1"/>
    </xf>
    <xf numFmtId="0" fontId="118" fillId="0" borderId="11" xfId="0" applyFont="1" applyBorder="1" applyAlignment="1">
      <alignment horizontal="center" vertical="center" wrapText="1"/>
    </xf>
    <xf numFmtId="0" fontId="115" fillId="0" borderId="143" xfId="0" applyFont="1" applyBorder="1" applyAlignment="1">
      <alignment horizontal="center" vertical="center" wrapText="1"/>
    </xf>
    <xf numFmtId="0" fontId="118" fillId="0" borderId="122" xfId="0" applyFont="1" applyBorder="1" applyAlignment="1">
      <alignment horizontal="center" vertical="center" wrapText="1"/>
    </xf>
    <xf numFmtId="0" fontId="118" fillId="0" borderId="7" xfId="0" applyFont="1" applyBorder="1" applyAlignment="1">
      <alignment horizontal="center" vertical="center" wrapText="1"/>
    </xf>
    <xf numFmtId="0" fontId="115" fillId="0" borderId="122" xfId="0" applyFont="1" applyBorder="1" applyAlignment="1">
      <alignment horizontal="center" vertical="center" wrapText="1"/>
    </xf>
    <xf numFmtId="0" fontId="115" fillId="0" borderId="137" xfId="0" applyFont="1" applyBorder="1" applyAlignment="1">
      <alignment horizontal="center" vertical="center" wrapText="1"/>
    </xf>
    <xf numFmtId="0" fontId="115" fillId="0" borderId="136" xfId="0" applyFont="1" applyBorder="1" applyAlignment="1">
      <alignment horizontal="center" vertical="center" wrapText="1"/>
    </xf>
    <xf numFmtId="0" fontId="115" fillId="0" borderId="142" xfId="0" applyFont="1" applyBorder="1" applyAlignment="1">
      <alignment horizontal="center" vertical="center" wrapText="1"/>
    </xf>
    <xf numFmtId="0" fontId="115" fillId="0" borderId="11" xfId="0" applyFont="1" applyBorder="1" applyAlignment="1">
      <alignment horizontal="center" vertical="center" wrapText="1"/>
    </xf>
    <xf numFmtId="0" fontId="115" fillId="0" borderId="147" xfId="0" applyFont="1" applyBorder="1" applyAlignment="1">
      <alignment horizontal="center" vertical="center" wrapText="1"/>
    </xf>
    <xf numFmtId="0" fontId="115" fillId="0" borderId="51" xfId="0" applyFont="1" applyBorder="1" applyAlignment="1">
      <alignment horizontal="center" vertical="center" wrapText="1"/>
    </xf>
    <xf numFmtId="0" fontId="115" fillId="0" borderId="52" xfId="0" applyFont="1" applyBorder="1" applyAlignment="1">
      <alignment horizontal="center" vertical="center" wrapText="1"/>
    </xf>
    <xf numFmtId="0" fontId="115" fillId="0" borderId="99" xfId="0" applyFont="1" applyBorder="1" applyAlignment="1">
      <alignment horizontal="center" vertical="center" wrapText="1"/>
    </xf>
    <xf numFmtId="0" fontId="118" fillId="0" borderId="51" xfId="0" applyFont="1" applyBorder="1" applyAlignment="1">
      <alignment horizontal="left" vertical="top" wrapText="1"/>
    </xf>
    <xf numFmtId="0" fontId="118" fillId="0" borderId="99" xfId="0" applyFont="1" applyBorder="1" applyAlignment="1">
      <alignment horizontal="left" vertical="top" wrapText="1"/>
    </xf>
    <xf numFmtId="0" fontId="118" fillId="0" borderId="58" xfId="0" applyFont="1" applyBorder="1" applyAlignment="1">
      <alignment horizontal="left" vertical="top" wrapText="1"/>
    </xf>
    <xf numFmtId="0" fontId="118" fillId="0" borderId="87" xfId="0" applyFont="1" applyBorder="1" applyAlignment="1">
      <alignment horizontal="left" vertical="top" wrapText="1"/>
    </xf>
    <xf numFmtId="0" fontId="118" fillId="0" borderId="111" xfId="0" applyFont="1" applyBorder="1" applyAlignment="1">
      <alignment horizontal="left" vertical="top" wrapText="1"/>
    </xf>
    <xf numFmtId="0" fontId="118" fillId="0" borderId="149" xfId="0" applyFont="1" applyBorder="1" applyAlignment="1">
      <alignment horizontal="left" vertical="top" wrapText="1"/>
    </xf>
    <xf numFmtId="0" fontId="118" fillId="0" borderId="150" xfId="0" applyFont="1" applyBorder="1" applyAlignment="1">
      <alignment horizontal="center" vertical="center" wrapText="1"/>
    </xf>
    <xf numFmtId="0" fontId="118" fillId="0" borderId="64" xfId="0" applyFont="1" applyBorder="1" applyAlignment="1">
      <alignment horizontal="center" vertical="center" wrapText="1"/>
    </xf>
    <xf numFmtId="0" fontId="115" fillId="0" borderId="137" xfId="0" applyFont="1" applyBorder="1" applyAlignment="1">
      <alignment horizontal="center" vertical="top" wrapText="1"/>
    </xf>
    <xf numFmtId="0" fontId="115" fillId="0" borderId="136" xfId="0" applyFont="1" applyBorder="1" applyAlignment="1">
      <alignment horizontal="center" vertical="top" wrapText="1"/>
    </xf>
    <xf numFmtId="0" fontId="115" fillId="0" borderId="143" xfId="0" applyFont="1" applyBorder="1" applyAlignment="1">
      <alignment horizontal="center" vertical="top" wrapText="1"/>
    </xf>
    <xf numFmtId="0" fontId="115" fillId="0" borderId="140" xfId="0" applyFont="1" applyBorder="1" applyAlignment="1">
      <alignment horizontal="center" vertical="top" wrapText="1"/>
    </xf>
    <xf numFmtId="0" fontId="104" fillId="0" borderId="123" xfId="0" applyFont="1" applyBorder="1" applyAlignment="1">
      <alignment horizontal="left" vertical="top" wrapText="1"/>
    </xf>
    <xf numFmtId="0" fontId="104" fillId="0" borderId="124" xfId="0" applyFont="1" applyBorder="1" applyAlignment="1">
      <alignment horizontal="left" vertical="top" wrapText="1"/>
    </xf>
    <xf numFmtId="0" fontId="121" fillId="0" borderId="138" xfId="0" applyFont="1" applyBorder="1" applyAlignment="1">
      <alignment horizontal="center" vertical="center"/>
    </xf>
    <xf numFmtId="0" fontId="120" fillId="0" borderId="138" xfId="0" applyFont="1" applyBorder="1" applyAlignment="1">
      <alignment horizontal="center" vertical="center" wrapText="1"/>
    </xf>
    <xf numFmtId="0" fontId="120" fillId="0" borderId="139" xfId="0" applyFont="1" applyBorder="1" applyAlignment="1">
      <alignment horizontal="center" vertical="center" wrapText="1"/>
    </xf>
    <xf numFmtId="0" fontId="104" fillId="0" borderId="65" xfId="0" applyFont="1" applyBorder="1" applyAlignment="1">
      <alignment horizontal="center" vertical="center"/>
    </xf>
    <xf numFmtId="0" fontId="104" fillId="0" borderId="66" xfId="0" applyFont="1" applyBorder="1" applyAlignment="1">
      <alignment horizontal="center" vertical="center"/>
    </xf>
    <xf numFmtId="0" fontId="104" fillId="0" borderId="67" xfId="0" applyFont="1" applyBorder="1" applyAlignment="1">
      <alignment horizontal="center" vertical="center"/>
    </xf>
    <xf numFmtId="0" fontId="105" fillId="0" borderId="93" xfId="0" applyFont="1" applyBorder="1" applyAlignment="1">
      <alignment horizontal="left" vertical="center" wrapText="1"/>
    </xf>
    <xf numFmtId="0" fontId="104" fillId="76" borderId="68" xfId="0" applyFont="1" applyFill="1" applyBorder="1" applyAlignment="1">
      <alignment horizontal="center" vertical="center" wrapText="1"/>
    </xf>
    <xf numFmtId="0" fontId="104" fillId="76" borderId="69" xfId="0" applyFont="1" applyFill="1" applyBorder="1" applyAlignment="1">
      <alignment horizontal="center" vertical="center" wrapText="1"/>
    </xf>
    <xf numFmtId="0" fontId="104" fillId="76" borderId="70" xfId="0" applyFont="1" applyFill="1" applyBorder="1" applyAlignment="1">
      <alignment horizontal="center" vertical="center" wrapText="1"/>
    </xf>
    <xf numFmtId="0" fontId="105" fillId="0" borderId="50" xfId="0" applyFont="1" applyBorder="1" applyAlignment="1">
      <alignment horizontal="left" vertical="center" wrapText="1"/>
    </xf>
    <xf numFmtId="0" fontId="105" fillId="0" borderId="11" xfId="0" applyFont="1" applyBorder="1" applyAlignment="1">
      <alignment horizontal="left" vertical="center" wrapText="1"/>
    </xf>
    <xf numFmtId="0" fontId="105" fillId="0" borderId="94" xfId="0" applyFont="1" applyBorder="1" applyAlignment="1">
      <alignment horizontal="left" vertical="center" wrapText="1"/>
    </xf>
    <xf numFmtId="0" fontId="105" fillId="0" borderId="92" xfId="0" applyFont="1" applyBorder="1" applyAlignment="1">
      <alignment horizontal="left" vertical="center" wrapText="1"/>
    </xf>
    <xf numFmtId="0" fontId="105" fillId="3" borderId="94" xfId="0" applyFont="1" applyFill="1" applyBorder="1" applyAlignment="1">
      <alignment vertical="center" wrapText="1"/>
    </xf>
    <xf numFmtId="0" fontId="105" fillId="3" borderId="92" xfId="0" applyFont="1" applyFill="1" applyBorder="1" applyAlignment="1">
      <alignment vertical="center" wrapText="1"/>
    </xf>
    <xf numFmtId="0" fontId="125" fillId="3" borderId="94" xfId="0" applyFont="1" applyFill="1" applyBorder="1" applyAlignment="1">
      <alignment vertical="center" wrapText="1"/>
    </xf>
    <xf numFmtId="0" fontId="125" fillId="3" borderId="92" xfId="0" applyFont="1" applyFill="1" applyBorder="1" applyAlignment="1">
      <alignment vertical="center" wrapText="1"/>
    </xf>
    <xf numFmtId="0" fontId="105" fillId="0" borderId="94" xfId="0" applyFont="1" applyBorder="1" applyAlignment="1">
      <alignment horizontal="left"/>
    </xf>
    <xf numFmtId="0" fontId="105" fillId="0" borderId="92" xfId="0" applyFont="1" applyBorder="1" applyAlignment="1">
      <alignment horizontal="left"/>
    </xf>
    <xf numFmtId="0" fontId="105" fillId="82" borderId="94" xfId="0" applyFont="1" applyFill="1" applyBorder="1" applyAlignment="1">
      <alignment vertical="center" wrapText="1"/>
    </xf>
    <xf numFmtId="0" fontId="105" fillId="82" borderId="92" xfId="0" applyFont="1" applyFill="1" applyBorder="1" applyAlignment="1">
      <alignment vertical="center" wrapText="1"/>
    </xf>
    <xf numFmtId="0" fontId="105" fillId="82" borderId="132" xfId="0" applyFont="1" applyFill="1" applyBorder="1" applyAlignment="1">
      <alignment horizontal="left" vertical="center" wrapText="1"/>
    </xf>
    <xf numFmtId="0" fontId="105" fillId="82" borderId="133" xfId="0" applyFont="1" applyFill="1" applyBorder="1" applyAlignment="1">
      <alignment horizontal="left" vertical="center" wrapText="1"/>
    </xf>
    <xf numFmtId="0" fontId="105" fillId="82" borderId="134" xfId="0" applyFont="1" applyFill="1" applyBorder="1" applyAlignment="1">
      <alignment horizontal="left" vertical="center" wrapText="1"/>
    </xf>
    <xf numFmtId="0" fontId="105" fillId="3" borderId="72" xfId="0" applyFont="1" applyFill="1" applyBorder="1" applyAlignment="1">
      <alignment horizontal="left" vertical="center" wrapText="1"/>
    </xf>
    <xf numFmtId="0" fontId="105" fillId="3" borderId="73" xfId="0" applyFont="1" applyFill="1" applyBorder="1" applyAlignment="1">
      <alignment horizontal="left" vertical="center" wrapText="1"/>
    </xf>
    <xf numFmtId="0" fontId="105" fillId="82" borderId="75" xfId="0" applyFont="1" applyFill="1" applyBorder="1" applyAlignment="1">
      <alignment horizontal="left" vertical="center" wrapText="1"/>
    </xf>
    <xf numFmtId="0" fontId="105" fillId="82" borderId="76" xfId="0" applyFont="1" applyFill="1" applyBorder="1" applyAlignment="1">
      <alignment horizontal="left" vertical="center" wrapText="1"/>
    </xf>
    <xf numFmtId="0" fontId="105" fillId="82" borderId="50" xfId="0" applyFont="1" applyFill="1" applyBorder="1" applyAlignment="1">
      <alignment vertical="center" wrapText="1"/>
    </xf>
    <xf numFmtId="0" fontId="105" fillId="82" borderId="11" xfId="0" applyFont="1" applyFill="1" applyBorder="1" applyAlignment="1">
      <alignment vertical="center" wrapText="1"/>
    </xf>
    <xf numFmtId="0" fontId="105" fillId="0" borderId="72" xfId="0" applyFont="1" applyBorder="1" applyAlignment="1">
      <alignment horizontal="left" vertical="center" wrapText="1"/>
    </xf>
    <xf numFmtId="0" fontId="105" fillId="0" borderId="73" xfId="0" applyFont="1" applyBorder="1" applyAlignment="1">
      <alignment horizontal="left" vertical="center" wrapText="1"/>
    </xf>
    <xf numFmtId="0" fontId="105" fillId="3" borderId="94" xfId="0" applyFont="1" applyFill="1" applyBorder="1" applyAlignment="1">
      <alignment horizontal="left" vertical="center" wrapText="1"/>
    </xf>
    <xf numFmtId="0" fontId="105" fillId="3" borderId="92" xfId="0" applyFont="1" applyFill="1" applyBorder="1" applyAlignment="1">
      <alignment horizontal="left" vertical="center" wrapText="1"/>
    </xf>
    <xf numFmtId="0" fontId="104" fillId="76" borderId="77" xfId="0" applyFont="1" applyFill="1" applyBorder="1" applyAlignment="1">
      <alignment horizontal="center" vertical="center" wrapText="1"/>
    </xf>
    <xf numFmtId="0" fontId="104" fillId="76" borderId="0" xfId="0" applyFont="1" applyFill="1" applyAlignment="1">
      <alignment horizontal="center" vertical="center" wrapText="1"/>
    </xf>
    <xf numFmtId="0" fontId="104" fillId="76" borderId="78" xfId="0" applyFont="1" applyFill="1" applyBorder="1" applyAlignment="1">
      <alignment horizontal="center" vertical="center" wrapText="1"/>
    </xf>
    <xf numFmtId="0" fontId="105" fillId="77" borderId="94" xfId="0" applyFont="1" applyFill="1" applyBorder="1" applyAlignment="1">
      <alignment vertical="center" wrapText="1"/>
    </xf>
    <xf numFmtId="0" fontId="105" fillId="77" borderId="92" xfId="0" applyFont="1" applyFill="1" applyBorder="1" applyAlignment="1">
      <alignment vertical="center" wrapText="1"/>
    </xf>
    <xf numFmtId="0" fontId="105" fillId="0" borderId="94" xfId="0" applyFont="1" applyBorder="1" applyAlignment="1">
      <alignment vertical="center" wrapText="1"/>
    </xf>
    <xf numFmtId="0" fontId="105" fillId="0" borderId="92" xfId="0" applyFont="1" applyBorder="1" applyAlignment="1">
      <alignment vertical="center" wrapText="1"/>
    </xf>
    <xf numFmtId="0" fontId="104" fillId="76" borderId="82" xfId="0" applyFont="1" applyFill="1" applyBorder="1" applyAlignment="1">
      <alignment horizontal="center" vertical="center"/>
    </xf>
    <xf numFmtId="0" fontId="104" fillId="76" borderId="83" xfId="0" applyFont="1" applyFill="1" applyBorder="1" applyAlignment="1">
      <alignment horizontal="center" vertical="center"/>
    </xf>
    <xf numFmtId="0" fontId="104" fillId="76" borderId="84" xfId="0" applyFont="1" applyFill="1" applyBorder="1" applyAlignment="1">
      <alignment horizontal="center" vertical="center"/>
    </xf>
    <xf numFmtId="0" fontId="104" fillId="76" borderId="138" xfId="0" applyFont="1" applyFill="1" applyBorder="1" applyAlignment="1">
      <alignment horizontal="center" vertical="center" wrapText="1"/>
    </xf>
    <xf numFmtId="0" fontId="104" fillId="0" borderId="138" xfId="0" applyFont="1" applyBorder="1" applyAlignment="1">
      <alignment horizontal="center" vertical="center"/>
    </xf>
    <xf numFmtId="0" fontId="105" fillId="0" borderId="141" xfId="13" applyFont="1" applyBorder="1" applyAlignment="1" applyProtection="1">
      <alignment horizontal="left" vertical="top" wrapText="1"/>
      <protection locked="0"/>
    </xf>
    <xf numFmtId="0" fontId="105" fillId="0" borderId="140" xfId="13" applyFont="1" applyBorder="1" applyAlignment="1" applyProtection="1">
      <alignment horizontal="left" vertical="top" wrapText="1"/>
      <protection locked="0"/>
    </xf>
    <xf numFmtId="0" fontId="105" fillId="3" borderId="141" xfId="13" applyFont="1" applyFill="1" applyBorder="1" applyAlignment="1" applyProtection="1">
      <alignment horizontal="left" vertical="top" wrapText="1"/>
      <protection locked="0"/>
    </xf>
    <xf numFmtId="0" fontId="105" fillId="3" borderId="140" xfId="13" applyFont="1" applyFill="1" applyBorder="1" applyAlignment="1" applyProtection="1">
      <alignment horizontal="left" vertical="top" wrapText="1"/>
      <protection locked="0"/>
    </xf>
    <xf numFmtId="0" fontId="104" fillId="0" borderId="80" xfId="0" applyFont="1" applyBorder="1" applyAlignment="1">
      <alignment horizontal="center" vertical="center"/>
    </xf>
    <xf numFmtId="49" fontId="105" fillId="0" borderId="0" xfId="0" applyNumberFormat="1" applyFont="1" applyAlignment="1">
      <alignment horizontal="center" vertical="center"/>
    </xf>
    <xf numFmtId="0" fontId="104" fillId="76" borderId="141" xfId="0" applyFont="1" applyFill="1" applyBorder="1" applyAlignment="1">
      <alignment horizontal="center" vertical="center" wrapText="1"/>
    </xf>
    <xf numFmtId="0" fontId="104" fillId="76" borderId="140" xfId="0" applyFont="1" applyFill="1" applyBorder="1" applyAlignment="1">
      <alignment horizontal="center" vertical="center" wrapText="1"/>
    </xf>
    <xf numFmtId="0" fontId="105" fillId="0" borderId="141" xfId="0" applyFont="1" applyBorder="1" applyAlignment="1">
      <alignment horizontal="left" vertical="center" wrapText="1"/>
    </xf>
    <xf numFmtId="0" fontId="105" fillId="0" borderId="140" xfId="0" applyFont="1" applyBorder="1" applyAlignment="1">
      <alignment horizontal="left" vertical="center" wrapText="1"/>
    </xf>
    <xf numFmtId="0" fontId="105" fillId="0" borderId="138" xfId="0" applyFont="1" applyBorder="1" applyAlignment="1">
      <alignment horizontal="left" vertical="top" wrapText="1"/>
    </xf>
    <xf numFmtId="0" fontId="105" fillId="0" borderId="141" xfId="0" applyFont="1" applyBorder="1" applyAlignment="1">
      <alignment horizontal="left" vertical="top" wrapText="1"/>
    </xf>
    <xf numFmtId="0" fontId="105" fillId="0" borderId="138" xfId="0" applyFont="1" applyBorder="1" applyAlignment="1">
      <alignment horizontal="left" vertical="center" wrapText="1"/>
    </xf>
    <xf numFmtId="0" fontId="105" fillId="0" borderId="138" xfId="0" applyFont="1" applyBorder="1" applyAlignment="1">
      <alignment horizontal="center"/>
    </xf>
    <xf numFmtId="0" fontId="105" fillId="0" borderId="140" xfId="0" applyFont="1" applyBorder="1" applyAlignment="1">
      <alignment horizontal="left" vertical="top" wrapText="1"/>
    </xf>
    <xf numFmtId="193" fontId="8" fillId="0" borderId="160" xfId="0" applyNumberFormat="1" applyFont="1" applyFill="1" applyBorder="1" applyAlignment="1" applyProtection="1">
      <alignment vertical="center"/>
      <protection locked="0"/>
    </xf>
    <xf numFmtId="193" fontId="8" fillId="0" borderId="93" xfId="0" applyNumberFormat="1" applyFont="1" applyFill="1" applyBorder="1" applyAlignment="1" applyProtection="1">
      <alignment vertical="center"/>
      <protection locked="0"/>
    </xf>
    <xf numFmtId="193" fontId="4" fillId="0" borderId="93" xfId="0" applyNumberFormat="1" applyFont="1" applyFill="1" applyBorder="1" applyAlignment="1" applyProtection="1">
      <alignment vertical="center" wrapText="1"/>
      <protection locked="0"/>
    </xf>
    <xf numFmtId="193" fontId="16" fillId="0" borderId="93" xfId="0" applyNumberFormat="1" applyFont="1" applyFill="1" applyBorder="1" applyAlignment="1" applyProtection="1">
      <alignment vertical="center"/>
      <protection locked="0"/>
    </xf>
    <xf numFmtId="10" fontId="8" fillId="0" borderId="160" xfId="0" applyNumberFormat="1" applyFont="1" applyFill="1" applyBorder="1" applyAlignment="1" applyProtection="1">
      <alignment vertical="center"/>
      <protection locked="0"/>
    </xf>
    <xf numFmtId="10" fontId="8" fillId="0" borderId="93" xfId="0" applyNumberFormat="1" applyFont="1" applyFill="1" applyBorder="1" applyAlignment="1" applyProtection="1">
      <alignment vertical="center"/>
      <protection locked="0"/>
    </xf>
    <xf numFmtId="165" fontId="0" fillId="0" borderId="160" xfId="7" applyNumberFormat="1" applyFont="1" applyFill="1" applyBorder="1"/>
    <xf numFmtId="0" fontId="0" fillId="0" borderId="4" xfId="0" applyBorder="1" applyAlignment="1">
      <alignment horizontal="center" vertical="center"/>
    </xf>
    <xf numFmtId="0" fontId="127" fillId="0" borderId="5" xfId="0" applyFont="1" applyBorder="1" applyAlignment="1">
      <alignment horizontal="center" vertical="center" wrapText="1"/>
    </xf>
    <xf numFmtId="0" fontId="0" fillId="0" borderId="64" xfId="0" applyBorder="1" applyAlignment="1">
      <alignment horizontal="center" vertical="center"/>
    </xf>
    <xf numFmtId="0" fontId="8" fillId="0" borderId="162" xfId="0" applyFont="1" applyBorder="1" applyAlignment="1">
      <alignment horizontal="center" vertical="center" wrapText="1"/>
    </xf>
    <xf numFmtId="0" fontId="0" fillId="0" borderId="164" xfId="0" applyBorder="1" applyAlignment="1">
      <alignment horizontal="center" vertical="center"/>
    </xf>
    <xf numFmtId="165" fontId="0" fillId="36" borderId="160" xfId="7" applyNumberFormat="1" applyFont="1" applyFill="1" applyBorder="1"/>
    <xf numFmtId="165" fontId="0" fillId="36" borderId="162" xfId="7" applyNumberFormat="1" applyFont="1" applyFill="1" applyBorder="1"/>
    <xf numFmtId="0" fontId="131" fillId="0" borderId="160" xfId="21414" applyFont="1" applyBorder="1" applyAlignment="1">
      <alignment horizontal="justify" vertical="center" wrapText="1"/>
    </xf>
    <xf numFmtId="0" fontId="131" fillId="0" borderId="160" xfId="21414" applyFont="1" applyBorder="1" applyAlignment="1">
      <alignment vertical="center" wrapText="1"/>
    </xf>
    <xf numFmtId="0" fontId="0" fillId="0" borderId="165" xfId="0" applyBorder="1" applyAlignment="1">
      <alignment horizontal="center" vertical="center"/>
    </xf>
    <xf numFmtId="0" fontId="131" fillId="0" borderId="166" xfId="21414" applyFont="1" applyBorder="1" applyAlignment="1">
      <alignment vertical="center" wrapText="1"/>
    </xf>
    <xf numFmtId="165" fontId="0" fillId="0" borderId="166" xfId="7" applyNumberFormat="1" applyFont="1" applyBorder="1"/>
    <xf numFmtId="165" fontId="0" fillId="36" borderId="166" xfId="7" applyNumberFormat="1" applyFont="1" applyFill="1" applyBorder="1"/>
    <xf numFmtId="165" fontId="0" fillId="36" borderId="163" xfId="7" applyNumberFormat="1" applyFont="1" applyFill="1" applyBorder="1"/>
    <xf numFmtId="0" fontId="4" fillId="0" borderId="15" xfId="0" applyFont="1" applyBorder="1" applyAlignment="1">
      <alignment vertical="center" wrapText="1"/>
    </xf>
    <xf numFmtId="0" fontId="5" fillId="0" borderId="16" xfId="0" applyFont="1" applyBorder="1" applyAlignment="1">
      <alignment vertical="center" wrapText="1"/>
    </xf>
    <xf numFmtId="0" fontId="19" fillId="0" borderId="164" xfId="0" applyFont="1" applyBorder="1" applyAlignment="1">
      <alignment horizontal="center" vertical="center" wrapText="1"/>
    </xf>
    <xf numFmtId="0" fontId="4" fillId="0" borderId="160" xfId="0" applyFont="1" applyBorder="1" applyAlignment="1">
      <alignment vertical="center" wrapText="1"/>
    </xf>
    <xf numFmtId="3" fontId="20" fillId="36" borderId="160" xfId="0" applyNumberFormat="1" applyFont="1" applyFill="1" applyBorder="1" applyAlignment="1">
      <alignment vertical="center" wrapText="1"/>
    </xf>
    <xf numFmtId="3" fontId="20" fillId="36" borderId="141" xfId="0" applyNumberFormat="1" applyFont="1" applyFill="1" applyBorder="1" applyAlignment="1">
      <alignment vertical="center" wrapText="1"/>
    </xf>
    <xf numFmtId="14" fontId="6" fillId="3" borderId="160" xfId="8" quotePrefix="1" applyNumberFormat="1" applyFont="1" applyFill="1" applyBorder="1" applyAlignment="1" applyProtection="1">
      <alignment horizontal="left" vertical="center" wrapText="1" indent="2"/>
      <protection locked="0"/>
    </xf>
    <xf numFmtId="193" fontId="4" fillId="0" borderId="160" xfId="0" applyNumberFormat="1" applyFont="1" applyBorder="1" applyAlignment="1" applyProtection="1">
      <alignment vertical="center" wrapText="1"/>
      <protection locked="0"/>
    </xf>
    <xf numFmtId="14" fontId="6" fillId="3" borderId="160" xfId="8" quotePrefix="1" applyNumberFormat="1" applyFont="1" applyFill="1" applyBorder="1" applyAlignment="1" applyProtection="1">
      <alignment horizontal="left" vertical="center" wrapText="1" indent="3"/>
      <protection locked="0"/>
    </xf>
    <xf numFmtId="0" fontId="4" fillId="0" borderId="160" xfId="0" applyFont="1" applyBorder="1" applyAlignment="1">
      <alignment horizontal="left" vertical="center" wrapText="1" indent="2"/>
    </xf>
    <xf numFmtId="0" fontId="19" fillId="0" borderId="165" xfId="0" applyFont="1" applyBorder="1" applyAlignment="1">
      <alignment horizontal="center" vertical="center" wrapText="1"/>
    </xf>
    <xf numFmtId="0" fontId="5" fillId="0" borderId="166" xfId="0" applyFont="1" applyBorder="1" applyAlignment="1">
      <alignment vertical="center" wrapText="1"/>
    </xf>
    <xf numFmtId="3" fontId="20" fillId="36" borderId="166" xfId="0" applyNumberFormat="1" applyFont="1" applyFill="1" applyBorder="1" applyAlignment="1">
      <alignment vertical="center" wrapText="1"/>
    </xf>
    <xf numFmtId="3" fontId="20" fillId="36" borderId="167" xfId="0" applyNumberFormat="1" applyFont="1" applyFill="1" applyBorder="1" applyAlignment="1">
      <alignment vertical="center" wrapText="1"/>
    </xf>
    <xf numFmtId="3" fontId="20" fillId="36" borderId="163" xfId="0" applyNumberFormat="1" applyFont="1" applyFill="1" applyBorder="1" applyAlignment="1">
      <alignment vertical="center" wrapText="1"/>
    </xf>
    <xf numFmtId="3" fontId="20" fillId="36" borderId="168" xfId="0" applyNumberFormat="1" applyFont="1" applyFill="1" applyBorder="1" applyAlignment="1">
      <alignment vertical="center" wrapText="1"/>
    </xf>
    <xf numFmtId="0" fontId="0" fillId="0" borderId="164" xfId="0" applyBorder="1"/>
    <xf numFmtId="0" fontId="4" fillId="0" borderId="160" xfId="0" applyFont="1" applyBorder="1" applyAlignment="1">
      <alignment horizontal="center" vertical="center" wrapText="1"/>
    </xf>
    <xf numFmtId="0" fontId="4" fillId="0" borderId="141" xfId="0" applyFont="1" applyBorder="1" applyAlignment="1">
      <alignment horizontal="center"/>
    </xf>
    <xf numFmtId="0" fontId="129" fillId="3" borderId="160" xfId="21414" applyFont="1" applyFill="1" applyBorder="1" applyAlignment="1">
      <alignment horizontal="left" vertical="center" wrapText="1"/>
    </xf>
    <xf numFmtId="43" fontId="4" fillId="0" borderId="160" xfId="7" applyFont="1" applyFill="1" applyBorder="1" applyAlignment="1">
      <alignment vertical="center" wrapText="1"/>
    </xf>
    <xf numFmtId="43" fontId="4" fillId="0" borderId="162" xfId="7" applyFont="1" applyFill="1" applyBorder="1" applyAlignment="1">
      <alignment vertical="center" wrapText="1"/>
    </xf>
    <xf numFmtId="0" fontId="130" fillId="0" borderId="160" xfId="21414" applyFont="1" applyBorder="1" applyAlignment="1">
      <alignment horizontal="left" vertical="center" wrapText="1" indent="1"/>
    </xf>
    <xf numFmtId="0" fontId="131" fillId="3" borderId="160" xfId="21414" applyFont="1" applyFill="1" applyBorder="1" applyAlignment="1">
      <alignment horizontal="left" vertical="center" wrapText="1"/>
    </xf>
    <xf numFmtId="0" fontId="130" fillId="3" borderId="160" xfId="21414" applyFont="1" applyFill="1" applyBorder="1" applyAlignment="1">
      <alignment horizontal="left" vertical="center" wrapText="1" indent="1"/>
    </xf>
    <xf numFmtId="43" fontId="4" fillId="0" borderId="160" xfId="7" applyFont="1" applyBorder="1" applyAlignment="1">
      <alignment vertical="center"/>
    </xf>
    <xf numFmtId="43" fontId="4" fillId="0" borderId="162" xfId="7" applyFont="1" applyBorder="1" applyAlignment="1">
      <alignment vertical="center"/>
    </xf>
    <xf numFmtId="0" fontId="132" fillId="0" borderId="160" xfId="21414" applyFont="1" applyBorder="1" applyAlignment="1">
      <alignment horizontal="left" vertical="center" wrapText="1" indent="1"/>
    </xf>
    <xf numFmtId="0" fontId="0" fillId="0" borderId="165" xfId="0" applyBorder="1"/>
    <xf numFmtId="0" fontId="5" fillId="36" borderId="169" xfId="0" applyFont="1" applyFill="1" applyBorder="1" applyAlignment="1">
      <alignment vertical="center" wrapText="1"/>
    </xf>
    <xf numFmtId="167" fontId="5" fillId="36" borderId="166" xfId="0" applyNumberFormat="1" applyFont="1" applyFill="1" applyBorder="1" applyAlignment="1">
      <alignment horizontal="center" vertical="center"/>
    </xf>
    <xf numFmtId="167" fontId="5" fillId="36" borderId="163" xfId="0" applyNumberFormat="1" applyFont="1" applyFill="1" applyBorder="1" applyAlignment="1">
      <alignment horizontal="center" vertical="center"/>
    </xf>
    <xf numFmtId="0" fontId="0" fillId="0" borderId="164" xfId="0" applyBorder="1" applyAlignment="1">
      <alignment horizontal="center"/>
    </xf>
    <xf numFmtId="193" fontId="21" fillId="0" borderId="170" xfId="0" applyNumberFormat="1" applyFont="1" applyBorder="1" applyAlignment="1">
      <alignment horizontal="center" vertical="center"/>
    </xf>
    <xf numFmtId="167" fontId="22" fillId="0" borderId="171" xfId="0" applyNumberFormat="1" applyFont="1" applyBorder="1" applyAlignment="1">
      <alignment horizontal="center"/>
    </xf>
    <xf numFmtId="167" fontId="21" fillId="0" borderId="172" xfId="0" applyNumberFormat="1" applyFont="1" applyBorder="1" applyAlignment="1">
      <alignment horizontal="center"/>
    </xf>
    <xf numFmtId="0" fontId="131" fillId="0" borderId="160" xfId="21414" applyFont="1" applyBorder="1" applyAlignment="1">
      <alignment horizontal="left" vertical="center" wrapText="1"/>
    </xf>
    <xf numFmtId="0" fontId="133" fillId="0" borderId="160" xfId="21414" applyFont="1" applyBorder="1" applyAlignment="1">
      <alignment horizontal="center" vertical="center" wrapText="1"/>
    </xf>
    <xf numFmtId="0" fontId="0" fillId="0" borderId="100" xfId="0" applyBorder="1" applyAlignment="1">
      <alignment horizontal="center"/>
    </xf>
    <xf numFmtId="0" fontId="130" fillId="0" borderId="161" xfId="21414" applyFont="1" applyBorder="1" applyAlignment="1">
      <alignment horizontal="left" vertical="center" wrapText="1" indent="1"/>
    </xf>
    <xf numFmtId="0" fontId="130" fillId="3" borderId="160" xfId="0" applyFont="1" applyFill="1" applyBorder="1" applyAlignment="1">
      <alignment horizontal="left" vertical="center" wrapText="1" indent="1"/>
    </xf>
    <xf numFmtId="167" fontId="22" fillId="0" borderId="162" xfId="0" applyNumberFormat="1" applyFont="1" applyBorder="1" applyAlignment="1">
      <alignment horizontal="center"/>
    </xf>
    <xf numFmtId="0" fontId="131" fillId="0" borderId="160" xfId="0" applyFont="1" applyBorder="1" applyAlignment="1">
      <alignment horizontal="left" vertical="center" wrapText="1"/>
    </xf>
    <xf numFmtId="0" fontId="21" fillId="0" borderId="160" xfId="0" applyFont="1" applyBorder="1" applyAlignment="1">
      <alignment horizontal="center"/>
    </xf>
    <xf numFmtId="0" fontId="22" fillId="0" borderId="162" xfId="0" applyFont="1" applyBorder="1"/>
    <xf numFmtId="0" fontId="130" fillId="0" borderId="160" xfId="0" applyFont="1" applyBorder="1" applyAlignment="1">
      <alignment horizontal="left" vertical="center" wrapText="1" indent="1"/>
    </xf>
    <xf numFmtId="0" fontId="22" fillId="0" borderId="160" xfId="0" applyFont="1" applyBorder="1"/>
    <xf numFmtId="0" fontId="21" fillId="0" borderId="160" xfId="0" applyFont="1" applyBorder="1" applyAlignment="1">
      <alignment horizontal="center" vertical="center"/>
    </xf>
    <xf numFmtId="0" fontId="132" fillId="3" borderId="160" xfId="0" applyFont="1" applyFill="1" applyBorder="1" applyAlignment="1">
      <alignment horizontal="left" vertical="center" wrapText="1" indent="1"/>
    </xf>
    <xf numFmtId="0" fontId="132" fillId="0" borderId="160" xfId="0" applyFont="1" applyBorder="1" applyAlignment="1">
      <alignment horizontal="left" vertical="center" wrapText="1" indent="1"/>
    </xf>
    <xf numFmtId="0" fontId="134" fillId="0" borderId="160" xfId="0" applyFont="1" applyBorder="1" applyAlignment="1">
      <alignment horizontal="left"/>
    </xf>
    <xf numFmtId="0" fontId="0" fillId="0" borderId="165" xfId="0" applyBorder="1" applyAlignment="1">
      <alignment horizontal="center"/>
    </xf>
    <xf numFmtId="0" fontId="131" fillId="0" borderId="166" xfId="0" applyFont="1" applyBorder="1" applyAlignment="1">
      <alignment horizontal="left" vertical="center" wrapText="1"/>
    </xf>
    <xf numFmtId="193" fontId="21" fillId="0" borderId="173" xfId="0" applyNumberFormat="1" applyFont="1" applyBorder="1" applyAlignment="1">
      <alignment horizontal="center" vertical="center"/>
    </xf>
    <xf numFmtId="0" fontId="22" fillId="0" borderId="163" xfId="0" applyFont="1" applyBorder="1"/>
  </cellXfs>
  <cellStyles count="21864">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2 3" xfId="21416" xr:uid="{61B1A92A-E2AB-4EBC-A868-44D2031A0CA5}"/>
    <cellStyle name="Calculation 2 10 3" xfId="724" xr:uid="{00000000-0005-0000-0000-0000C4020000}"/>
    <cellStyle name="Calculation 2 10 3 2" xfId="21407" xr:uid="{00000000-0005-0000-0000-0000C5020000}"/>
    <cellStyle name="Calculation 2 10 3 3" xfId="21417" xr:uid="{EA166BFE-D79E-417A-B5DA-6D069FE8B575}"/>
    <cellStyle name="Calculation 2 10 4" xfId="725" xr:uid="{00000000-0005-0000-0000-0000C6020000}"/>
    <cellStyle name="Calculation 2 10 4 2" xfId="21406" xr:uid="{00000000-0005-0000-0000-0000C7020000}"/>
    <cellStyle name="Calculation 2 10 4 3" xfId="21418" xr:uid="{C8050B0F-9472-4B65-A877-B0E09A456920}"/>
    <cellStyle name="Calculation 2 10 5" xfId="726" xr:uid="{00000000-0005-0000-0000-0000C8020000}"/>
    <cellStyle name="Calculation 2 10 5 2" xfId="21405" xr:uid="{00000000-0005-0000-0000-0000C9020000}"/>
    <cellStyle name="Calculation 2 10 5 3" xfId="21419" xr:uid="{EADEB78E-5752-458F-A317-BAEE76E4E04D}"/>
    <cellStyle name="Calculation 2 11" xfId="727" xr:uid="{00000000-0005-0000-0000-0000CA020000}"/>
    <cellStyle name="Calculation 2 11 2" xfId="728" xr:uid="{00000000-0005-0000-0000-0000CB020000}"/>
    <cellStyle name="Calculation 2 11 2 2" xfId="21403" xr:uid="{00000000-0005-0000-0000-0000CC020000}"/>
    <cellStyle name="Calculation 2 11 2 3" xfId="21421" xr:uid="{95F00AB4-1695-4BD9-BBFC-638676C9AEFE}"/>
    <cellStyle name="Calculation 2 11 3" xfId="729" xr:uid="{00000000-0005-0000-0000-0000CD020000}"/>
    <cellStyle name="Calculation 2 11 3 2" xfId="21402" xr:uid="{00000000-0005-0000-0000-0000CE020000}"/>
    <cellStyle name="Calculation 2 11 3 3" xfId="21422" xr:uid="{CED42CD8-228B-4A80-B123-87BBACCD926C}"/>
    <cellStyle name="Calculation 2 11 4" xfId="730" xr:uid="{00000000-0005-0000-0000-0000CF020000}"/>
    <cellStyle name="Calculation 2 11 4 2" xfId="21401" xr:uid="{00000000-0005-0000-0000-0000D0020000}"/>
    <cellStyle name="Calculation 2 11 4 3" xfId="21423" xr:uid="{66C959BB-601C-41C4-8491-A7A77EFB6FE3}"/>
    <cellStyle name="Calculation 2 11 5" xfId="731" xr:uid="{00000000-0005-0000-0000-0000D1020000}"/>
    <cellStyle name="Calculation 2 11 5 2" xfId="21400" xr:uid="{00000000-0005-0000-0000-0000D2020000}"/>
    <cellStyle name="Calculation 2 11 5 3" xfId="21424" xr:uid="{DC37397B-EC5C-4480-9592-11CCD2E09048}"/>
    <cellStyle name="Calculation 2 11 6" xfId="21404" xr:uid="{00000000-0005-0000-0000-0000D3020000}"/>
    <cellStyle name="Calculation 2 11 7" xfId="21420" xr:uid="{AEB0C1F2-EB4F-4921-8CBE-409AC2E5584A}"/>
    <cellStyle name="Calculation 2 12" xfId="732" xr:uid="{00000000-0005-0000-0000-0000D4020000}"/>
    <cellStyle name="Calculation 2 12 2" xfId="733" xr:uid="{00000000-0005-0000-0000-0000D5020000}"/>
    <cellStyle name="Calculation 2 12 2 2" xfId="21398" xr:uid="{00000000-0005-0000-0000-0000D6020000}"/>
    <cellStyle name="Calculation 2 12 2 3" xfId="21426" xr:uid="{FCE033AF-D3F4-4450-82AF-7EDD04BF40BE}"/>
    <cellStyle name="Calculation 2 12 3" xfId="734" xr:uid="{00000000-0005-0000-0000-0000D7020000}"/>
    <cellStyle name="Calculation 2 12 3 2" xfId="21397" xr:uid="{00000000-0005-0000-0000-0000D8020000}"/>
    <cellStyle name="Calculation 2 12 3 3" xfId="21427" xr:uid="{CD77ED40-7FD0-4C1D-AB7D-A7BB4574A31A}"/>
    <cellStyle name="Calculation 2 12 4" xfId="735" xr:uid="{00000000-0005-0000-0000-0000D9020000}"/>
    <cellStyle name="Calculation 2 12 4 2" xfId="21396" xr:uid="{00000000-0005-0000-0000-0000DA020000}"/>
    <cellStyle name="Calculation 2 12 4 3" xfId="21428" xr:uid="{F04BA082-DC54-457A-8486-3756F4453E6F}"/>
    <cellStyle name="Calculation 2 12 5" xfId="736" xr:uid="{00000000-0005-0000-0000-0000DB020000}"/>
    <cellStyle name="Calculation 2 12 5 2" xfId="21395" xr:uid="{00000000-0005-0000-0000-0000DC020000}"/>
    <cellStyle name="Calculation 2 12 5 3" xfId="21429" xr:uid="{E1100D28-2549-4B10-9645-A9AA9107C09C}"/>
    <cellStyle name="Calculation 2 12 6" xfId="21399" xr:uid="{00000000-0005-0000-0000-0000DD020000}"/>
    <cellStyle name="Calculation 2 12 7" xfId="21425" xr:uid="{780C7AA4-72D9-4D8F-9490-6B5CDCF411E0}"/>
    <cellStyle name="Calculation 2 13" xfId="737" xr:uid="{00000000-0005-0000-0000-0000DE020000}"/>
    <cellStyle name="Calculation 2 13 2" xfId="738" xr:uid="{00000000-0005-0000-0000-0000DF020000}"/>
    <cellStyle name="Calculation 2 13 2 2" xfId="21393" xr:uid="{00000000-0005-0000-0000-0000E0020000}"/>
    <cellStyle name="Calculation 2 13 2 3" xfId="21431" xr:uid="{3AE4B070-D4E9-4F99-8448-36935121E938}"/>
    <cellStyle name="Calculation 2 13 3" xfId="739" xr:uid="{00000000-0005-0000-0000-0000E1020000}"/>
    <cellStyle name="Calculation 2 13 3 2" xfId="21392" xr:uid="{00000000-0005-0000-0000-0000E2020000}"/>
    <cellStyle name="Calculation 2 13 3 3" xfId="21432" xr:uid="{8F0AC926-BEE9-4242-9EBB-8D303EE1EE6C}"/>
    <cellStyle name="Calculation 2 13 4" xfId="740" xr:uid="{00000000-0005-0000-0000-0000E3020000}"/>
    <cellStyle name="Calculation 2 13 4 2" xfId="21391" xr:uid="{00000000-0005-0000-0000-0000E4020000}"/>
    <cellStyle name="Calculation 2 13 4 3" xfId="21433" xr:uid="{0CB782A1-4DA0-4A12-95E4-8E0EE64F5B6E}"/>
    <cellStyle name="Calculation 2 13 5" xfId="21394" xr:uid="{00000000-0005-0000-0000-0000E5020000}"/>
    <cellStyle name="Calculation 2 13 6" xfId="21430" xr:uid="{631D239C-21AF-4414-AE67-CC32691AFF61}"/>
    <cellStyle name="Calculation 2 14" xfId="741" xr:uid="{00000000-0005-0000-0000-0000E6020000}"/>
    <cellStyle name="Calculation 2 14 2" xfId="21390" xr:uid="{00000000-0005-0000-0000-0000E7020000}"/>
    <cellStyle name="Calculation 2 14 3" xfId="21434" xr:uid="{FAB124A0-B9DE-4BAA-9098-5DB85F930084}"/>
    <cellStyle name="Calculation 2 15" xfId="742" xr:uid="{00000000-0005-0000-0000-0000E8020000}"/>
    <cellStyle name="Calculation 2 15 2" xfId="21389" xr:uid="{00000000-0005-0000-0000-0000E9020000}"/>
    <cellStyle name="Calculation 2 15 3" xfId="21435" xr:uid="{3A3694AB-050C-444B-BD41-830D3F5E3916}"/>
    <cellStyle name="Calculation 2 16" xfId="743" xr:uid="{00000000-0005-0000-0000-0000EA020000}"/>
    <cellStyle name="Calculation 2 16 2" xfId="21388" xr:uid="{00000000-0005-0000-0000-0000EB020000}"/>
    <cellStyle name="Calculation 2 16 3" xfId="21436" xr:uid="{AB2A3DDC-B89B-4500-A040-9F8CEEC6C876}"/>
    <cellStyle name="Calculation 2 17" xfId="21409" xr:uid="{00000000-0005-0000-0000-0000EC020000}"/>
    <cellStyle name="Calculation 2 18" xfId="21415" xr:uid="{4EBD0343-2E04-447C-BD43-7F62E9C9DDEB}"/>
    <cellStyle name="Calculation 2 2" xfId="744" xr:uid="{00000000-0005-0000-0000-0000ED020000}"/>
    <cellStyle name="Calculation 2 2 10" xfId="21387" xr:uid="{00000000-0005-0000-0000-0000EE020000}"/>
    <cellStyle name="Calculation 2 2 11" xfId="21437" xr:uid="{99108706-5342-4509-B48F-7FC51E310EAB}"/>
    <cellStyle name="Calculation 2 2 2" xfId="745" xr:uid="{00000000-0005-0000-0000-0000EF020000}"/>
    <cellStyle name="Calculation 2 2 2 2" xfId="746" xr:uid="{00000000-0005-0000-0000-0000F0020000}"/>
    <cellStyle name="Calculation 2 2 2 2 2" xfId="21385" xr:uid="{00000000-0005-0000-0000-0000F1020000}"/>
    <cellStyle name="Calculation 2 2 2 2 3" xfId="21439" xr:uid="{59AFE230-F04B-4C3B-97DC-9CDDCABE7CD8}"/>
    <cellStyle name="Calculation 2 2 2 3" xfId="747" xr:uid="{00000000-0005-0000-0000-0000F2020000}"/>
    <cellStyle name="Calculation 2 2 2 3 2" xfId="21384" xr:uid="{00000000-0005-0000-0000-0000F3020000}"/>
    <cellStyle name="Calculation 2 2 2 3 3" xfId="21440" xr:uid="{9999A889-654D-47B5-B7E0-2BE1932BB5A9}"/>
    <cellStyle name="Calculation 2 2 2 4" xfId="748" xr:uid="{00000000-0005-0000-0000-0000F4020000}"/>
    <cellStyle name="Calculation 2 2 2 4 2" xfId="21383" xr:uid="{00000000-0005-0000-0000-0000F5020000}"/>
    <cellStyle name="Calculation 2 2 2 4 3" xfId="21441" xr:uid="{9541FBAC-82E9-41C8-B72A-F265409E39AB}"/>
    <cellStyle name="Calculation 2 2 2 5" xfId="21386" xr:uid="{00000000-0005-0000-0000-0000F6020000}"/>
    <cellStyle name="Calculation 2 2 2 6" xfId="21438" xr:uid="{BB2C46A3-9293-4DD3-A8C3-3A2F132DA0C4}"/>
    <cellStyle name="Calculation 2 2 3" xfId="749" xr:uid="{00000000-0005-0000-0000-0000F7020000}"/>
    <cellStyle name="Calculation 2 2 3 2" xfId="750" xr:uid="{00000000-0005-0000-0000-0000F8020000}"/>
    <cellStyle name="Calculation 2 2 3 2 2" xfId="21381" xr:uid="{00000000-0005-0000-0000-0000F9020000}"/>
    <cellStyle name="Calculation 2 2 3 2 3" xfId="21443" xr:uid="{9017F929-C6FF-49E8-8AD8-69EA97C21D6C}"/>
    <cellStyle name="Calculation 2 2 3 3" xfId="751" xr:uid="{00000000-0005-0000-0000-0000FA020000}"/>
    <cellStyle name="Calculation 2 2 3 3 2" xfId="21380" xr:uid="{00000000-0005-0000-0000-0000FB020000}"/>
    <cellStyle name="Calculation 2 2 3 3 3" xfId="21444" xr:uid="{C7B385BA-A83E-4478-9FA2-A2C5A4395CF6}"/>
    <cellStyle name="Calculation 2 2 3 4" xfId="752" xr:uid="{00000000-0005-0000-0000-0000FC020000}"/>
    <cellStyle name="Calculation 2 2 3 4 2" xfId="21379" xr:uid="{00000000-0005-0000-0000-0000FD020000}"/>
    <cellStyle name="Calculation 2 2 3 4 3" xfId="21445" xr:uid="{A4000973-FF1C-45B0-8A41-D3B6B8DEB023}"/>
    <cellStyle name="Calculation 2 2 3 5" xfId="21382" xr:uid="{00000000-0005-0000-0000-0000FE020000}"/>
    <cellStyle name="Calculation 2 2 3 6" xfId="21442" xr:uid="{6868976F-47D9-48D8-95EE-899656F440A7}"/>
    <cellStyle name="Calculation 2 2 4" xfId="753" xr:uid="{00000000-0005-0000-0000-0000FF020000}"/>
    <cellStyle name="Calculation 2 2 4 2" xfId="754" xr:uid="{00000000-0005-0000-0000-000000030000}"/>
    <cellStyle name="Calculation 2 2 4 2 2" xfId="21377" xr:uid="{00000000-0005-0000-0000-000001030000}"/>
    <cellStyle name="Calculation 2 2 4 2 3" xfId="21447" xr:uid="{BD3FB207-D56D-4AFF-A572-0012C1C524DB}"/>
    <cellStyle name="Calculation 2 2 4 3" xfId="755" xr:uid="{00000000-0005-0000-0000-000002030000}"/>
    <cellStyle name="Calculation 2 2 4 3 2" xfId="21376" xr:uid="{00000000-0005-0000-0000-000003030000}"/>
    <cellStyle name="Calculation 2 2 4 3 3" xfId="21448" xr:uid="{791625F6-7899-4392-8E08-55DAB2C4C362}"/>
    <cellStyle name="Calculation 2 2 4 4" xfId="756" xr:uid="{00000000-0005-0000-0000-000004030000}"/>
    <cellStyle name="Calculation 2 2 4 4 2" xfId="21375" xr:uid="{00000000-0005-0000-0000-000005030000}"/>
    <cellStyle name="Calculation 2 2 4 4 3" xfId="21449" xr:uid="{A5FE7EB4-0F8B-47ED-8863-80376EF34A1F}"/>
    <cellStyle name="Calculation 2 2 4 5" xfId="21378" xr:uid="{00000000-0005-0000-0000-000006030000}"/>
    <cellStyle name="Calculation 2 2 4 6" xfId="21446" xr:uid="{A7DE03F0-2D8B-41A3-A701-945BAB6B19C1}"/>
    <cellStyle name="Calculation 2 2 5" xfId="757" xr:uid="{00000000-0005-0000-0000-000007030000}"/>
    <cellStyle name="Calculation 2 2 5 2" xfId="758" xr:uid="{00000000-0005-0000-0000-000008030000}"/>
    <cellStyle name="Calculation 2 2 5 2 2" xfId="21373" xr:uid="{00000000-0005-0000-0000-000009030000}"/>
    <cellStyle name="Calculation 2 2 5 2 3" xfId="21451" xr:uid="{A4C2CE88-B686-449B-A190-5F284AE43F95}"/>
    <cellStyle name="Calculation 2 2 5 3" xfId="759" xr:uid="{00000000-0005-0000-0000-00000A030000}"/>
    <cellStyle name="Calculation 2 2 5 3 2" xfId="21372" xr:uid="{00000000-0005-0000-0000-00000B030000}"/>
    <cellStyle name="Calculation 2 2 5 3 3" xfId="21452" xr:uid="{01857C71-BD3D-4473-9B8A-8CB87C71E875}"/>
    <cellStyle name="Calculation 2 2 5 4" xfId="760" xr:uid="{00000000-0005-0000-0000-00000C030000}"/>
    <cellStyle name="Calculation 2 2 5 4 2" xfId="21371" xr:uid="{00000000-0005-0000-0000-00000D030000}"/>
    <cellStyle name="Calculation 2 2 5 4 3" xfId="21453" xr:uid="{3F10116A-E88D-4F08-870F-5093104629D6}"/>
    <cellStyle name="Calculation 2 2 5 5" xfId="21374" xr:uid="{00000000-0005-0000-0000-00000E030000}"/>
    <cellStyle name="Calculation 2 2 5 6" xfId="21450" xr:uid="{697C8F9B-650A-460A-9DAD-D1527B206D58}"/>
    <cellStyle name="Calculation 2 2 6" xfId="761" xr:uid="{00000000-0005-0000-0000-00000F030000}"/>
    <cellStyle name="Calculation 2 2 6 2" xfId="21370" xr:uid="{00000000-0005-0000-0000-000010030000}"/>
    <cellStyle name="Calculation 2 2 6 3" xfId="21454" xr:uid="{8FD3873B-0584-43CD-8C5B-9312E6191624}"/>
    <cellStyle name="Calculation 2 2 7" xfId="762" xr:uid="{00000000-0005-0000-0000-000011030000}"/>
    <cellStyle name="Calculation 2 2 7 2" xfId="21369" xr:uid="{00000000-0005-0000-0000-000012030000}"/>
    <cellStyle name="Calculation 2 2 7 3" xfId="21455" xr:uid="{1BCD7549-E85F-4930-9C6D-1879FC16AD60}"/>
    <cellStyle name="Calculation 2 2 8" xfId="763" xr:uid="{00000000-0005-0000-0000-000013030000}"/>
    <cellStyle name="Calculation 2 2 8 2" xfId="21368" xr:uid="{00000000-0005-0000-0000-000014030000}"/>
    <cellStyle name="Calculation 2 2 8 3" xfId="21456" xr:uid="{B64E617A-952C-4121-B6A7-769505797EAF}"/>
    <cellStyle name="Calculation 2 2 9" xfId="764" xr:uid="{00000000-0005-0000-0000-000015030000}"/>
    <cellStyle name="Calculation 2 2 9 2" xfId="21367" xr:uid="{00000000-0005-0000-0000-000016030000}"/>
    <cellStyle name="Calculation 2 2 9 3" xfId="21457" xr:uid="{23D81511-3E70-475C-9E05-4A1893E82DED}"/>
    <cellStyle name="Calculation 2 3" xfId="765" xr:uid="{00000000-0005-0000-0000-000017030000}"/>
    <cellStyle name="Calculation 2 3 2" xfId="766" xr:uid="{00000000-0005-0000-0000-000018030000}"/>
    <cellStyle name="Calculation 2 3 2 2" xfId="21366" xr:uid="{00000000-0005-0000-0000-000019030000}"/>
    <cellStyle name="Calculation 2 3 2 3" xfId="21458" xr:uid="{D9272D5C-366A-40C8-A8D8-E68AF8EEC14F}"/>
    <cellStyle name="Calculation 2 3 3" xfId="767" xr:uid="{00000000-0005-0000-0000-00001A030000}"/>
    <cellStyle name="Calculation 2 3 3 2" xfId="21365" xr:uid="{00000000-0005-0000-0000-00001B030000}"/>
    <cellStyle name="Calculation 2 3 3 3" xfId="21459" xr:uid="{6FD12163-E378-4609-BE27-453888E93A1C}"/>
    <cellStyle name="Calculation 2 3 4" xfId="768" xr:uid="{00000000-0005-0000-0000-00001C030000}"/>
    <cellStyle name="Calculation 2 3 4 2" xfId="21364" xr:uid="{00000000-0005-0000-0000-00001D030000}"/>
    <cellStyle name="Calculation 2 3 4 3" xfId="21460" xr:uid="{AABFA704-0680-4DCC-BA1A-60C51C5EE2E8}"/>
    <cellStyle name="Calculation 2 3 5" xfId="769" xr:uid="{00000000-0005-0000-0000-00001E030000}"/>
    <cellStyle name="Calculation 2 3 5 2" xfId="21363" xr:uid="{00000000-0005-0000-0000-00001F030000}"/>
    <cellStyle name="Calculation 2 3 5 3" xfId="21461" xr:uid="{7D478142-78BC-4582-AFAA-F201FDAEE806}"/>
    <cellStyle name="Calculation 2 4" xfId="770" xr:uid="{00000000-0005-0000-0000-000020030000}"/>
    <cellStyle name="Calculation 2 4 2" xfId="771" xr:uid="{00000000-0005-0000-0000-000021030000}"/>
    <cellStyle name="Calculation 2 4 2 2" xfId="21362" xr:uid="{00000000-0005-0000-0000-000022030000}"/>
    <cellStyle name="Calculation 2 4 2 3" xfId="21462" xr:uid="{87FE6EF0-9D7B-4C66-B3B9-B70668130426}"/>
    <cellStyle name="Calculation 2 4 3" xfId="772" xr:uid="{00000000-0005-0000-0000-000023030000}"/>
    <cellStyle name="Calculation 2 4 3 2" xfId="21361" xr:uid="{00000000-0005-0000-0000-000024030000}"/>
    <cellStyle name="Calculation 2 4 3 3" xfId="21463" xr:uid="{C7ECF1B3-08C6-447C-A62F-3C65334838F9}"/>
    <cellStyle name="Calculation 2 4 4" xfId="773" xr:uid="{00000000-0005-0000-0000-000025030000}"/>
    <cellStyle name="Calculation 2 4 4 2" xfId="21360" xr:uid="{00000000-0005-0000-0000-000026030000}"/>
    <cellStyle name="Calculation 2 4 4 3" xfId="21464" xr:uid="{98AFF7C9-3F27-463F-ACC2-3B8B5A6379E6}"/>
    <cellStyle name="Calculation 2 4 5" xfId="774" xr:uid="{00000000-0005-0000-0000-000027030000}"/>
    <cellStyle name="Calculation 2 4 5 2" xfId="21359" xr:uid="{00000000-0005-0000-0000-000028030000}"/>
    <cellStyle name="Calculation 2 4 5 3" xfId="21465" xr:uid="{C836A571-BF65-4B3E-8071-DB5D581C947D}"/>
    <cellStyle name="Calculation 2 5" xfId="775" xr:uid="{00000000-0005-0000-0000-000029030000}"/>
    <cellStyle name="Calculation 2 5 2" xfId="776" xr:uid="{00000000-0005-0000-0000-00002A030000}"/>
    <cellStyle name="Calculation 2 5 2 2" xfId="21358" xr:uid="{00000000-0005-0000-0000-00002B030000}"/>
    <cellStyle name="Calculation 2 5 2 3" xfId="21466" xr:uid="{008A4437-FAF8-498B-8A9D-594A2A382895}"/>
    <cellStyle name="Calculation 2 5 3" xfId="777" xr:uid="{00000000-0005-0000-0000-00002C030000}"/>
    <cellStyle name="Calculation 2 5 3 2" xfId="21357" xr:uid="{00000000-0005-0000-0000-00002D030000}"/>
    <cellStyle name="Calculation 2 5 3 3" xfId="21467" xr:uid="{99E05766-BB7B-45EC-BD88-4D40747A742D}"/>
    <cellStyle name="Calculation 2 5 4" xfId="778" xr:uid="{00000000-0005-0000-0000-00002E030000}"/>
    <cellStyle name="Calculation 2 5 4 2" xfId="21356" xr:uid="{00000000-0005-0000-0000-00002F030000}"/>
    <cellStyle name="Calculation 2 5 4 3" xfId="21468" xr:uid="{DC1D4838-DADA-4891-8115-C751B6179008}"/>
    <cellStyle name="Calculation 2 5 5" xfId="779" xr:uid="{00000000-0005-0000-0000-000030030000}"/>
    <cellStyle name="Calculation 2 5 5 2" xfId="21355" xr:uid="{00000000-0005-0000-0000-000031030000}"/>
    <cellStyle name="Calculation 2 5 5 3" xfId="21469" xr:uid="{1696F578-F2CC-4402-8D4F-8CE96FC91BC9}"/>
    <cellStyle name="Calculation 2 6" xfId="780" xr:uid="{00000000-0005-0000-0000-000032030000}"/>
    <cellStyle name="Calculation 2 6 2" xfId="781" xr:uid="{00000000-0005-0000-0000-000033030000}"/>
    <cellStyle name="Calculation 2 6 2 2" xfId="21354" xr:uid="{00000000-0005-0000-0000-000034030000}"/>
    <cellStyle name="Calculation 2 6 2 3" xfId="21470" xr:uid="{80879BBC-3A19-477E-B922-AC17525DEB96}"/>
    <cellStyle name="Calculation 2 6 3" xfId="782" xr:uid="{00000000-0005-0000-0000-000035030000}"/>
    <cellStyle name="Calculation 2 6 3 2" xfId="21353" xr:uid="{00000000-0005-0000-0000-000036030000}"/>
    <cellStyle name="Calculation 2 6 3 3" xfId="21471" xr:uid="{D0E6C9D8-14C8-4AB8-9240-8ED3F88F3813}"/>
    <cellStyle name="Calculation 2 6 4" xfId="783" xr:uid="{00000000-0005-0000-0000-000037030000}"/>
    <cellStyle name="Calculation 2 6 4 2" xfId="21352" xr:uid="{00000000-0005-0000-0000-000038030000}"/>
    <cellStyle name="Calculation 2 6 4 3" xfId="21472" xr:uid="{FFCD13B3-E10F-4B88-B9BB-A07449585124}"/>
    <cellStyle name="Calculation 2 6 5" xfId="784" xr:uid="{00000000-0005-0000-0000-000039030000}"/>
    <cellStyle name="Calculation 2 6 5 2" xfId="21351" xr:uid="{00000000-0005-0000-0000-00003A030000}"/>
    <cellStyle name="Calculation 2 6 5 3" xfId="21473" xr:uid="{07EB9376-6080-4074-81A1-E90032C6F189}"/>
    <cellStyle name="Calculation 2 7" xfId="785" xr:uid="{00000000-0005-0000-0000-00003B030000}"/>
    <cellStyle name="Calculation 2 7 2" xfId="786" xr:uid="{00000000-0005-0000-0000-00003C030000}"/>
    <cellStyle name="Calculation 2 7 2 2" xfId="21350" xr:uid="{00000000-0005-0000-0000-00003D030000}"/>
    <cellStyle name="Calculation 2 7 2 3" xfId="21474" xr:uid="{AF7816A4-9883-4BFC-A7CF-782C32F32AA8}"/>
    <cellStyle name="Calculation 2 7 3" xfId="787" xr:uid="{00000000-0005-0000-0000-00003E030000}"/>
    <cellStyle name="Calculation 2 7 3 2" xfId="21349" xr:uid="{00000000-0005-0000-0000-00003F030000}"/>
    <cellStyle name="Calculation 2 7 3 3" xfId="21475" xr:uid="{0E0760C6-0B56-40D5-8AAE-46E5D30DE38F}"/>
    <cellStyle name="Calculation 2 7 4" xfId="788" xr:uid="{00000000-0005-0000-0000-000040030000}"/>
    <cellStyle name="Calculation 2 7 4 2" xfId="21348" xr:uid="{00000000-0005-0000-0000-000041030000}"/>
    <cellStyle name="Calculation 2 7 4 3" xfId="21476" xr:uid="{08D3D0AA-6FE1-484A-BDBD-5353A4936FA8}"/>
    <cellStyle name="Calculation 2 7 5" xfId="789" xr:uid="{00000000-0005-0000-0000-000042030000}"/>
    <cellStyle name="Calculation 2 7 5 2" xfId="21347" xr:uid="{00000000-0005-0000-0000-000043030000}"/>
    <cellStyle name="Calculation 2 7 5 3" xfId="21477" xr:uid="{E9A6BEA8-A4D8-4C35-809D-44CC62382A1E}"/>
    <cellStyle name="Calculation 2 8" xfId="790" xr:uid="{00000000-0005-0000-0000-000044030000}"/>
    <cellStyle name="Calculation 2 8 2" xfId="791" xr:uid="{00000000-0005-0000-0000-000045030000}"/>
    <cellStyle name="Calculation 2 8 2 2" xfId="21346" xr:uid="{00000000-0005-0000-0000-000046030000}"/>
    <cellStyle name="Calculation 2 8 2 3" xfId="21478" xr:uid="{3ABEF350-1234-4096-8284-B50DB7F385B5}"/>
    <cellStyle name="Calculation 2 8 3" xfId="792" xr:uid="{00000000-0005-0000-0000-000047030000}"/>
    <cellStyle name="Calculation 2 8 3 2" xfId="21345" xr:uid="{00000000-0005-0000-0000-000048030000}"/>
    <cellStyle name="Calculation 2 8 3 3" xfId="21479" xr:uid="{4EDA1F1E-813E-4A6A-B5F8-65BA02A52E65}"/>
    <cellStyle name="Calculation 2 8 4" xfId="793" xr:uid="{00000000-0005-0000-0000-000049030000}"/>
    <cellStyle name="Calculation 2 8 4 2" xfId="21344" xr:uid="{00000000-0005-0000-0000-00004A030000}"/>
    <cellStyle name="Calculation 2 8 4 3" xfId="21480" xr:uid="{F3DEEFFD-AE28-49F3-A2B8-1C631118D8FB}"/>
    <cellStyle name="Calculation 2 8 5" xfId="794" xr:uid="{00000000-0005-0000-0000-00004B030000}"/>
    <cellStyle name="Calculation 2 8 5 2" xfId="21343" xr:uid="{00000000-0005-0000-0000-00004C030000}"/>
    <cellStyle name="Calculation 2 8 5 3" xfId="21481" xr:uid="{A3DC859B-2738-4E48-80B1-C5C27432A1F6}"/>
    <cellStyle name="Calculation 2 9" xfId="795" xr:uid="{00000000-0005-0000-0000-00004D030000}"/>
    <cellStyle name="Calculation 2 9 2" xfId="796" xr:uid="{00000000-0005-0000-0000-00004E030000}"/>
    <cellStyle name="Calculation 2 9 2 2" xfId="21342" xr:uid="{00000000-0005-0000-0000-00004F030000}"/>
    <cellStyle name="Calculation 2 9 2 3" xfId="21482" xr:uid="{80A03EAE-5E86-4DB2-832F-B1C6129DDB16}"/>
    <cellStyle name="Calculation 2 9 3" xfId="797" xr:uid="{00000000-0005-0000-0000-000050030000}"/>
    <cellStyle name="Calculation 2 9 3 2" xfId="21341" xr:uid="{00000000-0005-0000-0000-000051030000}"/>
    <cellStyle name="Calculation 2 9 3 3" xfId="21483" xr:uid="{B156C73D-B854-44AC-B1E7-EF02A0CA7DBB}"/>
    <cellStyle name="Calculation 2 9 4" xfId="798" xr:uid="{00000000-0005-0000-0000-000052030000}"/>
    <cellStyle name="Calculation 2 9 4 2" xfId="21340" xr:uid="{00000000-0005-0000-0000-000053030000}"/>
    <cellStyle name="Calculation 2 9 4 3" xfId="21484" xr:uid="{A9DDBF12-7B30-47C1-B7CD-B339F35A7E39}"/>
    <cellStyle name="Calculation 2 9 5" xfId="799" xr:uid="{00000000-0005-0000-0000-000054030000}"/>
    <cellStyle name="Calculation 2 9 5 2" xfId="21339" xr:uid="{00000000-0005-0000-0000-000055030000}"/>
    <cellStyle name="Calculation 2 9 5 3" xfId="21485" xr:uid="{EAE863F4-9B1D-4373-BF27-1498C4606EB3}"/>
    <cellStyle name="Calculation 3" xfId="800" xr:uid="{00000000-0005-0000-0000-000056030000}"/>
    <cellStyle name="Calculation 3 2" xfId="801" xr:uid="{00000000-0005-0000-0000-000057030000}"/>
    <cellStyle name="Calculation 3 2 2" xfId="21337" xr:uid="{00000000-0005-0000-0000-000058030000}"/>
    <cellStyle name="Calculation 3 2 3" xfId="21487" xr:uid="{A75B1096-EAF3-40B3-BF8C-AB3AA7EAB14C}"/>
    <cellStyle name="Calculation 3 3" xfId="802" xr:uid="{00000000-0005-0000-0000-000059030000}"/>
    <cellStyle name="Calculation 3 3 2" xfId="21336" xr:uid="{00000000-0005-0000-0000-00005A030000}"/>
    <cellStyle name="Calculation 3 3 3" xfId="21488" xr:uid="{09FE7919-9B4A-41E0-9B31-CAECFF28B348}"/>
    <cellStyle name="Calculation 3 4" xfId="21338" xr:uid="{00000000-0005-0000-0000-00005B030000}"/>
    <cellStyle name="Calculation 3 5" xfId="21486" xr:uid="{4F56756C-9BB4-40C8-92A3-410B13BAB043}"/>
    <cellStyle name="Calculation 4" xfId="803" xr:uid="{00000000-0005-0000-0000-00005C030000}"/>
    <cellStyle name="Calculation 4 2" xfId="804" xr:uid="{00000000-0005-0000-0000-00005D030000}"/>
    <cellStyle name="Calculation 4 2 2" xfId="21334" xr:uid="{00000000-0005-0000-0000-00005E030000}"/>
    <cellStyle name="Calculation 4 2 3" xfId="21490" xr:uid="{2E48CE9D-B11D-4559-8A6D-034C8EC24F9D}"/>
    <cellStyle name="Calculation 4 3" xfId="805" xr:uid="{00000000-0005-0000-0000-00005F030000}"/>
    <cellStyle name="Calculation 4 3 2" xfId="21333" xr:uid="{00000000-0005-0000-0000-000060030000}"/>
    <cellStyle name="Calculation 4 3 3" xfId="21491" xr:uid="{9021E9F8-FCC1-4AD7-B496-7F068176E4CC}"/>
    <cellStyle name="Calculation 4 4" xfId="21335" xr:uid="{00000000-0005-0000-0000-000061030000}"/>
    <cellStyle name="Calculation 4 5" xfId="21489" xr:uid="{0CAF74FC-CCB2-44E4-9C12-2D97E490507E}"/>
    <cellStyle name="Calculation 5" xfId="806" xr:uid="{00000000-0005-0000-0000-000062030000}"/>
    <cellStyle name="Calculation 5 2" xfId="807" xr:uid="{00000000-0005-0000-0000-000063030000}"/>
    <cellStyle name="Calculation 5 2 2" xfId="21331" xr:uid="{00000000-0005-0000-0000-000064030000}"/>
    <cellStyle name="Calculation 5 2 3" xfId="21493" xr:uid="{67728B77-DD60-4EB3-B347-15D4EB1278A0}"/>
    <cellStyle name="Calculation 5 3" xfId="808" xr:uid="{00000000-0005-0000-0000-000065030000}"/>
    <cellStyle name="Calculation 5 3 2" xfId="21330" xr:uid="{00000000-0005-0000-0000-000066030000}"/>
    <cellStyle name="Calculation 5 3 3" xfId="21494" xr:uid="{F3C7C3D8-D1B6-4559-8EE1-0E38070DA476}"/>
    <cellStyle name="Calculation 5 4" xfId="21332" xr:uid="{00000000-0005-0000-0000-000067030000}"/>
    <cellStyle name="Calculation 5 5" xfId="21492" xr:uid="{2A1C2545-1AF5-48A6-A54E-9C2B1B6FFBE0}"/>
    <cellStyle name="Calculation 6" xfId="809" xr:uid="{00000000-0005-0000-0000-000068030000}"/>
    <cellStyle name="Calculation 6 2" xfId="810" xr:uid="{00000000-0005-0000-0000-000069030000}"/>
    <cellStyle name="Calculation 6 2 2" xfId="21328" xr:uid="{00000000-0005-0000-0000-00006A030000}"/>
    <cellStyle name="Calculation 6 2 3" xfId="21496" xr:uid="{E0B16818-B2AA-4C4D-A94D-A94970D3667B}"/>
    <cellStyle name="Calculation 6 3" xfId="811" xr:uid="{00000000-0005-0000-0000-00006B030000}"/>
    <cellStyle name="Calculation 6 3 2" xfId="21327" xr:uid="{00000000-0005-0000-0000-00006C030000}"/>
    <cellStyle name="Calculation 6 3 3" xfId="21497" xr:uid="{D33EF282-2193-46CF-93D8-585AC6BEDBA9}"/>
    <cellStyle name="Calculation 6 4" xfId="21329" xr:uid="{00000000-0005-0000-0000-00006D030000}"/>
    <cellStyle name="Calculation 6 5" xfId="21495" xr:uid="{957ED309-113F-40F9-92CB-99B5B2831190}"/>
    <cellStyle name="Calculation 7" xfId="812" xr:uid="{00000000-0005-0000-0000-00006E030000}"/>
    <cellStyle name="Calculation 7 2" xfId="21326" xr:uid="{00000000-0005-0000-0000-00006F030000}"/>
    <cellStyle name="Calculation 7 3" xfId="21498" xr:uid="{DC2004B2-DB12-4C11-9870-C33F74624CAC}"/>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1413"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0 3" xfId="21500" xr:uid="{F5A470A8-E71F-4777-B9BB-7B7C3C98B358}"/>
    <cellStyle name="Gia's 11" xfId="21325" xr:uid="{00000000-0005-0000-0000-00002C240000}"/>
    <cellStyle name="Gia's 12" xfId="21499" xr:uid="{3CF2750F-99A8-46B7-B492-3F3631B5A71D}"/>
    <cellStyle name="Gia's 2" xfId="9187" xr:uid="{00000000-0005-0000-0000-00002D240000}"/>
    <cellStyle name="Gia's 2 2" xfId="21323" xr:uid="{00000000-0005-0000-0000-00002E240000}"/>
    <cellStyle name="Gia's 2 3" xfId="21501" xr:uid="{C7EE0821-BA23-4F7C-BEEE-52879E7533AA}"/>
    <cellStyle name="Gia's 3" xfId="9188" xr:uid="{00000000-0005-0000-0000-00002F240000}"/>
    <cellStyle name="Gia's 3 2" xfId="21322" xr:uid="{00000000-0005-0000-0000-000030240000}"/>
    <cellStyle name="Gia's 3 3" xfId="21502" xr:uid="{ACB75B83-741D-469F-85D0-D023D7821E2A}"/>
    <cellStyle name="Gia's 4" xfId="9189" xr:uid="{00000000-0005-0000-0000-000031240000}"/>
    <cellStyle name="Gia's 4 2" xfId="21321" xr:uid="{00000000-0005-0000-0000-000032240000}"/>
    <cellStyle name="Gia's 4 3" xfId="21503" xr:uid="{94331F28-95B8-4BA1-9A7B-8DC68711A7B1}"/>
    <cellStyle name="Gia's 5" xfId="9190" xr:uid="{00000000-0005-0000-0000-000033240000}"/>
    <cellStyle name="Gia's 5 2" xfId="21320" xr:uid="{00000000-0005-0000-0000-000034240000}"/>
    <cellStyle name="Gia's 5 3" xfId="21504" xr:uid="{188206D8-0A24-4BFB-A0AC-B9008F1CEA32}"/>
    <cellStyle name="Gia's 6" xfId="9191" xr:uid="{00000000-0005-0000-0000-000035240000}"/>
    <cellStyle name="Gia's 6 2" xfId="21319" xr:uid="{00000000-0005-0000-0000-000036240000}"/>
    <cellStyle name="Gia's 6 3" xfId="21505" xr:uid="{48957E11-8FB5-4EDF-BBFD-839EEBE40AF8}"/>
    <cellStyle name="Gia's 7" xfId="9192" xr:uid="{00000000-0005-0000-0000-000037240000}"/>
    <cellStyle name="Gia's 7 2" xfId="21318" xr:uid="{00000000-0005-0000-0000-000038240000}"/>
    <cellStyle name="Gia's 7 3" xfId="21506" xr:uid="{621A520A-0CE9-493B-AA56-A476FAD2219B}"/>
    <cellStyle name="Gia's 8" xfId="9193" xr:uid="{00000000-0005-0000-0000-000039240000}"/>
    <cellStyle name="Gia's 8 2" xfId="21317" xr:uid="{00000000-0005-0000-0000-00003A240000}"/>
    <cellStyle name="Gia's 8 3" xfId="21507" xr:uid="{67CE492F-A2D7-4DC3-B0BC-DBDD930C7EE0}"/>
    <cellStyle name="Gia's 9" xfId="9194" xr:uid="{00000000-0005-0000-0000-00003B240000}"/>
    <cellStyle name="Gia's 9 2" xfId="21316" xr:uid="{00000000-0005-0000-0000-00003C240000}"/>
    <cellStyle name="Gia's 9 3" xfId="21508" xr:uid="{09BC5FC5-AE31-4C11-A7BE-F13232198CF8}"/>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greyed 3" xfId="21509" xr:uid="{A4DB3400-D177-47E6-AA52-7DEB13AF63F9}"/>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2 3" xfId="21511" xr:uid="{826A0661-D34D-41E3-8866-37EC61D5F5E4}"/>
    <cellStyle name="Header2 3" xfId="9227" xr:uid="{00000000-0005-0000-0000-00005F240000}"/>
    <cellStyle name="Header2 3 2" xfId="21312" xr:uid="{00000000-0005-0000-0000-000060240000}"/>
    <cellStyle name="Header2 3 3" xfId="21512" xr:uid="{98737B28-7338-4C97-B04F-4C0C38CBB700}"/>
    <cellStyle name="Header2 4" xfId="21314" xr:uid="{00000000-0005-0000-0000-000061240000}"/>
    <cellStyle name="Header2 5" xfId="21510" xr:uid="{46366416-90D3-481C-AF65-5BF756819E1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eadingTable 3" xfId="21513" xr:uid="{26AAAAAD-4451-4675-93D2-235D2B248C51}"/>
    <cellStyle name="highlightExposure" xfId="9323" xr:uid="{00000000-0005-0000-0000-0000C2240000}"/>
    <cellStyle name="highlightExposure 2" xfId="21310" xr:uid="{00000000-0005-0000-0000-0000C3240000}"/>
    <cellStyle name="highlightExposure 3" xfId="21514" xr:uid="{EDFCA24F-D6F7-4C71-ABCA-398B1DE795E9}"/>
    <cellStyle name="highlightPercentage" xfId="9324" xr:uid="{00000000-0005-0000-0000-0000C4240000}"/>
    <cellStyle name="highlightPercentage 2" xfId="21309" xr:uid="{00000000-0005-0000-0000-0000C5240000}"/>
    <cellStyle name="highlightPercentage 3" xfId="21515" xr:uid="{924C0DDF-5DE4-4BC8-B2AE-CA2DB3E23655}"/>
    <cellStyle name="highlightText" xfId="9325" xr:uid="{00000000-0005-0000-0000-0000C6240000}"/>
    <cellStyle name="highlightText 2" xfId="21308" xr:uid="{00000000-0005-0000-0000-0000C7240000}"/>
    <cellStyle name="highlightText 3" xfId="21516" xr:uid="{25F70190-A847-4B40-AD6F-45B3C658A41F}"/>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2 3" xfId="21518" xr:uid="{3F221861-6788-43DD-AE3F-E2D8B94CDE6E}"/>
    <cellStyle name="Input 2 10 3" xfId="9336" xr:uid="{00000000-0005-0000-0000-0000D4240000}"/>
    <cellStyle name="Input 2 10 3 2" xfId="21305" xr:uid="{00000000-0005-0000-0000-0000D5240000}"/>
    <cellStyle name="Input 2 10 3 3" xfId="21519" xr:uid="{CBE58C0D-83B5-4C19-A4CE-2B22ED98D3D1}"/>
    <cellStyle name="Input 2 10 4" xfId="9337" xr:uid="{00000000-0005-0000-0000-0000D6240000}"/>
    <cellStyle name="Input 2 10 4 2" xfId="21304" xr:uid="{00000000-0005-0000-0000-0000D7240000}"/>
    <cellStyle name="Input 2 10 4 3" xfId="21520" xr:uid="{C0C53196-DD40-45C9-8F73-CFF67C1FAD7F}"/>
    <cellStyle name="Input 2 10 5" xfId="9338" xr:uid="{00000000-0005-0000-0000-0000D8240000}"/>
    <cellStyle name="Input 2 10 5 2" xfId="21303" xr:uid="{00000000-0005-0000-0000-0000D9240000}"/>
    <cellStyle name="Input 2 10 5 3" xfId="21521" xr:uid="{5A9842CD-BB8D-44E2-ACB6-0AD28EDA050C}"/>
    <cellStyle name="Input 2 11" xfId="9339" xr:uid="{00000000-0005-0000-0000-0000DA240000}"/>
    <cellStyle name="Input 2 11 2" xfId="9340" xr:uid="{00000000-0005-0000-0000-0000DB240000}"/>
    <cellStyle name="Input 2 11 2 2" xfId="21301" xr:uid="{00000000-0005-0000-0000-0000DC240000}"/>
    <cellStyle name="Input 2 11 2 3" xfId="21523" xr:uid="{B3304B2E-2192-4521-8F02-C5FBCC2F2307}"/>
    <cellStyle name="Input 2 11 3" xfId="9341" xr:uid="{00000000-0005-0000-0000-0000DD240000}"/>
    <cellStyle name="Input 2 11 3 2" xfId="21300" xr:uid="{00000000-0005-0000-0000-0000DE240000}"/>
    <cellStyle name="Input 2 11 3 3" xfId="21524" xr:uid="{16536F82-597A-420B-814F-9FF7A865289A}"/>
    <cellStyle name="Input 2 11 4" xfId="9342" xr:uid="{00000000-0005-0000-0000-0000DF240000}"/>
    <cellStyle name="Input 2 11 4 2" xfId="21299" xr:uid="{00000000-0005-0000-0000-0000E0240000}"/>
    <cellStyle name="Input 2 11 4 3" xfId="21525" xr:uid="{7B5783CC-9066-4360-8F15-0AE0EED83687}"/>
    <cellStyle name="Input 2 11 5" xfId="9343" xr:uid="{00000000-0005-0000-0000-0000E1240000}"/>
    <cellStyle name="Input 2 11 5 2" xfId="21298" xr:uid="{00000000-0005-0000-0000-0000E2240000}"/>
    <cellStyle name="Input 2 11 5 3" xfId="21526" xr:uid="{6E671F9A-661C-4D67-9C60-6BEF0C3EAC7E}"/>
    <cellStyle name="Input 2 11 6" xfId="21302" xr:uid="{00000000-0005-0000-0000-0000E3240000}"/>
    <cellStyle name="Input 2 11 7" xfId="21522" xr:uid="{E4F8A941-7B73-482A-9B4C-A41B1F64D4B0}"/>
    <cellStyle name="Input 2 12" xfId="9344" xr:uid="{00000000-0005-0000-0000-0000E4240000}"/>
    <cellStyle name="Input 2 12 2" xfId="9345" xr:uid="{00000000-0005-0000-0000-0000E5240000}"/>
    <cellStyle name="Input 2 12 2 2" xfId="21296" xr:uid="{00000000-0005-0000-0000-0000E6240000}"/>
    <cellStyle name="Input 2 12 2 3" xfId="21528" xr:uid="{6168DDD0-A6F7-4AAF-B1DE-C464C558FD66}"/>
    <cellStyle name="Input 2 12 3" xfId="9346" xr:uid="{00000000-0005-0000-0000-0000E7240000}"/>
    <cellStyle name="Input 2 12 3 2" xfId="21295" xr:uid="{00000000-0005-0000-0000-0000E8240000}"/>
    <cellStyle name="Input 2 12 3 3" xfId="21529" xr:uid="{202A671A-EC20-402B-A11A-3EACC1E5C29E}"/>
    <cellStyle name="Input 2 12 4" xfId="9347" xr:uid="{00000000-0005-0000-0000-0000E9240000}"/>
    <cellStyle name="Input 2 12 4 2" xfId="21294" xr:uid="{00000000-0005-0000-0000-0000EA240000}"/>
    <cellStyle name="Input 2 12 4 3" xfId="21530" xr:uid="{C6DCAF8C-DCCC-4EF8-8054-08C390057A99}"/>
    <cellStyle name="Input 2 12 5" xfId="9348" xr:uid="{00000000-0005-0000-0000-0000EB240000}"/>
    <cellStyle name="Input 2 12 5 2" xfId="21293" xr:uid="{00000000-0005-0000-0000-0000EC240000}"/>
    <cellStyle name="Input 2 12 5 3" xfId="21531" xr:uid="{E1EC2667-E9B2-4EB9-857D-99EAFBAB26A4}"/>
    <cellStyle name="Input 2 12 6" xfId="21297" xr:uid="{00000000-0005-0000-0000-0000ED240000}"/>
    <cellStyle name="Input 2 12 7" xfId="21527" xr:uid="{108A4BF2-78B5-4706-9BAC-2BF3D4D20CAB}"/>
    <cellStyle name="Input 2 13" xfId="9349" xr:uid="{00000000-0005-0000-0000-0000EE240000}"/>
    <cellStyle name="Input 2 13 2" xfId="9350" xr:uid="{00000000-0005-0000-0000-0000EF240000}"/>
    <cellStyle name="Input 2 13 2 2" xfId="21291" xr:uid="{00000000-0005-0000-0000-0000F0240000}"/>
    <cellStyle name="Input 2 13 2 3" xfId="21533" xr:uid="{A3FE4742-6C35-4734-9C43-E9DB571C36A8}"/>
    <cellStyle name="Input 2 13 3" xfId="9351" xr:uid="{00000000-0005-0000-0000-0000F1240000}"/>
    <cellStyle name="Input 2 13 3 2" xfId="21290" xr:uid="{00000000-0005-0000-0000-0000F2240000}"/>
    <cellStyle name="Input 2 13 3 3" xfId="21534" xr:uid="{C924991D-0DCC-4C32-9298-CAEB106991EE}"/>
    <cellStyle name="Input 2 13 4" xfId="9352" xr:uid="{00000000-0005-0000-0000-0000F3240000}"/>
    <cellStyle name="Input 2 13 4 2" xfId="21289" xr:uid="{00000000-0005-0000-0000-0000F4240000}"/>
    <cellStyle name="Input 2 13 4 3" xfId="21535" xr:uid="{6667AFE7-5BA7-4E52-B0C6-00FEF0DDAA67}"/>
    <cellStyle name="Input 2 13 5" xfId="21292" xr:uid="{00000000-0005-0000-0000-0000F5240000}"/>
    <cellStyle name="Input 2 13 6" xfId="21532" xr:uid="{43B9A288-49F2-4FC2-B08E-51CB36E3CF0A}"/>
    <cellStyle name="Input 2 14" xfId="9353" xr:uid="{00000000-0005-0000-0000-0000F6240000}"/>
    <cellStyle name="Input 2 14 2" xfId="21288" xr:uid="{00000000-0005-0000-0000-0000F7240000}"/>
    <cellStyle name="Input 2 14 3" xfId="21536" xr:uid="{C8554476-5AD8-4023-8A9F-43B4FA48A2B7}"/>
    <cellStyle name="Input 2 15" xfId="9354" xr:uid="{00000000-0005-0000-0000-0000F8240000}"/>
    <cellStyle name="Input 2 15 2" xfId="21287" xr:uid="{00000000-0005-0000-0000-0000F9240000}"/>
    <cellStyle name="Input 2 15 3" xfId="21537" xr:uid="{436CCB62-B405-49D0-9B37-CA20A3B2E9CE}"/>
    <cellStyle name="Input 2 16" xfId="9355" xr:uid="{00000000-0005-0000-0000-0000FA240000}"/>
    <cellStyle name="Input 2 16 2" xfId="21286" xr:uid="{00000000-0005-0000-0000-0000FB240000}"/>
    <cellStyle name="Input 2 16 3" xfId="21538" xr:uid="{E80D1B71-7EF3-49B7-8A61-E7F46C57541E}"/>
    <cellStyle name="Input 2 17" xfId="21307" xr:uid="{00000000-0005-0000-0000-0000FC240000}"/>
    <cellStyle name="Input 2 18" xfId="21517" xr:uid="{5922B260-C308-4D11-B463-67DCC916A729}"/>
    <cellStyle name="Input 2 2" xfId="9356" xr:uid="{00000000-0005-0000-0000-0000FD240000}"/>
    <cellStyle name="Input 2 2 10" xfId="21285" xr:uid="{00000000-0005-0000-0000-0000FE240000}"/>
    <cellStyle name="Input 2 2 11" xfId="21539" xr:uid="{4923F1ED-8B1E-44A9-AFE1-0F828F51D008}"/>
    <cellStyle name="Input 2 2 2" xfId="9357" xr:uid="{00000000-0005-0000-0000-0000FF240000}"/>
    <cellStyle name="Input 2 2 2 2" xfId="9358" xr:uid="{00000000-0005-0000-0000-000000250000}"/>
    <cellStyle name="Input 2 2 2 2 2" xfId="21283" xr:uid="{00000000-0005-0000-0000-000001250000}"/>
    <cellStyle name="Input 2 2 2 2 3" xfId="21541" xr:uid="{B8170381-9F98-4D48-AFFB-95923757237C}"/>
    <cellStyle name="Input 2 2 2 3" xfId="9359" xr:uid="{00000000-0005-0000-0000-000002250000}"/>
    <cellStyle name="Input 2 2 2 3 2" xfId="21282" xr:uid="{00000000-0005-0000-0000-000003250000}"/>
    <cellStyle name="Input 2 2 2 3 3" xfId="21542" xr:uid="{A06FACDB-8EB4-4FC3-807D-5ED19A65825F}"/>
    <cellStyle name="Input 2 2 2 4" xfId="9360" xr:uid="{00000000-0005-0000-0000-000004250000}"/>
    <cellStyle name="Input 2 2 2 4 2" xfId="21281" xr:uid="{00000000-0005-0000-0000-000005250000}"/>
    <cellStyle name="Input 2 2 2 4 3" xfId="21543" xr:uid="{82DF2F27-3F06-450B-A2CC-05FF859B2FC7}"/>
    <cellStyle name="Input 2 2 2 5" xfId="21284" xr:uid="{00000000-0005-0000-0000-000006250000}"/>
    <cellStyle name="Input 2 2 2 6" xfId="21540" xr:uid="{0537F05F-2AD1-435C-8B1B-6C3404F0A14D}"/>
    <cellStyle name="Input 2 2 3" xfId="9361" xr:uid="{00000000-0005-0000-0000-000007250000}"/>
    <cellStyle name="Input 2 2 3 2" xfId="9362" xr:uid="{00000000-0005-0000-0000-000008250000}"/>
    <cellStyle name="Input 2 2 3 2 2" xfId="21279" xr:uid="{00000000-0005-0000-0000-000009250000}"/>
    <cellStyle name="Input 2 2 3 2 3" xfId="21545" xr:uid="{44CF0852-951D-4AD0-8BCE-3D25A60EC556}"/>
    <cellStyle name="Input 2 2 3 3" xfId="9363" xr:uid="{00000000-0005-0000-0000-00000A250000}"/>
    <cellStyle name="Input 2 2 3 3 2" xfId="21278" xr:uid="{00000000-0005-0000-0000-00000B250000}"/>
    <cellStyle name="Input 2 2 3 3 3" xfId="21546" xr:uid="{618AD330-B7C0-489A-AF1B-8AE5230225FD}"/>
    <cellStyle name="Input 2 2 3 4" xfId="9364" xr:uid="{00000000-0005-0000-0000-00000C250000}"/>
    <cellStyle name="Input 2 2 3 4 2" xfId="21277" xr:uid="{00000000-0005-0000-0000-00000D250000}"/>
    <cellStyle name="Input 2 2 3 4 3" xfId="21547" xr:uid="{54C3D003-D1CD-4F37-8358-A70AE7027649}"/>
    <cellStyle name="Input 2 2 3 5" xfId="21280" xr:uid="{00000000-0005-0000-0000-00000E250000}"/>
    <cellStyle name="Input 2 2 3 6" xfId="21544" xr:uid="{CC52B7C1-CFEB-4634-A64B-BB39CAB0723B}"/>
    <cellStyle name="Input 2 2 4" xfId="9365" xr:uid="{00000000-0005-0000-0000-00000F250000}"/>
    <cellStyle name="Input 2 2 4 2" xfId="9366" xr:uid="{00000000-0005-0000-0000-000010250000}"/>
    <cellStyle name="Input 2 2 4 2 2" xfId="21275" xr:uid="{00000000-0005-0000-0000-000011250000}"/>
    <cellStyle name="Input 2 2 4 2 3" xfId="21549" xr:uid="{E1A083BD-9184-4F9D-A6CC-F995DEC702E6}"/>
    <cellStyle name="Input 2 2 4 3" xfId="9367" xr:uid="{00000000-0005-0000-0000-000012250000}"/>
    <cellStyle name="Input 2 2 4 3 2" xfId="21274" xr:uid="{00000000-0005-0000-0000-000013250000}"/>
    <cellStyle name="Input 2 2 4 3 3" xfId="21550" xr:uid="{58074C52-D24A-4CB9-9F44-53AB79E3D71F}"/>
    <cellStyle name="Input 2 2 4 4" xfId="9368" xr:uid="{00000000-0005-0000-0000-000014250000}"/>
    <cellStyle name="Input 2 2 4 4 2" xfId="21273" xr:uid="{00000000-0005-0000-0000-000015250000}"/>
    <cellStyle name="Input 2 2 4 4 3" xfId="21551" xr:uid="{85A55DBA-7BE5-433B-A255-F6170208D184}"/>
    <cellStyle name="Input 2 2 4 5" xfId="21276" xr:uid="{00000000-0005-0000-0000-000016250000}"/>
    <cellStyle name="Input 2 2 4 6" xfId="21548" xr:uid="{3429AB99-7647-4909-934C-0A66F7F73010}"/>
    <cellStyle name="Input 2 2 5" xfId="9369" xr:uid="{00000000-0005-0000-0000-000017250000}"/>
    <cellStyle name="Input 2 2 5 2" xfId="9370" xr:uid="{00000000-0005-0000-0000-000018250000}"/>
    <cellStyle name="Input 2 2 5 2 2" xfId="21271" xr:uid="{00000000-0005-0000-0000-000019250000}"/>
    <cellStyle name="Input 2 2 5 2 3" xfId="21553" xr:uid="{51E984E4-0700-47A8-A14B-6240ED6F1EF4}"/>
    <cellStyle name="Input 2 2 5 3" xfId="9371" xr:uid="{00000000-0005-0000-0000-00001A250000}"/>
    <cellStyle name="Input 2 2 5 3 2" xfId="21270" xr:uid="{00000000-0005-0000-0000-00001B250000}"/>
    <cellStyle name="Input 2 2 5 3 3" xfId="21554" xr:uid="{5218FF64-659F-49FC-AC2B-1C84C8F5F186}"/>
    <cellStyle name="Input 2 2 5 4" xfId="9372" xr:uid="{00000000-0005-0000-0000-00001C250000}"/>
    <cellStyle name="Input 2 2 5 4 2" xfId="21269" xr:uid="{00000000-0005-0000-0000-00001D250000}"/>
    <cellStyle name="Input 2 2 5 4 3" xfId="21555" xr:uid="{16468880-64F1-4969-9927-D65DD3C75A8F}"/>
    <cellStyle name="Input 2 2 5 5" xfId="21272" xr:uid="{00000000-0005-0000-0000-00001E250000}"/>
    <cellStyle name="Input 2 2 5 6" xfId="21552" xr:uid="{3FB93B65-A73B-45CE-9A40-7818040D5FEF}"/>
    <cellStyle name="Input 2 2 6" xfId="9373" xr:uid="{00000000-0005-0000-0000-00001F250000}"/>
    <cellStyle name="Input 2 2 6 2" xfId="21268" xr:uid="{00000000-0005-0000-0000-000020250000}"/>
    <cellStyle name="Input 2 2 6 3" xfId="21556" xr:uid="{049B72BA-5323-4232-9EE2-16E8F2D235E6}"/>
    <cellStyle name="Input 2 2 7" xfId="9374" xr:uid="{00000000-0005-0000-0000-000021250000}"/>
    <cellStyle name="Input 2 2 7 2" xfId="21267" xr:uid="{00000000-0005-0000-0000-000022250000}"/>
    <cellStyle name="Input 2 2 7 3" xfId="21557" xr:uid="{643AB31C-0098-4544-BCF9-01C9AF168929}"/>
    <cellStyle name="Input 2 2 8" xfId="9375" xr:uid="{00000000-0005-0000-0000-000023250000}"/>
    <cellStyle name="Input 2 2 8 2" xfId="21266" xr:uid="{00000000-0005-0000-0000-000024250000}"/>
    <cellStyle name="Input 2 2 8 3" xfId="21558" xr:uid="{B78907F1-A344-4088-9D07-7E1EA0C1AC0B}"/>
    <cellStyle name="Input 2 2 9" xfId="9376" xr:uid="{00000000-0005-0000-0000-000025250000}"/>
    <cellStyle name="Input 2 2 9 2" xfId="21265" xr:uid="{00000000-0005-0000-0000-000026250000}"/>
    <cellStyle name="Input 2 2 9 3" xfId="21559" xr:uid="{32463A95-FE00-4BAD-A965-0EDE97E36443}"/>
    <cellStyle name="Input 2 3" xfId="9377" xr:uid="{00000000-0005-0000-0000-000027250000}"/>
    <cellStyle name="Input 2 3 2" xfId="9378" xr:uid="{00000000-0005-0000-0000-000028250000}"/>
    <cellStyle name="Input 2 3 2 2" xfId="21264" xr:uid="{00000000-0005-0000-0000-000029250000}"/>
    <cellStyle name="Input 2 3 2 3" xfId="21560" xr:uid="{5EFFEEE1-A7D9-4C5F-8261-2E85FFDAF0FD}"/>
    <cellStyle name="Input 2 3 3" xfId="9379" xr:uid="{00000000-0005-0000-0000-00002A250000}"/>
    <cellStyle name="Input 2 3 3 2" xfId="21263" xr:uid="{00000000-0005-0000-0000-00002B250000}"/>
    <cellStyle name="Input 2 3 3 3" xfId="21561" xr:uid="{470F2B72-1E29-4CC8-BCFC-9D2AD7148CAC}"/>
    <cellStyle name="Input 2 3 4" xfId="9380" xr:uid="{00000000-0005-0000-0000-00002C250000}"/>
    <cellStyle name="Input 2 3 4 2" xfId="21262" xr:uid="{00000000-0005-0000-0000-00002D250000}"/>
    <cellStyle name="Input 2 3 4 3" xfId="21562" xr:uid="{0156BE6D-102E-4C56-8E32-2E6B4D11DE4E}"/>
    <cellStyle name="Input 2 3 5" xfId="9381" xr:uid="{00000000-0005-0000-0000-00002E250000}"/>
    <cellStyle name="Input 2 3 5 2" xfId="21261" xr:uid="{00000000-0005-0000-0000-00002F250000}"/>
    <cellStyle name="Input 2 3 5 3" xfId="21563" xr:uid="{A4ECAA75-8073-41E0-9F0D-B957E5F1A06F}"/>
    <cellStyle name="Input 2 4" xfId="9382" xr:uid="{00000000-0005-0000-0000-000030250000}"/>
    <cellStyle name="Input 2 4 2" xfId="9383" xr:uid="{00000000-0005-0000-0000-000031250000}"/>
    <cellStyle name="Input 2 4 2 2" xfId="21260" xr:uid="{00000000-0005-0000-0000-000032250000}"/>
    <cellStyle name="Input 2 4 2 3" xfId="21564" xr:uid="{19913C4A-B3B5-4F25-AF78-E188B3091331}"/>
    <cellStyle name="Input 2 4 3" xfId="9384" xr:uid="{00000000-0005-0000-0000-000033250000}"/>
    <cellStyle name="Input 2 4 3 2" xfId="21259" xr:uid="{00000000-0005-0000-0000-000034250000}"/>
    <cellStyle name="Input 2 4 3 3" xfId="21565" xr:uid="{2702A0A8-B365-45B8-A907-E582E3567ED8}"/>
    <cellStyle name="Input 2 4 4" xfId="9385" xr:uid="{00000000-0005-0000-0000-000035250000}"/>
    <cellStyle name="Input 2 4 4 2" xfId="21258" xr:uid="{00000000-0005-0000-0000-000036250000}"/>
    <cellStyle name="Input 2 4 4 3" xfId="21566" xr:uid="{8A062094-D2EB-4841-98B9-10A544F48BC6}"/>
    <cellStyle name="Input 2 4 5" xfId="9386" xr:uid="{00000000-0005-0000-0000-000037250000}"/>
    <cellStyle name="Input 2 4 5 2" xfId="21257" xr:uid="{00000000-0005-0000-0000-000038250000}"/>
    <cellStyle name="Input 2 4 5 3" xfId="21567" xr:uid="{6232B471-2A3E-4F6F-9285-3F45D78B2976}"/>
    <cellStyle name="Input 2 5" xfId="9387" xr:uid="{00000000-0005-0000-0000-000039250000}"/>
    <cellStyle name="Input 2 5 2" xfId="9388" xr:uid="{00000000-0005-0000-0000-00003A250000}"/>
    <cellStyle name="Input 2 5 2 2" xfId="21256" xr:uid="{00000000-0005-0000-0000-00003B250000}"/>
    <cellStyle name="Input 2 5 2 3" xfId="21568" xr:uid="{4B7951B0-9947-485B-8FA3-4B15FEB6682A}"/>
    <cellStyle name="Input 2 5 3" xfId="9389" xr:uid="{00000000-0005-0000-0000-00003C250000}"/>
    <cellStyle name="Input 2 5 3 2" xfId="21255" xr:uid="{00000000-0005-0000-0000-00003D250000}"/>
    <cellStyle name="Input 2 5 3 3" xfId="21569" xr:uid="{A965D016-BD23-4658-902A-B6A750509A30}"/>
    <cellStyle name="Input 2 5 4" xfId="9390" xr:uid="{00000000-0005-0000-0000-00003E250000}"/>
    <cellStyle name="Input 2 5 4 2" xfId="21254" xr:uid="{00000000-0005-0000-0000-00003F250000}"/>
    <cellStyle name="Input 2 5 4 3" xfId="21570" xr:uid="{12C59D85-3A8A-4536-8C86-0FDDCE7FA467}"/>
    <cellStyle name="Input 2 5 5" xfId="9391" xr:uid="{00000000-0005-0000-0000-000040250000}"/>
    <cellStyle name="Input 2 5 5 2" xfId="21253" xr:uid="{00000000-0005-0000-0000-000041250000}"/>
    <cellStyle name="Input 2 5 5 3" xfId="21571" xr:uid="{5C0C3BBB-1CCA-4834-91EA-DC9EE70BC2A9}"/>
    <cellStyle name="Input 2 6" xfId="9392" xr:uid="{00000000-0005-0000-0000-000042250000}"/>
    <cellStyle name="Input 2 6 2" xfId="9393" xr:uid="{00000000-0005-0000-0000-000043250000}"/>
    <cellStyle name="Input 2 6 2 2" xfId="21252" xr:uid="{00000000-0005-0000-0000-000044250000}"/>
    <cellStyle name="Input 2 6 2 3" xfId="21572" xr:uid="{41417628-C910-4428-9CA9-7C5967E934A0}"/>
    <cellStyle name="Input 2 6 3" xfId="9394" xr:uid="{00000000-0005-0000-0000-000045250000}"/>
    <cellStyle name="Input 2 6 3 2" xfId="21251" xr:uid="{00000000-0005-0000-0000-000046250000}"/>
    <cellStyle name="Input 2 6 3 3" xfId="21573" xr:uid="{60FB707E-EAE9-4B06-AD29-746E6D9C0357}"/>
    <cellStyle name="Input 2 6 4" xfId="9395" xr:uid="{00000000-0005-0000-0000-000047250000}"/>
    <cellStyle name="Input 2 6 4 2" xfId="21250" xr:uid="{00000000-0005-0000-0000-000048250000}"/>
    <cellStyle name="Input 2 6 4 3" xfId="21574" xr:uid="{E7BF098B-7F02-45B3-878B-3EF2905AFF94}"/>
    <cellStyle name="Input 2 6 5" xfId="9396" xr:uid="{00000000-0005-0000-0000-000049250000}"/>
    <cellStyle name="Input 2 6 5 2" xfId="21249" xr:uid="{00000000-0005-0000-0000-00004A250000}"/>
    <cellStyle name="Input 2 6 5 3" xfId="21575" xr:uid="{F3FE8089-9BF5-4F40-B621-E13DED083ABC}"/>
    <cellStyle name="Input 2 7" xfId="9397" xr:uid="{00000000-0005-0000-0000-00004B250000}"/>
    <cellStyle name="Input 2 7 2" xfId="9398" xr:uid="{00000000-0005-0000-0000-00004C250000}"/>
    <cellStyle name="Input 2 7 2 2" xfId="21248" xr:uid="{00000000-0005-0000-0000-00004D250000}"/>
    <cellStyle name="Input 2 7 2 3" xfId="21576" xr:uid="{9F4E1871-6EC3-45F3-9055-B07204AC5EE3}"/>
    <cellStyle name="Input 2 7 3" xfId="9399" xr:uid="{00000000-0005-0000-0000-00004E250000}"/>
    <cellStyle name="Input 2 7 3 2" xfId="21247" xr:uid="{00000000-0005-0000-0000-00004F250000}"/>
    <cellStyle name="Input 2 7 3 3" xfId="21577" xr:uid="{B3536263-0F8A-4DD4-8115-39E0D7A4511E}"/>
    <cellStyle name="Input 2 7 4" xfId="9400" xr:uid="{00000000-0005-0000-0000-000050250000}"/>
    <cellStyle name="Input 2 7 4 2" xfId="21246" xr:uid="{00000000-0005-0000-0000-000051250000}"/>
    <cellStyle name="Input 2 7 4 3" xfId="21578" xr:uid="{44AEA2D4-9112-4D09-8FF8-501822FC5C1C}"/>
    <cellStyle name="Input 2 7 5" xfId="9401" xr:uid="{00000000-0005-0000-0000-000052250000}"/>
    <cellStyle name="Input 2 7 5 2" xfId="21245" xr:uid="{00000000-0005-0000-0000-000053250000}"/>
    <cellStyle name="Input 2 7 5 3" xfId="21579" xr:uid="{A24EEB8F-87CB-4372-B3E1-42593D84818C}"/>
    <cellStyle name="Input 2 8" xfId="9402" xr:uid="{00000000-0005-0000-0000-000054250000}"/>
    <cellStyle name="Input 2 8 2" xfId="9403" xr:uid="{00000000-0005-0000-0000-000055250000}"/>
    <cellStyle name="Input 2 8 2 2" xfId="21244" xr:uid="{00000000-0005-0000-0000-000056250000}"/>
    <cellStyle name="Input 2 8 2 3" xfId="21580" xr:uid="{2B86C1AB-B246-45E7-8CC7-BC5B35932AC6}"/>
    <cellStyle name="Input 2 8 3" xfId="9404" xr:uid="{00000000-0005-0000-0000-000057250000}"/>
    <cellStyle name="Input 2 8 3 2" xfId="21243" xr:uid="{00000000-0005-0000-0000-000058250000}"/>
    <cellStyle name="Input 2 8 3 3" xfId="21581" xr:uid="{4E08CAC5-42BE-46BD-A779-05BF2A5AD8D4}"/>
    <cellStyle name="Input 2 8 4" xfId="9405" xr:uid="{00000000-0005-0000-0000-000059250000}"/>
    <cellStyle name="Input 2 8 4 2" xfId="21242" xr:uid="{00000000-0005-0000-0000-00005A250000}"/>
    <cellStyle name="Input 2 8 4 3" xfId="21582" xr:uid="{EA8DBBF7-2E16-48E8-8C25-3DDDA377F6E9}"/>
    <cellStyle name="Input 2 8 5" xfId="9406" xr:uid="{00000000-0005-0000-0000-00005B250000}"/>
    <cellStyle name="Input 2 8 5 2" xfId="21241" xr:uid="{00000000-0005-0000-0000-00005C250000}"/>
    <cellStyle name="Input 2 8 5 3" xfId="21583" xr:uid="{C905AEB4-5F8B-40D9-9EA7-94066BEC2031}"/>
    <cellStyle name="Input 2 9" xfId="9407" xr:uid="{00000000-0005-0000-0000-00005D250000}"/>
    <cellStyle name="Input 2 9 2" xfId="9408" xr:uid="{00000000-0005-0000-0000-00005E250000}"/>
    <cellStyle name="Input 2 9 2 2" xfId="21240" xr:uid="{00000000-0005-0000-0000-00005F250000}"/>
    <cellStyle name="Input 2 9 2 3" xfId="21584" xr:uid="{4D0AA655-4DDB-4353-9606-FD3E96BC59BD}"/>
    <cellStyle name="Input 2 9 3" xfId="9409" xr:uid="{00000000-0005-0000-0000-000060250000}"/>
    <cellStyle name="Input 2 9 3 2" xfId="21239" xr:uid="{00000000-0005-0000-0000-000061250000}"/>
    <cellStyle name="Input 2 9 3 3" xfId="21585" xr:uid="{0F6494E4-2617-48F1-A792-DF36E3DC3E27}"/>
    <cellStyle name="Input 2 9 4" xfId="9410" xr:uid="{00000000-0005-0000-0000-000062250000}"/>
    <cellStyle name="Input 2 9 4 2" xfId="21238" xr:uid="{00000000-0005-0000-0000-000063250000}"/>
    <cellStyle name="Input 2 9 4 3" xfId="21586" xr:uid="{E7F7C6B0-73E7-466D-ABAC-6BB76FE26A33}"/>
    <cellStyle name="Input 2 9 5" xfId="9411" xr:uid="{00000000-0005-0000-0000-000064250000}"/>
    <cellStyle name="Input 2 9 5 2" xfId="21237" xr:uid="{00000000-0005-0000-0000-000065250000}"/>
    <cellStyle name="Input 2 9 5 3" xfId="21587" xr:uid="{C1900D04-637A-4EFD-907F-6AD8CC2EC9AA}"/>
    <cellStyle name="Input 3" xfId="9412" xr:uid="{00000000-0005-0000-0000-000066250000}"/>
    <cellStyle name="Input 3 2" xfId="9413" xr:uid="{00000000-0005-0000-0000-000067250000}"/>
    <cellStyle name="Input 3 2 2" xfId="21235" xr:uid="{00000000-0005-0000-0000-000068250000}"/>
    <cellStyle name="Input 3 2 3" xfId="21589" xr:uid="{4A6C8FF7-0FD3-4540-B46C-4D1AF41FBEA2}"/>
    <cellStyle name="Input 3 3" xfId="9414" xr:uid="{00000000-0005-0000-0000-000069250000}"/>
    <cellStyle name="Input 3 3 2" xfId="21234" xr:uid="{00000000-0005-0000-0000-00006A250000}"/>
    <cellStyle name="Input 3 3 3" xfId="21590" xr:uid="{F6BE39C0-357D-421B-B48C-CF5F1A1F99FC}"/>
    <cellStyle name="Input 3 4" xfId="21236" xr:uid="{00000000-0005-0000-0000-00006B250000}"/>
    <cellStyle name="Input 3 5" xfId="21588" xr:uid="{1D620585-BA7F-4B01-A8EF-400EEA91302F}"/>
    <cellStyle name="Input 4" xfId="9415" xr:uid="{00000000-0005-0000-0000-00006C250000}"/>
    <cellStyle name="Input 4 2" xfId="9416" xr:uid="{00000000-0005-0000-0000-00006D250000}"/>
    <cellStyle name="Input 4 2 2" xfId="21232" xr:uid="{00000000-0005-0000-0000-00006E250000}"/>
    <cellStyle name="Input 4 2 3" xfId="21592" xr:uid="{8C973A88-8E02-4638-B4C0-2F549C0306F0}"/>
    <cellStyle name="Input 4 3" xfId="9417" xr:uid="{00000000-0005-0000-0000-00006F250000}"/>
    <cellStyle name="Input 4 3 2" xfId="21231" xr:uid="{00000000-0005-0000-0000-000070250000}"/>
    <cellStyle name="Input 4 3 3" xfId="21593" xr:uid="{EF1EB8DB-784D-40A6-80F3-1ECB0B4514D3}"/>
    <cellStyle name="Input 4 4" xfId="21233" xr:uid="{00000000-0005-0000-0000-000071250000}"/>
    <cellStyle name="Input 4 5" xfId="21591" xr:uid="{12A7DB9D-050D-49A2-8332-6850DCC3B784}"/>
    <cellStyle name="Input 5" xfId="9418" xr:uid="{00000000-0005-0000-0000-000072250000}"/>
    <cellStyle name="Input 5 2" xfId="9419" xr:uid="{00000000-0005-0000-0000-000073250000}"/>
    <cellStyle name="Input 5 2 2" xfId="21229" xr:uid="{00000000-0005-0000-0000-000074250000}"/>
    <cellStyle name="Input 5 2 3" xfId="21595" xr:uid="{4FF16A00-E4BC-4F41-8762-87A300BA39E8}"/>
    <cellStyle name="Input 5 3" xfId="9420" xr:uid="{00000000-0005-0000-0000-000075250000}"/>
    <cellStyle name="Input 5 3 2" xfId="21228" xr:uid="{00000000-0005-0000-0000-000076250000}"/>
    <cellStyle name="Input 5 3 3" xfId="21596" xr:uid="{143944BC-4F16-487F-978D-B2CA0A2748D6}"/>
    <cellStyle name="Input 5 4" xfId="21230" xr:uid="{00000000-0005-0000-0000-000077250000}"/>
    <cellStyle name="Input 5 5" xfId="21594" xr:uid="{E908802D-C4B2-4112-A448-303C84906FA7}"/>
    <cellStyle name="Input 6" xfId="9421" xr:uid="{00000000-0005-0000-0000-000078250000}"/>
    <cellStyle name="Input 6 2" xfId="9422" xr:uid="{00000000-0005-0000-0000-000079250000}"/>
    <cellStyle name="Input 6 2 2" xfId="21226" xr:uid="{00000000-0005-0000-0000-00007A250000}"/>
    <cellStyle name="Input 6 2 3" xfId="21598" xr:uid="{3C523DA6-FADF-4E0B-AA87-7EDB34080F75}"/>
    <cellStyle name="Input 6 3" xfId="9423" xr:uid="{00000000-0005-0000-0000-00007B250000}"/>
    <cellStyle name="Input 6 3 2" xfId="21225" xr:uid="{00000000-0005-0000-0000-00007C250000}"/>
    <cellStyle name="Input 6 3 3" xfId="21599" xr:uid="{E257313B-611C-4D9C-8CF7-6B1A58C79C0D}"/>
    <cellStyle name="Input 6 4" xfId="21227" xr:uid="{00000000-0005-0000-0000-00007D250000}"/>
    <cellStyle name="Input 6 5" xfId="21597" xr:uid="{F493602D-3868-4C52-A4DA-FA45A878CA62}"/>
    <cellStyle name="Input 7" xfId="9424" xr:uid="{00000000-0005-0000-0000-00007E250000}"/>
    <cellStyle name="Input 7 2" xfId="21224" xr:uid="{00000000-0005-0000-0000-00007F250000}"/>
    <cellStyle name="Input 7 3" xfId="21600" xr:uid="{0A61DF34-A56B-4F99-A8F8-F1FC6C5DD819}"/>
    <cellStyle name="inputExposure" xfId="9425" xr:uid="{00000000-0005-0000-0000-000080250000}"/>
    <cellStyle name="inputExposure 2" xfId="21223" xr:uid="{00000000-0005-0000-0000-000081250000}"/>
    <cellStyle name="inputExposure 3" xfId="21601" xr:uid="{A685B29C-4A4A-4310-8ABF-A1D832F18B27}"/>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23 2" xfId="21863" xr:uid="{84910628-CC15-4C7C-BACB-D8206D3C2656}"/>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2 3" xfId="21603" xr:uid="{89305D6D-C7DF-4B97-B9DD-BCC76438E63F}"/>
    <cellStyle name="Note 2 10 3" xfId="20386" xr:uid="{00000000-0005-0000-0000-000061500000}"/>
    <cellStyle name="Note 2 10 3 2" xfId="21220" xr:uid="{00000000-0005-0000-0000-000062500000}"/>
    <cellStyle name="Note 2 10 3 3" xfId="21604" xr:uid="{4410DE8A-B0C3-427A-B315-C80F871A5CBE}"/>
    <cellStyle name="Note 2 10 4" xfId="20387" xr:uid="{00000000-0005-0000-0000-000063500000}"/>
    <cellStyle name="Note 2 10 4 2" xfId="21219" xr:uid="{00000000-0005-0000-0000-000064500000}"/>
    <cellStyle name="Note 2 10 4 3" xfId="21605" xr:uid="{794F85FE-ED2E-48E2-984D-B945BC5AB4B5}"/>
    <cellStyle name="Note 2 10 5" xfId="20388" xr:uid="{00000000-0005-0000-0000-000065500000}"/>
    <cellStyle name="Note 2 10 5 2" xfId="21218" xr:uid="{00000000-0005-0000-0000-000066500000}"/>
    <cellStyle name="Note 2 10 5 3" xfId="21606" xr:uid="{B76C8826-07AE-4E13-AC6F-B53F301A588E}"/>
    <cellStyle name="Note 2 11" xfId="20389" xr:uid="{00000000-0005-0000-0000-000067500000}"/>
    <cellStyle name="Note 2 11 2" xfId="20390" xr:uid="{00000000-0005-0000-0000-000068500000}"/>
    <cellStyle name="Note 2 11 2 2" xfId="21217" xr:uid="{00000000-0005-0000-0000-000069500000}"/>
    <cellStyle name="Note 2 11 2 3" xfId="21607" xr:uid="{4431D283-0B01-4706-9755-2601EF208DDE}"/>
    <cellStyle name="Note 2 11 3" xfId="20391" xr:uid="{00000000-0005-0000-0000-00006A500000}"/>
    <cellStyle name="Note 2 11 3 2" xfId="21216" xr:uid="{00000000-0005-0000-0000-00006B500000}"/>
    <cellStyle name="Note 2 11 3 3" xfId="21608" xr:uid="{A7E3C63F-5DF6-41E9-8E38-8E5C01201602}"/>
    <cellStyle name="Note 2 11 4" xfId="20392" xr:uid="{00000000-0005-0000-0000-00006C500000}"/>
    <cellStyle name="Note 2 11 4 2" xfId="21215" xr:uid="{00000000-0005-0000-0000-00006D500000}"/>
    <cellStyle name="Note 2 11 4 3" xfId="21609" xr:uid="{A2B38D91-782F-46C7-AEAA-AC834EB72988}"/>
    <cellStyle name="Note 2 11 5" xfId="20393" xr:uid="{00000000-0005-0000-0000-00006E500000}"/>
    <cellStyle name="Note 2 11 5 2" xfId="21214" xr:uid="{00000000-0005-0000-0000-00006F500000}"/>
    <cellStyle name="Note 2 11 5 3" xfId="21610" xr:uid="{BB6FC837-8EF3-457A-8F15-237B69F4BF09}"/>
    <cellStyle name="Note 2 12" xfId="20394" xr:uid="{00000000-0005-0000-0000-000070500000}"/>
    <cellStyle name="Note 2 12 2" xfId="20395" xr:uid="{00000000-0005-0000-0000-000071500000}"/>
    <cellStyle name="Note 2 12 2 2" xfId="21213" xr:uid="{00000000-0005-0000-0000-000072500000}"/>
    <cellStyle name="Note 2 12 2 3" xfId="21611" xr:uid="{4182D6AD-DB5F-4261-A3D3-272F27D679FC}"/>
    <cellStyle name="Note 2 12 3" xfId="20396" xr:uid="{00000000-0005-0000-0000-000073500000}"/>
    <cellStyle name="Note 2 12 3 2" xfId="21212" xr:uid="{00000000-0005-0000-0000-000074500000}"/>
    <cellStyle name="Note 2 12 3 3" xfId="21612" xr:uid="{3414677C-2321-459C-8770-4F3A3BE4B547}"/>
    <cellStyle name="Note 2 12 4" xfId="20397" xr:uid="{00000000-0005-0000-0000-000075500000}"/>
    <cellStyle name="Note 2 12 4 2" xfId="21211" xr:uid="{00000000-0005-0000-0000-000076500000}"/>
    <cellStyle name="Note 2 12 4 3" xfId="21613" xr:uid="{1458B188-FCC9-4DE4-AD89-11D62AE7AE86}"/>
    <cellStyle name="Note 2 12 5" xfId="20398" xr:uid="{00000000-0005-0000-0000-000077500000}"/>
    <cellStyle name="Note 2 12 5 2" xfId="21210" xr:uid="{00000000-0005-0000-0000-000078500000}"/>
    <cellStyle name="Note 2 12 5 3" xfId="21614" xr:uid="{E01E1ACC-B197-49D4-A172-8B64A5F1D17C}"/>
    <cellStyle name="Note 2 13" xfId="20399" xr:uid="{00000000-0005-0000-0000-000079500000}"/>
    <cellStyle name="Note 2 13 2" xfId="20400" xr:uid="{00000000-0005-0000-0000-00007A500000}"/>
    <cellStyle name="Note 2 13 2 2" xfId="21209" xr:uid="{00000000-0005-0000-0000-00007B500000}"/>
    <cellStyle name="Note 2 13 2 3" xfId="21615" xr:uid="{EDF88D88-D605-4A25-9942-3054C18B2C07}"/>
    <cellStyle name="Note 2 13 3" xfId="20401" xr:uid="{00000000-0005-0000-0000-00007C500000}"/>
    <cellStyle name="Note 2 13 3 2" xfId="21208" xr:uid="{00000000-0005-0000-0000-00007D500000}"/>
    <cellStyle name="Note 2 13 3 3" xfId="21616" xr:uid="{CB5CA923-4404-4167-A10D-0FD5B2B3F9E8}"/>
    <cellStyle name="Note 2 13 4" xfId="20402" xr:uid="{00000000-0005-0000-0000-00007E500000}"/>
    <cellStyle name="Note 2 13 4 2" xfId="21207" xr:uid="{00000000-0005-0000-0000-00007F500000}"/>
    <cellStyle name="Note 2 13 4 3" xfId="21617" xr:uid="{398C2677-FC2B-47A4-B5C7-B0B280F9156D}"/>
    <cellStyle name="Note 2 13 5" xfId="20403" xr:uid="{00000000-0005-0000-0000-000080500000}"/>
    <cellStyle name="Note 2 13 5 2" xfId="21206" xr:uid="{00000000-0005-0000-0000-000081500000}"/>
    <cellStyle name="Note 2 13 5 3" xfId="21618" xr:uid="{347A2C37-F467-48FC-99A0-9085A41400E0}"/>
    <cellStyle name="Note 2 14" xfId="20404" xr:uid="{00000000-0005-0000-0000-000082500000}"/>
    <cellStyle name="Note 2 14 2" xfId="20405" xr:uid="{00000000-0005-0000-0000-000083500000}"/>
    <cellStyle name="Note 2 14 2 2" xfId="21204" xr:uid="{00000000-0005-0000-0000-000084500000}"/>
    <cellStyle name="Note 2 14 2 3" xfId="21620" xr:uid="{2030C696-A9E1-4BF1-918E-03685F595FA0}"/>
    <cellStyle name="Note 2 14 3" xfId="21205" xr:uid="{00000000-0005-0000-0000-000085500000}"/>
    <cellStyle name="Note 2 14 4" xfId="21619" xr:uid="{A5DAC788-58A4-4604-81F6-D7FB5952BAB2}"/>
    <cellStyle name="Note 2 15" xfId="20406" xr:uid="{00000000-0005-0000-0000-000086500000}"/>
    <cellStyle name="Note 2 15 2" xfId="20407" xr:uid="{00000000-0005-0000-0000-000087500000}"/>
    <cellStyle name="Note 2 15 2 2" xfId="21203" xr:uid="{00000000-0005-0000-0000-000088500000}"/>
    <cellStyle name="Note 2 15 2 3" xfId="21621" xr:uid="{582F1D90-C6C1-4148-BF41-BBE368AFCA43}"/>
    <cellStyle name="Note 2 16" xfId="20408" xr:uid="{00000000-0005-0000-0000-000089500000}"/>
    <cellStyle name="Note 2 16 2" xfId="21202" xr:uid="{00000000-0005-0000-0000-00008A500000}"/>
    <cellStyle name="Note 2 16 3" xfId="21622" xr:uid="{A0E2504C-A8B7-4395-8922-73BD916BC756}"/>
    <cellStyle name="Note 2 17" xfId="20409" xr:uid="{00000000-0005-0000-0000-00008B500000}"/>
    <cellStyle name="Note 2 17 2" xfId="21201" xr:uid="{00000000-0005-0000-0000-00008C500000}"/>
    <cellStyle name="Note 2 17 3" xfId="21623" xr:uid="{A39F0473-F508-4D52-95DD-6CB0975BC25D}"/>
    <cellStyle name="Note 2 18" xfId="21222" xr:uid="{00000000-0005-0000-0000-00008D500000}"/>
    <cellStyle name="Note 2 19" xfId="21602" xr:uid="{316B10EF-1357-435A-9008-284612B83FB0}"/>
    <cellStyle name="Note 2 2" xfId="20410" xr:uid="{00000000-0005-0000-0000-00008E500000}"/>
    <cellStyle name="Note 2 2 10" xfId="20411" xr:uid="{00000000-0005-0000-0000-00008F500000}"/>
    <cellStyle name="Note 2 2 10 2" xfId="21199" xr:uid="{00000000-0005-0000-0000-000090500000}"/>
    <cellStyle name="Note 2 2 10 3" xfId="21625" xr:uid="{ACD0E4B4-04AE-4043-AF80-8E557C72EEE8}"/>
    <cellStyle name="Note 2 2 11" xfId="21200" xr:uid="{00000000-0005-0000-0000-000091500000}"/>
    <cellStyle name="Note 2 2 12" xfId="21624" xr:uid="{FE177DAC-0BDD-4C7E-8ED3-12111418CB9D}"/>
    <cellStyle name="Note 2 2 2" xfId="20412" xr:uid="{00000000-0005-0000-0000-000092500000}"/>
    <cellStyle name="Note 2 2 2 2" xfId="20413" xr:uid="{00000000-0005-0000-0000-000093500000}"/>
    <cellStyle name="Note 2 2 2 2 2" xfId="21197" xr:uid="{00000000-0005-0000-0000-000094500000}"/>
    <cellStyle name="Note 2 2 2 2 3" xfId="21627" xr:uid="{6F2CBB8F-63CC-4CFC-B341-C0C8AD9F6428}"/>
    <cellStyle name="Note 2 2 2 3" xfId="20414" xr:uid="{00000000-0005-0000-0000-000095500000}"/>
    <cellStyle name="Note 2 2 2 3 2" xfId="21196" xr:uid="{00000000-0005-0000-0000-000096500000}"/>
    <cellStyle name="Note 2 2 2 3 3" xfId="21628" xr:uid="{84006EDC-A3DF-49FF-954E-494F1B7129CD}"/>
    <cellStyle name="Note 2 2 2 4" xfId="20415" xr:uid="{00000000-0005-0000-0000-000097500000}"/>
    <cellStyle name="Note 2 2 2 4 2" xfId="21195" xr:uid="{00000000-0005-0000-0000-000098500000}"/>
    <cellStyle name="Note 2 2 2 4 3" xfId="21629" xr:uid="{C90A8D92-8E6F-4DA7-B796-7AA7EF10D262}"/>
    <cellStyle name="Note 2 2 2 5" xfId="20416" xr:uid="{00000000-0005-0000-0000-000099500000}"/>
    <cellStyle name="Note 2 2 2 5 2" xfId="21194" xr:uid="{00000000-0005-0000-0000-00009A500000}"/>
    <cellStyle name="Note 2 2 2 5 3" xfId="21630" xr:uid="{446B45AF-DE4E-425C-8E92-6A9E8A3D6A32}"/>
    <cellStyle name="Note 2 2 2 6" xfId="21198" xr:uid="{00000000-0005-0000-0000-00009B500000}"/>
    <cellStyle name="Note 2 2 2 7" xfId="21626" xr:uid="{2C9989E8-A1AD-4BBC-A2B0-0649AA6841B1}"/>
    <cellStyle name="Note 2 2 3" xfId="20417" xr:uid="{00000000-0005-0000-0000-00009C500000}"/>
    <cellStyle name="Note 2 2 3 2" xfId="20418" xr:uid="{00000000-0005-0000-0000-00009D500000}"/>
    <cellStyle name="Note 2 2 3 2 2" xfId="21193" xr:uid="{00000000-0005-0000-0000-00009E500000}"/>
    <cellStyle name="Note 2 2 3 2 3" xfId="21631" xr:uid="{2866883E-EB48-4DDF-93C7-B196A9D6E122}"/>
    <cellStyle name="Note 2 2 3 3" xfId="20419" xr:uid="{00000000-0005-0000-0000-00009F500000}"/>
    <cellStyle name="Note 2 2 3 3 2" xfId="21192" xr:uid="{00000000-0005-0000-0000-0000A0500000}"/>
    <cellStyle name="Note 2 2 3 3 3" xfId="21632" xr:uid="{5FDAE392-C491-4E97-BDE2-662341C864D5}"/>
    <cellStyle name="Note 2 2 3 4" xfId="20420" xr:uid="{00000000-0005-0000-0000-0000A1500000}"/>
    <cellStyle name="Note 2 2 3 4 2" xfId="21191" xr:uid="{00000000-0005-0000-0000-0000A2500000}"/>
    <cellStyle name="Note 2 2 3 4 3" xfId="21633" xr:uid="{EE965758-1202-4A04-BD5F-66522FCED433}"/>
    <cellStyle name="Note 2 2 3 5" xfId="20421" xr:uid="{00000000-0005-0000-0000-0000A3500000}"/>
    <cellStyle name="Note 2 2 3 5 2" xfId="21190" xr:uid="{00000000-0005-0000-0000-0000A4500000}"/>
    <cellStyle name="Note 2 2 3 5 3" xfId="21634" xr:uid="{A0B4A558-63B0-4A98-AD1D-94EA5BA4615E}"/>
    <cellStyle name="Note 2 2 4" xfId="20422" xr:uid="{00000000-0005-0000-0000-0000A5500000}"/>
    <cellStyle name="Note 2 2 4 2" xfId="20423" xr:uid="{00000000-0005-0000-0000-0000A6500000}"/>
    <cellStyle name="Note 2 2 4 2 2" xfId="21188" xr:uid="{00000000-0005-0000-0000-0000A7500000}"/>
    <cellStyle name="Note 2 2 4 2 3" xfId="21636" xr:uid="{A07F09CB-7711-4B6F-8096-6C0021717C3A}"/>
    <cellStyle name="Note 2 2 4 3" xfId="20424" xr:uid="{00000000-0005-0000-0000-0000A8500000}"/>
    <cellStyle name="Note 2 2 4 3 2" xfId="21187" xr:uid="{00000000-0005-0000-0000-0000A9500000}"/>
    <cellStyle name="Note 2 2 4 3 3" xfId="21637" xr:uid="{BC0E94BC-FCFB-4D22-AC0F-999AD38B2613}"/>
    <cellStyle name="Note 2 2 4 4" xfId="20425" xr:uid="{00000000-0005-0000-0000-0000AA500000}"/>
    <cellStyle name="Note 2 2 4 4 2" xfId="21186" xr:uid="{00000000-0005-0000-0000-0000AB500000}"/>
    <cellStyle name="Note 2 2 4 4 3" xfId="21638" xr:uid="{6F60C3C4-E512-461C-B6DB-89B294057794}"/>
    <cellStyle name="Note 2 2 4 5" xfId="21189" xr:uid="{00000000-0005-0000-0000-0000AC500000}"/>
    <cellStyle name="Note 2 2 4 6" xfId="21635" xr:uid="{3ABCCAC2-7199-4E79-B284-C9CED8086AC1}"/>
    <cellStyle name="Note 2 2 5" xfId="20426" xr:uid="{00000000-0005-0000-0000-0000AD500000}"/>
    <cellStyle name="Note 2 2 5 2" xfId="20427" xr:uid="{00000000-0005-0000-0000-0000AE500000}"/>
    <cellStyle name="Note 2 2 5 2 2" xfId="21184" xr:uid="{00000000-0005-0000-0000-0000AF500000}"/>
    <cellStyle name="Note 2 2 5 2 3" xfId="21640" xr:uid="{9DADE6D5-101A-467F-918C-27F6905FBCCA}"/>
    <cellStyle name="Note 2 2 5 3" xfId="20428" xr:uid="{00000000-0005-0000-0000-0000B0500000}"/>
    <cellStyle name="Note 2 2 5 3 2" xfId="21183" xr:uid="{00000000-0005-0000-0000-0000B1500000}"/>
    <cellStyle name="Note 2 2 5 3 3" xfId="21641" xr:uid="{C7F5020D-B2AE-4664-89C1-F5943FA253D5}"/>
    <cellStyle name="Note 2 2 5 4" xfId="20429" xr:uid="{00000000-0005-0000-0000-0000B2500000}"/>
    <cellStyle name="Note 2 2 5 4 2" xfId="21182" xr:uid="{00000000-0005-0000-0000-0000B3500000}"/>
    <cellStyle name="Note 2 2 5 4 3" xfId="21642" xr:uid="{5030A59F-4A6C-43AC-AC70-D0D004EE4A7E}"/>
    <cellStyle name="Note 2 2 5 5" xfId="21185" xr:uid="{00000000-0005-0000-0000-0000B4500000}"/>
    <cellStyle name="Note 2 2 5 6" xfId="21639" xr:uid="{6B9B9AB9-CD5A-424B-9EEE-731F478EFA11}"/>
    <cellStyle name="Note 2 2 6" xfId="20430" xr:uid="{00000000-0005-0000-0000-0000B5500000}"/>
    <cellStyle name="Note 2 2 6 2" xfId="21181" xr:uid="{00000000-0005-0000-0000-0000B6500000}"/>
    <cellStyle name="Note 2 2 6 3" xfId="21643" xr:uid="{A8A4CD91-C22E-416D-9EDE-D12E71FE07D1}"/>
    <cellStyle name="Note 2 2 7" xfId="20431" xr:uid="{00000000-0005-0000-0000-0000B7500000}"/>
    <cellStyle name="Note 2 2 7 2" xfId="21180" xr:uid="{00000000-0005-0000-0000-0000B8500000}"/>
    <cellStyle name="Note 2 2 7 3" xfId="21644" xr:uid="{40B68A0B-5AD6-463D-AF69-028D937BC9D6}"/>
    <cellStyle name="Note 2 2 8" xfId="20432" xr:uid="{00000000-0005-0000-0000-0000B9500000}"/>
    <cellStyle name="Note 2 2 8 2" xfId="21179" xr:uid="{00000000-0005-0000-0000-0000BA500000}"/>
    <cellStyle name="Note 2 2 8 3" xfId="21645" xr:uid="{5E73B0A4-E0A9-400E-A238-DB590631A410}"/>
    <cellStyle name="Note 2 2 9" xfId="20433" xr:uid="{00000000-0005-0000-0000-0000BB500000}"/>
    <cellStyle name="Note 2 2 9 2" xfId="21178" xr:uid="{00000000-0005-0000-0000-0000BC500000}"/>
    <cellStyle name="Note 2 2 9 3" xfId="21646" xr:uid="{5BDFC34E-B74D-4587-BC9E-2C64346632CF}"/>
    <cellStyle name="Note 2 3" xfId="20434" xr:uid="{00000000-0005-0000-0000-0000BD500000}"/>
    <cellStyle name="Note 2 3 2" xfId="20435" xr:uid="{00000000-0005-0000-0000-0000BE500000}"/>
    <cellStyle name="Note 2 3 2 2" xfId="21177" xr:uid="{00000000-0005-0000-0000-0000BF500000}"/>
    <cellStyle name="Note 2 3 2 3" xfId="21647" xr:uid="{FA8E4DA7-5B75-4945-9C57-6E168DEC7A86}"/>
    <cellStyle name="Note 2 3 3" xfId="20436" xr:uid="{00000000-0005-0000-0000-0000C0500000}"/>
    <cellStyle name="Note 2 3 3 2" xfId="21176" xr:uid="{00000000-0005-0000-0000-0000C1500000}"/>
    <cellStyle name="Note 2 3 3 3" xfId="21648" xr:uid="{ADDE4E34-1578-4D51-988B-AE41D77D2195}"/>
    <cellStyle name="Note 2 3 4" xfId="20437" xr:uid="{00000000-0005-0000-0000-0000C2500000}"/>
    <cellStyle name="Note 2 3 4 2" xfId="21175" xr:uid="{00000000-0005-0000-0000-0000C3500000}"/>
    <cellStyle name="Note 2 3 4 3" xfId="21649" xr:uid="{59D2690B-7770-4512-A780-9C9AE9CDFE43}"/>
    <cellStyle name="Note 2 3 5" xfId="20438" xr:uid="{00000000-0005-0000-0000-0000C4500000}"/>
    <cellStyle name="Note 2 3 5 2" xfId="21174" xr:uid="{00000000-0005-0000-0000-0000C5500000}"/>
    <cellStyle name="Note 2 3 5 3" xfId="21650" xr:uid="{AFB07005-4AD0-4FE9-930C-E013CF583E2B}"/>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2 2 3" xfId="21651" xr:uid="{93FAD4E0-A732-423A-86E9-99C5DD044A2C}"/>
    <cellStyle name="Note 2 4 3" xfId="20442" xr:uid="{00000000-0005-0000-0000-0000CA500000}"/>
    <cellStyle name="Note 2 4 3 2" xfId="20443" xr:uid="{00000000-0005-0000-0000-0000CB500000}"/>
    <cellStyle name="Note 2 4 3 2 2" xfId="21172" xr:uid="{00000000-0005-0000-0000-0000CC500000}"/>
    <cellStyle name="Note 2 4 3 2 3" xfId="21652" xr:uid="{E93E7360-4220-47EB-A737-87F094DFFFEE}"/>
    <cellStyle name="Note 2 4 4" xfId="20444" xr:uid="{00000000-0005-0000-0000-0000CD500000}"/>
    <cellStyle name="Note 2 4 4 2" xfId="20445" xr:uid="{00000000-0005-0000-0000-0000CE500000}"/>
    <cellStyle name="Note 2 4 4 2 2" xfId="21171" xr:uid="{00000000-0005-0000-0000-0000CF500000}"/>
    <cellStyle name="Note 2 4 4 2 3" xfId="21653" xr:uid="{4D6D22B1-C9C8-4460-9657-46D7160C4EF8}"/>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4 7 3" xfId="21654" xr:uid="{6DF3797C-6406-4963-B749-7B38D4BB04EF}"/>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2 2 3" xfId="21655" xr:uid="{3212405E-8EC6-408F-B2E6-2AAB8587DBB8}"/>
    <cellStyle name="Note 2 5 3" xfId="20452" xr:uid="{00000000-0005-0000-0000-0000D8500000}"/>
    <cellStyle name="Note 2 5 3 2" xfId="20453" xr:uid="{00000000-0005-0000-0000-0000D9500000}"/>
    <cellStyle name="Note 2 5 3 2 2" xfId="21168" xr:uid="{00000000-0005-0000-0000-0000DA500000}"/>
    <cellStyle name="Note 2 5 3 2 3" xfId="21656" xr:uid="{DA8FCA02-3278-4F72-A822-D08D57EBC0B5}"/>
    <cellStyle name="Note 2 5 4" xfId="20454" xr:uid="{00000000-0005-0000-0000-0000DB500000}"/>
    <cellStyle name="Note 2 5 4 2" xfId="20455" xr:uid="{00000000-0005-0000-0000-0000DC500000}"/>
    <cellStyle name="Note 2 5 4 2 2" xfId="21167" xr:uid="{00000000-0005-0000-0000-0000DD500000}"/>
    <cellStyle name="Note 2 5 4 2 3" xfId="21657" xr:uid="{1B9D7186-A4DA-40EA-BB91-54D713F19CAC}"/>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5 7 3" xfId="21658" xr:uid="{9B5C501D-097D-4A6C-81A6-F75A9CBDCF3E}"/>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2 2 3" xfId="21659" xr:uid="{C0B9AF6F-FD41-43A9-91B2-D9C1CAB73DEE}"/>
    <cellStyle name="Note 2 6 3" xfId="20462" xr:uid="{00000000-0005-0000-0000-0000E6500000}"/>
    <cellStyle name="Note 2 6 3 2" xfId="20463" xr:uid="{00000000-0005-0000-0000-0000E7500000}"/>
    <cellStyle name="Note 2 6 3 2 2" xfId="21164" xr:uid="{00000000-0005-0000-0000-0000E8500000}"/>
    <cellStyle name="Note 2 6 3 2 3" xfId="21660" xr:uid="{BD16366F-2B51-45A4-AD7A-B17875951A61}"/>
    <cellStyle name="Note 2 6 4" xfId="20464" xr:uid="{00000000-0005-0000-0000-0000E9500000}"/>
    <cellStyle name="Note 2 6 4 2" xfId="20465" xr:uid="{00000000-0005-0000-0000-0000EA500000}"/>
    <cellStyle name="Note 2 6 4 2 2" xfId="21163" xr:uid="{00000000-0005-0000-0000-0000EB500000}"/>
    <cellStyle name="Note 2 6 4 2 3" xfId="21661" xr:uid="{25A9E12D-FB04-4FE2-AA75-A215EDF4430C}"/>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6 7 3" xfId="21662" xr:uid="{A8077F60-F8E4-4C80-A7C3-8C0A669639B8}"/>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2 2 3" xfId="21663" xr:uid="{32BFBA37-51B9-465B-829B-2309DE7AF887}"/>
    <cellStyle name="Note 2 7 3" xfId="20472" xr:uid="{00000000-0005-0000-0000-0000F4500000}"/>
    <cellStyle name="Note 2 7 3 2" xfId="20473" xr:uid="{00000000-0005-0000-0000-0000F5500000}"/>
    <cellStyle name="Note 2 7 3 2 2" xfId="21160" xr:uid="{00000000-0005-0000-0000-0000F6500000}"/>
    <cellStyle name="Note 2 7 3 2 3" xfId="21664" xr:uid="{044674A6-89FA-4A6E-9D3D-7E47CA051FD9}"/>
    <cellStyle name="Note 2 7 4" xfId="20474" xr:uid="{00000000-0005-0000-0000-0000F7500000}"/>
    <cellStyle name="Note 2 7 4 2" xfId="20475" xr:uid="{00000000-0005-0000-0000-0000F8500000}"/>
    <cellStyle name="Note 2 7 4 2 2" xfId="21159" xr:uid="{00000000-0005-0000-0000-0000F9500000}"/>
    <cellStyle name="Note 2 7 4 2 3" xfId="21665" xr:uid="{126F87A7-F258-4AF0-B04A-A0BDFBD20CC9}"/>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7 7 3" xfId="21666" xr:uid="{8C9BEE83-87DB-4C94-8DB6-104C41258195}"/>
    <cellStyle name="Note 2 8" xfId="20479" xr:uid="{00000000-0005-0000-0000-0000FE500000}"/>
    <cellStyle name="Note 2 8 2" xfId="20480" xr:uid="{00000000-0005-0000-0000-0000FF500000}"/>
    <cellStyle name="Note 2 8 2 2" xfId="21157" xr:uid="{00000000-0005-0000-0000-000000510000}"/>
    <cellStyle name="Note 2 8 2 3" xfId="21667" xr:uid="{D32F1BF4-160C-426F-990C-C6F0B406A0B0}"/>
    <cellStyle name="Note 2 8 3" xfId="20481" xr:uid="{00000000-0005-0000-0000-000001510000}"/>
    <cellStyle name="Note 2 8 3 2" xfId="21156" xr:uid="{00000000-0005-0000-0000-000002510000}"/>
    <cellStyle name="Note 2 8 3 3" xfId="21668" xr:uid="{EC07F275-B07A-4D18-B276-368ACC10C416}"/>
    <cellStyle name="Note 2 8 4" xfId="20482" xr:uid="{00000000-0005-0000-0000-000003510000}"/>
    <cellStyle name="Note 2 8 4 2" xfId="21155" xr:uid="{00000000-0005-0000-0000-000004510000}"/>
    <cellStyle name="Note 2 8 4 3" xfId="21669" xr:uid="{1B1A4D14-EEA3-49EF-9EC8-368F0E43D465}"/>
    <cellStyle name="Note 2 8 5" xfId="20483" xr:uid="{00000000-0005-0000-0000-000005510000}"/>
    <cellStyle name="Note 2 8 5 2" xfId="21154" xr:uid="{00000000-0005-0000-0000-000006510000}"/>
    <cellStyle name="Note 2 8 5 3" xfId="21670" xr:uid="{A97D06FE-5735-4670-9B30-7DA3D771C810}"/>
    <cellStyle name="Note 2 9" xfId="20484" xr:uid="{00000000-0005-0000-0000-000007510000}"/>
    <cellStyle name="Note 2 9 2" xfId="20485" xr:uid="{00000000-0005-0000-0000-000008510000}"/>
    <cellStyle name="Note 2 9 2 2" xfId="21153" xr:uid="{00000000-0005-0000-0000-000009510000}"/>
    <cellStyle name="Note 2 9 2 3" xfId="21671" xr:uid="{D8FB7E90-57CA-49A9-86A6-BCD74906C5B0}"/>
    <cellStyle name="Note 2 9 3" xfId="20486" xr:uid="{00000000-0005-0000-0000-00000A510000}"/>
    <cellStyle name="Note 2 9 3 2" xfId="21152" xr:uid="{00000000-0005-0000-0000-00000B510000}"/>
    <cellStyle name="Note 2 9 3 3" xfId="21672" xr:uid="{1FA7F49A-4E6D-4E2C-95E8-55600912C7C8}"/>
    <cellStyle name="Note 2 9 4" xfId="20487" xr:uid="{00000000-0005-0000-0000-00000C510000}"/>
    <cellStyle name="Note 2 9 4 2" xfId="21151" xr:uid="{00000000-0005-0000-0000-00000D510000}"/>
    <cellStyle name="Note 2 9 4 3" xfId="21673" xr:uid="{DE0239CC-2906-46AE-B3A3-73AD0BD1CF8A}"/>
    <cellStyle name="Note 2 9 5" xfId="20488" xr:uid="{00000000-0005-0000-0000-00000E510000}"/>
    <cellStyle name="Note 2 9 5 2" xfId="21150" xr:uid="{00000000-0005-0000-0000-00000F510000}"/>
    <cellStyle name="Note 2 9 5 3" xfId="21674" xr:uid="{0A6CF3C1-0A72-49AB-BB8B-4B3908A5E44D}"/>
    <cellStyle name="Note 3 2" xfId="20489" xr:uid="{00000000-0005-0000-0000-000010510000}"/>
    <cellStyle name="Note 3 2 2" xfId="20490" xr:uid="{00000000-0005-0000-0000-000011510000}"/>
    <cellStyle name="Note 3 2 2 2" xfId="21148" xr:uid="{00000000-0005-0000-0000-000012510000}"/>
    <cellStyle name="Note 3 2 2 3" xfId="21676" xr:uid="{5A6AE39A-415F-4D3E-B3E3-4D2D8C92B615}"/>
    <cellStyle name="Note 3 2 3" xfId="20491" xr:uid="{00000000-0005-0000-0000-000013510000}"/>
    <cellStyle name="Note 3 2 4" xfId="21149" xr:uid="{00000000-0005-0000-0000-000014510000}"/>
    <cellStyle name="Note 3 2 5" xfId="21675" xr:uid="{6F1AFA80-F79C-440F-A592-0544EF966E52}"/>
    <cellStyle name="Note 3 3" xfId="20492" xr:uid="{00000000-0005-0000-0000-000015510000}"/>
    <cellStyle name="Note 3 3 2" xfId="20493" xr:uid="{00000000-0005-0000-0000-000016510000}"/>
    <cellStyle name="Note 3 3 3" xfId="21147" xr:uid="{00000000-0005-0000-0000-000017510000}"/>
    <cellStyle name="Note 3 3 4" xfId="21677" xr:uid="{35C61F8F-8FF3-4C48-96D2-106FA18DABBC}"/>
    <cellStyle name="Note 3 4" xfId="20494" xr:uid="{00000000-0005-0000-0000-000018510000}"/>
    <cellStyle name="Note 3 4 2" xfId="21146" xr:uid="{00000000-0005-0000-0000-000019510000}"/>
    <cellStyle name="Note 3 4 3" xfId="21678" xr:uid="{52270D75-6F57-4D14-9634-C6CB04555DFC}"/>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2 3" xfId="21680" xr:uid="{476DEDAD-4F58-4C62-918F-2B1B23B925D8}"/>
    <cellStyle name="Note 4 2 3" xfId="20498" xr:uid="{00000000-0005-0000-0000-00001E510000}"/>
    <cellStyle name="Note 4 2 4" xfId="21145" xr:uid="{00000000-0005-0000-0000-00001F510000}"/>
    <cellStyle name="Note 4 2 5" xfId="21679" xr:uid="{BD571A81-D455-4773-91E4-21BDAEAAB231}"/>
    <cellStyle name="Note 4 3" xfId="20499" xr:uid="{00000000-0005-0000-0000-000020510000}"/>
    <cellStyle name="Note 4 4" xfId="20500" xr:uid="{00000000-0005-0000-0000-000021510000}"/>
    <cellStyle name="Note 4 4 2" xfId="21143" xr:uid="{00000000-0005-0000-0000-000022510000}"/>
    <cellStyle name="Note 4 4 3" xfId="21681" xr:uid="{54CBD883-4D0D-4D1D-A5E9-1B34FE440C7A}"/>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2 4" xfId="21683" xr:uid="{46A2FABE-CBD6-49C6-BDF0-5F2C33BEFD88}"/>
    <cellStyle name="Note 5 3" xfId="20505" xr:uid="{00000000-0005-0000-0000-000028510000}"/>
    <cellStyle name="Note 5 3 2" xfId="20506" xr:uid="{00000000-0005-0000-0000-000029510000}"/>
    <cellStyle name="Note 5 3 3" xfId="21140" xr:uid="{00000000-0005-0000-0000-00002A510000}"/>
    <cellStyle name="Note 5 3 4" xfId="21684" xr:uid="{DFAE56EA-2BB5-4C37-BCE0-90F3387039D1}"/>
    <cellStyle name="Note 5 4" xfId="20507" xr:uid="{00000000-0005-0000-0000-00002B510000}"/>
    <cellStyle name="Note 5 4 2" xfId="21139" xr:uid="{00000000-0005-0000-0000-00002C510000}"/>
    <cellStyle name="Note 5 4 3" xfId="21685" xr:uid="{FEA39825-7A91-42E4-A710-AC07AA0511F9}"/>
    <cellStyle name="Note 5 5" xfId="20508" xr:uid="{00000000-0005-0000-0000-00002D510000}"/>
    <cellStyle name="Note 5 6" xfId="21142" xr:uid="{00000000-0005-0000-0000-00002E510000}"/>
    <cellStyle name="Note 5 7" xfId="21682" xr:uid="{4643FCAB-A398-479E-BE81-D94399CB9E78}"/>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2 4" xfId="21687" xr:uid="{A1FC5C7E-A4A1-4F0B-B236-C4D5B6C3B383}"/>
    <cellStyle name="Note 6 3" xfId="20512" xr:uid="{00000000-0005-0000-0000-000033510000}"/>
    <cellStyle name="Note 6 4" xfId="20513" xr:uid="{00000000-0005-0000-0000-000034510000}"/>
    <cellStyle name="Note 6 5" xfId="21138" xr:uid="{00000000-0005-0000-0000-000035510000}"/>
    <cellStyle name="Note 6 6" xfId="21686" xr:uid="{BF3ECE35-B043-45BB-95B3-9D480F90B6EE}"/>
    <cellStyle name="Note 7" xfId="20514" xr:uid="{00000000-0005-0000-0000-000036510000}"/>
    <cellStyle name="Note 7 2" xfId="21136" xr:uid="{00000000-0005-0000-0000-000037510000}"/>
    <cellStyle name="Note 7 3" xfId="21688" xr:uid="{1E221DF5-58D0-4A5D-ADC6-B9A56E3E3259}"/>
    <cellStyle name="Note 8" xfId="20515" xr:uid="{00000000-0005-0000-0000-000038510000}"/>
    <cellStyle name="Note 8 2" xfId="20516" xr:uid="{00000000-0005-0000-0000-000039510000}"/>
    <cellStyle name="Note 8 2 2" xfId="21134" xr:uid="{00000000-0005-0000-0000-00003A510000}"/>
    <cellStyle name="Note 8 2 3" xfId="21690" xr:uid="{BEFE08FA-67BA-4436-AF6F-D29C3E490D8F}"/>
    <cellStyle name="Note 8 3" xfId="21135" xr:uid="{00000000-0005-0000-0000-00003B510000}"/>
    <cellStyle name="Note 8 4" xfId="21689" xr:uid="{0AC9A07B-54B3-449E-898B-7E6D8091D1F4}"/>
    <cellStyle name="Note 9" xfId="20517" xr:uid="{00000000-0005-0000-0000-00003C510000}"/>
    <cellStyle name="Note 9 2" xfId="21133" xr:uid="{00000000-0005-0000-0000-00003D510000}"/>
    <cellStyle name="Note 9 3" xfId="21691" xr:uid="{2A9EC904-E68B-4098-8D85-64436A08B0F5}"/>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alExposure 3" xfId="21692" xr:uid="{CDAF8AA8-7DAA-4EE3-877F-15CA4DD20619}"/>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2 3" xfId="21694" xr:uid="{B3706B08-BC65-4FC5-99B2-671D913072A7}"/>
    <cellStyle name="Output 2 10 3" xfId="20531" xr:uid="{00000000-0005-0000-0000-00004D510000}"/>
    <cellStyle name="Output 2 10 3 2" xfId="21129" xr:uid="{00000000-0005-0000-0000-00004E510000}"/>
    <cellStyle name="Output 2 10 3 3" xfId="21695" xr:uid="{BDC8FA54-B265-417B-8CD0-C59A9A9DAB72}"/>
    <cellStyle name="Output 2 10 4" xfId="20532" xr:uid="{00000000-0005-0000-0000-00004F510000}"/>
    <cellStyle name="Output 2 10 4 2" xfId="21128" xr:uid="{00000000-0005-0000-0000-000050510000}"/>
    <cellStyle name="Output 2 10 4 3" xfId="21696" xr:uid="{80C55AE3-1623-4431-A340-8199358570FD}"/>
    <cellStyle name="Output 2 10 5" xfId="20533" xr:uid="{00000000-0005-0000-0000-000051510000}"/>
    <cellStyle name="Output 2 10 5 2" xfId="21127" xr:uid="{00000000-0005-0000-0000-000052510000}"/>
    <cellStyle name="Output 2 10 5 3" xfId="21697" xr:uid="{E8A09C69-2303-4D03-A53F-8E2CC5334C98}"/>
    <cellStyle name="Output 2 11" xfId="20534" xr:uid="{00000000-0005-0000-0000-000053510000}"/>
    <cellStyle name="Output 2 11 2" xfId="20535" xr:uid="{00000000-0005-0000-0000-000054510000}"/>
    <cellStyle name="Output 2 11 2 2" xfId="21125" xr:uid="{00000000-0005-0000-0000-000055510000}"/>
    <cellStyle name="Output 2 11 2 3" xfId="21699" xr:uid="{0CBD78DA-E5D5-42D8-9D57-F265C75C02D0}"/>
    <cellStyle name="Output 2 11 3" xfId="20536" xr:uid="{00000000-0005-0000-0000-000056510000}"/>
    <cellStyle name="Output 2 11 3 2" xfId="21124" xr:uid="{00000000-0005-0000-0000-000057510000}"/>
    <cellStyle name="Output 2 11 3 3" xfId="21700" xr:uid="{FC0F1FCA-1E25-4770-AC3E-508BAED17D10}"/>
    <cellStyle name="Output 2 11 4" xfId="20537" xr:uid="{00000000-0005-0000-0000-000058510000}"/>
    <cellStyle name="Output 2 11 4 2" xfId="21123" xr:uid="{00000000-0005-0000-0000-000059510000}"/>
    <cellStyle name="Output 2 11 4 3" xfId="21701" xr:uid="{0BE578C1-7292-4C24-ABA3-D1C0324C8862}"/>
    <cellStyle name="Output 2 11 5" xfId="20538" xr:uid="{00000000-0005-0000-0000-00005A510000}"/>
    <cellStyle name="Output 2 11 5 2" xfId="21122" xr:uid="{00000000-0005-0000-0000-00005B510000}"/>
    <cellStyle name="Output 2 11 5 3" xfId="21702" xr:uid="{3BBFAE77-C9FB-4511-831D-3C9A1C3B92AC}"/>
    <cellStyle name="Output 2 11 6" xfId="21126" xr:uid="{00000000-0005-0000-0000-00005C510000}"/>
    <cellStyle name="Output 2 11 7" xfId="21698" xr:uid="{32484A40-7333-4D74-BC99-1724E8408FD9}"/>
    <cellStyle name="Output 2 12" xfId="20539" xr:uid="{00000000-0005-0000-0000-00005D510000}"/>
    <cellStyle name="Output 2 12 2" xfId="20540" xr:uid="{00000000-0005-0000-0000-00005E510000}"/>
    <cellStyle name="Output 2 12 2 2" xfId="21120" xr:uid="{00000000-0005-0000-0000-00005F510000}"/>
    <cellStyle name="Output 2 12 2 3" xfId="21704" xr:uid="{BD9F502F-C722-4400-B205-4EB8DA03B1C1}"/>
    <cellStyle name="Output 2 12 3" xfId="20541" xr:uid="{00000000-0005-0000-0000-000060510000}"/>
    <cellStyle name="Output 2 12 3 2" xfId="21119" xr:uid="{00000000-0005-0000-0000-000061510000}"/>
    <cellStyle name="Output 2 12 3 3" xfId="21705" xr:uid="{51A13EEB-12F2-4991-83A7-0C31654C887C}"/>
    <cellStyle name="Output 2 12 4" xfId="20542" xr:uid="{00000000-0005-0000-0000-000062510000}"/>
    <cellStyle name="Output 2 12 4 2" xfId="21118" xr:uid="{00000000-0005-0000-0000-000063510000}"/>
    <cellStyle name="Output 2 12 4 3" xfId="21706" xr:uid="{2024BC9C-1811-4C9B-A49D-8A45358F57EF}"/>
    <cellStyle name="Output 2 12 5" xfId="20543" xr:uid="{00000000-0005-0000-0000-000064510000}"/>
    <cellStyle name="Output 2 12 5 2" xfId="21117" xr:uid="{00000000-0005-0000-0000-000065510000}"/>
    <cellStyle name="Output 2 12 5 3" xfId="21707" xr:uid="{42879B06-7ABA-4F32-8E24-23BACBA1DD11}"/>
    <cellStyle name="Output 2 12 6" xfId="21121" xr:uid="{00000000-0005-0000-0000-000066510000}"/>
    <cellStyle name="Output 2 12 7" xfId="21703" xr:uid="{F4B00DFC-3F1D-4396-A8C7-16CEA3D9E014}"/>
    <cellStyle name="Output 2 13" xfId="20544" xr:uid="{00000000-0005-0000-0000-000067510000}"/>
    <cellStyle name="Output 2 13 2" xfId="20545" xr:uid="{00000000-0005-0000-0000-000068510000}"/>
    <cellStyle name="Output 2 13 2 2" xfId="21115" xr:uid="{00000000-0005-0000-0000-000069510000}"/>
    <cellStyle name="Output 2 13 2 3" xfId="21709" xr:uid="{02B4870E-9619-4D0F-BA52-633D3341193E}"/>
    <cellStyle name="Output 2 13 3" xfId="20546" xr:uid="{00000000-0005-0000-0000-00006A510000}"/>
    <cellStyle name="Output 2 13 3 2" xfId="21114" xr:uid="{00000000-0005-0000-0000-00006B510000}"/>
    <cellStyle name="Output 2 13 3 3" xfId="21710" xr:uid="{C6592B7D-04AD-4DF5-9721-8E496AF854F7}"/>
    <cellStyle name="Output 2 13 4" xfId="20547" xr:uid="{00000000-0005-0000-0000-00006C510000}"/>
    <cellStyle name="Output 2 13 4 2" xfId="21113" xr:uid="{00000000-0005-0000-0000-00006D510000}"/>
    <cellStyle name="Output 2 13 4 3" xfId="21711" xr:uid="{02F8DAC2-B2D8-4048-8B44-2508EA13D124}"/>
    <cellStyle name="Output 2 13 5" xfId="21116" xr:uid="{00000000-0005-0000-0000-00006E510000}"/>
    <cellStyle name="Output 2 13 6" xfId="21708" xr:uid="{165A825D-2C78-43A0-BF34-32D6C22730CD}"/>
    <cellStyle name="Output 2 14" xfId="20548" xr:uid="{00000000-0005-0000-0000-00006F510000}"/>
    <cellStyle name="Output 2 14 2" xfId="21112" xr:uid="{00000000-0005-0000-0000-000070510000}"/>
    <cellStyle name="Output 2 14 3" xfId="21712" xr:uid="{3E7C78B9-A965-4649-9B95-63BD00470F11}"/>
    <cellStyle name="Output 2 15" xfId="20549" xr:uid="{00000000-0005-0000-0000-000071510000}"/>
    <cellStyle name="Output 2 15 2" xfId="21111" xr:uid="{00000000-0005-0000-0000-000072510000}"/>
    <cellStyle name="Output 2 15 3" xfId="21713" xr:uid="{C5EA4BB7-E790-48DE-B281-EF73D266CE4E}"/>
    <cellStyle name="Output 2 16" xfId="20550" xr:uid="{00000000-0005-0000-0000-000073510000}"/>
    <cellStyle name="Output 2 16 2" xfId="21110" xr:uid="{00000000-0005-0000-0000-000074510000}"/>
    <cellStyle name="Output 2 16 3" xfId="21714" xr:uid="{04CDD4EF-D213-419A-A5A4-4D23FAEA50D1}"/>
    <cellStyle name="Output 2 17" xfId="21131" xr:uid="{00000000-0005-0000-0000-000075510000}"/>
    <cellStyle name="Output 2 18" xfId="21693" xr:uid="{3E7F8720-B7AE-43F6-9207-6032BAD37EE9}"/>
    <cellStyle name="Output 2 2" xfId="20551" xr:uid="{00000000-0005-0000-0000-000076510000}"/>
    <cellStyle name="Output 2 2 10" xfId="21109" xr:uid="{00000000-0005-0000-0000-000077510000}"/>
    <cellStyle name="Output 2 2 11" xfId="21715" xr:uid="{99553C3D-613B-4856-B8DC-9D84AD63143D}"/>
    <cellStyle name="Output 2 2 2" xfId="20552" xr:uid="{00000000-0005-0000-0000-000078510000}"/>
    <cellStyle name="Output 2 2 2 2" xfId="20553" xr:uid="{00000000-0005-0000-0000-000079510000}"/>
    <cellStyle name="Output 2 2 2 2 2" xfId="21107" xr:uid="{00000000-0005-0000-0000-00007A510000}"/>
    <cellStyle name="Output 2 2 2 2 3" xfId="21717" xr:uid="{FA77D49F-0394-4961-9327-DEFC4A75FC59}"/>
    <cellStyle name="Output 2 2 2 3" xfId="20554" xr:uid="{00000000-0005-0000-0000-00007B510000}"/>
    <cellStyle name="Output 2 2 2 3 2" xfId="21106" xr:uid="{00000000-0005-0000-0000-00007C510000}"/>
    <cellStyle name="Output 2 2 2 3 3" xfId="21718" xr:uid="{E19FE837-28F5-4FED-A793-14EC913B3C7E}"/>
    <cellStyle name="Output 2 2 2 4" xfId="20555" xr:uid="{00000000-0005-0000-0000-00007D510000}"/>
    <cellStyle name="Output 2 2 2 4 2" xfId="21105" xr:uid="{00000000-0005-0000-0000-00007E510000}"/>
    <cellStyle name="Output 2 2 2 4 3" xfId="21719" xr:uid="{04FC30AD-20DB-488E-B100-B64297F56C01}"/>
    <cellStyle name="Output 2 2 2 5" xfId="21108" xr:uid="{00000000-0005-0000-0000-00007F510000}"/>
    <cellStyle name="Output 2 2 2 6" xfId="21716" xr:uid="{0896367C-D9C6-4998-B998-8E7AD802954B}"/>
    <cellStyle name="Output 2 2 3" xfId="20556" xr:uid="{00000000-0005-0000-0000-000080510000}"/>
    <cellStyle name="Output 2 2 3 2" xfId="20557" xr:uid="{00000000-0005-0000-0000-000081510000}"/>
    <cellStyle name="Output 2 2 3 2 2" xfId="21103" xr:uid="{00000000-0005-0000-0000-000082510000}"/>
    <cellStyle name="Output 2 2 3 2 3" xfId="21721" xr:uid="{52642287-E7B2-4850-A105-127DCCDE8DE4}"/>
    <cellStyle name="Output 2 2 3 3" xfId="20558" xr:uid="{00000000-0005-0000-0000-000083510000}"/>
    <cellStyle name="Output 2 2 3 3 2" xfId="21102" xr:uid="{00000000-0005-0000-0000-000084510000}"/>
    <cellStyle name="Output 2 2 3 3 3" xfId="21722" xr:uid="{4928DB06-6B52-4F17-AB49-213F17B4F81D}"/>
    <cellStyle name="Output 2 2 3 4" xfId="20559" xr:uid="{00000000-0005-0000-0000-000085510000}"/>
    <cellStyle name="Output 2 2 3 4 2" xfId="21101" xr:uid="{00000000-0005-0000-0000-000086510000}"/>
    <cellStyle name="Output 2 2 3 4 3" xfId="21723" xr:uid="{70B00DEC-1C14-4063-8633-6D8C3CC64D32}"/>
    <cellStyle name="Output 2 2 3 5" xfId="21104" xr:uid="{00000000-0005-0000-0000-000087510000}"/>
    <cellStyle name="Output 2 2 3 6" xfId="21720" xr:uid="{CCCA1E39-646D-43AB-B1BC-DC401955DBB1}"/>
    <cellStyle name="Output 2 2 4" xfId="20560" xr:uid="{00000000-0005-0000-0000-000088510000}"/>
    <cellStyle name="Output 2 2 4 2" xfId="20561" xr:uid="{00000000-0005-0000-0000-000089510000}"/>
    <cellStyle name="Output 2 2 4 2 2" xfId="21099" xr:uid="{00000000-0005-0000-0000-00008A510000}"/>
    <cellStyle name="Output 2 2 4 2 3" xfId="21725" xr:uid="{46B7DCAF-C5BB-4A65-B1A5-D8ADAAC492F7}"/>
    <cellStyle name="Output 2 2 4 3" xfId="20562" xr:uid="{00000000-0005-0000-0000-00008B510000}"/>
    <cellStyle name="Output 2 2 4 3 2" xfId="21098" xr:uid="{00000000-0005-0000-0000-00008C510000}"/>
    <cellStyle name="Output 2 2 4 3 3" xfId="21726" xr:uid="{7966A672-E616-4155-B478-556476C2B096}"/>
    <cellStyle name="Output 2 2 4 4" xfId="20563" xr:uid="{00000000-0005-0000-0000-00008D510000}"/>
    <cellStyle name="Output 2 2 4 4 2" xfId="21097" xr:uid="{00000000-0005-0000-0000-00008E510000}"/>
    <cellStyle name="Output 2 2 4 4 3" xfId="21727" xr:uid="{4EB42764-61DD-41F0-9E7B-63A26A12D2B6}"/>
    <cellStyle name="Output 2 2 4 5" xfId="21100" xr:uid="{00000000-0005-0000-0000-00008F510000}"/>
    <cellStyle name="Output 2 2 4 6" xfId="21724" xr:uid="{5EC39B92-D63F-406B-BA8E-D4732CF760AD}"/>
    <cellStyle name="Output 2 2 5" xfId="20564" xr:uid="{00000000-0005-0000-0000-000090510000}"/>
    <cellStyle name="Output 2 2 5 2" xfId="20565" xr:uid="{00000000-0005-0000-0000-000091510000}"/>
    <cellStyle name="Output 2 2 5 2 2" xfId="21095" xr:uid="{00000000-0005-0000-0000-000092510000}"/>
    <cellStyle name="Output 2 2 5 2 3" xfId="21729" xr:uid="{775E1F69-646C-4978-B0F6-6A1B0826AA33}"/>
    <cellStyle name="Output 2 2 5 3" xfId="20566" xr:uid="{00000000-0005-0000-0000-000093510000}"/>
    <cellStyle name="Output 2 2 5 3 2" xfId="21094" xr:uid="{00000000-0005-0000-0000-000094510000}"/>
    <cellStyle name="Output 2 2 5 3 3" xfId="21730" xr:uid="{119CA662-AB7F-4851-97D9-39C149211D0F}"/>
    <cellStyle name="Output 2 2 5 4" xfId="20567" xr:uid="{00000000-0005-0000-0000-000095510000}"/>
    <cellStyle name="Output 2 2 5 4 2" xfId="21093" xr:uid="{00000000-0005-0000-0000-000096510000}"/>
    <cellStyle name="Output 2 2 5 4 3" xfId="21731" xr:uid="{63FF8AD2-4C6A-4984-BF50-9EB4086F9581}"/>
    <cellStyle name="Output 2 2 5 5" xfId="21096" xr:uid="{00000000-0005-0000-0000-000097510000}"/>
    <cellStyle name="Output 2 2 5 6" xfId="21728" xr:uid="{06A93A57-09B8-48A8-B3E0-0AF9D6274FCB}"/>
    <cellStyle name="Output 2 2 6" xfId="20568" xr:uid="{00000000-0005-0000-0000-000098510000}"/>
    <cellStyle name="Output 2 2 6 2" xfId="21092" xr:uid="{00000000-0005-0000-0000-000099510000}"/>
    <cellStyle name="Output 2 2 6 3" xfId="21732" xr:uid="{7D4278F3-419E-400C-8F4D-28CE61869366}"/>
    <cellStyle name="Output 2 2 7" xfId="20569" xr:uid="{00000000-0005-0000-0000-00009A510000}"/>
    <cellStyle name="Output 2 2 7 2" xfId="21091" xr:uid="{00000000-0005-0000-0000-00009B510000}"/>
    <cellStyle name="Output 2 2 7 3" xfId="21733" xr:uid="{8BAD0765-931C-4893-B088-DC13C30AF3F0}"/>
    <cellStyle name="Output 2 2 8" xfId="20570" xr:uid="{00000000-0005-0000-0000-00009C510000}"/>
    <cellStyle name="Output 2 2 8 2" xfId="21090" xr:uid="{00000000-0005-0000-0000-00009D510000}"/>
    <cellStyle name="Output 2 2 8 3" xfId="21734" xr:uid="{F62F40D2-33B4-4272-AA19-EF51917D726D}"/>
    <cellStyle name="Output 2 2 9" xfId="20571" xr:uid="{00000000-0005-0000-0000-00009E510000}"/>
    <cellStyle name="Output 2 2 9 2" xfId="21089" xr:uid="{00000000-0005-0000-0000-00009F510000}"/>
    <cellStyle name="Output 2 2 9 3" xfId="21735" xr:uid="{BEE92D27-149D-4A53-A270-A0AC76F572EA}"/>
    <cellStyle name="Output 2 3" xfId="20572" xr:uid="{00000000-0005-0000-0000-0000A0510000}"/>
    <cellStyle name="Output 2 3 2" xfId="20573" xr:uid="{00000000-0005-0000-0000-0000A1510000}"/>
    <cellStyle name="Output 2 3 2 2" xfId="21088" xr:uid="{00000000-0005-0000-0000-0000A2510000}"/>
    <cellStyle name="Output 2 3 2 3" xfId="21736" xr:uid="{5D7B6C52-45D2-4676-AF5A-274FB8A3A022}"/>
    <cellStyle name="Output 2 3 3" xfId="20574" xr:uid="{00000000-0005-0000-0000-0000A3510000}"/>
    <cellStyle name="Output 2 3 3 2" xfId="21087" xr:uid="{00000000-0005-0000-0000-0000A4510000}"/>
    <cellStyle name="Output 2 3 3 3" xfId="21737" xr:uid="{455DEAB1-57D7-4407-B7AB-1E8864DF1C5B}"/>
    <cellStyle name="Output 2 3 4" xfId="20575" xr:uid="{00000000-0005-0000-0000-0000A5510000}"/>
    <cellStyle name="Output 2 3 4 2" xfId="21086" xr:uid="{00000000-0005-0000-0000-0000A6510000}"/>
    <cellStyle name="Output 2 3 4 3" xfId="21738" xr:uid="{D305EB3D-5636-47C6-A922-3B4CAA5BF87D}"/>
    <cellStyle name="Output 2 3 5" xfId="20576" xr:uid="{00000000-0005-0000-0000-0000A7510000}"/>
    <cellStyle name="Output 2 3 5 2" xfId="21085" xr:uid="{00000000-0005-0000-0000-0000A8510000}"/>
    <cellStyle name="Output 2 3 5 3" xfId="21739" xr:uid="{016D573E-92A2-470D-B7C7-1E8E2EDD1D31}"/>
    <cellStyle name="Output 2 4" xfId="20577" xr:uid="{00000000-0005-0000-0000-0000A9510000}"/>
    <cellStyle name="Output 2 4 2" xfId="20578" xr:uid="{00000000-0005-0000-0000-0000AA510000}"/>
    <cellStyle name="Output 2 4 2 2" xfId="21084" xr:uid="{00000000-0005-0000-0000-0000AB510000}"/>
    <cellStyle name="Output 2 4 2 3" xfId="21740" xr:uid="{21FB0A41-CBBF-4558-AC0C-69FE361D34FB}"/>
    <cellStyle name="Output 2 4 3" xfId="20579" xr:uid="{00000000-0005-0000-0000-0000AC510000}"/>
    <cellStyle name="Output 2 4 3 2" xfId="21083" xr:uid="{00000000-0005-0000-0000-0000AD510000}"/>
    <cellStyle name="Output 2 4 3 3" xfId="21741" xr:uid="{8EF68930-A968-426E-9544-066C5913E29B}"/>
    <cellStyle name="Output 2 4 4" xfId="20580" xr:uid="{00000000-0005-0000-0000-0000AE510000}"/>
    <cellStyle name="Output 2 4 4 2" xfId="21082" xr:uid="{00000000-0005-0000-0000-0000AF510000}"/>
    <cellStyle name="Output 2 4 4 3" xfId="21742" xr:uid="{F3FF27E0-1E33-4ECD-A0DD-AE45160C34C5}"/>
    <cellStyle name="Output 2 4 5" xfId="20581" xr:uid="{00000000-0005-0000-0000-0000B0510000}"/>
    <cellStyle name="Output 2 4 5 2" xfId="21081" xr:uid="{00000000-0005-0000-0000-0000B1510000}"/>
    <cellStyle name="Output 2 4 5 3" xfId="21743" xr:uid="{4B39D05E-D00A-4DDE-BFEE-C2CF0D50F251}"/>
    <cellStyle name="Output 2 5" xfId="20582" xr:uid="{00000000-0005-0000-0000-0000B2510000}"/>
    <cellStyle name="Output 2 5 2" xfId="20583" xr:uid="{00000000-0005-0000-0000-0000B3510000}"/>
    <cellStyle name="Output 2 5 2 2" xfId="21080" xr:uid="{00000000-0005-0000-0000-0000B4510000}"/>
    <cellStyle name="Output 2 5 2 3" xfId="21744" xr:uid="{CA26FB41-2B72-48CB-9325-17A15349CA4E}"/>
    <cellStyle name="Output 2 5 3" xfId="20584" xr:uid="{00000000-0005-0000-0000-0000B5510000}"/>
    <cellStyle name="Output 2 5 3 2" xfId="21079" xr:uid="{00000000-0005-0000-0000-0000B6510000}"/>
    <cellStyle name="Output 2 5 3 3" xfId="21745" xr:uid="{20EC87B6-7464-4DB0-AF98-DC7A2CD480B0}"/>
    <cellStyle name="Output 2 5 4" xfId="20585" xr:uid="{00000000-0005-0000-0000-0000B7510000}"/>
    <cellStyle name="Output 2 5 4 2" xfId="21078" xr:uid="{00000000-0005-0000-0000-0000B8510000}"/>
    <cellStyle name="Output 2 5 4 3" xfId="21746" xr:uid="{DDCF967E-E814-4385-818A-466F9D7DB2AE}"/>
    <cellStyle name="Output 2 5 5" xfId="20586" xr:uid="{00000000-0005-0000-0000-0000B9510000}"/>
    <cellStyle name="Output 2 5 5 2" xfId="21077" xr:uid="{00000000-0005-0000-0000-0000BA510000}"/>
    <cellStyle name="Output 2 5 5 3" xfId="21747" xr:uid="{381C6C04-D799-479E-B4F6-EFE91D5116EC}"/>
    <cellStyle name="Output 2 6" xfId="20587" xr:uid="{00000000-0005-0000-0000-0000BB510000}"/>
    <cellStyle name="Output 2 6 2" xfId="20588" xr:uid="{00000000-0005-0000-0000-0000BC510000}"/>
    <cellStyle name="Output 2 6 2 2" xfId="21076" xr:uid="{00000000-0005-0000-0000-0000BD510000}"/>
    <cellStyle name="Output 2 6 2 3" xfId="21748" xr:uid="{E98F9F73-BFF3-4B17-9AE5-65D342D8F233}"/>
    <cellStyle name="Output 2 6 3" xfId="20589" xr:uid="{00000000-0005-0000-0000-0000BE510000}"/>
    <cellStyle name="Output 2 6 3 2" xfId="21075" xr:uid="{00000000-0005-0000-0000-0000BF510000}"/>
    <cellStyle name="Output 2 6 3 3" xfId="21749" xr:uid="{056323B4-FF3B-4617-ABBC-9555F64CD8FF}"/>
    <cellStyle name="Output 2 6 4" xfId="20590" xr:uid="{00000000-0005-0000-0000-0000C0510000}"/>
    <cellStyle name="Output 2 6 4 2" xfId="21074" xr:uid="{00000000-0005-0000-0000-0000C1510000}"/>
    <cellStyle name="Output 2 6 4 3" xfId="21750" xr:uid="{3A53B08E-00D6-442C-AA00-09B2BC93EFFF}"/>
    <cellStyle name="Output 2 6 5" xfId="20591" xr:uid="{00000000-0005-0000-0000-0000C2510000}"/>
    <cellStyle name="Output 2 6 5 2" xfId="21073" xr:uid="{00000000-0005-0000-0000-0000C3510000}"/>
    <cellStyle name="Output 2 6 5 3" xfId="21751" xr:uid="{5B9A2838-8AF5-4D09-BC85-78D9A1A80647}"/>
    <cellStyle name="Output 2 7" xfId="20592" xr:uid="{00000000-0005-0000-0000-0000C4510000}"/>
    <cellStyle name="Output 2 7 2" xfId="20593" xr:uid="{00000000-0005-0000-0000-0000C5510000}"/>
    <cellStyle name="Output 2 7 2 2" xfId="21072" xr:uid="{00000000-0005-0000-0000-0000C6510000}"/>
    <cellStyle name="Output 2 7 2 3" xfId="21752" xr:uid="{E08A94C3-03C6-476B-A07E-2121899BF2D0}"/>
    <cellStyle name="Output 2 7 3" xfId="20594" xr:uid="{00000000-0005-0000-0000-0000C7510000}"/>
    <cellStyle name="Output 2 7 3 2" xfId="21071" xr:uid="{00000000-0005-0000-0000-0000C8510000}"/>
    <cellStyle name="Output 2 7 3 3" xfId="21753" xr:uid="{718C2CCA-BE67-4CB6-88A7-23775049FDF0}"/>
    <cellStyle name="Output 2 7 4" xfId="20595" xr:uid="{00000000-0005-0000-0000-0000C9510000}"/>
    <cellStyle name="Output 2 7 4 2" xfId="21070" xr:uid="{00000000-0005-0000-0000-0000CA510000}"/>
    <cellStyle name="Output 2 7 4 3" xfId="21754" xr:uid="{87D135BD-07C0-4CA7-8BD2-CB4BC15A0270}"/>
    <cellStyle name="Output 2 7 5" xfId="20596" xr:uid="{00000000-0005-0000-0000-0000CB510000}"/>
    <cellStyle name="Output 2 7 5 2" xfId="21069" xr:uid="{00000000-0005-0000-0000-0000CC510000}"/>
    <cellStyle name="Output 2 7 5 3" xfId="21755" xr:uid="{56172C60-12A1-4C25-875F-F7E899ACB8F1}"/>
    <cellStyle name="Output 2 8" xfId="20597" xr:uid="{00000000-0005-0000-0000-0000CD510000}"/>
    <cellStyle name="Output 2 8 2" xfId="20598" xr:uid="{00000000-0005-0000-0000-0000CE510000}"/>
    <cellStyle name="Output 2 8 2 2" xfId="21068" xr:uid="{00000000-0005-0000-0000-0000CF510000}"/>
    <cellStyle name="Output 2 8 2 3" xfId="21756" xr:uid="{0203B00E-128E-4A30-A7C8-3F04A6AB2556}"/>
    <cellStyle name="Output 2 8 3" xfId="20599" xr:uid="{00000000-0005-0000-0000-0000D0510000}"/>
    <cellStyle name="Output 2 8 3 2" xfId="21067" xr:uid="{00000000-0005-0000-0000-0000D1510000}"/>
    <cellStyle name="Output 2 8 3 3" xfId="21757" xr:uid="{04556253-3728-4B3A-93FE-7474DB302CDE}"/>
    <cellStyle name="Output 2 8 4" xfId="20600" xr:uid="{00000000-0005-0000-0000-0000D2510000}"/>
    <cellStyle name="Output 2 8 4 2" xfId="21066" xr:uid="{00000000-0005-0000-0000-0000D3510000}"/>
    <cellStyle name="Output 2 8 4 3" xfId="21758" xr:uid="{59597C9A-BA35-4E66-94BF-AABCFE2F5618}"/>
    <cellStyle name="Output 2 8 5" xfId="20601" xr:uid="{00000000-0005-0000-0000-0000D4510000}"/>
    <cellStyle name="Output 2 8 5 2" xfId="21065" xr:uid="{00000000-0005-0000-0000-0000D5510000}"/>
    <cellStyle name="Output 2 8 5 3" xfId="21759" xr:uid="{4F2917C8-3E9D-447D-8445-40FD196C9EBB}"/>
    <cellStyle name="Output 2 9" xfId="20602" xr:uid="{00000000-0005-0000-0000-0000D6510000}"/>
    <cellStyle name="Output 2 9 2" xfId="20603" xr:uid="{00000000-0005-0000-0000-0000D7510000}"/>
    <cellStyle name="Output 2 9 2 2" xfId="21064" xr:uid="{00000000-0005-0000-0000-0000D8510000}"/>
    <cellStyle name="Output 2 9 2 3" xfId="21760" xr:uid="{70202161-7D17-4FC3-B125-897B36641EBA}"/>
    <cellStyle name="Output 2 9 3" xfId="20604" xr:uid="{00000000-0005-0000-0000-0000D9510000}"/>
    <cellStyle name="Output 2 9 3 2" xfId="21063" xr:uid="{00000000-0005-0000-0000-0000DA510000}"/>
    <cellStyle name="Output 2 9 3 3" xfId="21761" xr:uid="{F5386091-2C9B-4021-A267-C11AEB0D1B71}"/>
    <cellStyle name="Output 2 9 4" xfId="20605" xr:uid="{00000000-0005-0000-0000-0000DB510000}"/>
    <cellStyle name="Output 2 9 4 2" xfId="21062" xr:uid="{00000000-0005-0000-0000-0000DC510000}"/>
    <cellStyle name="Output 2 9 4 3" xfId="21762" xr:uid="{CD05CB32-EE89-4051-8477-4DBB8FE27C26}"/>
    <cellStyle name="Output 2 9 5" xfId="20606" xr:uid="{00000000-0005-0000-0000-0000DD510000}"/>
    <cellStyle name="Output 2 9 5 2" xfId="21061" xr:uid="{00000000-0005-0000-0000-0000DE510000}"/>
    <cellStyle name="Output 2 9 5 3" xfId="21763" xr:uid="{2968B92A-671D-411B-97F4-62180D142B08}"/>
    <cellStyle name="Output 3" xfId="20607" xr:uid="{00000000-0005-0000-0000-0000DF510000}"/>
    <cellStyle name="Output 3 2" xfId="20608" xr:uid="{00000000-0005-0000-0000-0000E0510000}"/>
    <cellStyle name="Output 3 2 2" xfId="21059" xr:uid="{00000000-0005-0000-0000-0000E1510000}"/>
    <cellStyle name="Output 3 2 3" xfId="21765" xr:uid="{5D6F693E-C423-436B-B5C9-1F1FBD4E6E1C}"/>
    <cellStyle name="Output 3 3" xfId="20609" xr:uid="{00000000-0005-0000-0000-0000E2510000}"/>
    <cellStyle name="Output 3 3 2" xfId="21058" xr:uid="{00000000-0005-0000-0000-0000E3510000}"/>
    <cellStyle name="Output 3 3 3" xfId="21766" xr:uid="{6B410AB3-D995-4939-B4F0-34D5D2699029}"/>
    <cellStyle name="Output 3 4" xfId="21060" xr:uid="{00000000-0005-0000-0000-0000E4510000}"/>
    <cellStyle name="Output 3 5" xfId="21764" xr:uid="{49AC6EEC-5D2A-4238-A6C1-70FB34BA2304}"/>
    <cellStyle name="Output 4" xfId="20610" xr:uid="{00000000-0005-0000-0000-0000E5510000}"/>
    <cellStyle name="Output 4 2" xfId="20611" xr:uid="{00000000-0005-0000-0000-0000E6510000}"/>
    <cellStyle name="Output 4 2 2" xfId="21056" xr:uid="{00000000-0005-0000-0000-0000E7510000}"/>
    <cellStyle name="Output 4 2 3" xfId="21768" xr:uid="{647310B4-4FDD-478E-80C0-3E850E03310E}"/>
    <cellStyle name="Output 4 3" xfId="20612" xr:uid="{00000000-0005-0000-0000-0000E8510000}"/>
    <cellStyle name="Output 4 3 2" xfId="21055" xr:uid="{00000000-0005-0000-0000-0000E9510000}"/>
    <cellStyle name="Output 4 3 3" xfId="21769" xr:uid="{FC6BA2F8-5309-46AE-B018-C3EC7EFE71D3}"/>
    <cellStyle name="Output 4 4" xfId="21057" xr:uid="{00000000-0005-0000-0000-0000EA510000}"/>
    <cellStyle name="Output 4 5" xfId="21767" xr:uid="{A135F1A2-7C81-4DED-8F11-A5CEE90DB1B5}"/>
    <cellStyle name="Output 5" xfId="20613" xr:uid="{00000000-0005-0000-0000-0000EB510000}"/>
    <cellStyle name="Output 5 2" xfId="20614" xr:uid="{00000000-0005-0000-0000-0000EC510000}"/>
    <cellStyle name="Output 5 2 2" xfId="21053" xr:uid="{00000000-0005-0000-0000-0000ED510000}"/>
    <cellStyle name="Output 5 2 3" xfId="21771" xr:uid="{6824CA00-3D13-48A2-80CC-A8DE787BBDF3}"/>
    <cellStyle name="Output 5 3" xfId="20615" xr:uid="{00000000-0005-0000-0000-0000EE510000}"/>
    <cellStyle name="Output 5 3 2" xfId="21052" xr:uid="{00000000-0005-0000-0000-0000EF510000}"/>
    <cellStyle name="Output 5 3 3" xfId="21772" xr:uid="{0DF278C4-8FCF-46F6-A930-CF3BD10244CB}"/>
    <cellStyle name="Output 5 4" xfId="21054" xr:uid="{00000000-0005-0000-0000-0000F0510000}"/>
    <cellStyle name="Output 5 5" xfId="21770" xr:uid="{D811837C-DA92-4C33-A8D4-E44A44B06E4E}"/>
    <cellStyle name="Output 6" xfId="20616" xr:uid="{00000000-0005-0000-0000-0000F1510000}"/>
    <cellStyle name="Output 6 2" xfId="20617" xr:uid="{00000000-0005-0000-0000-0000F2510000}"/>
    <cellStyle name="Output 6 2 2" xfId="21050" xr:uid="{00000000-0005-0000-0000-0000F3510000}"/>
    <cellStyle name="Output 6 2 3" xfId="21774" xr:uid="{4E494A51-5402-4C8F-AFCA-F9A209B4E622}"/>
    <cellStyle name="Output 6 3" xfId="20618" xr:uid="{00000000-0005-0000-0000-0000F4510000}"/>
    <cellStyle name="Output 6 3 2" xfId="21049" xr:uid="{00000000-0005-0000-0000-0000F5510000}"/>
    <cellStyle name="Output 6 3 3" xfId="21775" xr:uid="{D3241FBE-3483-4944-87C7-AE30D5D8DC40}"/>
    <cellStyle name="Output 6 4" xfId="21051" xr:uid="{00000000-0005-0000-0000-0000F6510000}"/>
    <cellStyle name="Output 6 5" xfId="21773" xr:uid="{BE5D47DB-B988-4C76-B70F-45DCD679C199}"/>
    <cellStyle name="Output 7" xfId="20619" xr:uid="{00000000-0005-0000-0000-0000F7510000}"/>
    <cellStyle name="Output 7 2" xfId="21048" xr:uid="{00000000-0005-0000-0000-0000F8510000}"/>
    <cellStyle name="Output 7 3" xfId="21776" xr:uid="{BB2A78E7-89C3-44F9-B5FD-679091D4DD12}"/>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Exposure 3" xfId="21777" xr:uid="{AEFBD682-EA71-4D62-9B9A-0716441B5147}"/>
    <cellStyle name="showParameterE" xfId="20787" xr:uid="{00000000-0005-0000-0000-0000A4520000}"/>
    <cellStyle name="showParameterE 2" xfId="21046" xr:uid="{00000000-0005-0000-0000-0000A5520000}"/>
    <cellStyle name="showParameterE 3" xfId="21778" xr:uid="{04B2B80B-8CFA-44C8-8418-94A0F5398D39}"/>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2 3" xfId="21780" xr:uid="{1DF7B36E-DBD1-4989-B171-CA84A3048553}"/>
    <cellStyle name="Total 2 10 3" xfId="20826" xr:uid="{00000000-0005-0000-0000-0000CE520000}"/>
    <cellStyle name="Total 2 10 3 2" xfId="21043" xr:uid="{00000000-0005-0000-0000-0000CF520000}"/>
    <cellStyle name="Total 2 10 3 3" xfId="21781" xr:uid="{3FADA88E-2712-483D-9B56-78DCDAD613B5}"/>
    <cellStyle name="Total 2 10 4" xfId="20827" xr:uid="{00000000-0005-0000-0000-0000D0520000}"/>
    <cellStyle name="Total 2 10 4 2" xfId="21042" xr:uid="{00000000-0005-0000-0000-0000D1520000}"/>
    <cellStyle name="Total 2 10 4 3" xfId="21782" xr:uid="{7FD04E43-18D9-4806-8273-5325482EF290}"/>
    <cellStyle name="Total 2 10 5" xfId="20828" xr:uid="{00000000-0005-0000-0000-0000D2520000}"/>
    <cellStyle name="Total 2 10 5 2" xfId="21041" xr:uid="{00000000-0005-0000-0000-0000D3520000}"/>
    <cellStyle name="Total 2 10 5 3" xfId="21783" xr:uid="{70D74951-E799-4117-B2EB-C16ED233B371}"/>
    <cellStyle name="Total 2 11" xfId="20829" xr:uid="{00000000-0005-0000-0000-0000D4520000}"/>
    <cellStyle name="Total 2 11 2" xfId="20830" xr:uid="{00000000-0005-0000-0000-0000D5520000}"/>
    <cellStyle name="Total 2 11 2 2" xfId="21039" xr:uid="{00000000-0005-0000-0000-0000D6520000}"/>
    <cellStyle name="Total 2 11 2 3" xfId="21785" xr:uid="{F0A2BFCA-219B-4E35-8F1E-F0050F106978}"/>
    <cellStyle name="Total 2 11 3" xfId="20831" xr:uid="{00000000-0005-0000-0000-0000D7520000}"/>
    <cellStyle name="Total 2 11 3 2" xfId="21038" xr:uid="{00000000-0005-0000-0000-0000D8520000}"/>
    <cellStyle name="Total 2 11 3 3" xfId="21786" xr:uid="{21F3E20E-95CD-4789-9731-72607D399782}"/>
    <cellStyle name="Total 2 11 4" xfId="20832" xr:uid="{00000000-0005-0000-0000-0000D9520000}"/>
    <cellStyle name="Total 2 11 4 2" xfId="21037" xr:uid="{00000000-0005-0000-0000-0000DA520000}"/>
    <cellStyle name="Total 2 11 4 3" xfId="21787" xr:uid="{A4526B51-95A0-4D09-B8B0-74372E0E4D83}"/>
    <cellStyle name="Total 2 11 5" xfId="20833" xr:uid="{00000000-0005-0000-0000-0000DB520000}"/>
    <cellStyle name="Total 2 11 5 2" xfId="21036" xr:uid="{00000000-0005-0000-0000-0000DC520000}"/>
    <cellStyle name="Total 2 11 5 3" xfId="21788" xr:uid="{24B5F937-AD2C-4F0C-8073-3198270806B1}"/>
    <cellStyle name="Total 2 11 6" xfId="21040" xr:uid="{00000000-0005-0000-0000-0000DD520000}"/>
    <cellStyle name="Total 2 11 7" xfId="21784" xr:uid="{47653195-1ABE-4352-8B9B-9FE57148A4DF}"/>
    <cellStyle name="Total 2 12" xfId="20834" xr:uid="{00000000-0005-0000-0000-0000DE520000}"/>
    <cellStyle name="Total 2 12 2" xfId="20835" xr:uid="{00000000-0005-0000-0000-0000DF520000}"/>
    <cellStyle name="Total 2 12 2 2" xfId="21034" xr:uid="{00000000-0005-0000-0000-0000E0520000}"/>
    <cellStyle name="Total 2 12 2 3" xfId="21790" xr:uid="{86E1FA00-FDC4-4187-9B5E-FDB355035924}"/>
    <cellStyle name="Total 2 12 3" xfId="20836" xr:uid="{00000000-0005-0000-0000-0000E1520000}"/>
    <cellStyle name="Total 2 12 3 2" xfId="21033" xr:uid="{00000000-0005-0000-0000-0000E2520000}"/>
    <cellStyle name="Total 2 12 3 3" xfId="21791" xr:uid="{E0DF0906-10C5-4365-AAFB-49C1E9E4C07D}"/>
    <cellStyle name="Total 2 12 4" xfId="20837" xr:uid="{00000000-0005-0000-0000-0000E3520000}"/>
    <cellStyle name="Total 2 12 4 2" xfId="21032" xr:uid="{00000000-0005-0000-0000-0000E4520000}"/>
    <cellStyle name="Total 2 12 4 3" xfId="21792" xr:uid="{2CA842A2-F265-4B0F-8E14-856E50B017F9}"/>
    <cellStyle name="Total 2 12 5" xfId="20838" xr:uid="{00000000-0005-0000-0000-0000E5520000}"/>
    <cellStyle name="Total 2 12 5 2" xfId="21031" xr:uid="{00000000-0005-0000-0000-0000E6520000}"/>
    <cellStyle name="Total 2 12 5 3" xfId="21793" xr:uid="{BA8E8989-F8FA-4892-A798-43F0DFF17932}"/>
    <cellStyle name="Total 2 12 6" xfId="21035" xr:uid="{00000000-0005-0000-0000-0000E7520000}"/>
    <cellStyle name="Total 2 12 7" xfId="21789" xr:uid="{B47EDF02-9AC1-40EC-B184-07597B7A1A0C}"/>
    <cellStyle name="Total 2 13" xfId="20839" xr:uid="{00000000-0005-0000-0000-0000E8520000}"/>
    <cellStyle name="Total 2 13 2" xfId="20840" xr:uid="{00000000-0005-0000-0000-0000E9520000}"/>
    <cellStyle name="Total 2 13 2 2" xfId="21029" xr:uid="{00000000-0005-0000-0000-0000EA520000}"/>
    <cellStyle name="Total 2 13 2 3" xfId="21795" xr:uid="{64120B26-21FE-4591-8203-AC47685845AE}"/>
    <cellStyle name="Total 2 13 3" xfId="20841" xr:uid="{00000000-0005-0000-0000-0000EB520000}"/>
    <cellStyle name="Total 2 13 3 2" xfId="21028" xr:uid="{00000000-0005-0000-0000-0000EC520000}"/>
    <cellStyle name="Total 2 13 3 3" xfId="21796" xr:uid="{68D0C66F-FC54-40C6-BA44-65923AA20484}"/>
    <cellStyle name="Total 2 13 4" xfId="20842" xr:uid="{00000000-0005-0000-0000-0000ED520000}"/>
    <cellStyle name="Total 2 13 4 2" xfId="21027" xr:uid="{00000000-0005-0000-0000-0000EE520000}"/>
    <cellStyle name="Total 2 13 4 3" xfId="21797" xr:uid="{A53F9532-0FF8-47BE-9AF4-8C69F85DFFE8}"/>
    <cellStyle name="Total 2 13 5" xfId="21030" xr:uid="{00000000-0005-0000-0000-0000EF520000}"/>
    <cellStyle name="Total 2 13 6" xfId="21794" xr:uid="{84F17D25-AF0E-428D-A523-D659190A4897}"/>
    <cellStyle name="Total 2 14" xfId="20843" xr:uid="{00000000-0005-0000-0000-0000F0520000}"/>
    <cellStyle name="Total 2 14 2" xfId="21026" xr:uid="{00000000-0005-0000-0000-0000F1520000}"/>
    <cellStyle name="Total 2 14 3" xfId="21798" xr:uid="{04992CED-FC0D-4DA1-B207-448C9C97CCEC}"/>
    <cellStyle name="Total 2 15" xfId="20844" xr:uid="{00000000-0005-0000-0000-0000F2520000}"/>
    <cellStyle name="Total 2 15 2" xfId="21025" xr:uid="{00000000-0005-0000-0000-0000F3520000}"/>
    <cellStyle name="Total 2 15 3" xfId="21799" xr:uid="{5E95B38E-B18C-4316-9727-21D2045C3611}"/>
    <cellStyle name="Total 2 16" xfId="20845" xr:uid="{00000000-0005-0000-0000-0000F4520000}"/>
    <cellStyle name="Total 2 16 2" xfId="21024" xr:uid="{00000000-0005-0000-0000-0000F5520000}"/>
    <cellStyle name="Total 2 16 3" xfId="21800" xr:uid="{BBE48042-73F5-44CD-BCEA-60C4C4495B15}"/>
    <cellStyle name="Total 2 17" xfId="21045" xr:uid="{00000000-0005-0000-0000-0000F6520000}"/>
    <cellStyle name="Total 2 18" xfId="21779" xr:uid="{A786F929-E925-4352-BEF5-3314C7E1069B}"/>
    <cellStyle name="Total 2 2" xfId="20846" xr:uid="{00000000-0005-0000-0000-0000F7520000}"/>
    <cellStyle name="Total 2 2 10" xfId="21023" xr:uid="{00000000-0005-0000-0000-0000F8520000}"/>
    <cellStyle name="Total 2 2 11" xfId="21801" xr:uid="{3301FFE4-AF29-4068-BC46-AB47A7E8E509}"/>
    <cellStyle name="Total 2 2 2" xfId="20847" xr:uid="{00000000-0005-0000-0000-0000F9520000}"/>
    <cellStyle name="Total 2 2 2 2" xfId="20848" xr:uid="{00000000-0005-0000-0000-0000FA520000}"/>
    <cellStyle name="Total 2 2 2 2 2" xfId="21021" xr:uid="{00000000-0005-0000-0000-0000FB520000}"/>
    <cellStyle name="Total 2 2 2 2 3" xfId="21803" xr:uid="{8CBAEFA1-E59D-4D61-AD5E-630D3176FCC5}"/>
    <cellStyle name="Total 2 2 2 3" xfId="20849" xr:uid="{00000000-0005-0000-0000-0000FC520000}"/>
    <cellStyle name="Total 2 2 2 3 2" xfId="21020" xr:uid="{00000000-0005-0000-0000-0000FD520000}"/>
    <cellStyle name="Total 2 2 2 3 3" xfId="21804" xr:uid="{F0E49419-D8E0-48E1-98DE-45DC5997F265}"/>
    <cellStyle name="Total 2 2 2 4" xfId="20850" xr:uid="{00000000-0005-0000-0000-0000FE520000}"/>
    <cellStyle name="Total 2 2 2 4 2" xfId="21019" xr:uid="{00000000-0005-0000-0000-0000FF520000}"/>
    <cellStyle name="Total 2 2 2 4 3" xfId="21805" xr:uid="{F8C03984-51FE-4034-94A6-0BB4C91699D6}"/>
    <cellStyle name="Total 2 2 2 5" xfId="21022" xr:uid="{00000000-0005-0000-0000-000000530000}"/>
    <cellStyle name="Total 2 2 2 6" xfId="21802" xr:uid="{0160BD91-EC8F-4398-84D2-E624982115DF}"/>
    <cellStyle name="Total 2 2 3" xfId="20851" xr:uid="{00000000-0005-0000-0000-000001530000}"/>
    <cellStyle name="Total 2 2 3 2" xfId="20852" xr:uid="{00000000-0005-0000-0000-000002530000}"/>
    <cellStyle name="Total 2 2 3 2 2" xfId="21017" xr:uid="{00000000-0005-0000-0000-000003530000}"/>
    <cellStyle name="Total 2 2 3 2 3" xfId="21807" xr:uid="{0A3D3223-DB97-4204-BD3C-A89D517533B0}"/>
    <cellStyle name="Total 2 2 3 3" xfId="20853" xr:uid="{00000000-0005-0000-0000-000004530000}"/>
    <cellStyle name="Total 2 2 3 3 2" xfId="21016" xr:uid="{00000000-0005-0000-0000-000005530000}"/>
    <cellStyle name="Total 2 2 3 3 3" xfId="21808" xr:uid="{249D6B2A-188E-46F8-873B-DA12F059F2AE}"/>
    <cellStyle name="Total 2 2 3 4" xfId="20854" xr:uid="{00000000-0005-0000-0000-000006530000}"/>
    <cellStyle name="Total 2 2 3 4 2" xfId="21015" xr:uid="{00000000-0005-0000-0000-000007530000}"/>
    <cellStyle name="Total 2 2 3 4 3" xfId="21809" xr:uid="{1C65A7C1-CAAF-46CD-86FD-D0F24249F914}"/>
    <cellStyle name="Total 2 2 3 5" xfId="21018" xr:uid="{00000000-0005-0000-0000-000008530000}"/>
    <cellStyle name="Total 2 2 3 6" xfId="21806" xr:uid="{201D5DC3-4C72-4399-939C-62D70D586389}"/>
    <cellStyle name="Total 2 2 4" xfId="20855" xr:uid="{00000000-0005-0000-0000-000009530000}"/>
    <cellStyle name="Total 2 2 4 2" xfId="20856" xr:uid="{00000000-0005-0000-0000-00000A530000}"/>
    <cellStyle name="Total 2 2 4 2 2" xfId="21013" xr:uid="{00000000-0005-0000-0000-00000B530000}"/>
    <cellStyle name="Total 2 2 4 2 3" xfId="21811" xr:uid="{0C418577-4E27-4616-9C1E-48B05B8A9F24}"/>
    <cellStyle name="Total 2 2 4 3" xfId="20857" xr:uid="{00000000-0005-0000-0000-00000C530000}"/>
    <cellStyle name="Total 2 2 4 3 2" xfId="21012" xr:uid="{00000000-0005-0000-0000-00000D530000}"/>
    <cellStyle name="Total 2 2 4 3 3" xfId="21812" xr:uid="{0F9EC18A-4DA2-4605-BF47-55E3D008E1FB}"/>
    <cellStyle name="Total 2 2 4 4" xfId="20858" xr:uid="{00000000-0005-0000-0000-00000E530000}"/>
    <cellStyle name="Total 2 2 4 4 2" xfId="21011" xr:uid="{00000000-0005-0000-0000-00000F530000}"/>
    <cellStyle name="Total 2 2 4 4 3" xfId="21813" xr:uid="{D46805AA-BD3F-4545-B83F-A98E8B17A746}"/>
    <cellStyle name="Total 2 2 4 5" xfId="21014" xr:uid="{00000000-0005-0000-0000-000010530000}"/>
    <cellStyle name="Total 2 2 4 6" xfId="21810" xr:uid="{855856B5-6542-4913-9F19-9FFBAE2172FF}"/>
    <cellStyle name="Total 2 2 5" xfId="20859" xr:uid="{00000000-0005-0000-0000-000011530000}"/>
    <cellStyle name="Total 2 2 5 2" xfId="20860" xr:uid="{00000000-0005-0000-0000-000012530000}"/>
    <cellStyle name="Total 2 2 5 2 2" xfId="21009" xr:uid="{00000000-0005-0000-0000-000013530000}"/>
    <cellStyle name="Total 2 2 5 2 3" xfId="21815" xr:uid="{38F4B0DD-C01F-4EB6-B921-5A931525AF7C}"/>
    <cellStyle name="Total 2 2 5 3" xfId="20861" xr:uid="{00000000-0005-0000-0000-000014530000}"/>
    <cellStyle name="Total 2 2 5 3 2" xfId="21008" xr:uid="{00000000-0005-0000-0000-000015530000}"/>
    <cellStyle name="Total 2 2 5 3 3" xfId="21816" xr:uid="{E816E451-F25E-4ACC-B86E-4CBD82EEF885}"/>
    <cellStyle name="Total 2 2 5 4" xfId="20862" xr:uid="{00000000-0005-0000-0000-000016530000}"/>
    <cellStyle name="Total 2 2 5 4 2" xfId="21007" xr:uid="{00000000-0005-0000-0000-000017530000}"/>
    <cellStyle name="Total 2 2 5 4 3" xfId="21817" xr:uid="{90E94335-A547-4CCA-A9C6-890ABD7B3AAF}"/>
    <cellStyle name="Total 2 2 5 5" xfId="21010" xr:uid="{00000000-0005-0000-0000-000018530000}"/>
    <cellStyle name="Total 2 2 5 6" xfId="21814" xr:uid="{DDA668C8-70D6-4EF7-83DF-55F35680BFD5}"/>
    <cellStyle name="Total 2 2 6" xfId="20863" xr:uid="{00000000-0005-0000-0000-000019530000}"/>
    <cellStyle name="Total 2 2 6 2" xfId="21006" xr:uid="{00000000-0005-0000-0000-00001A530000}"/>
    <cellStyle name="Total 2 2 6 3" xfId="21818" xr:uid="{8AF35FF4-EB92-433A-8732-581ED3B74BC5}"/>
    <cellStyle name="Total 2 2 7" xfId="20864" xr:uid="{00000000-0005-0000-0000-00001B530000}"/>
    <cellStyle name="Total 2 2 7 2" xfId="21005" xr:uid="{00000000-0005-0000-0000-00001C530000}"/>
    <cellStyle name="Total 2 2 7 3" xfId="21819" xr:uid="{43680C19-1AE4-4DB5-89CD-EC7DE4031F73}"/>
    <cellStyle name="Total 2 2 8" xfId="20865" xr:uid="{00000000-0005-0000-0000-00001D530000}"/>
    <cellStyle name="Total 2 2 8 2" xfId="21004" xr:uid="{00000000-0005-0000-0000-00001E530000}"/>
    <cellStyle name="Total 2 2 8 3" xfId="21820" xr:uid="{C848022C-E17A-41CA-8AEF-16EE06AE0E47}"/>
    <cellStyle name="Total 2 2 9" xfId="20866" xr:uid="{00000000-0005-0000-0000-00001F530000}"/>
    <cellStyle name="Total 2 2 9 2" xfId="21003" xr:uid="{00000000-0005-0000-0000-000020530000}"/>
    <cellStyle name="Total 2 2 9 3" xfId="21821" xr:uid="{D1A92280-9683-4FDD-B601-5F7F2582198B}"/>
    <cellStyle name="Total 2 3" xfId="20867" xr:uid="{00000000-0005-0000-0000-000021530000}"/>
    <cellStyle name="Total 2 3 2" xfId="20868" xr:uid="{00000000-0005-0000-0000-000022530000}"/>
    <cellStyle name="Total 2 3 2 2" xfId="21002" xr:uid="{00000000-0005-0000-0000-000023530000}"/>
    <cellStyle name="Total 2 3 2 3" xfId="21822" xr:uid="{BCDB23BB-9E5D-4658-9827-B3826B6DEC3C}"/>
    <cellStyle name="Total 2 3 3" xfId="20869" xr:uid="{00000000-0005-0000-0000-000024530000}"/>
    <cellStyle name="Total 2 3 3 2" xfId="21001" xr:uid="{00000000-0005-0000-0000-000025530000}"/>
    <cellStyle name="Total 2 3 3 3" xfId="21823" xr:uid="{444A66F4-0F88-4768-8AEA-35DAB1084F69}"/>
    <cellStyle name="Total 2 3 4" xfId="20870" xr:uid="{00000000-0005-0000-0000-000026530000}"/>
    <cellStyle name="Total 2 3 4 2" xfId="21000" xr:uid="{00000000-0005-0000-0000-000027530000}"/>
    <cellStyle name="Total 2 3 4 3" xfId="21824" xr:uid="{B5A17B20-227B-4F3E-8834-AB11C3E88DAA}"/>
    <cellStyle name="Total 2 3 5" xfId="20871" xr:uid="{00000000-0005-0000-0000-000028530000}"/>
    <cellStyle name="Total 2 3 5 2" xfId="20999" xr:uid="{00000000-0005-0000-0000-000029530000}"/>
    <cellStyle name="Total 2 3 5 3" xfId="21825" xr:uid="{0264B26D-AE53-49B6-8683-90F0A5D6B605}"/>
    <cellStyle name="Total 2 4" xfId="20872" xr:uid="{00000000-0005-0000-0000-00002A530000}"/>
    <cellStyle name="Total 2 4 2" xfId="20873" xr:uid="{00000000-0005-0000-0000-00002B530000}"/>
    <cellStyle name="Total 2 4 2 2" xfId="20998" xr:uid="{00000000-0005-0000-0000-00002C530000}"/>
    <cellStyle name="Total 2 4 2 3" xfId="21826" xr:uid="{246FBE6C-01B2-4678-9773-A852D83E151F}"/>
    <cellStyle name="Total 2 4 3" xfId="20874" xr:uid="{00000000-0005-0000-0000-00002D530000}"/>
    <cellStyle name="Total 2 4 3 2" xfId="20997" xr:uid="{00000000-0005-0000-0000-00002E530000}"/>
    <cellStyle name="Total 2 4 3 3" xfId="21827" xr:uid="{25A2376D-E606-42AE-A924-726F48ACF891}"/>
    <cellStyle name="Total 2 4 4" xfId="20875" xr:uid="{00000000-0005-0000-0000-00002F530000}"/>
    <cellStyle name="Total 2 4 4 2" xfId="20996" xr:uid="{00000000-0005-0000-0000-000030530000}"/>
    <cellStyle name="Total 2 4 4 3" xfId="21828" xr:uid="{ADF0FA3E-6C9D-43F0-BCFE-781E312CBE89}"/>
    <cellStyle name="Total 2 4 5" xfId="20876" xr:uid="{00000000-0005-0000-0000-000031530000}"/>
    <cellStyle name="Total 2 4 5 2" xfId="20995" xr:uid="{00000000-0005-0000-0000-000032530000}"/>
    <cellStyle name="Total 2 4 5 3" xfId="21829" xr:uid="{E917B22E-76E3-44A9-B87C-986E22B6CA97}"/>
    <cellStyle name="Total 2 5" xfId="20877" xr:uid="{00000000-0005-0000-0000-000033530000}"/>
    <cellStyle name="Total 2 5 2" xfId="20878" xr:uid="{00000000-0005-0000-0000-000034530000}"/>
    <cellStyle name="Total 2 5 2 2" xfId="20994" xr:uid="{00000000-0005-0000-0000-000035530000}"/>
    <cellStyle name="Total 2 5 2 3" xfId="21830" xr:uid="{BF5239A7-FA1C-4392-8CC4-D979E402B102}"/>
    <cellStyle name="Total 2 5 3" xfId="20879" xr:uid="{00000000-0005-0000-0000-000036530000}"/>
    <cellStyle name="Total 2 5 3 2" xfId="20993" xr:uid="{00000000-0005-0000-0000-000037530000}"/>
    <cellStyle name="Total 2 5 3 3" xfId="21831" xr:uid="{C3DA3897-9773-4FB3-8A9E-497476C813B2}"/>
    <cellStyle name="Total 2 5 4" xfId="20880" xr:uid="{00000000-0005-0000-0000-000038530000}"/>
    <cellStyle name="Total 2 5 4 2" xfId="20992" xr:uid="{00000000-0005-0000-0000-000039530000}"/>
    <cellStyle name="Total 2 5 4 3" xfId="21832" xr:uid="{2E64ED1B-89C4-47CC-A884-7C9595C5BD63}"/>
    <cellStyle name="Total 2 5 5" xfId="20881" xr:uid="{00000000-0005-0000-0000-00003A530000}"/>
    <cellStyle name="Total 2 5 5 2" xfId="20991" xr:uid="{00000000-0005-0000-0000-00003B530000}"/>
    <cellStyle name="Total 2 5 5 3" xfId="21833" xr:uid="{331301B1-4742-41D4-9BD7-5A5424FD06C9}"/>
    <cellStyle name="Total 2 6" xfId="20882" xr:uid="{00000000-0005-0000-0000-00003C530000}"/>
    <cellStyle name="Total 2 6 2" xfId="20883" xr:uid="{00000000-0005-0000-0000-00003D530000}"/>
    <cellStyle name="Total 2 6 2 2" xfId="20990" xr:uid="{00000000-0005-0000-0000-00003E530000}"/>
    <cellStyle name="Total 2 6 2 3" xfId="21834" xr:uid="{935C3CDD-4EF9-4A85-A364-8CB01F87272A}"/>
    <cellStyle name="Total 2 6 3" xfId="20884" xr:uid="{00000000-0005-0000-0000-00003F530000}"/>
    <cellStyle name="Total 2 6 3 2" xfId="20989" xr:uid="{00000000-0005-0000-0000-000040530000}"/>
    <cellStyle name="Total 2 6 3 3" xfId="21835" xr:uid="{30335300-DDF2-4ECA-BD76-8B7E80F8FC89}"/>
    <cellStyle name="Total 2 6 4" xfId="20885" xr:uid="{00000000-0005-0000-0000-000041530000}"/>
    <cellStyle name="Total 2 6 4 2" xfId="20988" xr:uid="{00000000-0005-0000-0000-000042530000}"/>
    <cellStyle name="Total 2 6 4 3" xfId="21836" xr:uid="{DF80D470-D07E-4960-8B89-DE03CA316918}"/>
    <cellStyle name="Total 2 6 5" xfId="20886" xr:uid="{00000000-0005-0000-0000-000043530000}"/>
    <cellStyle name="Total 2 6 5 2" xfId="20987" xr:uid="{00000000-0005-0000-0000-000044530000}"/>
    <cellStyle name="Total 2 6 5 3" xfId="21837" xr:uid="{1A7D261D-C037-4DF9-87C9-BDE77C05583D}"/>
    <cellStyle name="Total 2 7" xfId="20887" xr:uid="{00000000-0005-0000-0000-000045530000}"/>
    <cellStyle name="Total 2 7 2" xfId="20888" xr:uid="{00000000-0005-0000-0000-000046530000}"/>
    <cellStyle name="Total 2 7 2 2" xfId="20986" xr:uid="{00000000-0005-0000-0000-000047530000}"/>
    <cellStyle name="Total 2 7 2 3" xfId="21838" xr:uid="{714CCC72-929C-4110-B1E0-36C969A4B391}"/>
    <cellStyle name="Total 2 7 3" xfId="20889" xr:uid="{00000000-0005-0000-0000-000048530000}"/>
    <cellStyle name="Total 2 7 3 2" xfId="20985" xr:uid="{00000000-0005-0000-0000-000049530000}"/>
    <cellStyle name="Total 2 7 3 3" xfId="21839" xr:uid="{8511B3CF-F1B0-4231-8534-336E2147BCCD}"/>
    <cellStyle name="Total 2 7 4" xfId="20890" xr:uid="{00000000-0005-0000-0000-00004A530000}"/>
    <cellStyle name="Total 2 7 4 2" xfId="20984" xr:uid="{00000000-0005-0000-0000-00004B530000}"/>
    <cellStyle name="Total 2 7 4 3" xfId="21840" xr:uid="{4FED4453-0FA6-4778-B6DF-9C6A919D87E6}"/>
    <cellStyle name="Total 2 7 5" xfId="20891" xr:uid="{00000000-0005-0000-0000-00004C530000}"/>
    <cellStyle name="Total 2 7 5 2" xfId="20983" xr:uid="{00000000-0005-0000-0000-00004D530000}"/>
    <cellStyle name="Total 2 7 5 3" xfId="21841" xr:uid="{92826A88-7FAD-4F73-899D-970454A2D468}"/>
    <cellStyle name="Total 2 8" xfId="20892" xr:uid="{00000000-0005-0000-0000-00004E530000}"/>
    <cellStyle name="Total 2 8 2" xfId="20893" xr:uid="{00000000-0005-0000-0000-00004F530000}"/>
    <cellStyle name="Total 2 8 2 2" xfId="20982" xr:uid="{00000000-0005-0000-0000-000050530000}"/>
    <cellStyle name="Total 2 8 2 3" xfId="21842" xr:uid="{128614C2-37AA-4D5D-B7AF-7A57109533A0}"/>
    <cellStyle name="Total 2 8 3" xfId="20894" xr:uid="{00000000-0005-0000-0000-000051530000}"/>
    <cellStyle name="Total 2 8 3 2" xfId="20981" xr:uid="{00000000-0005-0000-0000-000052530000}"/>
    <cellStyle name="Total 2 8 3 3" xfId="21843" xr:uid="{7804F3A4-C5F9-4EE8-887C-A24506BBD36A}"/>
    <cellStyle name="Total 2 8 4" xfId="20895" xr:uid="{00000000-0005-0000-0000-000053530000}"/>
    <cellStyle name="Total 2 8 4 2" xfId="20980" xr:uid="{00000000-0005-0000-0000-000054530000}"/>
    <cellStyle name="Total 2 8 4 3" xfId="21844" xr:uid="{B1454C17-8714-420F-B347-FDE51690A51A}"/>
    <cellStyle name="Total 2 8 5" xfId="20896" xr:uid="{00000000-0005-0000-0000-000055530000}"/>
    <cellStyle name="Total 2 8 5 2" xfId="20979" xr:uid="{00000000-0005-0000-0000-000056530000}"/>
    <cellStyle name="Total 2 8 5 3" xfId="21845" xr:uid="{FA4C603C-8578-4F29-A584-77BC7CB87269}"/>
    <cellStyle name="Total 2 9" xfId="20897" xr:uid="{00000000-0005-0000-0000-000057530000}"/>
    <cellStyle name="Total 2 9 2" xfId="20898" xr:uid="{00000000-0005-0000-0000-000058530000}"/>
    <cellStyle name="Total 2 9 2 2" xfId="20978" xr:uid="{00000000-0005-0000-0000-000059530000}"/>
    <cellStyle name="Total 2 9 2 3" xfId="21846" xr:uid="{FD3B4F02-25BA-4E8A-85D7-29ACFA74B605}"/>
    <cellStyle name="Total 2 9 3" xfId="20899" xr:uid="{00000000-0005-0000-0000-00005A530000}"/>
    <cellStyle name="Total 2 9 3 2" xfId="20977" xr:uid="{00000000-0005-0000-0000-00005B530000}"/>
    <cellStyle name="Total 2 9 3 3" xfId="21847" xr:uid="{7282EA12-2BD5-4299-8324-0584974718DE}"/>
    <cellStyle name="Total 2 9 4" xfId="20900" xr:uid="{00000000-0005-0000-0000-00005C530000}"/>
    <cellStyle name="Total 2 9 4 2" xfId="20976" xr:uid="{00000000-0005-0000-0000-00005D530000}"/>
    <cellStyle name="Total 2 9 4 3" xfId="21848" xr:uid="{06949454-CC7A-44DE-9AA5-CC2D854FB580}"/>
    <cellStyle name="Total 2 9 5" xfId="20901" xr:uid="{00000000-0005-0000-0000-00005E530000}"/>
    <cellStyle name="Total 2 9 5 2" xfId="20975" xr:uid="{00000000-0005-0000-0000-00005F530000}"/>
    <cellStyle name="Total 2 9 5 3" xfId="21849" xr:uid="{B2B72219-C1A2-4D48-AB70-DF428E7E2FBE}"/>
    <cellStyle name="Total 3" xfId="20902" xr:uid="{00000000-0005-0000-0000-000060530000}"/>
    <cellStyle name="Total 3 2" xfId="20903" xr:uid="{00000000-0005-0000-0000-000061530000}"/>
    <cellStyle name="Total 3 2 2" xfId="20973" xr:uid="{00000000-0005-0000-0000-000062530000}"/>
    <cellStyle name="Total 3 2 3" xfId="21851" xr:uid="{56BC6ABB-240F-469A-A5E7-1532AFDE0DC2}"/>
    <cellStyle name="Total 3 3" xfId="20904" xr:uid="{00000000-0005-0000-0000-000063530000}"/>
    <cellStyle name="Total 3 3 2" xfId="20972" xr:uid="{00000000-0005-0000-0000-000064530000}"/>
    <cellStyle name="Total 3 3 3" xfId="21852" xr:uid="{6249A970-C2CD-4CA4-89A2-49A4F9D6116E}"/>
    <cellStyle name="Total 3 4" xfId="20974" xr:uid="{00000000-0005-0000-0000-000065530000}"/>
    <cellStyle name="Total 3 5" xfId="21850" xr:uid="{39CC55E6-CCFF-4B14-801D-FE537A8C2095}"/>
    <cellStyle name="Total 4" xfId="20905" xr:uid="{00000000-0005-0000-0000-000066530000}"/>
    <cellStyle name="Total 4 2" xfId="20906" xr:uid="{00000000-0005-0000-0000-000067530000}"/>
    <cellStyle name="Total 4 2 2" xfId="20970" xr:uid="{00000000-0005-0000-0000-000068530000}"/>
    <cellStyle name="Total 4 2 3" xfId="21854" xr:uid="{BC4049D8-65EA-4A4C-A9F9-4C9F10AC9522}"/>
    <cellStyle name="Total 4 3" xfId="20907" xr:uid="{00000000-0005-0000-0000-000069530000}"/>
    <cellStyle name="Total 4 3 2" xfId="20969" xr:uid="{00000000-0005-0000-0000-00006A530000}"/>
    <cellStyle name="Total 4 3 3" xfId="21855" xr:uid="{C0B2D2CE-FF2F-47D0-98F0-3E11D2836E9F}"/>
    <cellStyle name="Total 4 4" xfId="20971" xr:uid="{00000000-0005-0000-0000-00006B530000}"/>
    <cellStyle name="Total 4 5" xfId="21853" xr:uid="{BF9963F7-9744-45AD-8491-EFC87A1E36A0}"/>
    <cellStyle name="Total 5" xfId="20908" xr:uid="{00000000-0005-0000-0000-00006C530000}"/>
    <cellStyle name="Total 5 2" xfId="20909" xr:uid="{00000000-0005-0000-0000-00006D530000}"/>
    <cellStyle name="Total 5 2 2" xfId="20967" xr:uid="{00000000-0005-0000-0000-00006E530000}"/>
    <cellStyle name="Total 5 2 3" xfId="21857" xr:uid="{8E6903E0-2DF3-4F1E-9DA5-B967A6492644}"/>
    <cellStyle name="Total 5 3" xfId="20910" xr:uid="{00000000-0005-0000-0000-00006F530000}"/>
    <cellStyle name="Total 5 3 2" xfId="20966" xr:uid="{00000000-0005-0000-0000-000070530000}"/>
    <cellStyle name="Total 5 3 3" xfId="21858" xr:uid="{AF06D1D2-D91A-4A8C-95F9-E9BDAC604BEB}"/>
    <cellStyle name="Total 5 4" xfId="20968" xr:uid="{00000000-0005-0000-0000-000071530000}"/>
    <cellStyle name="Total 5 5" xfId="21856" xr:uid="{F00C737A-CCBB-45A0-AEC1-7EF8BEE802E4}"/>
    <cellStyle name="Total 6" xfId="20911" xr:uid="{00000000-0005-0000-0000-000072530000}"/>
    <cellStyle name="Total 6 2" xfId="20912" xr:uid="{00000000-0005-0000-0000-000073530000}"/>
    <cellStyle name="Total 6 2 2" xfId="20964" xr:uid="{00000000-0005-0000-0000-000074530000}"/>
    <cellStyle name="Total 6 2 3" xfId="21860" xr:uid="{C6E6F880-4263-4C10-8D16-C4217EADDF9C}"/>
    <cellStyle name="Total 6 3" xfId="20913" xr:uid="{00000000-0005-0000-0000-000075530000}"/>
    <cellStyle name="Total 6 3 2" xfId="20963" xr:uid="{00000000-0005-0000-0000-000076530000}"/>
    <cellStyle name="Total 6 3 3" xfId="21861" xr:uid="{FC7C89A9-E24F-40EB-A2BB-7E338A628D28}"/>
    <cellStyle name="Total 6 4" xfId="20965" xr:uid="{00000000-0005-0000-0000-000077530000}"/>
    <cellStyle name="Total 6 5" xfId="21859" xr:uid="{008E6298-278C-42A6-B994-D6BDEC3532F6}"/>
    <cellStyle name="Total 7" xfId="20914" xr:uid="{00000000-0005-0000-0000-000078530000}"/>
    <cellStyle name="Total 7 2" xfId="20962" xr:uid="{00000000-0005-0000-0000-000079530000}"/>
    <cellStyle name="Total 7 3" xfId="21862" xr:uid="{FFCF9BAC-632D-402A-81CF-58398A32EC81}"/>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C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avebank.com/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9.9978637043366805E-2"/>
  </sheetPr>
  <dimension ref="A1:C35"/>
  <sheetViews>
    <sheetView tabSelected="1" zoomScale="85" zoomScaleNormal="85" workbookViewId="0">
      <pane xSplit="1" ySplit="7" topLeftCell="B8" activePane="bottomRight" state="frozen"/>
      <selection pane="topRight" activeCell="B1" sqref="B1"/>
      <selection pane="bottomLeft" activeCell="A8" sqref="A8"/>
      <selection pane="bottomRight" activeCell="E13" sqref="E13"/>
    </sheetView>
  </sheetViews>
  <sheetFormatPr defaultRowHeight="14.4"/>
  <cols>
    <col min="1" max="1" width="10.21875" style="1" customWidth="1"/>
    <col min="2" max="2" width="153" bestFit="1" customWidth="1"/>
    <col min="3" max="3" width="39.44140625" customWidth="1"/>
    <col min="7" max="7" width="25" customWidth="1"/>
  </cols>
  <sheetData>
    <row r="1" spans="1:3">
      <c r="A1" s="3"/>
      <c r="B1" s="114" t="s">
        <v>159</v>
      </c>
      <c r="C1" s="44"/>
    </row>
    <row r="2" spans="1:3" s="111" customFormat="1">
      <c r="A2" s="152">
        <v>1</v>
      </c>
      <c r="B2" s="112" t="s">
        <v>160</v>
      </c>
      <c r="C2" s="587" t="s">
        <v>962</v>
      </c>
    </row>
    <row r="3" spans="1:3" s="111" customFormat="1">
      <c r="A3" s="152">
        <v>2</v>
      </c>
      <c r="B3" s="113" t="s">
        <v>161</v>
      </c>
      <c r="C3" s="587" t="s">
        <v>963</v>
      </c>
    </row>
    <row r="4" spans="1:3" s="111" customFormat="1">
      <c r="A4" s="152">
        <v>3</v>
      </c>
      <c r="B4" s="113" t="s">
        <v>162</v>
      </c>
      <c r="C4" s="587" t="s">
        <v>964</v>
      </c>
    </row>
    <row r="5" spans="1:3" s="111" customFormat="1">
      <c r="A5" s="153">
        <v>4</v>
      </c>
      <c r="B5" s="116" t="s">
        <v>163</v>
      </c>
      <c r="C5" s="588" t="s">
        <v>965</v>
      </c>
    </row>
    <row r="6" spans="1:3" s="115" customFormat="1" ht="65.25" customHeight="1">
      <c r="A6" s="680" t="s">
        <v>321</v>
      </c>
      <c r="B6" s="681"/>
      <c r="C6" s="681"/>
    </row>
    <row r="7" spans="1:3">
      <c r="A7" s="229" t="s">
        <v>251</v>
      </c>
      <c r="B7" s="230" t="s">
        <v>164</v>
      </c>
    </row>
    <row r="8" spans="1:3">
      <c r="A8" s="231">
        <v>1</v>
      </c>
      <c r="B8" s="227" t="s">
        <v>139</v>
      </c>
    </row>
    <row r="9" spans="1:3">
      <c r="A9" s="231">
        <v>2</v>
      </c>
      <c r="B9" s="227" t="s">
        <v>165</v>
      </c>
    </row>
    <row r="10" spans="1:3">
      <c r="A10" s="231">
        <v>3</v>
      </c>
      <c r="B10" s="227" t="s">
        <v>166</v>
      </c>
    </row>
    <row r="11" spans="1:3">
      <c r="A11" s="231">
        <v>4</v>
      </c>
      <c r="B11" s="227" t="s">
        <v>167</v>
      </c>
    </row>
    <row r="12" spans="1:3">
      <c r="A12" s="231">
        <v>5</v>
      </c>
      <c r="B12" s="227" t="s">
        <v>107</v>
      </c>
    </row>
    <row r="13" spans="1:3">
      <c r="A13" s="231">
        <v>6</v>
      </c>
      <c r="B13" s="232" t="s">
        <v>91</v>
      </c>
    </row>
    <row r="14" spans="1:3">
      <c r="A14" s="231">
        <v>7</v>
      </c>
      <c r="B14" s="227" t="s">
        <v>168</v>
      </c>
    </row>
    <row r="15" spans="1:3">
      <c r="A15" s="231">
        <v>8</v>
      </c>
      <c r="B15" s="227" t="s">
        <v>171</v>
      </c>
    </row>
    <row r="16" spans="1:3">
      <c r="A16" s="231">
        <v>9</v>
      </c>
      <c r="B16" s="227" t="s">
        <v>85</v>
      </c>
    </row>
    <row r="17" spans="1:2">
      <c r="A17" s="233" t="s">
        <v>378</v>
      </c>
      <c r="B17" s="227" t="s">
        <v>358</v>
      </c>
    </row>
    <row r="18" spans="1:2">
      <c r="A18" s="231">
        <v>10</v>
      </c>
      <c r="B18" s="227" t="s">
        <v>172</v>
      </c>
    </row>
    <row r="19" spans="1:2">
      <c r="A19" s="231">
        <v>11</v>
      </c>
      <c r="B19" s="232" t="s">
        <v>155</v>
      </c>
    </row>
    <row r="20" spans="1:2">
      <c r="A20" s="231">
        <v>12</v>
      </c>
      <c r="B20" s="232" t="s">
        <v>152</v>
      </c>
    </row>
    <row r="21" spans="1:2">
      <c r="A21" s="231">
        <v>13</v>
      </c>
      <c r="B21" s="234" t="s">
        <v>297</v>
      </c>
    </row>
    <row r="22" spans="1:2">
      <c r="A22" s="231">
        <v>14</v>
      </c>
      <c r="B22" s="227" t="s">
        <v>351</v>
      </c>
    </row>
    <row r="23" spans="1:2">
      <c r="A23" s="231">
        <v>15</v>
      </c>
      <c r="B23" s="227" t="s">
        <v>74</v>
      </c>
    </row>
    <row r="24" spans="1:2">
      <c r="A24" s="231">
        <v>15.1</v>
      </c>
      <c r="B24" s="227" t="s">
        <v>387</v>
      </c>
    </row>
    <row r="25" spans="1:2">
      <c r="A25" s="231">
        <v>16</v>
      </c>
      <c r="B25" s="227" t="s">
        <v>453</v>
      </c>
    </row>
    <row r="26" spans="1:2">
      <c r="A26" s="231">
        <v>17</v>
      </c>
      <c r="B26" s="227" t="s">
        <v>677</v>
      </c>
    </row>
    <row r="27" spans="1:2">
      <c r="A27" s="231">
        <v>18</v>
      </c>
      <c r="B27" s="227" t="s">
        <v>939</v>
      </c>
    </row>
    <row r="28" spans="1:2">
      <c r="A28" s="231">
        <v>19</v>
      </c>
      <c r="B28" s="227" t="s">
        <v>940</v>
      </c>
    </row>
    <row r="29" spans="1:2">
      <c r="A29" s="231">
        <v>20</v>
      </c>
      <c r="B29" s="227" t="s">
        <v>941</v>
      </c>
    </row>
    <row r="30" spans="1:2">
      <c r="A30" s="231">
        <v>21</v>
      </c>
      <c r="B30" s="227" t="s">
        <v>546</v>
      </c>
    </row>
    <row r="31" spans="1:2">
      <c r="A31" s="231">
        <v>22</v>
      </c>
      <c r="B31" s="227" t="s">
        <v>942</v>
      </c>
    </row>
    <row r="32" spans="1:2" ht="26.4">
      <c r="A32" s="231">
        <v>23</v>
      </c>
      <c r="B32" s="572" t="s">
        <v>938</v>
      </c>
    </row>
    <row r="33" spans="1:2">
      <c r="A33" s="231">
        <v>24</v>
      </c>
      <c r="B33" s="227" t="s">
        <v>943</v>
      </c>
    </row>
    <row r="34" spans="1:2">
      <c r="A34" s="231">
        <v>25</v>
      </c>
      <c r="B34" s="227" t="s">
        <v>944</v>
      </c>
    </row>
    <row r="35" spans="1:2">
      <c r="A35" s="231">
        <v>26</v>
      </c>
      <c r="B35" s="227" t="s">
        <v>723</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xr:uid="{00000000-0004-0000-0000-000007000000}"/>
    <hyperlink ref="B16" location="'9. Capital'!A1" display="ცხრილი 9: საზედამხედველო კაპიტალი" xr:uid="{00000000-0004-0000-0000-000008000000}"/>
    <hyperlink ref="B18"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0" location="'12. CRM'!A1" display="საკრედიტო რისკის მიტიგაცია" xr:uid="{00000000-0004-0000-0000-00000A000000}"/>
    <hyperlink ref="B19" location="'11. CRWA'!A1" display="საკრედიტო რისკის მიხედვით შეწონილი რისკის პოზიციები" xr:uid="{00000000-0004-0000-0000-00000B000000}"/>
    <hyperlink ref="B21"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3"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2"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4" location="'15.1. LR'!A1" display="ლევერიჯის კოეფიციენტი" xr:uid="{00000000-0004-0000-0000-000010000000}"/>
    <hyperlink ref="B25" location="'16. NSFR'!A1" display="წმინდა სტაბილური დაფინანსების კოეფიციენტი" xr:uid="{00000000-0004-0000-0000-000011000000}"/>
    <hyperlink ref="B26"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7"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28"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0" location="'21. NPL'!A1" display="უმოქმედო სესხების ცვლილება" xr:uid="{00000000-0004-0000-0000-000015000000}"/>
    <hyperlink ref="B31"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2"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3"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4"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29" location="'20. Reserves'!A1" display="რეზერვის ცვლილება სესხებზე და კორპორატიულ სავალო ფასიანი ქაღალდებზე" xr:uid="{00000000-0004-0000-0000-00001A000000}"/>
    <hyperlink ref="B35" location="'26. Retail Products'!A1" display="ზოგადი ინფორმაცია საცალო პროდუქტებზე" xr:uid="{00000000-0004-0000-0000-00001B000000}"/>
    <hyperlink ref="C5" r:id="rId1" xr:uid="{F431114C-40B0-4BC4-BF7C-61CA1158FEFF}"/>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9.9978637043366805E-2"/>
  </sheetPr>
  <dimension ref="A1:L51"/>
  <sheetViews>
    <sheetView zoomScale="70" zoomScaleNormal="70" workbookViewId="0">
      <pane xSplit="1" ySplit="5" topLeftCell="B6" activePane="bottomRight" state="frozen"/>
      <selection pane="topRight" activeCell="B1" sqref="B1"/>
      <selection pane="bottomLeft" activeCell="A6" sqref="A6"/>
      <selection pane="bottomRight" activeCell="N25" sqref="N25"/>
    </sheetView>
  </sheetViews>
  <sheetFormatPr defaultRowHeight="14.4"/>
  <cols>
    <col min="1" max="1" width="9.5546875" style="11" bestFit="1" customWidth="1"/>
    <col min="2" max="2" width="88.33203125" style="9" customWidth="1"/>
    <col min="3" max="3" width="12.77734375" style="9" customWidth="1"/>
    <col min="4" max="7" width="12.77734375" style="1" customWidth="1"/>
    <col min="8" max="8" width="6.77734375" customWidth="1"/>
    <col min="9" max="12" width="11.21875" customWidth="1"/>
  </cols>
  <sheetData>
    <row r="1" spans="1:12">
      <c r="A1" s="10" t="s">
        <v>108</v>
      </c>
      <c r="B1" s="269" t="str">
        <f>Info!C2</f>
        <v>სს პეივ ბანკ ჯორჯია</v>
      </c>
    </row>
    <row r="2" spans="1:12">
      <c r="A2" s="10" t="s">
        <v>109</v>
      </c>
      <c r="B2" s="297">
        <v>45657</v>
      </c>
    </row>
    <row r="3" spans="1:12" ht="15" thickBot="1">
      <c r="A3" s="10"/>
    </row>
    <row r="4" spans="1:12" ht="15" thickBot="1">
      <c r="A4" s="30" t="s">
        <v>252</v>
      </c>
      <c r="B4" s="134" t="s">
        <v>139</v>
      </c>
      <c r="C4" s="135"/>
      <c r="D4" s="682" t="s">
        <v>936</v>
      </c>
      <c r="E4" s="683"/>
      <c r="F4" s="683"/>
      <c r="G4" s="684"/>
      <c r="I4" s="685" t="s">
        <v>937</v>
      </c>
      <c r="J4" s="686"/>
      <c r="K4" s="686"/>
      <c r="L4" s="687"/>
    </row>
    <row r="5" spans="1:12">
      <c r="A5" s="184" t="s">
        <v>25</v>
      </c>
      <c r="B5" s="185"/>
      <c r="C5" s="283" t="str">
        <f>INT((MONTH($B$2))/3)&amp;"Q"&amp;"-"&amp;YEAR($B$2)</f>
        <v>4Q-2024</v>
      </c>
      <c r="D5" s="642" t="str">
        <f>IF(INT(MONTH($B$2))=3, "4"&amp;"Q"&amp;"-"&amp;YEAR($B$2)-1, IF(INT(MONTH($B$2))=6, "1"&amp;"Q"&amp;"-"&amp;YEAR($B$2), IF(INT(MONTH($B$2))=9, "2"&amp;"Q"&amp;"-"&amp;YEAR($B$2),IF(INT(MONTH($B$2))=12, "3"&amp;"Q"&amp;"-"&amp;YEAR($B$2), 0))))</f>
        <v>3Q-2024</v>
      </c>
      <c r="E5" s="283" t="str">
        <f>IF(INT(MONTH($B$2))=3, "3"&amp;"Q"&amp;"-"&amp;YEAR($B$2)-1, IF(INT(MONTH($B$2))=6, "4"&amp;"Q"&amp;"-"&amp;YEAR($B$2)-1, IF(INT(MONTH($B$2))=9, "1"&amp;"Q"&amp;"-"&amp;YEAR($B$2),IF(INT(MONTH($B$2))=12, "2"&amp;"Q"&amp;"-"&amp;YEAR($B$2), 0))))</f>
        <v>2Q-2024</v>
      </c>
      <c r="F5" s="283" t="str">
        <f>IF(INT(MONTH($B$2))=3, "2"&amp;"Q"&amp;"-"&amp;YEAR($B$2)-1, IF(INT(MONTH($B$2))=6, "3"&amp;"Q"&amp;"-"&amp;YEAR($B$2)-1, IF(INT(MONTH($B$2))=9, "4"&amp;"Q"&amp;"-"&amp;YEAR($B$2)-1,IF(INT(MONTH($B$2))=12, "1"&amp;"Q"&amp;"-"&amp;YEAR($B$2), 0))))</f>
        <v>1Q-2024</v>
      </c>
      <c r="G5" s="284" t="str">
        <f>IF(INT(MONTH($B$2))=3, "1"&amp;"Q"&amp;"-"&amp;YEAR($B$2)-1, IF(INT(MONTH($B$2))=6, "2"&amp;"Q"&amp;"-"&amp;YEAR($B$2)-1, IF(INT(MONTH($B$2))=9, "3"&amp;"Q"&amp;"-"&amp;YEAR($B$2)-1,IF(INT(MONTH($B$2))=12, "4"&amp;"Q"&amp;"-"&amp;YEAR($B$2)-1, 0))))</f>
        <v>4Q-2023</v>
      </c>
      <c r="I5" s="553" t="str">
        <f>D5</f>
        <v>3Q-2024</v>
      </c>
      <c r="J5" s="283" t="str">
        <f t="shared" ref="J5:L5" si="0">E5</f>
        <v>2Q-2024</v>
      </c>
      <c r="K5" s="283" t="str">
        <f t="shared" si="0"/>
        <v>1Q-2024</v>
      </c>
      <c r="L5" s="284" t="str">
        <f t="shared" si="0"/>
        <v>4Q-2023</v>
      </c>
    </row>
    <row r="6" spans="1:12">
      <c r="A6" s="285"/>
      <c r="B6" s="286" t="s">
        <v>106</v>
      </c>
      <c r="C6" s="186"/>
      <c r="D6" s="186"/>
      <c r="E6" s="186"/>
      <c r="F6" s="186"/>
      <c r="G6" s="187"/>
      <c r="I6" s="554"/>
      <c r="J6" s="186"/>
      <c r="K6" s="186"/>
      <c r="L6" s="187"/>
    </row>
    <row r="7" spans="1:12">
      <c r="A7" s="285"/>
      <c r="B7" s="287" t="s">
        <v>110</v>
      </c>
      <c r="C7" s="186"/>
      <c r="D7" s="186"/>
      <c r="E7" s="186"/>
      <c r="F7" s="186"/>
      <c r="G7" s="187"/>
      <c r="I7" s="554"/>
      <c r="J7" s="186"/>
      <c r="K7" s="186"/>
      <c r="L7" s="187"/>
    </row>
    <row r="8" spans="1:12">
      <c r="A8" s="273">
        <v>1</v>
      </c>
      <c r="B8" s="274" t="s">
        <v>22</v>
      </c>
      <c r="C8" s="645">
        <v>7160433.9499999993</v>
      </c>
      <c r="D8" s="288">
        <v>7354346.4798980001</v>
      </c>
      <c r="E8" s="288">
        <v>7524779.0183999995</v>
      </c>
      <c r="F8" s="288">
        <v>5074825.1100000003</v>
      </c>
      <c r="G8" s="289"/>
      <c r="I8" s="555"/>
      <c r="J8" s="556"/>
      <c r="K8" s="556"/>
      <c r="L8" s="557"/>
    </row>
    <row r="9" spans="1:12">
      <c r="A9" s="273">
        <v>2</v>
      </c>
      <c r="B9" s="274" t="s">
        <v>86</v>
      </c>
      <c r="C9" s="645">
        <v>7160433.9499999993</v>
      </c>
      <c r="D9" s="288">
        <v>7354346.4798980001</v>
      </c>
      <c r="E9" s="288">
        <v>7524779.0183999995</v>
      </c>
      <c r="F9" s="288">
        <v>5074825.1100000003</v>
      </c>
      <c r="G9" s="289"/>
      <c r="I9" s="555"/>
      <c r="J9" s="556"/>
      <c r="K9" s="556"/>
      <c r="L9" s="557"/>
    </row>
    <row r="10" spans="1:12">
      <c r="A10" s="273">
        <v>3</v>
      </c>
      <c r="B10" s="274" t="s">
        <v>85</v>
      </c>
      <c r="C10" s="645">
        <v>7160433.9499999993</v>
      </c>
      <c r="D10" s="288">
        <v>7354346.4798980001</v>
      </c>
      <c r="E10" s="288">
        <v>7524779.0183999995</v>
      </c>
      <c r="F10" s="288">
        <v>5074825.1100000003</v>
      </c>
      <c r="G10" s="289"/>
      <c r="I10" s="555"/>
      <c r="J10" s="556"/>
      <c r="K10" s="556"/>
      <c r="L10" s="557"/>
    </row>
    <row r="11" spans="1:12">
      <c r="A11" s="273">
        <v>4</v>
      </c>
      <c r="B11" s="274" t="s">
        <v>445</v>
      </c>
      <c r="C11" s="645">
        <v>245827.35145959997</v>
      </c>
      <c r="D11" s="288">
        <v>868093.87419494521</v>
      </c>
      <c r="E11" s="288">
        <v>904075.097259945</v>
      </c>
      <c r="F11" s="288">
        <v>534965.63542499999</v>
      </c>
      <c r="G11" s="289"/>
      <c r="I11" s="555"/>
      <c r="J11" s="556"/>
      <c r="K11" s="556"/>
      <c r="L11" s="557"/>
    </row>
    <row r="12" spans="1:12">
      <c r="A12" s="273">
        <v>5</v>
      </c>
      <c r="B12" s="274" t="s">
        <v>446</v>
      </c>
      <c r="C12" s="645">
        <v>299227.50325399998</v>
      </c>
      <c r="D12" s="288">
        <v>1002100.4958864752</v>
      </c>
      <c r="E12" s="288">
        <v>1043163.573761475</v>
      </c>
      <c r="F12" s="288">
        <v>617268.04087500006</v>
      </c>
      <c r="G12" s="289"/>
      <c r="I12" s="555"/>
      <c r="J12" s="556"/>
      <c r="K12" s="556"/>
      <c r="L12" s="557"/>
    </row>
    <row r="13" spans="1:12">
      <c r="A13" s="273">
        <v>6</v>
      </c>
      <c r="B13" s="274" t="s">
        <v>447</v>
      </c>
      <c r="C13" s="645">
        <v>370313.53464919992</v>
      </c>
      <c r="D13" s="288">
        <v>1180761.4276885153</v>
      </c>
      <c r="E13" s="288">
        <v>1228614.875763515</v>
      </c>
      <c r="F13" s="288">
        <v>727004.58147500001</v>
      </c>
      <c r="G13" s="289"/>
      <c r="I13" s="555"/>
      <c r="J13" s="556"/>
      <c r="K13" s="556"/>
      <c r="L13" s="557"/>
    </row>
    <row r="14" spans="1:12">
      <c r="A14" s="285"/>
      <c r="B14" s="286" t="s">
        <v>449</v>
      </c>
      <c r="C14" s="186"/>
      <c r="D14" s="186"/>
      <c r="E14" s="186"/>
      <c r="F14" s="186"/>
      <c r="G14" s="187"/>
      <c r="I14" s="554"/>
      <c r="J14" s="186"/>
      <c r="K14" s="186"/>
      <c r="L14" s="187"/>
    </row>
    <row r="15" spans="1:12" ht="22.05" customHeight="1">
      <c r="A15" s="273">
        <v>7</v>
      </c>
      <c r="B15" s="274" t="s">
        <v>448</v>
      </c>
      <c r="C15" s="646">
        <v>3126160.3297599996</v>
      </c>
      <c r="D15" s="288">
        <v>8878432.3901020009</v>
      </c>
      <c r="E15" s="288">
        <v>9272565.1001019999</v>
      </c>
      <c r="F15" s="288">
        <v>5486827.0300000003</v>
      </c>
      <c r="G15" s="289"/>
      <c r="I15" s="555"/>
      <c r="J15" s="556"/>
      <c r="K15" s="556"/>
      <c r="L15" s="557"/>
    </row>
    <row r="16" spans="1:12">
      <c r="A16" s="285"/>
      <c r="B16" s="286" t="s">
        <v>452</v>
      </c>
      <c r="C16" s="186"/>
      <c r="D16" s="186"/>
      <c r="E16" s="186"/>
      <c r="F16" s="186"/>
      <c r="G16" s="187"/>
      <c r="I16" s="554"/>
      <c r="J16" s="186"/>
      <c r="K16" s="186"/>
      <c r="L16" s="187"/>
    </row>
    <row r="17" spans="1:12">
      <c r="A17" s="273"/>
      <c r="B17" s="287" t="s">
        <v>435</v>
      </c>
      <c r="C17" s="186"/>
      <c r="D17" s="186"/>
      <c r="E17" s="186"/>
      <c r="F17" s="186"/>
      <c r="G17" s="187"/>
      <c r="I17" s="554"/>
      <c r="J17" s="186"/>
      <c r="K17" s="186"/>
      <c r="L17" s="187"/>
    </row>
    <row r="18" spans="1:12">
      <c r="A18" s="273">
        <v>8</v>
      </c>
      <c r="B18" s="274" t="s">
        <v>443</v>
      </c>
      <c r="C18" s="647">
        <v>2.2904883930088502</v>
      </c>
      <c r="D18" s="298">
        <v>0.82833839992934932</v>
      </c>
      <c r="E18" s="298">
        <v>0.81150996915807316</v>
      </c>
      <c r="F18" s="298">
        <v>0.92491071474509379</v>
      </c>
      <c r="G18" s="299"/>
      <c r="I18" s="558"/>
      <c r="J18" s="559"/>
      <c r="K18" s="559"/>
      <c r="L18" s="560"/>
    </row>
    <row r="19" spans="1:12" ht="15" customHeight="1">
      <c r="A19" s="273">
        <v>9</v>
      </c>
      <c r="B19" s="274" t="s">
        <v>442</v>
      </c>
      <c r="C19" s="647">
        <v>2.2904883930088502</v>
      </c>
      <c r="D19" s="298">
        <v>0.82833839992934932</v>
      </c>
      <c r="E19" s="298">
        <v>0.81150996915807316</v>
      </c>
      <c r="F19" s="298">
        <v>0.92491071474509379</v>
      </c>
      <c r="G19" s="299"/>
      <c r="I19" s="558"/>
      <c r="J19" s="559"/>
      <c r="K19" s="559"/>
      <c r="L19" s="560"/>
    </row>
    <row r="20" spans="1:12">
      <c r="A20" s="273">
        <v>10</v>
      </c>
      <c r="B20" s="274" t="s">
        <v>444</v>
      </c>
      <c r="C20" s="647">
        <v>2.2904883930088502</v>
      </c>
      <c r="D20" s="298">
        <v>0.82833839992934932</v>
      </c>
      <c r="E20" s="298">
        <v>0.81150996915807316</v>
      </c>
      <c r="F20" s="298">
        <v>0.92491071474509379</v>
      </c>
      <c r="G20" s="299"/>
      <c r="I20" s="558"/>
      <c r="J20" s="559"/>
      <c r="K20" s="559"/>
      <c r="L20" s="560"/>
    </row>
    <row r="21" spans="1:12">
      <c r="A21" s="273">
        <v>11</v>
      </c>
      <c r="B21" s="274" t="s">
        <v>445</v>
      </c>
      <c r="C21" s="647">
        <v>7.8635554651310072E-2</v>
      </c>
      <c r="D21" s="298">
        <v>9.777557974792124E-2</v>
      </c>
      <c r="E21" s="298">
        <v>9.7500000000000003E-2</v>
      </c>
      <c r="F21" s="298">
        <v>9.7500000000000003E-2</v>
      </c>
      <c r="G21" s="299"/>
      <c r="I21" s="558"/>
      <c r="J21" s="559"/>
      <c r="K21" s="559"/>
      <c r="L21" s="560"/>
    </row>
    <row r="22" spans="1:12">
      <c r="A22" s="273">
        <v>12</v>
      </c>
      <c r="B22" s="274" t="s">
        <v>446</v>
      </c>
      <c r="C22" s="647">
        <v>9.5717260693718845E-2</v>
      </c>
      <c r="D22" s="298">
        <v>0.11286908001953737</v>
      </c>
      <c r="E22" s="298">
        <v>0.1125</v>
      </c>
      <c r="F22" s="298">
        <v>0.1125</v>
      </c>
      <c r="G22" s="299"/>
      <c r="I22" s="558"/>
      <c r="J22" s="559"/>
      <c r="K22" s="559"/>
      <c r="L22" s="560"/>
    </row>
    <row r="23" spans="1:12">
      <c r="A23" s="273">
        <v>13</v>
      </c>
      <c r="B23" s="274" t="s">
        <v>447</v>
      </c>
      <c r="C23" s="647">
        <v>0.11845634759162513</v>
      </c>
      <c r="D23" s="298">
        <v>0.13299210669271649</v>
      </c>
      <c r="E23" s="298">
        <v>0.13250000000000001</v>
      </c>
      <c r="F23" s="298">
        <v>0.13250000000000001</v>
      </c>
      <c r="G23" s="299"/>
      <c r="I23" s="558"/>
      <c r="J23" s="559"/>
      <c r="K23" s="559"/>
      <c r="L23" s="560"/>
    </row>
    <row r="24" spans="1:12">
      <c r="A24" s="285"/>
      <c r="B24" s="286" t="s">
        <v>6</v>
      </c>
      <c r="C24" s="186"/>
      <c r="D24" s="186"/>
      <c r="E24" s="186"/>
      <c r="F24" s="186"/>
      <c r="G24" s="187"/>
      <c r="I24" s="554"/>
      <c r="J24" s="186"/>
      <c r="K24" s="186"/>
      <c r="L24" s="187"/>
    </row>
    <row r="25" spans="1:12" ht="15" customHeight="1">
      <c r="A25" s="290">
        <v>14</v>
      </c>
      <c r="B25" s="291" t="s">
        <v>7</v>
      </c>
      <c r="C25" s="648">
        <v>6.7858347769004401E-2</v>
      </c>
      <c r="D25" s="298">
        <v>6.6197990778702365E-2</v>
      </c>
      <c r="E25" s="298">
        <v>6.204372539781966E-2</v>
      </c>
      <c r="F25" s="298">
        <v>6.5872647048621377E-2</v>
      </c>
      <c r="G25" s="294"/>
      <c r="I25" s="561"/>
      <c r="J25" s="562"/>
      <c r="K25" s="562"/>
      <c r="L25" s="563"/>
    </row>
    <row r="26" spans="1:12">
      <c r="A26" s="290">
        <v>15</v>
      </c>
      <c r="B26" s="291" t="s">
        <v>8</v>
      </c>
      <c r="C26" s="648">
        <v>0</v>
      </c>
      <c r="D26" s="298">
        <v>0</v>
      </c>
      <c r="E26" s="298">
        <v>0</v>
      </c>
      <c r="F26" s="298">
        <v>0</v>
      </c>
      <c r="G26" s="294"/>
      <c r="I26" s="561"/>
      <c r="J26" s="562"/>
      <c r="K26" s="562"/>
      <c r="L26" s="563"/>
    </row>
    <row r="27" spans="1:12">
      <c r="A27" s="290">
        <v>16</v>
      </c>
      <c r="B27" s="291" t="s">
        <v>9</v>
      </c>
      <c r="C27" s="861">
        <v>-0.1411580828955431</v>
      </c>
      <c r="D27" s="862">
        <v>-7.4045213076350452E-2</v>
      </c>
      <c r="E27" s="862">
        <v>-6.5558704529591769E-2</v>
      </c>
      <c r="F27" s="862">
        <v>-3.3001725079338782E-3</v>
      </c>
      <c r="G27" s="294"/>
      <c r="I27" s="561"/>
      <c r="J27" s="562"/>
      <c r="K27" s="562"/>
      <c r="L27" s="563"/>
    </row>
    <row r="28" spans="1:12">
      <c r="A28" s="290">
        <v>17</v>
      </c>
      <c r="B28" s="291" t="s">
        <v>140</v>
      </c>
      <c r="C28" s="648">
        <v>6.7858347769004401E-2</v>
      </c>
      <c r="D28" s="578">
        <v>6.6197990778702365E-2</v>
      </c>
      <c r="E28" s="578">
        <v>6.204372539781966E-2</v>
      </c>
      <c r="F28" s="578">
        <v>6.5872647048621377E-2</v>
      </c>
      <c r="G28" s="294"/>
      <c r="I28" s="561"/>
      <c r="J28" s="562"/>
      <c r="K28" s="562"/>
      <c r="L28" s="563"/>
    </row>
    <row r="29" spans="1:12">
      <c r="A29" s="290">
        <v>18</v>
      </c>
      <c r="B29" s="291" t="s">
        <v>10</v>
      </c>
      <c r="C29" s="648">
        <v>-0.1334865588347669</v>
      </c>
      <c r="D29" s="578">
        <v>-2.3705041155177686E-2</v>
      </c>
      <c r="E29" s="578">
        <v>-6.8220173460858985E-2</v>
      </c>
      <c r="F29" s="578">
        <v>-3.3001725079338782E-3</v>
      </c>
      <c r="G29" s="294"/>
      <c r="I29" s="561"/>
      <c r="J29" s="562"/>
      <c r="K29" s="562"/>
      <c r="L29" s="563"/>
    </row>
    <row r="30" spans="1:12">
      <c r="A30" s="290">
        <v>19</v>
      </c>
      <c r="B30" s="291" t="s">
        <v>11</v>
      </c>
      <c r="C30" s="648">
        <v>-0.15516494467684588</v>
      </c>
      <c r="D30" s="578">
        <v>-7.9571960876634262E-2</v>
      </c>
      <c r="E30" s="578">
        <v>-7.1864996405404294E-2</v>
      </c>
      <c r="F30" s="578">
        <v>-3.3968389138793955E-3</v>
      </c>
      <c r="G30" s="294"/>
      <c r="I30" s="561"/>
      <c r="J30" s="562"/>
      <c r="K30" s="562"/>
      <c r="L30" s="563"/>
    </row>
    <row r="31" spans="1:12">
      <c r="A31" s="285"/>
      <c r="B31" s="286" t="s">
        <v>12</v>
      </c>
      <c r="C31" s="186"/>
      <c r="D31" s="186"/>
      <c r="E31" s="186"/>
      <c r="F31" s="186"/>
      <c r="G31" s="187"/>
      <c r="I31" s="554"/>
      <c r="J31" s="186"/>
      <c r="K31" s="186"/>
      <c r="L31" s="187"/>
    </row>
    <row r="32" spans="1:12">
      <c r="A32" s="290">
        <v>20</v>
      </c>
      <c r="B32" s="291" t="s">
        <v>13</v>
      </c>
      <c r="C32" s="649">
        <v>0</v>
      </c>
      <c r="D32" s="292">
        <v>0</v>
      </c>
      <c r="E32" s="293">
        <v>0</v>
      </c>
      <c r="F32" s="293">
        <v>0</v>
      </c>
      <c r="G32" s="294"/>
      <c r="I32" s="561"/>
      <c r="J32" s="562"/>
      <c r="K32" s="562"/>
      <c r="L32" s="563"/>
    </row>
    <row r="33" spans="1:12" ht="15" customHeight="1">
      <c r="A33" s="290">
        <v>21</v>
      </c>
      <c r="B33" s="291" t="s">
        <v>958</v>
      </c>
      <c r="C33" s="649">
        <v>0</v>
      </c>
      <c r="D33" s="292">
        <v>0</v>
      </c>
      <c r="E33" s="293">
        <v>0</v>
      </c>
      <c r="F33" s="293">
        <v>0</v>
      </c>
      <c r="G33" s="294"/>
      <c r="I33" s="561"/>
      <c r="J33" s="562"/>
      <c r="K33" s="562"/>
      <c r="L33" s="563"/>
    </row>
    <row r="34" spans="1:12">
      <c r="A34" s="290">
        <v>22</v>
      </c>
      <c r="B34" s="291" t="s">
        <v>14</v>
      </c>
      <c r="C34" s="649">
        <v>0</v>
      </c>
      <c r="D34" s="292">
        <v>0</v>
      </c>
      <c r="E34" s="293">
        <v>0</v>
      </c>
      <c r="F34" s="293">
        <v>0</v>
      </c>
      <c r="G34" s="294"/>
      <c r="I34" s="561"/>
      <c r="J34" s="562"/>
      <c r="K34" s="562"/>
      <c r="L34" s="563"/>
    </row>
    <row r="35" spans="1:12" ht="15" customHeight="1">
      <c r="A35" s="290">
        <v>23</v>
      </c>
      <c r="B35" s="291" t="s">
        <v>15</v>
      </c>
      <c r="C35" s="649">
        <v>0</v>
      </c>
      <c r="D35" s="292">
        <v>0</v>
      </c>
      <c r="E35" s="293">
        <v>0</v>
      </c>
      <c r="F35" s="293">
        <v>0</v>
      </c>
      <c r="G35" s="294"/>
      <c r="I35" s="561"/>
      <c r="J35" s="562"/>
      <c r="K35" s="562"/>
      <c r="L35" s="563"/>
    </row>
    <row r="36" spans="1:12">
      <c r="A36" s="290">
        <v>24</v>
      </c>
      <c r="B36" s="291" t="s">
        <v>16</v>
      </c>
      <c r="C36" s="649">
        <v>0</v>
      </c>
      <c r="D36" s="292">
        <v>0</v>
      </c>
      <c r="E36" s="293">
        <v>0</v>
      </c>
      <c r="F36" s="293">
        <v>0</v>
      </c>
      <c r="G36" s="294"/>
      <c r="I36" s="561"/>
      <c r="J36" s="562"/>
      <c r="K36" s="562"/>
      <c r="L36" s="563"/>
    </row>
    <row r="37" spans="1:12" ht="15" customHeight="1">
      <c r="A37" s="285"/>
      <c r="B37" s="286" t="s">
        <v>17</v>
      </c>
      <c r="C37" s="186"/>
      <c r="D37" s="186"/>
      <c r="E37" s="186"/>
      <c r="F37" s="186"/>
      <c r="G37" s="187"/>
      <c r="I37" s="554"/>
      <c r="J37" s="186"/>
      <c r="K37" s="186"/>
      <c r="L37" s="187"/>
    </row>
    <row r="38" spans="1:12" ht="15" customHeight="1">
      <c r="A38" s="290">
        <v>25</v>
      </c>
      <c r="B38" s="291" t="s">
        <v>18</v>
      </c>
      <c r="C38" s="650">
        <v>0.9074778163511128</v>
      </c>
      <c r="D38" s="576">
        <v>0.94954649786269707</v>
      </c>
      <c r="E38" s="576">
        <v>0.97413296793697524</v>
      </c>
      <c r="F38" s="576">
        <v>0.94534114373501699</v>
      </c>
      <c r="G38" s="295"/>
      <c r="I38" s="564"/>
      <c r="J38" s="565"/>
      <c r="K38" s="565"/>
      <c r="L38" s="566"/>
    </row>
    <row r="39" spans="1:12" ht="15" customHeight="1">
      <c r="A39" s="290">
        <v>26</v>
      </c>
      <c r="B39" s="291" t="s">
        <v>19</v>
      </c>
      <c r="C39" s="650">
        <v>0.35670614966880487</v>
      </c>
      <c r="D39" s="576">
        <v>0.99307669473340854</v>
      </c>
      <c r="E39" s="576">
        <v>0.89842776605166197</v>
      </c>
      <c r="F39" s="576">
        <v>0.54605842613548983</v>
      </c>
      <c r="G39" s="295"/>
      <c r="I39" s="564"/>
      <c r="J39" s="565"/>
      <c r="K39" s="565"/>
      <c r="L39" s="566"/>
    </row>
    <row r="40" spans="1:12" ht="15" customHeight="1">
      <c r="A40" s="290">
        <v>27</v>
      </c>
      <c r="B40" s="292" t="s">
        <v>20</v>
      </c>
      <c r="C40" s="651">
        <v>0.14441667991948853</v>
      </c>
      <c r="D40" s="577">
        <v>0</v>
      </c>
      <c r="E40" s="577">
        <v>0</v>
      </c>
      <c r="F40" s="577">
        <v>0</v>
      </c>
      <c r="G40" s="295"/>
      <c r="I40" s="564"/>
      <c r="J40" s="565"/>
      <c r="K40" s="565"/>
      <c r="L40" s="566"/>
    </row>
    <row r="41" spans="1:12" ht="15" customHeight="1">
      <c r="A41" s="296"/>
      <c r="B41" s="286" t="s">
        <v>356</v>
      </c>
      <c r="C41" s="186"/>
      <c r="D41" s="186"/>
      <c r="E41" s="186"/>
      <c r="F41" s="186"/>
      <c r="G41" s="187"/>
      <c r="I41" s="554"/>
      <c r="J41" s="186"/>
      <c r="K41" s="186"/>
      <c r="L41" s="187"/>
    </row>
    <row r="42" spans="1:12" ht="15" customHeight="1">
      <c r="A42" s="290">
        <v>28</v>
      </c>
      <c r="B42" s="329" t="s">
        <v>340</v>
      </c>
      <c r="C42" s="857">
        <f>'14. LCR'!H23</f>
        <v>452655.96401639312</v>
      </c>
      <c r="D42" s="858">
        <v>3268.8172043010754</v>
      </c>
      <c r="E42" s="858">
        <v>0</v>
      </c>
      <c r="F42" s="858">
        <v>0</v>
      </c>
      <c r="G42" s="295"/>
      <c r="I42" s="564"/>
      <c r="J42" s="565"/>
      <c r="K42" s="565"/>
      <c r="L42" s="566"/>
    </row>
    <row r="43" spans="1:12">
      <c r="A43" s="290">
        <v>29</v>
      </c>
      <c r="B43" s="291" t="s">
        <v>341</v>
      </c>
      <c r="C43" s="859">
        <f>'14. LCR'!H24</f>
        <v>-7279430.0585573772</v>
      </c>
      <c r="D43" s="859">
        <v>-7487783.5431182776</v>
      </c>
      <c r="E43" s="860">
        <v>0</v>
      </c>
      <c r="F43" s="860">
        <v>0</v>
      </c>
      <c r="G43" s="294"/>
      <c r="I43" s="561"/>
      <c r="J43" s="562"/>
      <c r="K43" s="562"/>
      <c r="L43" s="563"/>
    </row>
    <row r="44" spans="1:12">
      <c r="A44" s="325">
        <v>30</v>
      </c>
      <c r="B44" s="326" t="s">
        <v>339</v>
      </c>
      <c r="C44" s="857" t="s">
        <v>976</v>
      </c>
      <c r="D44" s="858" t="s">
        <v>976</v>
      </c>
      <c r="E44" s="858" t="s">
        <v>976</v>
      </c>
      <c r="F44" s="858" t="s">
        <v>976</v>
      </c>
      <c r="G44" s="295"/>
      <c r="I44" s="564"/>
      <c r="J44" s="565"/>
      <c r="K44" s="565"/>
      <c r="L44" s="566"/>
    </row>
    <row r="45" spans="1:12">
      <c r="A45" s="325"/>
      <c r="B45" s="286" t="s">
        <v>453</v>
      </c>
      <c r="C45" s="186"/>
      <c r="D45" s="186"/>
      <c r="E45" s="186"/>
      <c r="F45" s="186"/>
      <c r="G45" s="187"/>
      <c r="I45" s="554"/>
      <c r="J45" s="186"/>
      <c r="K45" s="186"/>
      <c r="L45" s="187"/>
    </row>
    <row r="46" spans="1:12">
      <c r="A46" s="325">
        <v>31</v>
      </c>
      <c r="B46" s="326" t="s">
        <v>460</v>
      </c>
      <c r="C46" s="652">
        <v>7796839.9099999992</v>
      </c>
      <c r="D46" s="327">
        <v>7354346.4798980001</v>
      </c>
      <c r="E46" s="327">
        <v>7524779.0183999995</v>
      </c>
      <c r="F46" s="327">
        <v>5074825.1100000003</v>
      </c>
      <c r="G46" s="328"/>
      <c r="I46" s="567"/>
      <c r="J46" s="568"/>
      <c r="K46" s="568"/>
      <c r="L46" s="328"/>
    </row>
    <row r="47" spans="1:12">
      <c r="A47" s="325">
        <v>32</v>
      </c>
      <c r="B47" s="326" t="s">
        <v>473</v>
      </c>
      <c r="C47" s="652">
        <v>1729785.8715000001</v>
      </c>
      <c r="D47" s="327">
        <v>1417466.1060000027</v>
      </c>
      <c r="E47" s="327">
        <v>1286901.0734999999</v>
      </c>
      <c r="F47" s="327">
        <v>796409.24499999988</v>
      </c>
      <c r="G47" s="328"/>
      <c r="I47" s="567"/>
      <c r="J47" s="568"/>
      <c r="K47" s="568"/>
      <c r="L47" s="328"/>
    </row>
    <row r="48" spans="1:12" ht="15" thickBot="1">
      <c r="A48" s="71">
        <v>33</v>
      </c>
      <c r="B48" s="154" t="s">
        <v>487</v>
      </c>
      <c r="C48" s="653">
        <v>4.5074017764053629</v>
      </c>
      <c r="D48" s="579">
        <v>5.1883755447609881</v>
      </c>
      <c r="E48" s="579">
        <v>5.8472085954010202</v>
      </c>
      <c r="F48" s="579">
        <v>6.3721323450985317</v>
      </c>
      <c r="G48" s="155"/>
      <c r="I48" s="569"/>
      <c r="J48" s="570"/>
      <c r="K48" s="570"/>
      <c r="L48" s="571"/>
    </row>
    <row r="49" spans="1:2">
      <c r="A49" s="12"/>
    </row>
    <row r="50" spans="1:2" ht="41.4">
      <c r="B50" s="14" t="s">
        <v>945</v>
      </c>
    </row>
    <row r="51" spans="1:2" ht="69">
      <c r="B51" s="211" t="s">
        <v>355</v>
      </c>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H72"/>
  <sheetViews>
    <sheetView zoomScale="70" zoomScaleNormal="70" workbookViewId="0">
      <selection activeCell="H73" sqref="H73"/>
    </sheetView>
  </sheetViews>
  <sheetFormatPr defaultRowHeight="14.4"/>
  <cols>
    <col min="1" max="1" width="8.77734375" style="404"/>
    <col min="2" max="2" width="69.21875" style="379" customWidth="1"/>
    <col min="3" max="3" width="13.6640625" customWidth="1"/>
    <col min="4" max="4" width="14.44140625" customWidth="1"/>
    <col min="5" max="5" width="13.77734375" bestFit="1" customWidth="1"/>
    <col min="6" max="8" width="13.21875" customWidth="1"/>
  </cols>
  <sheetData>
    <row r="1" spans="1:8">
      <c r="A1" s="10" t="s">
        <v>108</v>
      </c>
      <c r="B1" s="269" t="str">
        <f>Info!C2</f>
        <v>სს პეივ ბანკ ჯორჯია</v>
      </c>
      <c r="C1" s="9"/>
      <c r="D1" s="1"/>
      <c r="E1" s="1"/>
      <c r="F1" s="1"/>
      <c r="G1" s="1"/>
    </row>
    <row r="2" spans="1:8">
      <c r="A2" s="10" t="s">
        <v>109</v>
      </c>
      <c r="B2" s="297">
        <f>'1. key ratios'!B2</f>
        <v>45657</v>
      </c>
      <c r="C2" s="9"/>
      <c r="D2" s="1"/>
      <c r="E2" s="1"/>
      <c r="F2" s="1"/>
      <c r="G2" s="1"/>
    </row>
    <row r="3" spans="1:8">
      <c r="A3" s="10"/>
      <c r="B3" s="9"/>
      <c r="C3" s="9"/>
      <c r="D3" s="1"/>
      <c r="E3" s="1"/>
      <c r="F3" s="1"/>
      <c r="G3" s="1"/>
    </row>
    <row r="4" spans="1:8" ht="21" customHeight="1">
      <c r="A4" s="694" t="s">
        <v>25</v>
      </c>
      <c r="B4" s="695" t="s">
        <v>729</v>
      </c>
      <c r="C4" s="697" t="s">
        <v>114</v>
      </c>
      <c r="D4" s="697"/>
      <c r="E4" s="697"/>
      <c r="F4" s="697" t="s">
        <v>115</v>
      </c>
      <c r="G4" s="697"/>
      <c r="H4" s="698"/>
    </row>
    <row r="5" spans="1:8" ht="21" customHeight="1">
      <c r="A5" s="694"/>
      <c r="B5" s="696"/>
      <c r="C5" s="654" t="s">
        <v>26</v>
      </c>
      <c r="D5" s="654" t="s">
        <v>88</v>
      </c>
      <c r="E5" s="353" t="s">
        <v>66</v>
      </c>
      <c r="F5" s="353" t="s">
        <v>26</v>
      </c>
      <c r="G5" s="353" t="s">
        <v>88</v>
      </c>
      <c r="H5" s="353" t="s">
        <v>66</v>
      </c>
    </row>
    <row r="6" spans="1:8" ht="26.55" customHeight="1">
      <c r="A6" s="694"/>
      <c r="B6" s="354" t="s">
        <v>95</v>
      </c>
      <c r="C6" s="699"/>
      <c r="D6" s="700"/>
      <c r="E6" s="700"/>
      <c r="F6" s="700"/>
      <c r="G6" s="700"/>
      <c r="H6" s="701"/>
    </row>
    <row r="7" spans="1:8" ht="22.95" customHeight="1">
      <c r="A7" s="392">
        <v>1</v>
      </c>
      <c r="B7" s="355" t="s">
        <v>843</v>
      </c>
      <c r="C7" s="655">
        <f>SUM(C8:C10)</f>
        <v>7480029.0999999996</v>
      </c>
      <c r="D7" s="655">
        <f>SUM(D8:D10)</f>
        <v>498544.54999999981</v>
      </c>
      <c r="E7" s="628">
        <f>C7+D7</f>
        <v>7978573.6499999994</v>
      </c>
      <c r="F7" s="627">
        <f>SUM(F8:F10)</f>
        <v>0</v>
      </c>
      <c r="G7" s="627">
        <f>SUM(G8:G10)</f>
        <v>0</v>
      </c>
      <c r="H7" s="628">
        <f>F7+G7</f>
        <v>0</v>
      </c>
    </row>
    <row r="8" spans="1:8">
      <c r="A8" s="392">
        <v>1.1000000000000001</v>
      </c>
      <c r="B8" s="356" t="s">
        <v>96</v>
      </c>
      <c r="C8" s="655">
        <v>0</v>
      </c>
      <c r="D8" s="655">
        <v>0</v>
      </c>
      <c r="E8" s="628">
        <f t="shared" ref="E8:E36" si="0">C8+D8</f>
        <v>0</v>
      </c>
      <c r="F8" s="627"/>
      <c r="G8" s="627"/>
      <c r="H8" s="628">
        <f t="shared" ref="H8:H36" si="1">F8+G8</f>
        <v>0</v>
      </c>
    </row>
    <row r="9" spans="1:8">
      <c r="A9" s="392">
        <v>1.2</v>
      </c>
      <c r="B9" s="356" t="s">
        <v>97</v>
      </c>
      <c r="C9" s="655">
        <v>380559.56</v>
      </c>
      <c r="D9" s="655">
        <v>15540.5</v>
      </c>
      <c r="E9" s="628">
        <f t="shared" si="0"/>
        <v>396100.06</v>
      </c>
      <c r="F9" s="627"/>
      <c r="G9" s="627"/>
      <c r="H9" s="628">
        <f t="shared" si="1"/>
        <v>0</v>
      </c>
    </row>
    <row r="10" spans="1:8">
      <c r="A10" s="392">
        <v>1.3</v>
      </c>
      <c r="B10" s="356" t="s">
        <v>98</v>
      </c>
      <c r="C10" s="655">
        <v>7099469.54</v>
      </c>
      <c r="D10" s="655">
        <v>483004.04999999981</v>
      </c>
      <c r="E10" s="628">
        <f t="shared" si="0"/>
        <v>7582473.5899999999</v>
      </c>
      <c r="F10" s="627"/>
      <c r="G10" s="627"/>
      <c r="H10" s="628">
        <f t="shared" si="1"/>
        <v>0</v>
      </c>
    </row>
    <row r="11" spans="1:8">
      <c r="A11" s="392">
        <v>2</v>
      </c>
      <c r="B11" s="357" t="s">
        <v>730</v>
      </c>
      <c r="C11" s="655">
        <v>0</v>
      </c>
      <c r="D11" s="655">
        <v>0</v>
      </c>
      <c r="E11" s="628">
        <f t="shared" si="0"/>
        <v>0</v>
      </c>
      <c r="F11" s="627"/>
      <c r="G11" s="627"/>
      <c r="H11" s="628">
        <f t="shared" si="1"/>
        <v>0</v>
      </c>
    </row>
    <row r="12" spans="1:8">
      <c r="A12" s="392">
        <v>2.1</v>
      </c>
      <c r="B12" s="358" t="s">
        <v>731</v>
      </c>
      <c r="C12" s="655">
        <v>0</v>
      </c>
      <c r="D12" s="655">
        <v>0</v>
      </c>
      <c r="E12" s="628">
        <f t="shared" si="0"/>
        <v>0</v>
      </c>
      <c r="F12" s="627"/>
      <c r="G12" s="627"/>
      <c r="H12" s="628">
        <f t="shared" si="1"/>
        <v>0</v>
      </c>
    </row>
    <row r="13" spans="1:8" ht="26.55" customHeight="1">
      <c r="A13" s="392">
        <v>3</v>
      </c>
      <c r="B13" s="359" t="s">
        <v>732</v>
      </c>
      <c r="C13" s="655"/>
      <c r="D13" s="655"/>
      <c r="E13" s="628">
        <f t="shared" si="0"/>
        <v>0</v>
      </c>
      <c r="F13" s="627"/>
      <c r="G13" s="627"/>
      <c r="H13" s="628">
        <f t="shared" si="1"/>
        <v>0</v>
      </c>
    </row>
    <row r="14" spans="1:8" ht="26.55" customHeight="1">
      <c r="A14" s="392">
        <v>4</v>
      </c>
      <c r="B14" s="360" t="s">
        <v>733</v>
      </c>
      <c r="C14" s="655"/>
      <c r="D14" s="655"/>
      <c r="E14" s="628">
        <f t="shared" si="0"/>
        <v>0</v>
      </c>
      <c r="F14" s="627"/>
      <c r="G14" s="627"/>
      <c r="H14" s="628">
        <f t="shared" si="1"/>
        <v>0</v>
      </c>
    </row>
    <row r="15" spans="1:8" ht="24.45" customHeight="1">
      <c r="A15" s="392">
        <v>5</v>
      </c>
      <c r="B15" s="360" t="s">
        <v>734</v>
      </c>
      <c r="C15" s="656">
        <f>SUM(C16:C18)</f>
        <v>0</v>
      </c>
      <c r="D15" s="656">
        <f>SUM(D16:D18)</f>
        <v>0</v>
      </c>
      <c r="E15" s="630">
        <f t="shared" si="0"/>
        <v>0</v>
      </c>
      <c r="F15" s="629">
        <f>SUM(F16:F18)</f>
        <v>0</v>
      </c>
      <c r="G15" s="629">
        <f>SUM(G16:G18)</f>
        <v>0</v>
      </c>
      <c r="H15" s="630">
        <f t="shared" si="1"/>
        <v>0</v>
      </c>
    </row>
    <row r="16" spans="1:8">
      <c r="A16" s="392">
        <v>5.0999999999999996</v>
      </c>
      <c r="B16" s="361" t="s">
        <v>735</v>
      </c>
      <c r="C16" s="655">
        <v>0</v>
      </c>
      <c r="D16" s="655">
        <v>0</v>
      </c>
      <c r="E16" s="628">
        <f t="shared" si="0"/>
        <v>0</v>
      </c>
      <c r="F16" s="627"/>
      <c r="G16" s="627"/>
      <c r="H16" s="628">
        <f t="shared" si="1"/>
        <v>0</v>
      </c>
    </row>
    <row r="17" spans="1:8">
      <c r="A17" s="392">
        <v>5.2</v>
      </c>
      <c r="B17" s="361" t="s">
        <v>569</v>
      </c>
      <c r="C17" s="655">
        <v>0</v>
      </c>
      <c r="D17" s="655">
        <v>0</v>
      </c>
      <c r="E17" s="628">
        <f t="shared" si="0"/>
        <v>0</v>
      </c>
      <c r="F17" s="627"/>
      <c r="G17" s="627"/>
      <c r="H17" s="628">
        <f t="shared" si="1"/>
        <v>0</v>
      </c>
    </row>
    <row r="18" spans="1:8">
      <c r="A18" s="392">
        <v>5.3</v>
      </c>
      <c r="B18" s="361" t="s">
        <v>736</v>
      </c>
      <c r="C18" s="655"/>
      <c r="D18" s="655"/>
      <c r="E18" s="628">
        <f t="shared" si="0"/>
        <v>0</v>
      </c>
      <c r="F18" s="627"/>
      <c r="G18" s="627"/>
      <c r="H18" s="628">
        <f t="shared" si="1"/>
        <v>0</v>
      </c>
    </row>
    <row r="19" spans="1:8">
      <c r="A19" s="392">
        <v>6</v>
      </c>
      <c r="B19" s="359" t="s">
        <v>737</v>
      </c>
      <c r="C19" s="655">
        <f>SUM(C20:C21)</f>
        <v>0</v>
      </c>
      <c r="D19" s="655">
        <f>SUM(D20:D21)</f>
        <v>0</v>
      </c>
      <c r="E19" s="628">
        <f t="shared" si="0"/>
        <v>0</v>
      </c>
      <c r="F19" s="627">
        <f>SUM(F20:F21)</f>
        <v>0</v>
      </c>
      <c r="G19" s="627">
        <f>SUM(G20:G21)</f>
        <v>0</v>
      </c>
      <c r="H19" s="628">
        <f t="shared" si="1"/>
        <v>0</v>
      </c>
    </row>
    <row r="20" spans="1:8">
      <c r="A20" s="392">
        <v>6.1</v>
      </c>
      <c r="B20" s="361" t="s">
        <v>569</v>
      </c>
      <c r="C20" s="655">
        <v>0</v>
      </c>
      <c r="D20" s="655">
        <v>0</v>
      </c>
      <c r="E20" s="628">
        <f t="shared" si="0"/>
        <v>0</v>
      </c>
      <c r="F20" s="627"/>
      <c r="G20" s="627"/>
      <c r="H20" s="628">
        <f t="shared" si="1"/>
        <v>0</v>
      </c>
    </row>
    <row r="21" spans="1:8">
      <c r="A21" s="392">
        <v>6.2</v>
      </c>
      <c r="B21" s="361" t="s">
        <v>736</v>
      </c>
      <c r="C21" s="655">
        <v>0</v>
      </c>
      <c r="D21" s="655">
        <v>0</v>
      </c>
      <c r="E21" s="628">
        <f t="shared" si="0"/>
        <v>0</v>
      </c>
      <c r="F21" s="627"/>
      <c r="G21" s="627"/>
      <c r="H21" s="628">
        <f t="shared" si="1"/>
        <v>0</v>
      </c>
    </row>
    <row r="22" spans="1:8">
      <c r="A22" s="392">
        <v>7</v>
      </c>
      <c r="B22" s="362" t="s">
        <v>738</v>
      </c>
      <c r="C22" s="655">
        <v>0</v>
      </c>
      <c r="D22" s="655">
        <v>0</v>
      </c>
      <c r="E22" s="628">
        <f t="shared" si="0"/>
        <v>0</v>
      </c>
      <c r="F22" s="627"/>
      <c r="G22" s="627"/>
      <c r="H22" s="628">
        <f t="shared" si="1"/>
        <v>0</v>
      </c>
    </row>
    <row r="23" spans="1:8">
      <c r="A23" s="392">
        <v>8</v>
      </c>
      <c r="B23" s="363" t="s">
        <v>739</v>
      </c>
      <c r="C23" s="655">
        <v>0</v>
      </c>
      <c r="D23" s="655">
        <v>0</v>
      </c>
      <c r="E23" s="628">
        <f t="shared" si="0"/>
        <v>0</v>
      </c>
      <c r="F23" s="627"/>
      <c r="G23" s="627"/>
      <c r="H23" s="628">
        <f t="shared" si="1"/>
        <v>0</v>
      </c>
    </row>
    <row r="24" spans="1:8">
      <c r="A24" s="392">
        <v>9</v>
      </c>
      <c r="B24" s="360" t="s">
        <v>740</v>
      </c>
      <c r="C24" s="655">
        <f>SUM(C25:C26)</f>
        <v>4992.66</v>
      </c>
      <c r="D24" s="655">
        <f>SUM(D25:D26)</f>
        <v>0</v>
      </c>
      <c r="E24" s="628">
        <f t="shared" si="0"/>
        <v>4992.66</v>
      </c>
      <c r="F24" s="627">
        <f>SUM(F25:F26)</f>
        <v>0</v>
      </c>
      <c r="G24" s="627">
        <f>SUM(G25:G26)</f>
        <v>0</v>
      </c>
      <c r="H24" s="628">
        <f t="shared" si="1"/>
        <v>0</v>
      </c>
    </row>
    <row r="25" spans="1:8">
      <c r="A25" s="392">
        <v>9.1</v>
      </c>
      <c r="B25" s="364" t="s">
        <v>741</v>
      </c>
      <c r="C25" s="655">
        <v>4992.66</v>
      </c>
      <c r="D25" s="655">
        <v>0</v>
      </c>
      <c r="E25" s="628">
        <f t="shared" si="0"/>
        <v>4992.66</v>
      </c>
      <c r="F25" s="627"/>
      <c r="G25" s="627"/>
      <c r="H25" s="628">
        <f t="shared" si="1"/>
        <v>0</v>
      </c>
    </row>
    <row r="26" spans="1:8">
      <c r="A26" s="392">
        <v>9.1999999999999993</v>
      </c>
      <c r="B26" s="364" t="s">
        <v>742</v>
      </c>
      <c r="C26" s="655">
        <v>0</v>
      </c>
      <c r="D26" s="655">
        <v>0</v>
      </c>
      <c r="E26" s="628">
        <f t="shared" si="0"/>
        <v>0</v>
      </c>
      <c r="F26" s="627"/>
      <c r="G26" s="627"/>
      <c r="H26" s="628">
        <f t="shared" si="1"/>
        <v>0</v>
      </c>
    </row>
    <row r="27" spans="1:8">
      <c r="A27" s="392">
        <v>10</v>
      </c>
      <c r="B27" s="360" t="s">
        <v>36</v>
      </c>
      <c r="C27" s="655">
        <f>SUM(C28:C29)</f>
        <v>262285.44</v>
      </c>
      <c r="D27" s="655">
        <f>SUM(D28:D29)</f>
        <v>0</v>
      </c>
      <c r="E27" s="628">
        <f t="shared" si="0"/>
        <v>262285.44</v>
      </c>
      <c r="F27" s="627">
        <f>SUM(F28:F29)</f>
        <v>0</v>
      </c>
      <c r="G27" s="627">
        <f>SUM(G28:G29)</f>
        <v>0</v>
      </c>
      <c r="H27" s="628">
        <f t="shared" si="1"/>
        <v>0</v>
      </c>
    </row>
    <row r="28" spans="1:8">
      <c r="A28" s="392">
        <v>10.1</v>
      </c>
      <c r="B28" s="364" t="s">
        <v>743</v>
      </c>
      <c r="C28" s="655">
        <v>0</v>
      </c>
      <c r="D28" s="655">
        <v>0</v>
      </c>
      <c r="E28" s="628">
        <f t="shared" si="0"/>
        <v>0</v>
      </c>
      <c r="F28" s="627"/>
      <c r="G28" s="627"/>
      <c r="H28" s="628">
        <f t="shared" si="1"/>
        <v>0</v>
      </c>
    </row>
    <row r="29" spans="1:8">
      <c r="A29" s="392">
        <v>10.199999999999999</v>
      </c>
      <c r="B29" s="364" t="s">
        <v>744</v>
      </c>
      <c r="C29" s="655">
        <v>262285.44</v>
      </c>
      <c r="D29" s="655">
        <v>0</v>
      </c>
      <c r="E29" s="628">
        <f t="shared" si="0"/>
        <v>262285.44</v>
      </c>
      <c r="F29" s="627"/>
      <c r="G29" s="627"/>
      <c r="H29" s="628">
        <f t="shared" si="1"/>
        <v>0</v>
      </c>
    </row>
    <row r="30" spans="1:8">
      <c r="A30" s="392">
        <v>11</v>
      </c>
      <c r="B30" s="360" t="s">
        <v>745</v>
      </c>
      <c r="C30" s="655">
        <f>SUM(C31:C32)</f>
        <v>94887.16</v>
      </c>
      <c r="D30" s="655">
        <f>SUM(D31:D32)</f>
        <v>0</v>
      </c>
      <c r="E30" s="628">
        <f t="shared" si="0"/>
        <v>94887.16</v>
      </c>
      <c r="F30" s="627">
        <f>SUM(F31:F32)</f>
        <v>0</v>
      </c>
      <c r="G30" s="627">
        <f>SUM(G31:G32)</f>
        <v>0</v>
      </c>
      <c r="H30" s="628">
        <f t="shared" si="1"/>
        <v>0</v>
      </c>
    </row>
    <row r="31" spans="1:8">
      <c r="A31" s="392">
        <v>11.1</v>
      </c>
      <c r="B31" s="364" t="s">
        <v>746</v>
      </c>
      <c r="C31" s="655">
        <v>94887.16</v>
      </c>
      <c r="D31" s="655">
        <v>0</v>
      </c>
      <c r="E31" s="628">
        <f t="shared" si="0"/>
        <v>94887.16</v>
      </c>
      <c r="F31" s="627"/>
      <c r="G31" s="627"/>
      <c r="H31" s="628">
        <f t="shared" si="1"/>
        <v>0</v>
      </c>
    </row>
    <row r="32" spans="1:8">
      <c r="A32" s="392">
        <v>11.2</v>
      </c>
      <c r="B32" s="364" t="s">
        <v>747</v>
      </c>
      <c r="C32" s="655">
        <v>0</v>
      </c>
      <c r="D32" s="655">
        <v>0</v>
      </c>
      <c r="E32" s="628">
        <f t="shared" si="0"/>
        <v>0</v>
      </c>
      <c r="F32" s="627"/>
      <c r="G32" s="627"/>
      <c r="H32" s="628">
        <f t="shared" si="1"/>
        <v>0</v>
      </c>
    </row>
    <row r="33" spans="1:8">
      <c r="A33" s="392">
        <v>13</v>
      </c>
      <c r="B33" s="360" t="s">
        <v>99</v>
      </c>
      <c r="C33" s="655">
        <v>44588.770000000004</v>
      </c>
      <c r="D33" s="655">
        <v>428141.24</v>
      </c>
      <c r="E33" s="628">
        <f t="shared" si="0"/>
        <v>472730.01</v>
      </c>
      <c r="F33" s="627"/>
      <c r="G33" s="627"/>
      <c r="H33" s="628">
        <f t="shared" si="1"/>
        <v>0</v>
      </c>
    </row>
    <row r="34" spans="1:8">
      <c r="A34" s="392">
        <v>13.1</v>
      </c>
      <c r="B34" s="365" t="s">
        <v>748</v>
      </c>
      <c r="C34" s="655">
        <v>0</v>
      </c>
      <c r="D34" s="655">
        <v>0</v>
      </c>
      <c r="E34" s="628">
        <f t="shared" si="0"/>
        <v>0</v>
      </c>
      <c r="F34" s="627"/>
      <c r="G34" s="627"/>
      <c r="H34" s="628">
        <f t="shared" si="1"/>
        <v>0</v>
      </c>
    </row>
    <row r="35" spans="1:8">
      <c r="A35" s="392">
        <v>13.2</v>
      </c>
      <c r="B35" s="365" t="s">
        <v>749</v>
      </c>
      <c r="C35" s="655">
        <v>0</v>
      </c>
      <c r="D35" s="655">
        <v>0</v>
      </c>
      <c r="E35" s="628">
        <f t="shared" si="0"/>
        <v>0</v>
      </c>
      <c r="F35" s="627"/>
      <c r="G35" s="627"/>
      <c r="H35" s="628">
        <f t="shared" si="1"/>
        <v>0</v>
      </c>
    </row>
    <row r="36" spans="1:8">
      <c r="A36" s="392">
        <v>14</v>
      </c>
      <c r="B36" s="366" t="s">
        <v>750</v>
      </c>
      <c r="C36" s="655">
        <f>SUM(C7,C11,C13,C14,C15,C19,C22,C23,C24,C27,C30,C33)</f>
        <v>7886783.1299999999</v>
      </c>
      <c r="D36" s="655">
        <f>SUM(D7,D11,D13,D14,D15,D19,D22,D23,D24,D27,D30,D33)</f>
        <v>926685.7899999998</v>
      </c>
      <c r="E36" s="628">
        <f t="shared" si="0"/>
        <v>8813468.9199999999</v>
      </c>
      <c r="F36" s="627">
        <f>SUM(F7,F11,F13,F14,F15,F19,F22,F23,F24,F27,F30,F33)</f>
        <v>0</v>
      </c>
      <c r="G36" s="627">
        <f>SUM(G7,G11,G13,G14,G15,G19,G22,G23,G24,G27,G30,G33)</f>
        <v>0</v>
      </c>
      <c r="H36" s="628">
        <f t="shared" si="1"/>
        <v>0</v>
      </c>
    </row>
    <row r="37" spans="1:8" ht="22.5" customHeight="1">
      <c r="A37" s="392"/>
      <c r="B37" s="367" t="s">
        <v>104</v>
      </c>
      <c r="C37" s="688"/>
      <c r="D37" s="689"/>
      <c r="E37" s="689"/>
      <c r="F37" s="689"/>
      <c r="G37" s="689"/>
      <c r="H37" s="690"/>
    </row>
    <row r="38" spans="1:8">
      <c r="A38" s="392">
        <v>15</v>
      </c>
      <c r="B38" s="368" t="s">
        <v>751</v>
      </c>
      <c r="C38" s="655">
        <v>0</v>
      </c>
      <c r="D38" s="655">
        <v>0</v>
      </c>
      <c r="E38" s="631">
        <f>C38+D38</f>
        <v>0</v>
      </c>
      <c r="F38" s="632"/>
      <c r="G38" s="632"/>
      <c r="H38" s="631">
        <f>F38+G38</f>
        <v>0</v>
      </c>
    </row>
    <row r="39" spans="1:8">
      <c r="A39" s="392">
        <v>15.1</v>
      </c>
      <c r="B39" s="369" t="s">
        <v>731</v>
      </c>
      <c r="C39" s="655">
        <f>C38</f>
        <v>0</v>
      </c>
      <c r="D39" s="655">
        <f>D38</f>
        <v>0</v>
      </c>
      <c r="E39" s="631">
        <f t="shared" ref="E39:E53" si="2">C39+D39</f>
        <v>0</v>
      </c>
      <c r="F39" s="632"/>
      <c r="G39" s="632"/>
      <c r="H39" s="631">
        <f t="shared" ref="H39:H53" si="3">F39+G39</f>
        <v>0</v>
      </c>
    </row>
    <row r="40" spans="1:8" ht="24" customHeight="1">
      <c r="A40" s="392">
        <v>16</v>
      </c>
      <c r="B40" s="362" t="s">
        <v>752</v>
      </c>
      <c r="C40" s="655"/>
      <c r="D40" s="655"/>
      <c r="E40" s="631">
        <f t="shared" si="2"/>
        <v>0</v>
      </c>
      <c r="F40" s="632"/>
      <c r="G40" s="632"/>
      <c r="H40" s="631">
        <f t="shared" si="3"/>
        <v>0</v>
      </c>
    </row>
    <row r="41" spans="1:8">
      <c r="A41" s="392">
        <v>17</v>
      </c>
      <c r="B41" s="362" t="s">
        <v>753</v>
      </c>
      <c r="C41" s="655">
        <f>SUM(C42:C45)</f>
        <v>810377.6100000001</v>
      </c>
      <c r="D41" s="655">
        <f>SUM(D42:D45)</f>
        <v>462434.31000000029</v>
      </c>
      <c r="E41" s="631">
        <f t="shared" si="2"/>
        <v>1272811.9200000004</v>
      </c>
      <c r="F41" s="632">
        <f>SUM(F42:F45)</f>
        <v>0</v>
      </c>
      <c r="G41" s="632">
        <f>SUM(G42:G45)</f>
        <v>0</v>
      </c>
      <c r="H41" s="631">
        <f t="shared" si="3"/>
        <v>0</v>
      </c>
    </row>
    <row r="42" spans="1:8">
      <c r="A42" s="392">
        <v>17.100000000000001</v>
      </c>
      <c r="B42" s="370" t="s">
        <v>754</v>
      </c>
      <c r="C42" s="655">
        <v>810377.6100000001</v>
      </c>
      <c r="D42" s="655">
        <v>462434.31000000029</v>
      </c>
      <c r="E42" s="631">
        <f t="shared" si="2"/>
        <v>1272811.9200000004</v>
      </c>
      <c r="F42" s="632"/>
      <c r="G42" s="632"/>
      <c r="H42" s="631">
        <f t="shared" si="3"/>
        <v>0</v>
      </c>
    </row>
    <row r="43" spans="1:8">
      <c r="A43" s="392">
        <v>17.2</v>
      </c>
      <c r="B43" s="371" t="s">
        <v>100</v>
      </c>
      <c r="C43" s="655">
        <v>0</v>
      </c>
      <c r="D43" s="655">
        <v>0</v>
      </c>
      <c r="E43" s="631">
        <f t="shared" si="2"/>
        <v>0</v>
      </c>
      <c r="F43" s="632"/>
      <c r="G43" s="632"/>
      <c r="H43" s="631">
        <f t="shared" si="3"/>
        <v>0</v>
      </c>
    </row>
    <row r="44" spans="1:8">
      <c r="A44" s="392">
        <v>17.3</v>
      </c>
      <c r="B44" s="370" t="s">
        <v>755</v>
      </c>
      <c r="C44" s="655">
        <v>0</v>
      </c>
      <c r="D44" s="655">
        <v>0</v>
      </c>
      <c r="E44" s="631">
        <f t="shared" si="2"/>
        <v>0</v>
      </c>
      <c r="F44" s="632"/>
      <c r="G44" s="632"/>
      <c r="H44" s="631">
        <f t="shared" si="3"/>
        <v>0</v>
      </c>
    </row>
    <row r="45" spans="1:8">
      <c r="A45" s="392">
        <v>17.399999999999999</v>
      </c>
      <c r="B45" s="370" t="s">
        <v>756</v>
      </c>
      <c r="C45" s="655">
        <v>0</v>
      </c>
      <c r="D45" s="655">
        <v>0</v>
      </c>
      <c r="E45" s="631">
        <f t="shared" si="2"/>
        <v>0</v>
      </c>
      <c r="F45" s="632"/>
      <c r="G45" s="632"/>
      <c r="H45" s="631">
        <f t="shared" si="3"/>
        <v>0</v>
      </c>
    </row>
    <row r="46" spans="1:8">
      <c r="A46" s="392">
        <v>18</v>
      </c>
      <c r="B46" s="360" t="s">
        <v>757</v>
      </c>
      <c r="C46" s="655">
        <v>0</v>
      </c>
      <c r="D46" s="655">
        <v>0</v>
      </c>
      <c r="E46" s="631">
        <f t="shared" si="2"/>
        <v>0</v>
      </c>
      <c r="F46" s="632"/>
      <c r="G46" s="632"/>
      <c r="H46" s="631">
        <f t="shared" si="3"/>
        <v>0</v>
      </c>
    </row>
    <row r="47" spans="1:8">
      <c r="A47" s="392">
        <v>19</v>
      </c>
      <c r="B47" s="360" t="s">
        <v>758</v>
      </c>
      <c r="C47" s="655">
        <f>SUM(C48:C49)</f>
        <v>0</v>
      </c>
      <c r="D47" s="655">
        <f>SUM(D48:D49)</f>
        <v>0</v>
      </c>
      <c r="E47" s="631">
        <f t="shared" si="2"/>
        <v>0</v>
      </c>
      <c r="F47" s="632">
        <f>SUM(F48:F49)</f>
        <v>0</v>
      </c>
      <c r="G47" s="632">
        <f>SUM(G48:G49)</f>
        <v>0</v>
      </c>
      <c r="H47" s="631">
        <f t="shared" si="3"/>
        <v>0</v>
      </c>
    </row>
    <row r="48" spans="1:8">
      <c r="A48" s="392">
        <v>19.100000000000001</v>
      </c>
      <c r="B48" s="372" t="s">
        <v>759</v>
      </c>
      <c r="C48" s="655">
        <v>0</v>
      </c>
      <c r="D48" s="655">
        <v>0</v>
      </c>
      <c r="E48" s="631">
        <f t="shared" si="2"/>
        <v>0</v>
      </c>
      <c r="F48" s="632"/>
      <c r="G48" s="632"/>
      <c r="H48" s="631">
        <f t="shared" si="3"/>
        <v>0</v>
      </c>
    </row>
    <row r="49" spans="1:8">
      <c r="A49" s="392">
        <v>19.2</v>
      </c>
      <c r="B49" s="373" t="s">
        <v>760</v>
      </c>
      <c r="C49" s="655">
        <v>0</v>
      </c>
      <c r="D49" s="655">
        <v>0</v>
      </c>
      <c r="E49" s="631">
        <f t="shared" si="2"/>
        <v>0</v>
      </c>
      <c r="F49" s="632"/>
      <c r="G49" s="632"/>
      <c r="H49" s="631">
        <f t="shared" si="3"/>
        <v>0</v>
      </c>
    </row>
    <row r="50" spans="1:8">
      <c r="A50" s="392">
        <v>20</v>
      </c>
      <c r="B50" s="374" t="s">
        <v>101</v>
      </c>
      <c r="C50" s="655">
        <v>0</v>
      </c>
      <c r="D50" s="655">
        <v>0</v>
      </c>
      <c r="E50" s="631">
        <f t="shared" si="2"/>
        <v>0</v>
      </c>
      <c r="F50" s="632"/>
      <c r="G50" s="632"/>
      <c r="H50" s="631">
        <f t="shared" si="3"/>
        <v>0</v>
      </c>
    </row>
    <row r="51" spans="1:8">
      <c r="A51" s="392">
        <v>21</v>
      </c>
      <c r="B51" s="375" t="s">
        <v>89</v>
      </c>
      <c r="C51" s="655">
        <v>84283.01</v>
      </c>
      <c r="D51" s="655">
        <v>33654.599999999991</v>
      </c>
      <c r="E51" s="631">
        <f t="shared" si="2"/>
        <v>117937.60999999999</v>
      </c>
      <c r="F51" s="632"/>
      <c r="G51" s="632"/>
      <c r="H51" s="631">
        <f t="shared" si="3"/>
        <v>0</v>
      </c>
    </row>
    <row r="52" spans="1:8">
      <c r="A52" s="392">
        <v>21.1</v>
      </c>
      <c r="B52" s="371" t="s">
        <v>761</v>
      </c>
      <c r="C52" s="655">
        <v>0</v>
      </c>
      <c r="D52" s="655">
        <v>0</v>
      </c>
      <c r="E52" s="631">
        <f t="shared" si="2"/>
        <v>0</v>
      </c>
      <c r="F52" s="632"/>
      <c r="G52" s="632"/>
      <c r="H52" s="631">
        <f t="shared" si="3"/>
        <v>0</v>
      </c>
    </row>
    <row r="53" spans="1:8">
      <c r="A53" s="392">
        <v>22</v>
      </c>
      <c r="B53" s="374" t="s">
        <v>762</v>
      </c>
      <c r="C53" s="655">
        <f>SUM(C38,C40,C41,C46,C47,C50,C51)</f>
        <v>894660.62000000011</v>
      </c>
      <c r="D53" s="655">
        <f>SUM(D38,D40,D41,D46,D47,D50,D51)</f>
        <v>496088.91000000027</v>
      </c>
      <c r="E53" s="631">
        <f t="shared" si="2"/>
        <v>1390749.5300000003</v>
      </c>
      <c r="F53" s="632">
        <f>SUM(F38,F40,F41,F46,F47,F50,F51)</f>
        <v>0</v>
      </c>
      <c r="G53" s="632">
        <f>SUM(G38,G40,G41,G46,G47,G50,G51)</f>
        <v>0</v>
      </c>
      <c r="H53" s="631">
        <f t="shared" si="3"/>
        <v>0</v>
      </c>
    </row>
    <row r="54" spans="1:8" ht="24" customHeight="1">
      <c r="A54" s="392"/>
      <c r="B54" s="376" t="s">
        <v>763</v>
      </c>
      <c r="C54" s="691"/>
      <c r="D54" s="692"/>
      <c r="E54" s="692"/>
      <c r="F54" s="692"/>
      <c r="G54" s="692"/>
      <c r="H54" s="693"/>
    </row>
    <row r="55" spans="1:8">
      <c r="A55" s="392">
        <v>23</v>
      </c>
      <c r="B55" s="374" t="s">
        <v>105</v>
      </c>
      <c r="C55" s="655">
        <v>8052000</v>
      </c>
      <c r="D55" s="655">
        <v>0</v>
      </c>
      <c r="E55" s="631">
        <f>C55+D55</f>
        <v>8052000</v>
      </c>
      <c r="F55" s="632"/>
      <c r="G55" s="632"/>
      <c r="H55" s="631">
        <f>F55+G55</f>
        <v>0</v>
      </c>
    </row>
    <row r="56" spans="1:8">
      <c r="A56" s="392">
        <v>24</v>
      </c>
      <c r="B56" s="374" t="s">
        <v>764</v>
      </c>
      <c r="C56" s="655">
        <v>0</v>
      </c>
      <c r="D56" s="655">
        <v>0</v>
      </c>
      <c r="E56" s="631">
        <f t="shared" ref="E56:E69" si="4">C56+D56</f>
        <v>0</v>
      </c>
      <c r="F56" s="632"/>
      <c r="G56" s="632"/>
      <c r="H56" s="631">
        <f t="shared" ref="H56:H69" si="5">F56+G56</f>
        <v>0</v>
      </c>
    </row>
    <row r="57" spans="1:8">
      <c r="A57" s="392">
        <v>25</v>
      </c>
      <c r="B57" s="374" t="s">
        <v>102</v>
      </c>
      <c r="C57" s="655">
        <v>0</v>
      </c>
      <c r="D57" s="655">
        <v>0</v>
      </c>
      <c r="E57" s="631">
        <f t="shared" si="4"/>
        <v>0</v>
      </c>
      <c r="F57" s="632"/>
      <c r="G57" s="632"/>
      <c r="H57" s="631">
        <f t="shared" si="5"/>
        <v>0</v>
      </c>
    </row>
    <row r="58" spans="1:8">
      <c r="A58" s="392">
        <v>26</v>
      </c>
      <c r="B58" s="360" t="s">
        <v>765</v>
      </c>
      <c r="C58" s="655">
        <v>0</v>
      </c>
      <c r="D58" s="655">
        <v>0</v>
      </c>
      <c r="E58" s="631">
        <f t="shared" si="4"/>
        <v>0</v>
      </c>
      <c r="F58" s="632"/>
      <c r="G58" s="632"/>
      <c r="H58" s="631">
        <f t="shared" si="5"/>
        <v>0</v>
      </c>
    </row>
    <row r="59" spans="1:8">
      <c r="A59" s="392">
        <v>27</v>
      </c>
      <c r="B59" s="360" t="s">
        <v>766</v>
      </c>
      <c r="C59" s="655">
        <f>SUM(C60:C61)</f>
        <v>0</v>
      </c>
      <c r="D59" s="655">
        <f>SUM(D60:D61)</f>
        <v>0</v>
      </c>
      <c r="E59" s="631">
        <f t="shared" si="4"/>
        <v>0</v>
      </c>
      <c r="F59" s="632"/>
      <c r="G59" s="632"/>
      <c r="H59" s="631">
        <f t="shared" si="5"/>
        <v>0</v>
      </c>
    </row>
    <row r="60" spans="1:8">
      <c r="A60" s="392">
        <v>27.1</v>
      </c>
      <c r="B60" s="372" t="s">
        <v>767</v>
      </c>
      <c r="C60" s="863">
        <v>0</v>
      </c>
      <c r="D60" s="863">
        <v>0</v>
      </c>
      <c r="E60" s="631">
        <f t="shared" si="4"/>
        <v>0</v>
      </c>
      <c r="F60" s="632"/>
      <c r="G60" s="632"/>
      <c r="H60" s="631">
        <f t="shared" si="5"/>
        <v>0</v>
      </c>
    </row>
    <row r="61" spans="1:8">
      <c r="A61" s="392">
        <v>27.2</v>
      </c>
      <c r="B61" s="370" t="s">
        <v>768</v>
      </c>
      <c r="C61" s="863"/>
      <c r="D61" s="863">
        <v>0</v>
      </c>
      <c r="E61" s="631">
        <f t="shared" si="4"/>
        <v>0</v>
      </c>
      <c r="F61" s="632"/>
      <c r="G61" s="632"/>
      <c r="H61" s="631">
        <f t="shared" si="5"/>
        <v>0</v>
      </c>
    </row>
    <row r="62" spans="1:8">
      <c r="A62" s="392">
        <v>28</v>
      </c>
      <c r="B62" s="375" t="s">
        <v>769</v>
      </c>
      <c r="C62" s="863">
        <v>0</v>
      </c>
      <c r="D62" s="863"/>
      <c r="E62" s="631">
        <f t="shared" si="4"/>
        <v>0</v>
      </c>
      <c r="F62" s="632"/>
      <c r="G62" s="632"/>
      <c r="H62" s="631">
        <f t="shared" si="5"/>
        <v>0</v>
      </c>
    </row>
    <row r="63" spans="1:8">
      <c r="A63" s="392">
        <v>29</v>
      </c>
      <c r="B63" s="360" t="s">
        <v>770</v>
      </c>
      <c r="C63" s="655">
        <f>SUM(C64:C66)</f>
        <v>0</v>
      </c>
      <c r="D63" s="655">
        <f>SUM(D64:D66)</f>
        <v>0</v>
      </c>
      <c r="E63" s="631">
        <f t="shared" si="4"/>
        <v>0</v>
      </c>
      <c r="F63" s="632"/>
      <c r="G63" s="632"/>
      <c r="H63" s="631">
        <f t="shared" si="5"/>
        <v>0</v>
      </c>
    </row>
    <row r="64" spans="1:8">
      <c r="A64" s="392">
        <v>29.1</v>
      </c>
      <c r="B64" s="361" t="s">
        <v>771</v>
      </c>
      <c r="C64" s="655">
        <v>0</v>
      </c>
      <c r="D64" s="655">
        <v>0</v>
      </c>
      <c r="E64" s="631">
        <f t="shared" si="4"/>
        <v>0</v>
      </c>
      <c r="F64" s="632"/>
      <c r="G64" s="632"/>
      <c r="H64" s="631">
        <f t="shared" si="5"/>
        <v>0</v>
      </c>
    </row>
    <row r="65" spans="1:8" ht="25.05" customHeight="1">
      <c r="A65" s="392">
        <v>29.2</v>
      </c>
      <c r="B65" s="372" t="s">
        <v>772</v>
      </c>
      <c r="C65" s="655">
        <v>0</v>
      </c>
      <c r="D65" s="655">
        <v>0</v>
      </c>
      <c r="E65" s="631">
        <f t="shared" si="4"/>
        <v>0</v>
      </c>
      <c r="F65" s="632"/>
      <c r="G65" s="632"/>
      <c r="H65" s="631">
        <f t="shared" si="5"/>
        <v>0</v>
      </c>
    </row>
    <row r="66" spans="1:8" ht="22.5" customHeight="1">
      <c r="A66" s="392">
        <v>29.3</v>
      </c>
      <c r="B66" s="364" t="s">
        <v>773</v>
      </c>
      <c r="C66" s="655">
        <v>0</v>
      </c>
      <c r="D66" s="655">
        <v>0</v>
      </c>
      <c r="E66" s="631">
        <f t="shared" si="4"/>
        <v>0</v>
      </c>
      <c r="F66" s="632"/>
      <c r="G66" s="632"/>
      <c r="H66" s="631">
        <f t="shared" si="5"/>
        <v>0</v>
      </c>
    </row>
    <row r="67" spans="1:8">
      <c r="A67" s="392">
        <v>30</v>
      </c>
      <c r="B67" s="360" t="s">
        <v>103</v>
      </c>
      <c r="C67" s="655">
        <v>-629280.61000000022</v>
      </c>
      <c r="D67" s="655">
        <v>0</v>
      </c>
      <c r="E67" s="631">
        <f t="shared" si="4"/>
        <v>-629280.61000000022</v>
      </c>
      <c r="F67" s="632"/>
      <c r="G67" s="632"/>
      <c r="H67" s="631">
        <f t="shared" si="5"/>
        <v>0</v>
      </c>
    </row>
    <row r="68" spans="1:8">
      <c r="A68" s="392">
        <v>31</v>
      </c>
      <c r="B68" s="377" t="s">
        <v>774</v>
      </c>
      <c r="C68" s="655">
        <f>SUM(C55,C56,C57,C58,C59,C62,C63,C67)</f>
        <v>7422719.3899999997</v>
      </c>
      <c r="D68" s="655">
        <f>SUM(D55,D56,D57,D58,D59,D62,D63,D67)</f>
        <v>0</v>
      </c>
      <c r="E68" s="631">
        <f t="shared" si="4"/>
        <v>7422719.3899999997</v>
      </c>
      <c r="F68" s="632">
        <f>SUM(F55,F56,F57,F58,F59,F62,F63,F67)</f>
        <v>0</v>
      </c>
      <c r="G68" s="632">
        <f>SUM(G55,G56,G57,G58,G59,G62,G63,G67)</f>
        <v>0</v>
      </c>
      <c r="H68" s="631">
        <f t="shared" si="5"/>
        <v>0</v>
      </c>
    </row>
    <row r="69" spans="1:8">
      <c r="A69" s="392">
        <v>32</v>
      </c>
      <c r="B69" s="378" t="s">
        <v>775</v>
      </c>
      <c r="C69" s="655">
        <f>SUM(C53,C68)</f>
        <v>8317380.0099999998</v>
      </c>
      <c r="D69" s="655">
        <f>SUM(D53,D68)</f>
        <v>496088.91000000027</v>
      </c>
      <c r="E69" s="631">
        <f t="shared" si="4"/>
        <v>8813468.9199999999</v>
      </c>
      <c r="F69" s="632">
        <f>SUM(F68)</f>
        <v>0</v>
      </c>
      <c r="G69" s="632">
        <f>SUM(G68)</f>
        <v>0</v>
      </c>
      <c r="H69" s="631">
        <f t="shared" si="5"/>
        <v>0</v>
      </c>
    </row>
    <row r="72" spans="1:8">
      <c r="E72" s="644"/>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H45"/>
  <sheetViews>
    <sheetView zoomScale="70" zoomScaleNormal="70" workbookViewId="0">
      <selection activeCell="K22" sqref="K22"/>
    </sheetView>
  </sheetViews>
  <sheetFormatPr defaultRowHeight="14.4"/>
  <cols>
    <col min="2" max="2" width="66.6640625" customWidth="1"/>
    <col min="3" max="8" width="17.77734375" customWidth="1"/>
    <col min="12" max="12" width="12.6640625" customWidth="1"/>
  </cols>
  <sheetData>
    <row r="1" spans="1:8">
      <c r="A1" s="10" t="s">
        <v>108</v>
      </c>
      <c r="B1" s="269" t="str">
        <f>Info!C2</f>
        <v>სს პეივ ბანკ ჯორჯია</v>
      </c>
      <c r="C1" s="9"/>
      <c r="D1" s="1"/>
      <c r="E1" s="1"/>
      <c r="F1" s="1"/>
      <c r="G1" s="1"/>
    </row>
    <row r="2" spans="1:8">
      <c r="A2" s="10" t="s">
        <v>109</v>
      </c>
      <c r="B2" s="297">
        <f>'1. key ratios'!B2</f>
        <v>45657</v>
      </c>
      <c r="C2" s="9"/>
      <c r="D2" s="1"/>
      <c r="E2" s="1"/>
      <c r="F2" s="1"/>
      <c r="G2" s="1"/>
    </row>
    <row r="3" spans="1:8" ht="15" thickBot="1">
      <c r="A3" s="10"/>
      <c r="B3" s="9"/>
      <c r="C3" s="9"/>
      <c r="D3" s="1"/>
      <c r="E3" s="1"/>
      <c r="F3" s="1"/>
      <c r="G3" s="1"/>
    </row>
    <row r="4" spans="1:8">
      <c r="A4" s="864" t="s">
        <v>25</v>
      </c>
      <c r="B4" s="865" t="s">
        <v>166</v>
      </c>
      <c r="C4" s="697" t="s">
        <v>114</v>
      </c>
      <c r="D4" s="697"/>
      <c r="E4" s="697"/>
      <c r="F4" s="697" t="s">
        <v>115</v>
      </c>
      <c r="G4" s="697"/>
      <c r="H4" s="698"/>
    </row>
    <row r="5" spans="1:8" ht="15.45" customHeight="1">
      <c r="A5" s="866"/>
      <c r="B5" s="702"/>
      <c r="C5" s="654" t="s">
        <v>26</v>
      </c>
      <c r="D5" s="654" t="s">
        <v>88</v>
      </c>
      <c r="E5" s="654" t="s">
        <v>66</v>
      </c>
      <c r="F5" s="654" t="s">
        <v>26</v>
      </c>
      <c r="G5" s="654" t="s">
        <v>88</v>
      </c>
      <c r="H5" s="867" t="s">
        <v>66</v>
      </c>
    </row>
    <row r="6" spans="1:8">
      <c r="A6" s="868">
        <v>1</v>
      </c>
      <c r="B6" s="381" t="s">
        <v>776</v>
      </c>
      <c r="C6" s="655">
        <f>SUM(C7:C12)</f>
        <v>489015.21</v>
      </c>
      <c r="D6" s="655">
        <f>SUM(D7:D12)</f>
        <v>387.23000000003958</v>
      </c>
      <c r="E6" s="869">
        <f>C6+D6</f>
        <v>489402.44000000006</v>
      </c>
      <c r="F6" s="655">
        <f>SUM(F7:F12)</f>
        <v>0</v>
      </c>
      <c r="G6" s="655">
        <f>SUM(G7:G12)</f>
        <v>0</v>
      </c>
      <c r="H6" s="870">
        <f>F6+G6</f>
        <v>0</v>
      </c>
    </row>
    <row r="7" spans="1:8">
      <c r="A7" s="868">
        <v>1.1000000000000001</v>
      </c>
      <c r="B7" s="382" t="s">
        <v>730</v>
      </c>
      <c r="C7" s="655"/>
      <c r="D7" s="655"/>
      <c r="E7" s="869">
        <f t="shared" ref="E7:E45" si="0">C7+D7</f>
        <v>0</v>
      </c>
      <c r="F7" s="655"/>
      <c r="G7" s="655"/>
      <c r="H7" s="870">
        <f t="shared" ref="H7:H45" si="1">F7+G7</f>
        <v>0</v>
      </c>
    </row>
    <row r="8" spans="1:8" ht="20.399999999999999">
      <c r="A8" s="868">
        <v>1.2</v>
      </c>
      <c r="B8" s="382" t="s">
        <v>777</v>
      </c>
      <c r="C8" s="655"/>
      <c r="D8" s="655"/>
      <c r="E8" s="869">
        <f t="shared" si="0"/>
        <v>0</v>
      </c>
      <c r="F8" s="655"/>
      <c r="G8" s="655"/>
      <c r="H8" s="870">
        <f t="shared" si="1"/>
        <v>0</v>
      </c>
    </row>
    <row r="9" spans="1:8" ht="21.45" customHeight="1">
      <c r="A9" s="868">
        <v>1.3</v>
      </c>
      <c r="B9" s="372" t="s">
        <v>778</v>
      </c>
      <c r="C9" s="655"/>
      <c r="D9" s="655"/>
      <c r="E9" s="869">
        <f t="shared" si="0"/>
        <v>0</v>
      </c>
      <c r="F9" s="655"/>
      <c r="G9" s="655"/>
      <c r="H9" s="870">
        <f t="shared" si="1"/>
        <v>0</v>
      </c>
    </row>
    <row r="10" spans="1:8" ht="20.399999999999999">
      <c r="A10" s="868">
        <v>1.4</v>
      </c>
      <c r="B10" s="372" t="s">
        <v>734</v>
      </c>
      <c r="C10" s="655">
        <v>0</v>
      </c>
      <c r="D10" s="655">
        <v>0</v>
      </c>
      <c r="E10" s="869">
        <f t="shared" si="0"/>
        <v>0</v>
      </c>
      <c r="F10" s="655"/>
      <c r="G10" s="655"/>
      <c r="H10" s="870">
        <f t="shared" si="1"/>
        <v>0</v>
      </c>
    </row>
    <row r="11" spans="1:8">
      <c r="A11" s="868">
        <v>1.5</v>
      </c>
      <c r="B11" s="372" t="s">
        <v>737</v>
      </c>
      <c r="C11" s="655">
        <v>489015.21</v>
      </c>
      <c r="D11" s="655">
        <v>387.23000000003958</v>
      </c>
      <c r="E11" s="869">
        <f t="shared" si="0"/>
        <v>489402.44000000006</v>
      </c>
      <c r="F11" s="655"/>
      <c r="G11" s="655"/>
      <c r="H11" s="870">
        <f t="shared" si="1"/>
        <v>0</v>
      </c>
    </row>
    <row r="12" spans="1:8">
      <c r="A12" s="868">
        <v>1.6</v>
      </c>
      <c r="B12" s="373" t="s">
        <v>99</v>
      </c>
      <c r="C12" s="655"/>
      <c r="D12" s="655"/>
      <c r="E12" s="869">
        <f t="shared" si="0"/>
        <v>0</v>
      </c>
      <c r="F12" s="655"/>
      <c r="G12" s="655"/>
      <c r="H12" s="870">
        <f t="shared" si="1"/>
        <v>0</v>
      </c>
    </row>
    <row r="13" spans="1:8">
      <c r="A13" s="868">
        <v>2</v>
      </c>
      <c r="B13" s="383" t="s">
        <v>779</v>
      </c>
      <c r="C13" s="655">
        <f>SUM(C14:C17)</f>
        <v>0</v>
      </c>
      <c r="D13" s="655">
        <f>SUM(D14:D17)</f>
        <v>0</v>
      </c>
      <c r="E13" s="869">
        <f t="shared" si="0"/>
        <v>0</v>
      </c>
      <c r="F13" s="655">
        <f>SUM(F14:F17)</f>
        <v>0</v>
      </c>
      <c r="G13" s="655">
        <f>SUM(G14:G17)</f>
        <v>0</v>
      </c>
      <c r="H13" s="870">
        <f t="shared" si="1"/>
        <v>0</v>
      </c>
    </row>
    <row r="14" spans="1:8">
      <c r="A14" s="868">
        <v>2.1</v>
      </c>
      <c r="B14" s="372" t="s">
        <v>780</v>
      </c>
      <c r="C14" s="655"/>
      <c r="D14" s="655"/>
      <c r="E14" s="869">
        <f t="shared" si="0"/>
        <v>0</v>
      </c>
      <c r="F14" s="655"/>
      <c r="G14" s="655"/>
      <c r="H14" s="870">
        <f t="shared" si="1"/>
        <v>0</v>
      </c>
    </row>
    <row r="15" spans="1:8" ht="24.45" customHeight="1">
      <c r="A15" s="868">
        <v>2.2000000000000002</v>
      </c>
      <c r="B15" s="372" t="s">
        <v>781</v>
      </c>
      <c r="C15" s="655"/>
      <c r="D15" s="655"/>
      <c r="E15" s="869">
        <f t="shared" si="0"/>
        <v>0</v>
      </c>
      <c r="F15" s="655"/>
      <c r="G15" s="655"/>
      <c r="H15" s="870">
        <f t="shared" si="1"/>
        <v>0</v>
      </c>
    </row>
    <row r="16" spans="1:8" ht="20.55" customHeight="1">
      <c r="A16" s="868">
        <v>2.2999999999999998</v>
      </c>
      <c r="B16" s="372" t="s">
        <v>782</v>
      </c>
      <c r="C16" s="655">
        <v>0</v>
      </c>
      <c r="D16" s="655">
        <v>0</v>
      </c>
      <c r="E16" s="869">
        <f t="shared" si="0"/>
        <v>0</v>
      </c>
      <c r="F16" s="655"/>
      <c r="G16" s="655"/>
      <c r="H16" s="870">
        <f t="shared" si="1"/>
        <v>0</v>
      </c>
    </row>
    <row r="17" spans="1:8">
      <c r="A17" s="868">
        <v>2.4</v>
      </c>
      <c r="B17" s="372" t="s">
        <v>783</v>
      </c>
      <c r="C17" s="655"/>
      <c r="D17" s="655"/>
      <c r="E17" s="869">
        <f t="shared" si="0"/>
        <v>0</v>
      </c>
      <c r="F17" s="655"/>
      <c r="G17" s="655"/>
      <c r="H17" s="870">
        <f t="shared" si="1"/>
        <v>0</v>
      </c>
    </row>
    <row r="18" spans="1:8">
      <c r="A18" s="868">
        <v>3</v>
      </c>
      <c r="B18" s="383" t="s">
        <v>784</v>
      </c>
      <c r="C18" s="655">
        <v>0</v>
      </c>
      <c r="D18" s="655">
        <v>0</v>
      </c>
      <c r="E18" s="869">
        <f t="shared" si="0"/>
        <v>0</v>
      </c>
      <c r="F18" s="655"/>
      <c r="G18" s="655"/>
      <c r="H18" s="870">
        <f t="shared" si="1"/>
        <v>0</v>
      </c>
    </row>
    <row r="19" spans="1:8">
      <c r="A19" s="868">
        <v>4</v>
      </c>
      <c r="B19" s="383" t="s">
        <v>785</v>
      </c>
      <c r="C19" s="655">
        <v>39256.36</v>
      </c>
      <c r="D19" s="655">
        <v>13531.880000000005</v>
      </c>
      <c r="E19" s="869">
        <f t="shared" si="0"/>
        <v>52788.240000000005</v>
      </c>
      <c r="F19" s="655"/>
      <c r="G19" s="655"/>
      <c r="H19" s="870">
        <f t="shared" si="1"/>
        <v>0</v>
      </c>
    </row>
    <row r="20" spans="1:8">
      <c r="A20" s="868">
        <v>5</v>
      </c>
      <c r="B20" s="383" t="s">
        <v>786</v>
      </c>
      <c r="C20" s="655">
        <v>0</v>
      </c>
      <c r="D20" s="655">
        <v>0</v>
      </c>
      <c r="E20" s="869">
        <f t="shared" si="0"/>
        <v>0</v>
      </c>
      <c r="F20" s="655"/>
      <c r="G20" s="655"/>
      <c r="H20" s="870">
        <f t="shared" si="1"/>
        <v>0</v>
      </c>
    </row>
    <row r="21" spans="1:8" ht="38.549999999999997" customHeight="1">
      <c r="A21" s="868">
        <v>6</v>
      </c>
      <c r="B21" s="383" t="s">
        <v>787</v>
      </c>
      <c r="C21" s="655">
        <v>0</v>
      </c>
      <c r="D21" s="655">
        <v>0</v>
      </c>
      <c r="E21" s="869">
        <f t="shared" si="0"/>
        <v>0</v>
      </c>
      <c r="F21" s="655"/>
      <c r="G21" s="655"/>
      <c r="H21" s="870">
        <f t="shared" si="1"/>
        <v>0</v>
      </c>
    </row>
    <row r="22" spans="1:8" ht="27.45" customHeight="1">
      <c r="A22" s="868">
        <v>7</v>
      </c>
      <c r="B22" s="383" t="s">
        <v>788</v>
      </c>
      <c r="C22" s="863"/>
      <c r="D22" s="863"/>
      <c r="E22" s="869">
        <f t="shared" si="0"/>
        <v>0</v>
      </c>
      <c r="F22" s="655"/>
      <c r="G22" s="655"/>
      <c r="H22" s="870">
        <f t="shared" si="1"/>
        <v>0</v>
      </c>
    </row>
    <row r="23" spans="1:8" ht="37.049999999999997" customHeight="1">
      <c r="A23" s="868">
        <v>8</v>
      </c>
      <c r="B23" s="384" t="s">
        <v>789</v>
      </c>
      <c r="C23" s="863">
        <v>0</v>
      </c>
      <c r="D23" s="863">
        <v>0</v>
      </c>
      <c r="E23" s="869">
        <f t="shared" si="0"/>
        <v>0</v>
      </c>
      <c r="F23" s="655"/>
      <c r="G23" s="655"/>
      <c r="H23" s="870">
        <f t="shared" si="1"/>
        <v>0</v>
      </c>
    </row>
    <row r="24" spans="1:8" ht="34.5" customHeight="1">
      <c r="A24" s="868">
        <v>9</v>
      </c>
      <c r="B24" s="384" t="s">
        <v>790</v>
      </c>
      <c r="C24" s="863"/>
      <c r="D24" s="863"/>
      <c r="E24" s="869">
        <f t="shared" si="0"/>
        <v>0</v>
      </c>
      <c r="F24" s="655"/>
      <c r="G24" s="655"/>
      <c r="H24" s="870">
        <f t="shared" si="1"/>
        <v>0</v>
      </c>
    </row>
    <row r="25" spans="1:8">
      <c r="A25" s="868">
        <v>10</v>
      </c>
      <c r="B25" s="383" t="s">
        <v>791</v>
      </c>
      <c r="C25" s="863">
        <v>-35775.53</v>
      </c>
      <c r="D25" s="863">
        <v>9327.4599999999882</v>
      </c>
      <c r="E25" s="869">
        <f t="shared" si="0"/>
        <v>-26448.070000000011</v>
      </c>
      <c r="F25" s="655"/>
      <c r="G25" s="655"/>
      <c r="H25" s="870">
        <f t="shared" si="1"/>
        <v>0</v>
      </c>
    </row>
    <row r="26" spans="1:8" ht="27" customHeight="1">
      <c r="A26" s="868">
        <v>11</v>
      </c>
      <c r="B26" s="385" t="s">
        <v>792</v>
      </c>
      <c r="C26" s="863">
        <v>0</v>
      </c>
      <c r="D26" s="863">
        <v>0</v>
      </c>
      <c r="E26" s="869">
        <f t="shared" si="0"/>
        <v>0</v>
      </c>
      <c r="F26" s="655"/>
      <c r="G26" s="655"/>
      <c r="H26" s="870">
        <f t="shared" si="1"/>
        <v>0</v>
      </c>
    </row>
    <row r="27" spans="1:8">
      <c r="A27" s="868">
        <v>12</v>
      </c>
      <c r="B27" s="383" t="s">
        <v>793</v>
      </c>
      <c r="C27" s="863">
        <v>0</v>
      </c>
      <c r="D27" s="863">
        <v>498031.26</v>
      </c>
      <c r="E27" s="869">
        <f t="shared" si="0"/>
        <v>498031.26</v>
      </c>
      <c r="F27" s="655"/>
      <c r="G27" s="655"/>
      <c r="H27" s="870">
        <f t="shared" si="1"/>
        <v>0</v>
      </c>
    </row>
    <row r="28" spans="1:8">
      <c r="A28" s="868">
        <v>13</v>
      </c>
      <c r="B28" s="386" t="s">
        <v>794</v>
      </c>
      <c r="C28" s="863">
        <v>-696771.78</v>
      </c>
      <c r="D28" s="863">
        <v>-567231.09000000008</v>
      </c>
      <c r="E28" s="869">
        <f t="shared" si="0"/>
        <v>-1264002.8700000001</v>
      </c>
      <c r="F28" s="655"/>
      <c r="G28" s="655"/>
      <c r="H28" s="870">
        <f t="shared" si="1"/>
        <v>0</v>
      </c>
    </row>
    <row r="29" spans="1:8">
      <c r="A29" s="868">
        <v>14</v>
      </c>
      <c r="B29" s="387" t="s">
        <v>795</v>
      </c>
      <c r="C29" s="863">
        <f>SUM(C30:C31)</f>
        <v>-755523.05</v>
      </c>
      <c r="D29" s="863">
        <f>SUM(D30:D31)</f>
        <v>0</v>
      </c>
      <c r="E29" s="869">
        <f t="shared" si="0"/>
        <v>-755523.05</v>
      </c>
      <c r="F29" s="655">
        <f>SUM(F30:F31)</f>
        <v>0</v>
      </c>
      <c r="G29" s="655">
        <f>SUM(G30:G31)</f>
        <v>0</v>
      </c>
      <c r="H29" s="870">
        <f t="shared" si="1"/>
        <v>0</v>
      </c>
    </row>
    <row r="30" spans="1:8">
      <c r="A30" s="868">
        <v>14.1</v>
      </c>
      <c r="B30" s="364" t="s">
        <v>796</v>
      </c>
      <c r="C30" s="863">
        <v>-755523.05</v>
      </c>
      <c r="D30" s="863">
        <v>0</v>
      </c>
      <c r="E30" s="869">
        <f t="shared" si="0"/>
        <v>-755523.05</v>
      </c>
      <c r="F30" s="655"/>
      <c r="G30" s="655"/>
      <c r="H30" s="870">
        <f t="shared" si="1"/>
        <v>0</v>
      </c>
    </row>
    <row r="31" spans="1:8">
      <c r="A31" s="868">
        <v>14.2</v>
      </c>
      <c r="B31" s="364" t="s">
        <v>797</v>
      </c>
      <c r="C31" s="863">
        <v>0</v>
      </c>
      <c r="D31" s="863">
        <v>0</v>
      </c>
      <c r="E31" s="869">
        <f t="shared" si="0"/>
        <v>0</v>
      </c>
      <c r="F31" s="655"/>
      <c r="G31" s="655"/>
      <c r="H31" s="870">
        <f t="shared" si="1"/>
        <v>0</v>
      </c>
    </row>
    <row r="32" spans="1:8">
      <c r="A32" s="868">
        <v>15</v>
      </c>
      <c r="B32" s="871" t="s">
        <v>798</v>
      </c>
      <c r="C32" s="863">
        <v>-2922.08</v>
      </c>
      <c r="D32" s="863">
        <v>0</v>
      </c>
      <c r="E32" s="869">
        <f t="shared" si="0"/>
        <v>-2922.08</v>
      </c>
      <c r="F32" s="655"/>
      <c r="G32" s="655"/>
      <c r="H32" s="870">
        <f t="shared" si="1"/>
        <v>0</v>
      </c>
    </row>
    <row r="33" spans="1:8" ht="22.5" customHeight="1">
      <c r="A33" s="868">
        <v>16</v>
      </c>
      <c r="B33" s="360" t="s">
        <v>799</v>
      </c>
      <c r="C33" s="863"/>
      <c r="D33" s="863"/>
      <c r="E33" s="869">
        <f t="shared" si="0"/>
        <v>0</v>
      </c>
      <c r="F33" s="655"/>
      <c r="G33" s="655"/>
      <c r="H33" s="870">
        <f t="shared" si="1"/>
        <v>0</v>
      </c>
    </row>
    <row r="34" spans="1:8">
      <c r="A34" s="868">
        <v>17</v>
      </c>
      <c r="B34" s="383" t="s">
        <v>800</v>
      </c>
      <c r="C34" s="863">
        <f>SUM(C35:C36)</f>
        <v>0</v>
      </c>
      <c r="D34" s="863">
        <f>SUM(D35:D36)</f>
        <v>0</v>
      </c>
      <c r="E34" s="869">
        <f t="shared" si="0"/>
        <v>0</v>
      </c>
      <c r="F34" s="655">
        <f>SUM(F35:F36)</f>
        <v>0</v>
      </c>
      <c r="G34" s="655">
        <f>SUM(G35:G36)</f>
        <v>0</v>
      </c>
      <c r="H34" s="870">
        <f t="shared" si="1"/>
        <v>0</v>
      </c>
    </row>
    <row r="35" spans="1:8">
      <c r="A35" s="868">
        <v>17.100000000000001</v>
      </c>
      <c r="B35" s="388" t="s">
        <v>801</v>
      </c>
      <c r="C35" s="863"/>
      <c r="D35" s="863"/>
      <c r="E35" s="869">
        <f t="shared" si="0"/>
        <v>0</v>
      </c>
      <c r="F35" s="655"/>
      <c r="G35" s="655"/>
      <c r="H35" s="870">
        <f t="shared" si="1"/>
        <v>0</v>
      </c>
    </row>
    <row r="36" spans="1:8">
      <c r="A36" s="868">
        <v>17.2</v>
      </c>
      <c r="B36" s="364" t="s">
        <v>802</v>
      </c>
      <c r="C36" s="863"/>
      <c r="D36" s="863"/>
      <c r="E36" s="869">
        <f t="shared" si="0"/>
        <v>0</v>
      </c>
      <c r="F36" s="655"/>
      <c r="G36" s="655"/>
      <c r="H36" s="870">
        <f t="shared" si="1"/>
        <v>0</v>
      </c>
    </row>
    <row r="37" spans="1:8" ht="41.55" customHeight="1">
      <c r="A37" s="868">
        <v>18</v>
      </c>
      <c r="B37" s="389" t="s">
        <v>803</v>
      </c>
      <c r="C37" s="863">
        <f>SUM(C38:C39)</f>
        <v>0</v>
      </c>
      <c r="D37" s="863">
        <f>SUM(D38:D39)</f>
        <v>0</v>
      </c>
      <c r="E37" s="869">
        <f t="shared" si="0"/>
        <v>0</v>
      </c>
      <c r="F37" s="655">
        <f>SUM(F38:F39)</f>
        <v>0</v>
      </c>
      <c r="G37" s="655">
        <f>SUM(G38:G39)</f>
        <v>0</v>
      </c>
      <c r="H37" s="870">
        <f t="shared" si="1"/>
        <v>0</v>
      </c>
    </row>
    <row r="38" spans="1:8" ht="20.399999999999999">
      <c r="A38" s="868">
        <v>18.100000000000001</v>
      </c>
      <c r="B38" s="372" t="s">
        <v>804</v>
      </c>
      <c r="C38" s="655"/>
      <c r="D38" s="655"/>
      <c r="E38" s="869">
        <f t="shared" si="0"/>
        <v>0</v>
      </c>
      <c r="F38" s="655"/>
      <c r="G38" s="655"/>
      <c r="H38" s="870">
        <f t="shared" si="1"/>
        <v>0</v>
      </c>
    </row>
    <row r="39" spans="1:8">
      <c r="A39" s="868">
        <v>18.2</v>
      </c>
      <c r="B39" s="372" t="s">
        <v>805</v>
      </c>
      <c r="C39" s="655"/>
      <c r="D39" s="655"/>
      <c r="E39" s="869">
        <f t="shared" si="0"/>
        <v>0</v>
      </c>
      <c r="F39" s="655"/>
      <c r="G39" s="655"/>
      <c r="H39" s="870">
        <f t="shared" si="1"/>
        <v>0</v>
      </c>
    </row>
    <row r="40" spans="1:8" ht="24.45" customHeight="1">
      <c r="A40" s="868">
        <v>19</v>
      </c>
      <c r="B40" s="389" t="s">
        <v>806</v>
      </c>
      <c r="C40" s="655"/>
      <c r="D40" s="655"/>
      <c r="E40" s="869">
        <f t="shared" si="0"/>
        <v>0</v>
      </c>
      <c r="F40" s="655"/>
      <c r="G40" s="655"/>
      <c r="H40" s="870">
        <f t="shared" si="1"/>
        <v>0</v>
      </c>
    </row>
    <row r="41" spans="1:8" ht="25.05" customHeight="1">
      <c r="A41" s="868">
        <v>20</v>
      </c>
      <c r="B41" s="389" t="s">
        <v>807</v>
      </c>
      <c r="C41" s="655"/>
      <c r="D41" s="655"/>
      <c r="E41" s="869">
        <f t="shared" si="0"/>
        <v>0</v>
      </c>
      <c r="F41" s="655"/>
      <c r="G41" s="655"/>
      <c r="H41" s="870">
        <f t="shared" si="1"/>
        <v>0</v>
      </c>
    </row>
    <row r="42" spans="1:8" ht="33" customHeight="1">
      <c r="A42" s="868">
        <v>21</v>
      </c>
      <c r="B42" s="390" t="s">
        <v>808</v>
      </c>
      <c r="C42" s="655"/>
      <c r="D42" s="655"/>
      <c r="E42" s="869">
        <f t="shared" si="0"/>
        <v>0</v>
      </c>
      <c r="F42" s="655"/>
      <c r="G42" s="655"/>
      <c r="H42" s="870">
        <f t="shared" si="1"/>
        <v>0</v>
      </c>
    </row>
    <row r="43" spans="1:8">
      <c r="A43" s="868">
        <v>22</v>
      </c>
      <c r="B43" s="872" t="s">
        <v>809</v>
      </c>
      <c r="C43" s="655">
        <f>SUM(C6,C13,C18,C19,C20,C21,C22,C23,C24,C25,C26,C27,C28,C29,C32,C33,C34,C37,C40,C41,C42)</f>
        <v>-962720.87</v>
      </c>
      <c r="D43" s="655">
        <f>SUM(D6,D13,D18,D19,D20,D21,D22,D23,D24,D25,D26,D27,D28,D29,D32,D33,D34,D37,D40,D41,D42)</f>
        <v>-45953.260000000068</v>
      </c>
      <c r="E43" s="869">
        <f t="shared" si="0"/>
        <v>-1008674.1300000001</v>
      </c>
      <c r="F43" s="655">
        <f>SUM(F6,F13,F18,F19,F20,F21,F22,F23,F24,F25,F26,F27,F28,F29,F32,F33,F34,F37,F40,F41,F42)</f>
        <v>0</v>
      </c>
      <c r="G43" s="655">
        <f>SUM(G6,G13,G18,G19,G20,G21,G22,G23,G24,G25,G26,G27,G28,G29,G32,G33,G34,G37,G40,G41,G42)</f>
        <v>0</v>
      </c>
      <c r="H43" s="870">
        <f t="shared" si="1"/>
        <v>0</v>
      </c>
    </row>
    <row r="44" spans="1:8">
      <c r="A44" s="868">
        <v>23</v>
      </c>
      <c r="B44" s="872" t="s">
        <v>810</v>
      </c>
      <c r="C44" s="655"/>
      <c r="D44" s="655"/>
      <c r="E44" s="869">
        <f t="shared" si="0"/>
        <v>0</v>
      </c>
      <c r="F44" s="655"/>
      <c r="G44" s="655"/>
      <c r="H44" s="870">
        <f t="shared" si="1"/>
        <v>0</v>
      </c>
    </row>
    <row r="45" spans="1:8" ht="15" thickBot="1">
      <c r="A45" s="873">
        <v>24</v>
      </c>
      <c r="B45" s="874" t="s">
        <v>811</v>
      </c>
      <c r="C45" s="875">
        <f>C43-C44</f>
        <v>-962720.87</v>
      </c>
      <c r="D45" s="875">
        <f>D43-D44</f>
        <v>-45953.260000000068</v>
      </c>
      <c r="E45" s="876">
        <f t="shared" si="0"/>
        <v>-1008674.1300000001</v>
      </c>
      <c r="F45" s="875">
        <f>F43-F44</f>
        <v>0</v>
      </c>
      <c r="G45" s="875">
        <f>G43-G44</f>
        <v>0</v>
      </c>
      <c r="H45" s="877">
        <f t="shared" si="1"/>
        <v>0</v>
      </c>
    </row>
  </sheetData>
  <mergeCells count="4">
    <mergeCell ref="B4:B5"/>
    <mergeCell ref="C4:E4"/>
    <mergeCell ref="F4:H4"/>
    <mergeCell ref="A4:A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47"/>
  <sheetViews>
    <sheetView zoomScale="70" zoomScaleNormal="70" workbookViewId="0">
      <selection activeCell="N18" sqref="N18"/>
    </sheetView>
  </sheetViews>
  <sheetFormatPr defaultRowHeight="14.4"/>
  <cols>
    <col min="1" max="1" width="8.77734375" style="404"/>
    <col min="2" max="2" width="87.6640625" bestFit="1" customWidth="1"/>
    <col min="3" max="8" width="12.77734375" customWidth="1"/>
  </cols>
  <sheetData>
    <row r="1" spans="1:8">
      <c r="A1" s="10" t="s">
        <v>108</v>
      </c>
      <c r="B1" s="269" t="str">
        <f>Info!C2</f>
        <v>სს პეივ ბანკ ჯორჯია</v>
      </c>
      <c r="C1" s="9"/>
      <c r="D1" s="1"/>
      <c r="E1" s="1"/>
      <c r="F1" s="1"/>
      <c r="G1" s="1"/>
    </row>
    <row r="2" spans="1:8">
      <c r="A2" s="10" t="s">
        <v>109</v>
      </c>
      <c r="B2" s="297">
        <f>'1. key ratios'!B2</f>
        <v>45657</v>
      </c>
      <c r="C2" s="9"/>
      <c r="D2" s="1"/>
      <c r="E2" s="1"/>
      <c r="F2" s="1"/>
      <c r="G2" s="1"/>
    </row>
    <row r="3" spans="1:8">
      <c r="A3" s="10"/>
      <c r="B3" s="9"/>
      <c r="C3" s="9"/>
      <c r="D3" s="1"/>
      <c r="E3" s="1"/>
      <c r="F3" s="1"/>
      <c r="G3" s="1"/>
    </row>
    <row r="4" spans="1:8">
      <c r="A4" s="694" t="s">
        <v>25</v>
      </c>
      <c r="B4" s="703" t="s">
        <v>151</v>
      </c>
      <c r="C4" s="704" t="s">
        <v>114</v>
      </c>
      <c r="D4" s="704"/>
      <c r="E4" s="704"/>
      <c r="F4" s="704" t="s">
        <v>115</v>
      </c>
      <c r="G4" s="704"/>
      <c r="H4" s="705"/>
    </row>
    <row r="5" spans="1:8">
      <c r="A5" s="694"/>
      <c r="B5" s="703"/>
      <c r="C5" s="380" t="s">
        <v>26</v>
      </c>
      <c r="D5" s="380" t="s">
        <v>88</v>
      </c>
      <c r="E5" s="380" t="s">
        <v>66</v>
      </c>
      <c r="F5" s="380" t="s">
        <v>26</v>
      </c>
      <c r="G5" s="380" t="s">
        <v>88</v>
      </c>
      <c r="H5" s="391" t="s">
        <v>66</v>
      </c>
    </row>
    <row r="6" spans="1:8">
      <c r="A6" s="392">
        <v>1</v>
      </c>
      <c r="B6" s="393" t="s">
        <v>812</v>
      </c>
      <c r="C6" s="394"/>
      <c r="D6" s="394"/>
      <c r="E6" s="395">
        <f t="shared" ref="E6:E43" si="0">C6+D6</f>
        <v>0</v>
      </c>
      <c r="F6" s="394"/>
      <c r="G6" s="394"/>
      <c r="H6" s="396">
        <f t="shared" ref="H6:H43" si="1">F6+G6</f>
        <v>0</v>
      </c>
    </row>
    <row r="7" spans="1:8">
      <c r="A7" s="392">
        <v>2</v>
      </c>
      <c r="B7" s="397" t="s">
        <v>177</v>
      </c>
      <c r="C7" s="394"/>
      <c r="D7" s="394"/>
      <c r="E7" s="395">
        <f t="shared" si="0"/>
        <v>0</v>
      </c>
      <c r="F7" s="394"/>
      <c r="G7" s="394"/>
      <c r="H7" s="396">
        <f t="shared" si="1"/>
        <v>0</v>
      </c>
    </row>
    <row r="8" spans="1:8">
      <c r="A8" s="392">
        <v>3</v>
      </c>
      <c r="B8" s="397" t="s">
        <v>179</v>
      </c>
      <c r="C8" s="394">
        <f>C9+C10</f>
        <v>0</v>
      </c>
      <c r="D8" s="394">
        <f>D9+D10</f>
        <v>0</v>
      </c>
      <c r="E8" s="395">
        <f t="shared" si="0"/>
        <v>0</v>
      </c>
      <c r="F8" s="394">
        <f>F9+F10</f>
        <v>0</v>
      </c>
      <c r="G8" s="394">
        <f>G9+G10</f>
        <v>0</v>
      </c>
      <c r="H8" s="396">
        <f t="shared" si="1"/>
        <v>0</v>
      </c>
    </row>
    <row r="9" spans="1:8">
      <c r="A9" s="392">
        <v>3.1</v>
      </c>
      <c r="B9" s="398" t="s">
        <v>813</v>
      </c>
      <c r="C9" s="394"/>
      <c r="D9" s="394"/>
      <c r="E9" s="395">
        <f t="shared" si="0"/>
        <v>0</v>
      </c>
      <c r="F9" s="394"/>
      <c r="G9" s="394"/>
      <c r="H9" s="396">
        <f t="shared" si="1"/>
        <v>0</v>
      </c>
    </row>
    <row r="10" spans="1:8">
      <c r="A10" s="392">
        <v>3.2</v>
      </c>
      <c r="B10" s="398" t="s">
        <v>814</v>
      </c>
      <c r="C10" s="394"/>
      <c r="D10" s="394"/>
      <c r="E10" s="395">
        <f t="shared" si="0"/>
        <v>0</v>
      </c>
      <c r="F10" s="394"/>
      <c r="G10" s="394"/>
      <c r="H10" s="396">
        <f t="shared" si="1"/>
        <v>0</v>
      </c>
    </row>
    <row r="11" spans="1:8">
      <c r="A11" s="392">
        <v>4</v>
      </c>
      <c r="B11" s="397" t="s">
        <v>178</v>
      </c>
      <c r="C11" s="394">
        <f>C12+C13</f>
        <v>0</v>
      </c>
      <c r="D11" s="394">
        <f>D12+D13</f>
        <v>0</v>
      </c>
      <c r="E11" s="395">
        <f t="shared" si="0"/>
        <v>0</v>
      </c>
      <c r="F11" s="394">
        <f>F12+F13</f>
        <v>0</v>
      </c>
      <c r="G11" s="394">
        <f>G12+G13</f>
        <v>0</v>
      </c>
      <c r="H11" s="396">
        <f t="shared" si="1"/>
        <v>0</v>
      </c>
    </row>
    <row r="12" spans="1:8">
      <c r="A12" s="392">
        <v>4.0999999999999996</v>
      </c>
      <c r="B12" s="398" t="s">
        <v>815</v>
      </c>
      <c r="C12" s="394"/>
      <c r="D12" s="394"/>
      <c r="E12" s="395">
        <f t="shared" si="0"/>
        <v>0</v>
      </c>
      <c r="F12" s="394"/>
      <c r="G12" s="394"/>
      <c r="H12" s="396">
        <f t="shared" si="1"/>
        <v>0</v>
      </c>
    </row>
    <row r="13" spans="1:8">
      <c r="A13" s="392">
        <v>4.2</v>
      </c>
      <c r="B13" s="398" t="s">
        <v>816</v>
      </c>
      <c r="C13" s="394"/>
      <c r="D13" s="394"/>
      <c r="E13" s="395">
        <f t="shared" si="0"/>
        <v>0</v>
      </c>
      <c r="F13" s="394"/>
      <c r="G13" s="394"/>
      <c r="H13" s="396">
        <f t="shared" si="1"/>
        <v>0</v>
      </c>
    </row>
    <row r="14" spans="1:8">
      <c r="A14" s="392">
        <v>5</v>
      </c>
      <c r="B14" s="399" t="s">
        <v>817</v>
      </c>
      <c r="C14" s="394">
        <f>C15+C16+C17+C23+C24+C25+C26</f>
        <v>0</v>
      </c>
      <c r="D14" s="394">
        <f>D15+D16+D17+D23+D24+D25+D26</f>
        <v>0</v>
      </c>
      <c r="E14" s="395">
        <f t="shared" si="0"/>
        <v>0</v>
      </c>
      <c r="F14" s="394">
        <f>F15+F16+F17+F23+F24+F25+F26</f>
        <v>0</v>
      </c>
      <c r="G14" s="394">
        <f>G15+G16+G17+G23+G24+G25+G26</f>
        <v>0</v>
      </c>
      <c r="H14" s="396">
        <f t="shared" si="1"/>
        <v>0</v>
      </c>
    </row>
    <row r="15" spans="1:8">
      <c r="A15" s="392">
        <v>5.0999999999999996</v>
      </c>
      <c r="B15" s="400" t="s">
        <v>818</v>
      </c>
      <c r="C15" s="394"/>
      <c r="D15" s="394"/>
      <c r="E15" s="395">
        <f t="shared" si="0"/>
        <v>0</v>
      </c>
      <c r="F15" s="394"/>
      <c r="G15" s="394"/>
      <c r="H15" s="396">
        <f t="shared" si="1"/>
        <v>0</v>
      </c>
    </row>
    <row r="16" spans="1:8">
      <c r="A16" s="392">
        <v>5.2</v>
      </c>
      <c r="B16" s="400" t="s">
        <v>819</v>
      </c>
      <c r="C16" s="394"/>
      <c r="D16" s="394"/>
      <c r="E16" s="395">
        <f t="shared" si="0"/>
        <v>0</v>
      </c>
      <c r="F16" s="394"/>
      <c r="G16" s="394"/>
      <c r="H16" s="396">
        <f t="shared" si="1"/>
        <v>0</v>
      </c>
    </row>
    <row r="17" spans="1:8">
      <c r="A17" s="392">
        <v>5.3</v>
      </c>
      <c r="B17" s="400" t="s">
        <v>820</v>
      </c>
      <c r="C17" s="394">
        <f>C18+C19+C20+C21+C22</f>
        <v>0</v>
      </c>
      <c r="D17" s="394">
        <f>D18+D19+D20+D21+D22</f>
        <v>0</v>
      </c>
      <c r="E17" s="395">
        <f t="shared" si="0"/>
        <v>0</v>
      </c>
      <c r="F17" s="394"/>
      <c r="G17" s="394"/>
      <c r="H17" s="396">
        <f t="shared" si="1"/>
        <v>0</v>
      </c>
    </row>
    <row r="18" spans="1:8">
      <c r="A18" s="392" t="s">
        <v>180</v>
      </c>
      <c r="B18" s="401" t="s">
        <v>821</v>
      </c>
      <c r="C18" s="394"/>
      <c r="D18" s="394"/>
      <c r="E18" s="395">
        <f t="shared" si="0"/>
        <v>0</v>
      </c>
      <c r="F18" s="394"/>
      <c r="G18" s="394"/>
      <c r="H18" s="396">
        <f t="shared" si="1"/>
        <v>0</v>
      </c>
    </row>
    <row r="19" spans="1:8">
      <c r="A19" s="392" t="s">
        <v>181</v>
      </c>
      <c r="B19" s="402" t="s">
        <v>822</v>
      </c>
      <c r="C19" s="394"/>
      <c r="D19" s="394"/>
      <c r="E19" s="395">
        <f t="shared" si="0"/>
        <v>0</v>
      </c>
      <c r="F19" s="394"/>
      <c r="G19" s="394"/>
      <c r="H19" s="396">
        <f t="shared" si="1"/>
        <v>0</v>
      </c>
    </row>
    <row r="20" spans="1:8">
      <c r="A20" s="392" t="s">
        <v>182</v>
      </c>
      <c r="B20" s="402" t="s">
        <v>823</v>
      </c>
      <c r="C20" s="394"/>
      <c r="D20" s="394"/>
      <c r="E20" s="395">
        <f t="shared" si="0"/>
        <v>0</v>
      </c>
      <c r="F20" s="394"/>
      <c r="G20" s="394"/>
      <c r="H20" s="396">
        <f t="shared" si="1"/>
        <v>0</v>
      </c>
    </row>
    <row r="21" spans="1:8">
      <c r="A21" s="392" t="s">
        <v>183</v>
      </c>
      <c r="B21" s="402" t="s">
        <v>824</v>
      </c>
      <c r="C21" s="394"/>
      <c r="D21" s="394"/>
      <c r="E21" s="395">
        <f t="shared" si="0"/>
        <v>0</v>
      </c>
      <c r="F21" s="394"/>
      <c r="G21" s="394"/>
      <c r="H21" s="396">
        <f t="shared" si="1"/>
        <v>0</v>
      </c>
    </row>
    <row r="22" spans="1:8">
      <c r="A22" s="392" t="s">
        <v>184</v>
      </c>
      <c r="B22" s="402" t="s">
        <v>541</v>
      </c>
      <c r="C22" s="394"/>
      <c r="D22" s="394"/>
      <c r="E22" s="395">
        <f t="shared" si="0"/>
        <v>0</v>
      </c>
      <c r="F22" s="394"/>
      <c r="G22" s="394"/>
      <c r="H22" s="396">
        <f t="shared" si="1"/>
        <v>0</v>
      </c>
    </row>
    <row r="23" spans="1:8">
      <c r="A23" s="392">
        <v>5.4</v>
      </c>
      <c r="B23" s="400" t="s">
        <v>825</v>
      </c>
      <c r="C23" s="394"/>
      <c r="D23" s="394"/>
      <c r="E23" s="395">
        <f t="shared" si="0"/>
        <v>0</v>
      </c>
      <c r="F23" s="394"/>
      <c r="G23" s="394"/>
      <c r="H23" s="396">
        <f t="shared" si="1"/>
        <v>0</v>
      </c>
    </row>
    <row r="24" spans="1:8">
      <c r="A24" s="392">
        <v>5.5</v>
      </c>
      <c r="B24" s="400" t="s">
        <v>826</v>
      </c>
      <c r="C24" s="394"/>
      <c r="D24" s="394"/>
      <c r="E24" s="395">
        <f t="shared" si="0"/>
        <v>0</v>
      </c>
      <c r="F24" s="394"/>
      <c r="G24" s="394"/>
      <c r="H24" s="396">
        <f t="shared" si="1"/>
        <v>0</v>
      </c>
    </row>
    <row r="25" spans="1:8">
      <c r="A25" s="392">
        <v>5.6</v>
      </c>
      <c r="B25" s="400" t="s">
        <v>827</v>
      </c>
      <c r="C25" s="394"/>
      <c r="D25" s="394"/>
      <c r="E25" s="395">
        <f t="shared" si="0"/>
        <v>0</v>
      </c>
      <c r="F25" s="394"/>
      <c r="G25" s="394"/>
      <c r="H25" s="396">
        <f t="shared" si="1"/>
        <v>0</v>
      </c>
    </row>
    <row r="26" spans="1:8">
      <c r="A26" s="392">
        <v>5.7</v>
      </c>
      <c r="B26" s="400" t="s">
        <v>541</v>
      </c>
      <c r="C26" s="394"/>
      <c r="D26" s="394"/>
      <c r="E26" s="395">
        <f t="shared" si="0"/>
        <v>0</v>
      </c>
      <c r="F26" s="394"/>
      <c r="G26" s="394"/>
      <c r="H26" s="396">
        <f t="shared" si="1"/>
        <v>0</v>
      </c>
    </row>
    <row r="27" spans="1:8">
      <c r="A27" s="392">
        <v>6</v>
      </c>
      <c r="B27" s="399" t="s">
        <v>828</v>
      </c>
      <c r="C27" s="394"/>
      <c r="D27" s="394"/>
      <c r="E27" s="395">
        <f t="shared" si="0"/>
        <v>0</v>
      </c>
      <c r="F27" s="394"/>
      <c r="G27" s="394"/>
      <c r="H27" s="396">
        <f t="shared" si="1"/>
        <v>0</v>
      </c>
    </row>
    <row r="28" spans="1:8">
      <c r="A28" s="392">
        <v>7</v>
      </c>
      <c r="B28" s="399" t="s">
        <v>829</v>
      </c>
      <c r="C28" s="394"/>
      <c r="D28" s="394"/>
      <c r="E28" s="395">
        <f t="shared" si="0"/>
        <v>0</v>
      </c>
      <c r="F28" s="394"/>
      <c r="G28" s="394"/>
      <c r="H28" s="396">
        <f t="shared" si="1"/>
        <v>0</v>
      </c>
    </row>
    <row r="29" spans="1:8">
      <c r="A29" s="392">
        <v>8</v>
      </c>
      <c r="B29" s="399" t="s">
        <v>830</v>
      </c>
      <c r="C29" s="394"/>
      <c r="D29" s="394"/>
      <c r="E29" s="395">
        <f t="shared" si="0"/>
        <v>0</v>
      </c>
      <c r="F29" s="394"/>
      <c r="G29" s="394"/>
      <c r="H29" s="396">
        <f t="shared" si="1"/>
        <v>0</v>
      </c>
    </row>
    <row r="30" spans="1:8">
      <c r="A30" s="392">
        <v>9</v>
      </c>
      <c r="B30" s="397" t="s">
        <v>185</v>
      </c>
      <c r="C30" s="394">
        <f>C31+C32+C33+C34+C35+C36+C37</f>
        <v>0</v>
      </c>
      <c r="D30" s="394">
        <f>D31+D32+D33+D34+D35+D36+D37</f>
        <v>0</v>
      </c>
      <c r="E30" s="395">
        <f t="shared" si="0"/>
        <v>0</v>
      </c>
      <c r="F30" s="394">
        <f>F31+F32+F33+F34+F35+F36+F37</f>
        <v>0</v>
      </c>
      <c r="G30" s="394">
        <f>G31+G32+G33+G34+G35+G36+G37</f>
        <v>0</v>
      </c>
      <c r="H30" s="396">
        <f t="shared" si="1"/>
        <v>0</v>
      </c>
    </row>
    <row r="31" spans="1:8" ht="27.6">
      <c r="A31" s="392">
        <v>9.1</v>
      </c>
      <c r="B31" s="398" t="s">
        <v>831</v>
      </c>
      <c r="C31" s="394"/>
      <c r="D31" s="394"/>
      <c r="E31" s="395">
        <f t="shared" si="0"/>
        <v>0</v>
      </c>
      <c r="F31" s="394"/>
      <c r="G31" s="394"/>
      <c r="H31" s="396">
        <f t="shared" si="1"/>
        <v>0</v>
      </c>
    </row>
    <row r="32" spans="1:8" ht="27.6">
      <c r="A32" s="392">
        <v>9.1999999999999993</v>
      </c>
      <c r="B32" s="398" t="s">
        <v>832</v>
      </c>
      <c r="C32" s="394"/>
      <c r="D32" s="394"/>
      <c r="E32" s="395">
        <f t="shared" si="0"/>
        <v>0</v>
      </c>
      <c r="F32" s="394"/>
      <c r="G32" s="394"/>
      <c r="H32" s="396">
        <f t="shared" si="1"/>
        <v>0</v>
      </c>
    </row>
    <row r="33" spans="1:8" ht="27.6">
      <c r="A33" s="392">
        <v>9.3000000000000007</v>
      </c>
      <c r="B33" s="398" t="s">
        <v>833</v>
      </c>
      <c r="C33" s="394"/>
      <c r="D33" s="394"/>
      <c r="E33" s="395">
        <f t="shared" si="0"/>
        <v>0</v>
      </c>
      <c r="F33" s="394"/>
      <c r="G33" s="394"/>
      <c r="H33" s="396">
        <f t="shared" si="1"/>
        <v>0</v>
      </c>
    </row>
    <row r="34" spans="1:8">
      <c r="A34" s="392">
        <v>9.4</v>
      </c>
      <c r="B34" s="398" t="s">
        <v>834</v>
      </c>
      <c r="C34" s="394"/>
      <c r="D34" s="394"/>
      <c r="E34" s="395">
        <f t="shared" si="0"/>
        <v>0</v>
      </c>
      <c r="F34" s="394"/>
      <c r="G34" s="394"/>
      <c r="H34" s="396">
        <f t="shared" si="1"/>
        <v>0</v>
      </c>
    </row>
    <row r="35" spans="1:8">
      <c r="A35" s="392">
        <v>9.5</v>
      </c>
      <c r="B35" s="398" t="s">
        <v>835</v>
      </c>
      <c r="C35" s="394"/>
      <c r="D35" s="394"/>
      <c r="E35" s="395">
        <f t="shared" si="0"/>
        <v>0</v>
      </c>
      <c r="F35" s="394"/>
      <c r="G35" s="394"/>
      <c r="H35" s="396">
        <f t="shared" si="1"/>
        <v>0</v>
      </c>
    </row>
    <row r="36" spans="1:8" ht="27.6">
      <c r="A36" s="392">
        <v>9.6</v>
      </c>
      <c r="B36" s="398" t="s">
        <v>836</v>
      </c>
      <c r="C36" s="394"/>
      <c r="D36" s="394"/>
      <c r="E36" s="395">
        <f t="shared" si="0"/>
        <v>0</v>
      </c>
      <c r="F36" s="394"/>
      <c r="G36" s="394"/>
      <c r="H36" s="396">
        <f t="shared" si="1"/>
        <v>0</v>
      </c>
    </row>
    <row r="37" spans="1:8" ht="27.6">
      <c r="A37" s="392">
        <v>9.6999999999999993</v>
      </c>
      <c r="B37" s="398" t="s">
        <v>837</v>
      </c>
      <c r="C37" s="394"/>
      <c r="D37" s="394"/>
      <c r="E37" s="395">
        <f t="shared" si="0"/>
        <v>0</v>
      </c>
      <c r="F37" s="394"/>
      <c r="G37" s="394"/>
      <c r="H37" s="396">
        <f t="shared" si="1"/>
        <v>0</v>
      </c>
    </row>
    <row r="38" spans="1:8">
      <c r="A38" s="392">
        <v>10</v>
      </c>
      <c r="B38" s="399" t="s">
        <v>838</v>
      </c>
      <c r="C38" s="394">
        <f>C39+C40+C41+C42</f>
        <v>0</v>
      </c>
      <c r="D38" s="394">
        <f>D39+D40+D41+D42</f>
        <v>0</v>
      </c>
      <c r="E38" s="395">
        <f t="shared" si="0"/>
        <v>0</v>
      </c>
      <c r="F38" s="394">
        <f>F39+F40+F41+F42</f>
        <v>0</v>
      </c>
      <c r="G38" s="394">
        <f>G39+G40+G41+G42</f>
        <v>0</v>
      </c>
      <c r="H38" s="396">
        <f t="shared" si="1"/>
        <v>0</v>
      </c>
    </row>
    <row r="39" spans="1:8">
      <c r="A39" s="392">
        <v>10.1</v>
      </c>
      <c r="B39" s="398" t="s">
        <v>839</v>
      </c>
      <c r="C39" s="394"/>
      <c r="D39" s="394"/>
      <c r="E39" s="395">
        <f t="shared" si="0"/>
        <v>0</v>
      </c>
      <c r="F39" s="394"/>
      <c r="G39" s="394"/>
      <c r="H39" s="396">
        <f t="shared" si="1"/>
        <v>0</v>
      </c>
    </row>
    <row r="40" spans="1:8" ht="27.6">
      <c r="A40" s="392">
        <v>10.199999999999999</v>
      </c>
      <c r="B40" s="398" t="s">
        <v>840</v>
      </c>
      <c r="C40" s="394"/>
      <c r="D40" s="394"/>
      <c r="E40" s="395">
        <f t="shared" si="0"/>
        <v>0</v>
      </c>
      <c r="F40" s="394"/>
      <c r="G40" s="394"/>
      <c r="H40" s="396">
        <f t="shared" si="1"/>
        <v>0</v>
      </c>
    </row>
    <row r="41" spans="1:8" ht="27.6">
      <c r="A41" s="392">
        <v>10.3</v>
      </c>
      <c r="B41" s="398" t="s">
        <v>841</v>
      </c>
      <c r="C41" s="394"/>
      <c r="D41" s="394"/>
      <c r="E41" s="395">
        <f t="shared" si="0"/>
        <v>0</v>
      </c>
      <c r="F41" s="394"/>
      <c r="G41" s="394"/>
      <c r="H41" s="396">
        <f t="shared" si="1"/>
        <v>0</v>
      </c>
    </row>
    <row r="42" spans="1:8" ht="27.6">
      <c r="A42" s="392">
        <v>10.4</v>
      </c>
      <c r="B42" s="398" t="s">
        <v>842</v>
      </c>
      <c r="C42" s="394"/>
      <c r="D42" s="394"/>
      <c r="E42" s="395">
        <f t="shared" si="0"/>
        <v>0</v>
      </c>
      <c r="F42" s="394"/>
      <c r="G42" s="394"/>
      <c r="H42" s="396">
        <f t="shared" si="1"/>
        <v>0</v>
      </c>
    </row>
    <row r="43" spans="1:8">
      <c r="A43" s="392">
        <v>11</v>
      </c>
      <c r="B43" s="403" t="s">
        <v>186</v>
      </c>
      <c r="C43" s="394"/>
      <c r="D43" s="394"/>
      <c r="E43" s="395">
        <f t="shared" si="0"/>
        <v>0</v>
      </c>
      <c r="F43" s="394"/>
      <c r="G43" s="394"/>
      <c r="H43" s="396">
        <f t="shared" si="1"/>
        <v>0</v>
      </c>
    </row>
    <row r="44" spans="1:8">
      <c r="C44" s="405"/>
      <c r="D44" s="405"/>
      <c r="E44" s="405"/>
      <c r="F44" s="405"/>
      <c r="G44" s="405"/>
      <c r="H44" s="405"/>
    </row>
    <row r="45" spans="1:8">
      <c r="C45" s="405"/>
      <c r="D45" s="405"/>
      <c r="E45" s="405"/>
      <c r="F45" s="405"/>
      <c r="G45" s="405"/>
      <c r="H45" s="405"/>
    </row>
    <row r="46" spans="1:8">
      <c r="C46" s="405"/>
      <c r="D46" s="405"/>
      <c r="E46" s="405"/>
      <c r="F46" s="405"/>
      <c r="G46" s="405"/>
      <c r="H46" s="405"/>
    </row>
    <row r="47" spans="1:8">
      <c r="C47" s="405"/>
      <c r="D47" s="405"/>
      <c r="E47" s="405"/>
      <c r="F47" s="405"/>
      <c r="G47" s="405"/>
      <c r="H47" s="405"/>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2" tint="-9.9978637043366805E-2"/>
  </sheetPr>
  <dimension ref="A1:G18"/>
  <sheetViews>
    <sheetView zoomScaleNormal="100" workbookViewId="0">
      <pane xSplit="1" ySplit="4" topLeftCell="B5" activePane="bottomRight" state="frozen"/>
      <selection activeCell="L18" sqref="L18"/>
      <selection pane="topRight" activeCell="L18" sqref="L18"/>
      <selection pane="bottomLeft" activeCell="L18" sqref="L18"/>
      <selection pane="bottomRight" activeCell="I12" sqref="I12"/>
    </sheetView>
  </sheetViews>
  <sheetFormatPr defaultColWidth="9.21875" defaultRowHeight="13.8"/>
  <cols>
    <col min="1" max="1" width="9.5546875" style="1" bestFit="1" customWidth="1"/>
    <col min="2" max="2" width="93.5546875" style="1" customWidth="1"/>
    <col min="3" max="3" width="9.88671875" style="1" bestFit="1" customWidth="1"/>
    <col min="4" max="4" width="9.33203125" style="1" bestFit="1" customWidth="1"/>
    <col min="5" max="5" width="9.77734375" style="5" customWidth="1"/>
    <col min="6" max="7" width="9.33203125" style="5" bestFit="1" customWidth="1"/>
    <col min="8" max="11" width="9.77734375" style="5" customWidth="1"/>
    <col min="12" max="16384" width="9.21875" style="5"/>
  </cols>
  <sheetData>
    <row r="1" spans="1:7">
      <c r="A1" s="10" t="s">
        <v>108</v>
      </c>
      <c r="B1" s="9" t="str">
        <f>Info!C2</f>
        <v>სს პეივ ბანკ ჯორჯია</v>
      </c>
      <c r="C1" s="9"/>
    </row>
    <row r="2" spans="1:7">
      <c r="A2" s="10" t="s">
        <v>109</v>
      </c>
      <c r="B2" s="297">
        <f>'1. key ratios'!B2</f>
        <v>45657</v>
      </c>
      <c r="C2" s="9"/>
    </row>
    <row r="3" spans="1:7">
      <c r="A3" s="10"/>
      <c r="B3" s="9"/>
      <c r="C3" s="9"/>
      <c r="D3" s="9"/>
      <c r="E3" s="9"/>
      <c r="F3" s="9"/>
    </row>
    <row r="4" spans="1:7" ht="15" customHeight="1" thickBot="1">
      <c r="A4" s="136" t="s">
        <v>253</v>
      </c>
      <c r="B4" s="137" t="s">
        <v>107</v>
      </c>
      <c r="C4" s="138" t="s">
        <v>87</v>
      </c>
    </row>
    <row r="5" spans="1:7" ht="15" customHeight="1">
      <c r="A5" s="878" t="s">
        <v>25</v>
      </c>
      <c r="B5" s="879"/>
      <c r="C5" s="283" t="str">
        <f>INT((MONTH($B$2))/3)&amp;"Q"&amp;"-"&amp;YEAR($B$2)</f>
        <v>4Q-2024</v>
      </c>
      <c r="D5" s="283" t="str">
        <f>IF(INT(MONTH($B$2))=3, "4"&amp;"Q"&amp;"-"&amp;YEAR($B$2)-1, IF(INT(MONTH($B$2))=6, "1"&amp;"Q"&amp;"-"&amp;YEAR($B$2), IF(INT(MONTH($B$2))=9, "2"&amp;"Q"&amp;"-"&amp;YEAR($B$2),IF(INT(MONTH($B$2))=12, "3"&amp;"Q"&amp;"-"&amp;YEAR($B$2), 0))))</f>
        <v>3Q-2024</v>
      </c>
      <c r="E5" s="283" t="str">
        <f>IF(INT(MONTH($B$2))=3, "3"&amp;"Q"&amp;"-"&amp;YEAR($B$2)-1, IF(INT(MONTH($B$2))=6, "4"&amp;"Q"&amp;"-"&amp;YEAR($B$2)-1, IF(INT(MONTH($B$2))=9, "1"&amp;"Q"&amp;"-"&amp;YEAR($B$2),IF(INT(MONTH($B$2))=12, "2"&amp;"Q"&amp;"-"&amp;YEAR($B$2), 0))))</f>
        <v>2Q-2024</v>
      </c>
      <c r="F5" s="283" t="str">
        <f>IF(INT(MONTH($B$2))=3, "2"&amp;"Q"&amp;"-"&amp;YEAR($B$2)-1, IF(INT(MONTH($B$2))=6, "3"&amp;"Q"&amp;"-"&amp;YEAR($B$2)-1, IF(INT(MONTH($B$2))=9, "4"&amp;"Q"&amp;"-"&amp;YEAR($B$2)-1,IF(INT(MONTH($B$2))=12, "1"&amp;"Q"&amp;"-"&amp;YEAR($B$2), 0))))</f>
        <v>1Q-2024</v>
      </c>
      <c r="G5" s="284" t="str">
        <f>IF(INT(MONTH($B$2))=3, "1"&amp;"Q"&amp;"-"&amp;YEAR($B$2)-1, IF(INT(MONTH($B$2))=6, "2"&amp;"Q"&amp;"-"&amp;YEAR($B$2)-1, IF(INT(MONTH($B$2))=9, "3"&amp;"Q"&amp;"-"&amp;YEAR($B$2)-1,IF(INT(MONTH($B$2))=12, "4"&amp;"Q"&amp;"-"&amp;YEAR($B$2)-1, 0))))</f>
        <v>4Q-2023</v>
      </c>
    </row>
    <row r="6" spans="1:7" ht="15" customHeight="1">
      <c r="A6" s="880">
        <v>1</v>
      </c>
      <c r="B6" s="881" t="s">
        <v>112</v>
      </c>
      <c r="C6" s="882">
        <f>C7+C9+C10</f>
        <v>2491048.2879999997</v>
      </c>
      <c r="D6" s="883">
        <f>D7+D9+D10</f>
        <v>8040672.950000002</v>
      </c>
      <c r="E6" s="883">
        <f t="shared" ref="E6:G6" si="0">E7+E9+E10</f>
        <v>8445428.2599999998</v>
      </c>
      <c r="F6" s="882">
        <f t="shared" si="0"/>
        <v>0</v>
      </c>
      <c r="G6" s="275">
        <f t="shared" si="0"/>
        <v>0</v>
      </c>
    </row>
    <row r="7" spans="1:7" ht="15" customHeight="1">
      <c r="A7" s="880">
        <v>1.1000000000000001</v>
      </c>
      <c r="B7" s="884" t="s">
        <v>436</v>
      </c>
      <c r="C7" s="657">
        <v>2491048.2879999997</v>
      </c>
      <c r="D7" s="885">
        <v>8040672.950000002</v>
      </c>
      <c r="E7" s="885">
        <v>8445428.2599999998</v>
      </c>
      <c r="F7" s="885">
        <v>0</v>
      </c>
      <c r="G7" s="276"/>
    </row>
    <row r="8" spans="1:7" ht="27.6">
      <c r="A8" s="880" t="s">
        <v>157</v>
      </c>
      <c r="B8" s="886" t="s">
        <v>250</v>
      </c>
      <c r="C8" s="657">
        <v>0</v>
      </c>
      <c r="D8" s="885">
        <v>0</v>
      </c>
      <c r="E8" s="885">
        <v>0</v>
      </c>
      <c r="F8" s="885">
        <v>0</v>
      </c>
      <c r="G8" s="276"/>
    </row>
    <row r="9" spans="1:7" ht="15" customHeight="1">
      <c r="A9" s="880">
        <v>1.2</v>
      </c>
      <c r="B9" s="884" t="s">
        <v>21</v>
      </c>
      <c r="C9" s="657">
        <v>0</v>
      </c>
      <c r="D9" s="885">
        <v>0</v>
      </c>
      <c r="E9" s="885">
        <v>0</v>
      </c>
      <c r="F9" s="885">
        <v>0</v>
      </c>
      <c r="G9" s="276"/>
    </row>
    <row r="10" spans="1:7" ht="15" customHeight="1">
      <c r="A10" s="880">
        <v>1.3</v>
      </c>
      <c r="B10" s="887" t="s">
        <v>74</v>
      </c>
      <c r="C10" s="657">
        <v>0</v>
      </c>
      <c r="D10" s="885">
        <v>0</v>
      </c>
      <c r="E10" s="885">
        <v>0</v>
      </c>
      <c r="F10" s="885">
        <v>0</v>
      </c>
      <c r="G10" s="276"/>
    </row>
    <row r="11" spans="1:7" ht="15" customHeight="1">
      <c r="A11" s="880">
        <v>2</v>
      </c>
      <c r="B11" s="881" t="s">
        <v>113</v>
      </c>
      <c r="C11" s="657">
        <v>430596.87999999995</v>
      </c>
      <c r="D11" s="885">
        <v>837759.44010199956</v>
      </c>
      <c r="E11" s="885">
        <v>827136.84010200039</v>
      </c>
      <c r="F11" s="885">
        <v>0</v>
      </c>
      <c r="G11" s="276"/>
    </row>
    <row r="12" spans="1:7" ht="15" customHeight="1">
      <c r="A12" s="880">
        <v>3</v>
      </c>
      <c r="B12" s="881" t="s">
        <v>111</v>
      </c>
      <c r="C12" s="657">
        <v>204515.16175999999</v>
      </c>
      <c r="D12" s="885">
        <v>0</v>
      </c>
      <c r="E12" s="885">
        <v>0</v>
      </c>
      <c r="F12" s="885">
        <v>0</v>
      </c>
      <c r="G12" s="276"/>
    </row>
    <row r="13" spans="1:7" ht="15" customHeight="1" thickBot="1">
      <c r="A13" s="888">
        <v>4</v>
      </c>
      <c r="B13" s="889" t="s">
        <v>158</v>
      </c>
      <c r="C13" s="890">
        <f>C6+C11+C12</f>
        <v>3126160.3297599996</v>
      </c>
      <c r="D13" s="891">
        <f>D6+D11+D12</f>
        <v>8878432.3901020009</v>
      </c>
      <c r="E13" s="892">
        <f t="shared" ref="E13:G13" si="1">E6+E11+E12</f>
        <v>9272565.1001019999</v>
      </c>
      <c r="F13" s="890">
        <f t="shared" si="1"/>
        <v>0</v>
      </c>
      <c r="G13" s="893">
        <f t="shared" si="1"/>
        <v>0</v>
      </c>
    </row>
    <row r="14" spans="1:7">
      <c r="B14" s="14"/>
    </row>
    <row r="15" spans="1:7" ht="27.6">
      <c r="B15" s="14" t="s">
        <v>437</v>
      </c>
    </row>
    <row r="16" spans="1:7">
      <c r="B16" s="14"/>
    </row>
    <row r="17" spans="2:2">
      <c r="B17" s="14"/>
    </row>
    <row r="18" spans="2:2">
      <c r="B18" s="14"/>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2" tint="-9.9978637043366805E-2"/>
  </sheetPr>
  <dimension ref="A1:H37"/>
  <sheetViews>
    <sheetView showGridLines="0" zoomScaleNormal="100" workbookViewId="0">
      <pane xSplit="1" ySplit="4" topLeftCell="B5" activePane="bottomRight" state="frozen"/>
      <selection pane="topRight" activeCell="B1" sqref="B1"/>
      <selection pane="bottomLeft" activeCell="A4" sqref="A4"/>
      <selection pane="bottomRight" activeCell="G17" sqref="G17"/>
    </sheetView>
  </sheetViews>
  <sheetFormatPr defaultRowHeight="14.4"/>
  <cols>
    <col min="1" max="1" width="9.5546875" style="1" bestFit="1" customWidth="1"/>
    <col min="2" max="2" width="58.77734375" style="1" customWidth="1"/>
    <col min="3" max="3" width="34.21875" style="1" customWidth="1"/>
  </cols>
  <sheetData>
    <row r="1" spans="1:8">
      <c r="A1" s="1" t="s">
        <v>108</v>
      </c>
      <c r="B1" s="1" t="str">
        <f>Info!C2</f>
        <v>სს პეივ ბანკ ჯორჯია</v>
      </c>
    </row>
    <row r="2" spans="1:8">
      <c r="A2" s="1" t="s">
        <v>109</v>
      </c>
      <c r="B2" s="297">
        <f>'1. key ratios'!B2</f>
        <v>45657</v>
      </c>
    </row>
    <row r="4" spans="1:8" ht="25.5" customHeight="1" thickBot="1">
      <c r="A4" s="149" t="s">
        <v>254</v>
      </c>
      <c r="B4" s="21" t="s">
        <v>91</v>
      </c>
      <c r="C4" s="6"/>
    </row>
    <row r="5" spans="1:8">
      <c r="A5" s="4"/>
      <c r="B5" s="271" t="s">
        <v>92</v>
      </c>
      <c r="C5" s="281" t="s">
        <v>450</v>
      </c>
    </row>
    <row r="6" spans="1:8">
      <c r="A6" s="7">
        <v>1</v>
      </c>
      <c r="B6" s="589" t="s">
        <v>966</v>
      </c>
      <c r="C6" s="590" t="s">
        <v>967</v>
      </c>
    </row>
    <row r="7" spans="1:8">
      <c r="A7" s="7">
        <v>2</v>
      </c>
      <c r="B7" s="589" t="s">
        <v>963</v>
      </c>
      <c r="C7" s="590" t="s">
        <v>968</v>
      </c>
    </row>
    <row r="8" spans="1:8">
      <c r="A8" s="7">
        <v>3</v>
      </c>
      <c r="B8" s="589" t="s">
        <v>969</v>
      </c>
      <c r="C8" s="590" t="s">
        <v>967</v>
      </c>
    </row>
    <row r="9" spans="1:8" ht="15">
      <c r="A9" s="7">
        <v>4</v>
      </c>
      <c r="B9" s="22"/>
      <c r="C9" s="277"/>
    </row>
    <row r="10" spans="1:8" ht="15">
      <c r="A10" s="7">
        <v>5</v>
      </c>
      <c r="B10" s="22"/>
      <c r="C10" s="277"/>
    </row>
    <row r="11" spans="1:8" ht="15">
      <c r="A11" s="7">
        <v>6</v>
      </c>
      <c r="B11" s="22"/>
      <c r="C11" s="277"/>
    </row>
    <row r="12" spans="1:8" ht="15">
      <c r="A12" s="7">
        <v>7</v>
      </c>
      <c r="B12" s="22"/>
      <c r="C12" s="277"/>
      <c r="H12" s="2"/>
    </row>
    <row r="13" spans="1:8" ht="15">
      <c r="A13" s="7">
        <v>8</v>
      </c>
      <c r="B13" s="22"/>
      <c r="C13" s="277"/>
    </row>
    <row r="14" spans="1:8" ht="15">
      <c r="A14" s="7">
        <v>9</v>
      </c>
      <c r="B14" s="22"/>
      <c r="C14" s="277"/>
    </row>
    <row r="15" spans="1:8" ht="15">
      <c r="A15" s="7">
        <v>10</v>
      </c>
      <c r="B15" s="22"/>
      <c r="C15" s="277"/>
    </row>
    <row r="16" spans="1:8" ht="15">
      <c r="A16" s="7"/>
      <c r="B16" s="706"/>
      <c r="C16" s="707"/>
    </row>
    <row r="17" spans="1:3" ht="55.2">
      <c r="A17" s="7"/>
      <c r="B17" s="272" t="s">
        <v>93</v>
      </c>
      <c r="C17" s="282" t="s">
        <v>451</v>
      </c>
    </row>
    <row r="18" spans="1:3" ht="30">
      <c r="A18" s="7">
        <v>1</v>
      </c>
      <c r="B18" s="591" t="s">
        <v>964</v>
      </c>
      <c r="C18" s="592" t="s">
        <v>970</v>
      </c>
    </row>
    <row r="19" spans="1:3" ht="30">
      <c r="A19" s="7">
        <v>2</v>
      </c>
      <c r="B19" s="591" t="s">
        <v>971</v>
      </c>
      <c r="C19" s="592" t="s">
        <v>972</v>
      </c>
    </row>
    <row r="20" spans="1:3" ht="45">
      <c r="A20" s="7">
        <v>3</v>
      </c>
      <c r="B20" s="591" t="s">
        <v>973</v>
      </c>
      <c r="C20" s="592" t="s">
        <v>974</v>
      </c>
    </row>
    <row r="21" spans="1:3">
      <c r="A21" s="7">
        <v>4</v>
      </c>
      <c r="B21" s="18"/>
      <c r="C21" s="279"/>
    </row>
    <row r="22" spans="1:3">
      <c r="A22" s="7">
        <v>5</v>
      </c>
      <c r="B22" s="18"/>
      <c r="C22" s="279"/>
    </row>
    <row r="23" spans="1:3">
      <c r="A23" s="7">
        <v>6</v>
      </c>
      <c r="B23" s="18"/>
      <c r="C23" s="279"/>
    </row>
    <row r="24" spans="1:3">
      <c r="A24" s="7">
        <v>7</v>
      </c>
      <c r="B24" s="18"/>
      <c r="C24" s="279"/>
    </row>
    <row r="25" spans="1:3">
      <c r="A25" s="7">
        <v>8</v>
      </c>
      <c r="B25" s="18"/>
      <c r="C25" s="279"/>
    </row>
    <row r="26" spans="1:3">
      <c r="A26" s="7">
        <v>9</v>
      </c>
      <c r="B26" s="18"/>
      <c r="C26" s="279"/>
    </row>
    <row r="27" spans="1:3" ht="15.75" customHeight="1">
      <c r="A27" s="7">
        <v>10</v>
      </c>
      <c r="B27" s="18"/>
      <c r="C27" s="280"/>
    </row>
    <row r="28" spans="1:3" ht="15.75" customHeight="1">
      <c r="A28" s="7"/>
      <c r="B28" s="18"/>
      <c r="C28" s="19"/>
    </row>
    <row r="29" spans="1:3" ht="30" customHeight="1">
      <c r="A29" s="7"/>
      <c r="B29" s="708" t="s">
        <v>94</v>
      </c>
      <c r="C29" s="709"/>
    </row>
    <row r="30" spans="1:3" ht="15">
      <c r="A30" s="7">
        <v>1</v>
      </c>
      <c r="B30" s="593" t="s">
        <v>975</v>
      </c>
      <c r="C30" s="581">
        <v>1</v>
      </c>
    </row>
    <row r="31" spans="1:3" ht="15.75" customHeight="1">
      <c r="A31" s="7"/>
      <c r="B31" s="22"/>
      <c r="C31" s="23"/>
    </row>
    <row r="32" spans="1:3" ht="29.25" customHeight="1">
      <c r="A32" s="7"/>
      <c r="B32" s="708" t="s">
        <v>174</v>
      </c>
      <c r="C32" s="709"/>
    </row>
    <row r="33" spans="1:3" ht="15">
      <c r="A33" s="7">
        <v>1</v>
      </c>
      <c r="B33" s="593" t="s">
        <v>964</v>
      </c>
      <c r="C33" s="594">
        <v>0.65</v>
      </c>
    </row>
    <row r="34" spans="1:3" ht="15">
      <c r="A34" s="582">
        <v>2</v>
      </c>
      <c r="B34" s="583" t="s">
        <v>971</v>
      </c>
      <c r="C34" s="595">
        <v>0.15</v>
      </c>
    </row>
    <row r="35" spans="1:3" ht="15">
      <c r="A35" s="582">
        <v>3</v>
      </c>
      <c r="B35" s="583" t="s">
        <v>973</v>
      </c>
      <c r="C35" s="595">
        <v>0.2</v>
      </c>
    </row>
    <row r="36" spans="1:3" ht="15">
      <c r="A36" s="582"/>
      <c r="B36" s="583"/>
      <c r="C36" s="584"/>
    </row>
    <row r="37" spans="1:3" ht="15.6" thickBot="1">
      <c r="A37" s="8"/>
      <c r="B37" s="24"/>
      <c r="C37" s="278"/>
    </row>
  </sheetData>
  <mergeCells count="3">
    <mergeCell ref="B16:C16"/>
    <mergeCell ref="B32:C32"/>
    <mergeCell ref="B29:C29"/>
  </mergeCells>
  <dataValidations count="2">
    <dataValidation type="list" allowBlank="1" showInputMessage="1" showErrorMessage="1" sqref="C9:C15"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 type="list" allowBlank="1" showErrorMessage="1" sqref="C6:C8" xr:uid="{912765CF-8233-4AD5-BF36-A3553379A766}">
      <formula1>"დამოუკიდებელი წევრი,არადამოუკიდებელ წევრი,დამოუკიდებელი თავმჯდომარე,არადამოუკიდებელი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F53"/>
  <sheetViews>
    <sheetView zoomScale="80" zoomScaleNormal="80" workbookViewId="0">
      <pane xSplit="1" ySplit="5" topLeftCell="B6" activePane="bottomRight" state="frozen"/>
      <selection activeCell="H6" sqref="H6"/>
      <selection pane="topRight" activeCell="H6" sqref="H6"/>
      <selection pane="bottomLeft" activeCell="H6" sqref="H6"/>
      <selection pane="bottomRight" activeCell="I26" sqref="I26"/>
    </sheetView>
  </sheetViews>
  <sheetFormatPr defaultRowHeight="14.4"/>
  <cols>
    <col min="1" max="1" width="9.5546875" style="1" bestFit="1" customWidth="1"/>
    <col min="2" max="2" width="47.5546875" style="1" customWidth="1"/>
    <col min="3" max="3" width="28" style="1" customWidth="1"/>
    <col min="4" max="4" width="25.6640625" style="1" customWidth="1"/>
    <col min="5" max="5" width="18.77734375" style="1" customWidth="1"/>
    <col min="6" max="6" width="12" bestFit="1" customWidth="1"/>
  </cols>
  <sheetData>
    <row r="1" spans="1:5">
      <c r="A1" s="10" t="s">
        <v>108</v>
      </c>
      <c r="B1" s="9" t="str">
        <f>Info!C2</f>
        <v>სს პეივ ბანკ ჯორჯია</v>
      </c>
    </row>
    <row r="2" spans="1:5" s="10" customFormat="1" ht="15.75" customHeight="1">
      <c r="A2" s="10" t="s">
        <v>109</v>
      </c>
      <c r="B2" s="297">
        <f>'1. key ratios'!B2</f>
        <v>45657</v>
      </c>
    </row>
    <row r="3" spans="1:5" s="10" customFormat="1" ht="15.75" customHeight="1"/>
    <row r="4" spans="1:5" s="10" customFormat="1" ht="15.75" customHeight="1" thickBot="1">
      <c r="A4" s="150" t="s">
        <v>255</v>
      </c>
      <c r="B4" s="151" t="s">
        <v>168</v>
      </c>
      <c r="C4" s="118"/>
      <c r="D4" s="118"/>
      <c r="E4" s="119" t="s">
        <v>87</v>
      </c>
    </row>
    <row r="5" spans="1:5" s="69" customFormat="1" ht="17.55" customHeight="1">
      <c r="A5" s="208"/>
      <c r="B5" s="209"/>
      <c r="C5" s="117" t="s">
        <v>0</v>
      </c>
      <c r="D5" s="117" t="s">
        <v>1</v>
      </c>
      <c r="E5" s="210" t="s">
        <v>2</v>
      </c>
    </row>
    <row r="6" spans="1:5" ht="14.55" customHeight="1">
      <c r="A6" s="894"/>
      <c r="B6" s="895" t="s">
        <v>144</v>
      </c>
      <c r="C6" s="895" t="s">
        <v>856</v>
      </c>
      <c r="D6" s="896" t="s">
        <v>143</v>
      </c>
      <c r="E6" s="710"/>
    </row>
    <row r="7" spans="1:5" ht="99.6" customHeight="1">
      <c r="A7" s="894"/>
      <c r="B7" s="895"/>
      <c r="C7" s="895"/>
      <c r="D7" s="206" t="s">
        <v>142</v>
      </c>
      <c r="E7" s="207" t="s">
        <v>353</v>
      </c>
    </row>
    <row r="8" spans="1:5" ht="22.5" customHeight="1">
      <c r="A8" s="868">
        <v>1</v>
      </c>
      <c r="B8" s="897" t="s">
        <v>843</v>
      </c>
      <c r="C8" s="898">
        <f>SUM(C9:C11)</f>
        <v>7978573.6499999994</v>
      </c>
      <c r="D8" s="898">
        <f t="shared" ref="D8:E8" si="0">SUM(D9:D11)</f>
        <v>0</v>
      </c>
      <c r="E8" s="899">
        <f t="shared" si="0"/>
        <v>7978573.6499999994</v>
      </c>
    </row>
    <row r="9" spans="1:5">
      <c r="A9" s="868">
        <v>1.1000000000000001</v>
      </c>
      <c r="B9" s="900" t="s">
        <v>96</v>
      </c>
      <c r="C9" s="898">
        <f>'2. SOFP'!E8</f>
        <v>0</v>
      </c>
      <c r="D9" s="898"/>
      <c r="E9" s="899">
        <f>C9</f>
        <v>0</v>
      </c>
    </row>
    <row r="10" spans="1:5">
      <c r="A10" s="868">
        <v>1.2</v>
      </c>
      <c r="B10" s="900" t="s">
        <v>97</v>
      </c>
      <c r="C10" s="898">
        <f>'2. SOFP'!E9</f>
        <v>396100.06</v>
      </c>
      <c r="D10" s="898"/>
      <c r="E10" s="899">
        <f>C10</f>
        <v>396100.06</v>
      </c>
    </row>
    <row r="11" spans="1:5">
      <c r="A11" s="868">
        <v>1.3</v>
      </c>
      <c r="B11" s="900" t="s">
        <v>98</v>
      </c>
      <c r="C11" s="898">
        <f>'2. SOFP'!E10</f>
        <v>7582473.5899999999</v>
      </c>
      <c r="D11" s="898"/>
      <c r="E11" s="899">
        <f>C11</f>
        <v>7582473.5899999999</v>
      </c>
    </row>
    <row r="12" spans="1:5">
      <c r="A12" s="868">
        <v>2</v>
      </c>
      <c r="B12" s="901" t="s">
        <v>730</v>
      </c>
      <c r="C12" s="898">
        <f>'2. SOFP'!E11</f>
        <v>0</v>
      </c>
      <c r="D12" s="898"/>
      <c r="E12" s="899"/>
    </row>
    <row r="13" spans="1:5">
      <c r="A13" s="868">
        <v>2.1</v>
      </c>
      <c r="B13" s="902" t="s">
        <v>731</v>
      </c>
      <c r="C13" s="898">
        <f>'2. SOFP'!E12</f>
        <v>0</v>
      </c>
      <c r="D13" s="898"/>
      <c r="E13" s="899"/>
    </row>
    <row r="14" spans="1:5" ht="34.049999999999997" customHeight="1">
      <c r="A14" s="868">
        <v>3</v>
      </c>
      <c r="B14" s="359" t="s">
        <v>732</v>
      </c>
      <c r="C14" s="898">
        <f>'2. SOFP'!E13</f>
        <v>0</v>
      </c>
      <c r="D14" s="898"/>
      <c r="E14" s="899"/>
    </row>
    <row r="15" spans="1:5" ht="32.549999999999997" customHeight="1">
      <c r="A15" s="868">
        <v>4</v>
      </c>
      <c r="B15" s="360" t="s">
        <v>733</v>
      </c>
      <c r="C15" s="898">
        <f>'2. SOFP'!E14</f>
        <v>0</v>
      </c>
      <c r="D15" s="898"/>
      <c r="E15" s="899"/>
    </row>
    <row r="16" spans="1:5" ht="22.95" customHeight="1">
      <c r="A16" s="868">
        <v>5</v>
      </c>
      <c r="B16" s="360" t="s">
        <v>734</v>
      </c>
      <c r="C16" s="898">
        <f>SUM(C17:C19)</f>
        <v>0</v>
      </c>
      <c r="D16" s="898">
        <f t="shared" ref="D16:E16" si="1">SUM(D17:D19)</f>
        <v>0</v>
      </c>
      <c r="E16" s="899">
        <f t="shared" si="1"/>
        <v>0</v>
      </c>
    </row>
    <row r="17" spans="1:5">
      <c r="A17" s="868">
        <v>5.0999999999999996</v>
      </c>
      <c r="B17" s="361" t="s">
        <v>735</v>
      </c>
      <c r="C17" s="898">
        <f>'2. SOFP'!E16</f>
        <v>0</v>
      </c>
      <c r="D17" s="898"/>
      <c r="E17" s="899"/>
    </row>
    <row r="18" spans="1:5">
      <c r="A18" s="868">
        <v>5.2</v>
      </c>
      <c r="B18" s="361" t="s">
        <v>569</v>
      </c>
      <c r="C18" s="898">
        <f>'2. SOFP'!E17</f>
        <v>0</v>
      </c>
      <c r="D18" s="898"/>
      <c r="E18" s="899"/>
    </row>
    <row r="19" spans="1:5">
      <c r="A19" s="868">
        <v>5.3</v>
      </c>
      <c r="B19" s="361" t="s">
        <v>736</v>
      </c>
      <c r="C19" s="898"/>
      <c r="D19" s="898"/>
      <c r="E19" s="899"/>
    </row>
    <row r="20" spans="1:5" ht="20.399999999999999">
      <c r="A20" s="868">
        <v>6</v>
      </c>
      <c r="B20" s="359" t="s">
        <v>737</v>
      </c>
      <c r="C20" s="898">
        <f>SUM(C21:C22)</f>
        <v>0</v>
      </c>
      <c r="D20" s="898">
        <f t="shared" ref="D20:E20" si="2">SUM(D21:D22)</f>
        <v>0</v>
      </c>
      <c r="E20" s="899">
        <f t="shared" si="2"/>
        <v>0</v>
      </c>
    </row>
    <row r="21" spans="1:5">
      <c r="A21" s="868">
        <v>6.1</v>
      </c>
      <c r="B21" s="361" t="s">
        <v>569</v>
      </c>
      <c r="C21" s="898">
        <f>'2. SOFP'!E20</f>
        <v>0</v>
      </c>
      <c r="D21" s="903"/>
      <c r="E21" s="904"/>
    </row>
    <row r="22" spans="1:5">
      <c r="A22" s="868">
        <v>6.2</v>
      </c>
      <c r="B22" s="361" t="s">
        <v>736</v>
      </c>
      <c r="C22" s="898">
        <f>'2. SOFP'!E21</f>
        <v>0</v>
      </c>
      <c r="D22" s="903"/>
      <c r="E22" s="904"/>
    </row>
    <row r="23" spans="1:5" ht="20.399999999999999">
      <c r="A23" s="868">
        <v>7</v>
      </c>
      <c r="B23" s="362" t="s">
        <v>738</v>
      </c>
      <c r="C23" s="898">
        <f>'2. SOFP'!E22</f>
        <v>0</v>
      </c>
      <c r="D23" s="903"/>
      <c r="E23" s="904"/>
    </row>
    <row r="24" spans="1:5" ht="20.399999999999999">
      <c r="A24" s="868">
        <v>8</v>
      </c>
      <c r="B24" s="363" t="s">
        <v>739</v>
      </c>
      <c r="C24" s="898">
        <f>'2. SOFP'!E23</f>
        <v>0</v>
      </c>
      <c r="D24" s="903"/>
      <c r="E24" s="904"/>
    </row>
    <row r="25" spans="1:5">
      <c r="A25" s="868">
        <v>9</v>
      </c>
      <c r="B25" s="360" t="s">
        <v>740</v>
      </c>
      <c r="C25" s="903">
        <f>SUM(C26:C27)</f>
        <v>4992.66</v>
      </c>
      <c r="D25" s="903">
        <f t="shared" ref="D25:E25" si="3">SUM(D26:D27)</f>
        <v>0</v>
      </c>
      <c r="E25" s="904">
        <f t="shared" si="3"/>
        <v>4992.66</v>
      </c>
    </row>
    <row r="26" spans="1:5">
      <c r="A26" s="868">
        <v>9.1</v>
      </c>
      <c r="B26" s="364" t="s">
        <v>741</v>
      </c>
      <c r="C26" s="898">
        <f>'2. SOFP'!E25</f>
        <v>4992.66</v>
      </c>
      <c r="D26" s="903"/>
      <c r="E26" s="904">
        <f>C26</f>
        <v>4992.66</v>
      </c>
    </row>
    <row r="27" spans="1:5">
      <c r="A27" s="868">
        <v>9.1999999999999993</v>
      </c>
      <c r="B27" s="364" t="s">
        <v>742</v>
      </c>
      <c r="C27" s="898">
        <f>'2. SOFP'!E26</f>
        <v>0</v>
      </c>
      <c r="D27" s="903"/>
      <c r="E27" s="904"/>
    </row>
    <row r="28" spans="1:5">
      <c r="A28" s="868">
        <v>10</v>
      </c>
      <c r="B28" s="360" t="s">
        <v>36</v>
      </c>
      <c r="C28" s="903">
        <f>SUM(C29:C30)</f>
        <v>262285.44</v>
      </c>
      <c r="D28" s="903">
        <f t="shared" ref="D28:E28" si="4">SUM(D29:D30)</f>
        <v>262285.44</v>
      </c>
      <c r="E28" s="904">
        <f t="shared" si="4"/>
        <v>0</v>
      </c>
    </row>
    <row r="29" spans="1:5">
      <c r="A29" s="868">
        <v>10.1</v>
      </c>
      <c r="B29" s="364" t="s">
        <v>743</v>
      </c>
      <c r="C29" s="898">
        <f>'2. SOFP'!E28</f>
        <v>0</v>
      </c>
      <c r="D29" s="903"/>
      <c r="E29" s="904"/>
    </row>
    <row r="30" spans="1:5">
      <c r="A30" s="868">
        <v>10.199999999999999</v>
      </c>
      <c r="B30" s="364" t="s">
        <v>744</v>
      </c>
      <c r="C30" s="898">
        <f>'2. SOFP'!E29</f>
        <v>262285.44</v>
      </c>
      <c r="D30" s="903">
        <f>C30</f>
        <v>262285.44</v>
      </c>
      <c r="E30" s="904">
        <f>C30-D30</f>
        <v>0</v>
      </c>
    </row>
    <row r="31" spans="1:5">
      <c r="A31" s="868">
        <v>11</v>
      </c>
      <c r="B31" s="360" t="s">
        <v>745</v>
      </c>
      <c r="C31" s="903">
        <f>SUM(C32:C33)</f>
        <v>94887.16</v>
      </c>
      <c r="D31" s="903">
        <f t="shared" ref="D31:E31" si="5">SUM(D32:D33)</f>
        <v>0</v>
      </c>
      <c r="E31" s="904">
        <f t="shared" si="5"/>
        <v>94887.16</v>
      </c>
    </row>
    <row r="32" spans="1:5">
      <c r="A32" s="868">
        <v>11.1</v>
      </c>
      <c r="B32" s="364" t="s">
        <v>746</v>
      </c>
      <c r="C32" s="898">
        <f>'2. SOFP'!E31</f>
        <v>94887.16</v>
      </c>
      <c r="D32" s="903"/>
      <c r="E32" s="904">
        <f>C32</f>
        <v>94887.16</v>
      </c>
    </row>
    <row r="33" spans="1:6">
      <c r="A33" s="868">
        <v>11.2</v>
      </c>
      <c r="B33" s="364" t="s">
        <v>747</v>
      </c>
      <c r="C33" s="898">
        <f>'2. SOFP'!E32</f>
        <v>0</v>
      </c>
      <c r="D33" s="903"/>
      <c r="E33" s="904"/>
    </row>
    <row r="34" spans="1:6">
      <c r="A34" s="868">
        <v>13</v>
      </c>
      <c r="B34" s="360" t="s">
        <v>99</v>
      </c>
      <c r="C34" s="898">
        <f>'2. SOFP'!E33</f>
        <v>472730.01</v>
      </c>
      <c r="D34" s="903"/>
      <c r="E34" s="904">
        <f>C34</f>
        <v>472730.01</v>
      </c>
    </row>
    <row r="35" spans="1:6">
      <c r="A35" s="868">
        <v>13.1</v>
      </c>
      <c r="B35" s="905" t="s">
        <v>748</v>
      </c>
      <c r="C35" s="898">
        <f>'2. SOFP'!E34</f>
        <v>0</v>
      </c>
      <c r="D35" s="903"/>
      <c r="E35" s="904"/>
    </row>
    <row r="36" spans="1:6">
      <c r="A36" s="868">
        <v>13.2</v>
      </c>
      <c r="B36" s="905" t="s">
        <v>749</v>
      </c>
      <c r="C36" s="898">
        <f>'2. SOFP'!E35</f>
        <v>0</v>
      </c>
      <c r="D36" s="903"/>
      <c r="E36" s="904"/>
    </row>
    <row r="37" spans="1:6" ht="42" thickBot="1">
      <c r="A37" s="906"/>
      <c r="B37" s="907" t="s">
        <v>320</v>
      </c>
      <c r="C37" s="908">
        <f>SUM(C8,C12,C14,C15,C16,C20,C23,C24,C25,C28,C31,C34)</f>
        <v>8813468.9199999999</v>
      </c>
      <c r="D37" s="908">
        <f t="shared" ref="D37:E37" si="6">SUM(D8,D12,D14,D15,D16,D20,D23,D24,D25,D28,D31,D34)</f>
        <v>262285.44</v>
      </c>
      <c r="E37" s="909">
        <f t="shared" si="6"/>
        <v>8551183.4800000004</v>
      </c>
    </row>
    <row r="38" spans="1:6">
      <c r="A38"/>
      <c r="B38"/>
      <c r="C38"/>
      <c r="D38"/>
      <c r="E38"/>
    </row>
    <row r="39" spans="1:6">
      <c r="A39"/>
      <c r="B39"/>
      <c r="C39"/>
      <c r="D39"/>
      <c r="E39"/>
    </row>
    <row r="41" spans="1:6" s="1" customFormat="1">
      <c r="B41" s="26"/>
      <c r="F41"/>
    </row>
    <row r="42" spans="1:6" s="1" customFormat="1">
      <c r="B42" s="27"/>
      <c r="F42"/>
    </row>
    <row r="43" spans="1:6" s="1" customFormat="1">
      <c r="B43" s="26"/>
      <c r="F43"/>
    </row>
    <row r="44" spans="1:6" s="1" customFormat="1">
      <c r="B44" s="26"/>
      <c r="F44"/>
    </row>
    <row r="45" spans="1:6" s="1" customFormat="1">
      <c r="B45" s="26"/>
      <c r="F45"/>
    </row>
    <row r="46" spans="1:6" s="1" customFormat="1">
      <c r="B46" s="26"/>
      <c r="F46"/>
    </row>
    <row r="47" spans="1:6" s="1" customFormat="1">
      <c r="B47" s="26"/>
      <c r="F47"/>
    </row>
    <row r="48" spans="1:6" s="1" customFormat="1">
      <c r="B48" s="27"/>
      <c r="F48"/>
    </row>
    <row r="49" spans="2:6" s="1" customFormat="1">
      <c r="B49" s="27"/>
      <c r="F49"/>
    </row>
    <row r="50" spans="2:6" s="1" customFormat="1">
      <c r="B50" s="27"/>
      <c r="F50"/>
    </row>
    <row r="51" spans="2:6" s="1" customFormat="1">
      <c r="B51" s="27"/>
      <c r="F51"/>
    </row>
    <row r="52" spans="2:6" s="1" customFormat="1">
      <c r="B52" s="27"/>
      <c r="F52"/>
    </row>
    <row r="53" spans="2:6" s="1" customFormat="1">
      <c r="B53" s="27"/>
      <c r="F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tint="-9.9978637043366805E-2"/>
  </sheetPr>
  <dimension ref="A1:I33"/>
  <sheetViews>
    <sheetView zoomScaleNormal="100" workbookViewId="0">
      <pane xSplit="1" ySplit="4" topLeftCell="B5" activePane="bottomRight" state="frozen"/>
      <selection activeCell="H6" sqref="H6"/>
      <selection pane="topRight" activeCell="H6" sqref="H6"/>
      <selection pane="bottomLeft" activeCell="H6" sqref="H6"/>
      <selection pane="bottomRight" activeCell="C19" sqref="C19"/>
    </sheetView>
  </sheetViews>
  <sheetFormatPr defaultRowHeight="14.4" outlineLevelRow="1"/>
  <cols>
    <col min="1" max="1" width="9.5546875" style="1" bestFit="1" customWidth="1"/>
    <col min="2" max="2" width="114.21875" style="1" customWidth="1"/>
    <col min="3" max="3" width="18.77734375" customWidth="1"/>
    <col min="4" max="4" width="25.44140625" customWidth="1"/>
    <col min="5" max="5" width="24.21875" customWidth="1"/>
    <col min="6" max="6" width="24" customWidth="1"/>
    <col min="7" max="7" width="10" bestFit="1" customWidth="1"/>
    <col min="8" max="8" width="12" bestFit="1" customWidth="1"/>
    <col min="9" max="9" width="12.5546875" bestFit="1" customWidth="1"/>
  </cols>
  <sheetData>
    <row r="1" spans="1:6">
      <c r="A1" s="10" t="s">
        <v>108</v>
      </c>
      <c r="B1" s="9" t="str">
        <f>Info!C2</f>
        <v>სს პეივ ბანკ ჯორჯია</v>
      </c>
    </row>
    <row r="2" spans="1:6" s="10" customFormat="1" ht="15.75" customHeight="1">
      <c r="A2" s="10" t="s">
        <v>109</v>
      </c>
      <c r="B2" s="297">
        <f>'1. key ratios'!B2</f>
        <v>45657</v>
      </c>
      <c r="C2"/>
      <c r="D2"/>
      <c r="E2"/>
      <c r="F2"/>
    </row>
    <row r="3" spans="1:6" s="10" customFormat="1" ht="15.75" customHeight="1">
      <c r="C3"/>
      <c r="D3"/>
      <c r="E3"/>
      <c r="F3"/>
    </row>
    <row r="4" spans="1:6" s="10" customFormat="1" ht="28.2" thickBot="1">
      <c r="A4" s="10" t="s">
        <v>256</v>
      </c>
      <c r="B4" s="125" t="s">
        <v>171</v>
      </c>
      <c r="C4" s="119" t="s">
        <v>87</v>
      </c>
      <c r="D4"/>
      <c r="E4"/>
      <c r="F4"/>
    </row>
    <row r="5" spans="1:6">
      <c r="A5" s="120">
        <v>1</v>
      </c>
      <c r="B5" s="121" t="s">
        <v>727</v>
      </c>
      <c r="C5" s="156">
        <f>'7. LI1'!E37</f>
        <v>8551183.4800000004</v>
      </c>
    </row>
    <row r="6" spans="1:6">
      <c r="A6" s="68">
        <v>2.1</v>
      </c>
      <c r="B6" s="127" t="s">
        <v>861</v>
      </c>
      <c r="C6" s="658">
        <v>0</v>
      </c>
    </row>
    <row r="7" spans="1:6" s="2" customFormat="1" ht="27.6" outlineLevel="1">
      <c r="A7" s="126">
        <v>2.2000000000000002</v>
      </c>
      <c r="B7" s="122" t="s">
        <v>862</v>
      </c>
      <c r="C7" s="659">
        <v>0</v>
      </c>
    </row>
    <row r="8" spans="1:6" s="2" customFormat="1" ht="27.6">
      <c r="A8" s="126">
        <v>3</v>
      </c>
      <c r="B8" s="123" t="s">
        <v>728</v>
      </c>
      <c r="C8" s="159">
        <f>SUM(C5:C7)</f>
        <v>8551183.4800000004</v>
      </c>
    </row>
    <row r="9" spans="1:6">
      <c r="A9" s="68">
        <v>4</v>
      </c>
      <c r="B9" s="130" t="s">
        <v>169</v>
      </c>
      <c r="C9" s="157"/>
    </row>
    <row r="10" spans="1:6" s="2" customFormat="1" ht="27.6" outlineLevel="1">
      <c r="A10" s="126">
        <v>5.0999999999999996</v>
      </c>
      <c r="B10" s="122" t="s">
        <v>175</v>
      </c>
      <c r="C10" s="658">
        <v>0</v>
      </c>
    </row>
    <row r="11" spans="1:6" s="2" customFormat="1" ht="27.6" outlineLevel="1">
      <c r="A11" s="126">
        <v>5.2</v>
      </c>
      <c r="B11" s="122" t="s">
        <v>176</v>
      </c>
      <c r="C11" s="658">
        <v>0</v>
      </c>
    </row>
    <row r="12" spans="1:6" s="2" customFormat="1">
      <c r="A12" s="126">
        <v>6</v>
      </c>
      <c r="B12" s="128" t="s">
        <v>438</v>
      </c>
      <c r="C12" s="158"/>
    </row>
    <row r="13" spans="1:6" s="2" customFormat="1" ht="15" thickBot="1">
      <c r="A13" s="129">
        <v>7</v>
      </c>
      <c r="B13" s="124" t="s">
        <v>170</v>
      </c>
      <c r="C13" s="160">
        <f>SUM(C8:C12)</f>
        <v>8551183.4800000004</v>
      </c>
    </row>
    <row r="15" spans="1:6" ht="27.6">
      <c r="B15" s="14" t="s">
        <v>439</v>
      </c>
    </row>
    <row r="17" spans="2:9" s="1" customFormat="1">
      <c r="B17" s="28"/>
      <c r="C17"/>
      <c r="D17"/>
      <c r="E17"/>
      <c r="F17"/>
      <c r="G17"/>
      <c r="H17"/>
      <c r="I17"/>
    </row>
    <row r="18" spans="2:9" s="1" customFormat="1">
      <c r="B18" s="25"/>
      <c r="C18"/>
      <c r="D18"/>
      <c r="E18"/>
      <c r="F18"/>
      <c r="G18"/>
      <c r="H18"/>
      <c r="I18"/>
    </row>
    <row r="19" spans="2:9" s="1" customFormat="1">
      <c r="B19" s="25"/>
      <c r="C19"/>
      <c r="D19"/>
      <c r="E19"/>
      <c r="F19"/>
      <c r="G19"/>
      <c r="H19"/>
      <c r="I19"/>
    </row>
    <row r="20" spans="2:9" s="1" customFormat="1">
      <c r="B20" s="27"/>
      <c r="C20"/>
      <c r="D20"/>
      <c r="E20"/>
      <c r="F20"/>
      <c r="G20"/>
      <c r="H20"/>
      <c r="I20"/>
    </row>
    <row r="21" spans="2:9" s="1" customFormat="1">
      <c r="B21" s="26"/>
      <c r="C21"/>
      <c r="D21"/>
      <c r="E21"/>
      <c r="F21"/>
      <c r="G21"/>
      <c r="H21"/>
      <c r="I21"/>
    </row>
    <row r="22" spans="2:9" s="1" customFormat="1">
      <c r="B22" s="27"/>
      <c r="C22"/>
      <c r="D22"/>
      <c r="E22"/>
      <c r="F22"/>
      <c r="G22"/>
      <c r="H22"/>
      <c r="I22"/>
    </row>
    <row r="23" spans="2:9" s="1" customFormat="1">
      <c r="B23" s="26"/>
      <c r="C23"/>
      <c r="D23"/>
      <c r="E23"/>
      <c r="F23"/>
      <c r="G23"/>
      <c r="H23"/>
      <c r="I23"/>
    </row>
    <row r="24" spans="2:9" s="1" customFormat="1">
      <c r="B24" s="26"/>
      <c r="C24"/>
      <c r="D24"/>
      <c r="E24"/>
      <c r="F24"/>
      <c r="G24"/>
      <c r="H24"/>
      <c r="I24"/>
    </row>
    <row r="25" spans="2:9" s="1" customFormat="1">
      <c r="B25" s="26"/>
      <c r="C25"/>
      <c r="D25"/>
      <c r="E25"/>
      <c r="F25"/>
      <c r="G25"/>
      <c r="H25"/>
      <c r="I25"/>
    </row>
    <row r="26" spans="2:9" s="1" customFormat="1">
      <c r="B26" s="26"/>
      <c r="C26"/>
      <c r="D26"/>
      <c r="E26"/>
      <c r="F26"/>
      <c r="G26"/>
      <c r="H26"/>
      <c r="I26"/>
    </row>
    <row r="27" spans="2:9" s="1" customFormat="1">
      <c r="B27" s="26"/>
      <c r="C27"/>
      <c r="D27"/>
      <c r="E27"/>
      <c r="F27"/>
      <c r="G27"/>
      <c r="H27"/>
      <c r="I27"/>
    </row>
    <row r="28" spans="2:9" s="1" customFormat="1">
      <c r="B28" s="27"/>
      <c r="C28"/>
      <c r="D28"/>
      <c r="E28"/>
      <c r="F28"/>
      <c r="G28"/>
      <c r="H28"/>
      <c r="I28"/>
    </row>
    <row r="29" spans="2:9" s="1" customFormat="1">
      <c r="B29" s="27"/>
      <c r="C29"/>
      <c r="D29"/>
      <c r="E29"/>
      <c r="F29"/>
      <c r="G29"/>
      <c r="H29"/>
      <c r="I29"/>
    </row>
    <row r="30" spans="2:9" s="1" customFormat="1">
      <c r="B30" s="27"/>
      <c r="C30"/>
      <c r="D30"/>
      <c r="E30"/>
      <c r="F30"/>
      <c r="G30"/>
      <c r="H30"/>
      <c r="I30"/>
    </row>
    <row r="31" spans="2:9" s="1" customFormat="1">
      <c r="B31" s="27"/>
      <c r="C31"/>
      <c r="D31"/>
      <c r="E31"/>
      <c r="F31"/>
      <c r="G31"/>
      <c r="H31"/>
      <c r="I31"/>
    </row>
    <row r="32" spans="2:9" s="1" customFormat="1">
      <c r="B32" s="27"/>
      <c r="C32"/>
      <c r="D32"/>
      <c r="E32"/>
      <c r="F32"/>
      <c r="G32"/>
      <c r="H32"/>
      <c r="I32"/>
    </row>
    <row r="33" spans="2:9" s="1" customFormat="1">
      <c r="B33" s="27"/>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D56"/>
  <sheetViews>
    <sheetView zoomScaleNormal="100" workbookViewId="0">
      <pane xSplit="1" ySplit="5" topLeftCell="B6" activePane="bottomRight" state="frozen"/>
      <selection pane="topRight" activeCell="B1" sqref="B1"/>
      <selection pane="bottomLeft" activeCell="A5" sqref="A5"/>
      <selection pane="bottomRight" activeCell="F14" sqref="F14"/>
    </sheetView>
  </sheetViews>
  <sheetFormatPr defaultRowHeight="14.4"/>
  <cols>
    <col min="1" max="1" width="9.5546875" style="1" bestFit="1" customWidth="1"/>
    <col min="2" max="2" width="132.44140625" style="1" customWidth="1"/>
    <col min="3" max="3" width="18.44140625" style="1" customWidth="1"/>
  </cols>
  <sheetData>
    <row r="1" spans="1:4">
      <c r="A1" s="10" t="s">
        <v>108</v>
      </c>
      <c r="B1" s="9" t="str">
        <f>Info!C2</f>
        <v>სს პეივ ბანკ ჯორჯია</v>
      </c>
      <c r="D1" s="1"/>
    </row>
    <row r="2" spans="1:4" s="10" customFormat="1" ht="15.75" customHeight="1">
      <c r="A2" s="10" t="s">
        <v>109</v>
      </c>
      <c r="B2" s="297">
        <f>'1. key ratios'!B2</f>
        <v>45657</v>
      </c>
    </row>
    <row r="3" spans="1:4" s="10" customFormat="1" ht="15.75" customHeight="1"/>
    <row r="4" spans="1:4" ht="15" thickBot="1">
      <c r="A4" s="1" t="s">
        <v>257</v>
      </c>
      <c r="B4" s="20" t="s">
        <v>85</v>
      </c>
    </row>
    <row r="5" spans="1:4">
      <c r="A5" s="74" t="s">
        <v>25</v>
      </c>
      <c r="B5" s="75"/>
      <c r="C5" s="76" t="s">
        <v>26</v>
      </c>
    </row>
    <row r="6" spans="1:4">
      <c r="A6" s="77">
        <v>1</v>
      </c>
      <c r="B6" s="40" t="s">
        <v>27</v>
      </c>
      <c r="C6" s="660">
        <f>SUM(C7:C11)</f>
        <v>7422719.3899999997</v>
      </c>
    </row>
    <row r="7" spans="1:4">
      <c r="A7" s="77">
        <v>2</v>
      </c>
      <c r="B7" s="37" t="s">
        <v>28</v>
      </c>
      <c r="C7" s="661">
        <v>8052000</v>
      </c>
    </row>
    <row r="8" spans="1:4">
      <c r="A8" s="77">
        <v>3</v>
      </c>
      <c r="B8" s="32" t="s">
        <v>29</v>
      </c>
      <c r="C8" s="661">
        <v>0</v>
      </c>
    </row>
    <row r="9" spans="1:4">
      <c r="A9" s="77">
        <v>4</v>
      </c>
      <c r="B9" s="32" t="s">
        <v>30</v>
      </c>
      <c r="C9" s="661">
        <v>0</v>
      </c>
    </row>
    <row r="10" spans="1:4">
      <c r="A10" s="77">
        <v>5</v>
      </c>
      <c r="B10" s="32" t="s">
        <v>31</v>
      </c>
      <c r="C10" s="661">
        <v>0</v>
      </c>
    </row>
    <row r="11" spans="1:4">
      <c r="A11" s="77">
        <v>6</v>
      </c>
      <c r="B11" s="38" t="s">
        <v>32</v>
      </c>
      <c r="C11" s="661">
        <v>-629280.61000000022</v>
      </c>
    </row>
    <row r="12" spans="1:4" s="2" customFormat="1">
      <c r="A12" s="77">
        <v>7</v>
      </c>
      <c r="B12" s="40" t="s">
        <v>33</v>
      </c>
      <c r="C12" s="662">
        <f>SUM(C13:C28)</f>
        <v>262285.44</v>
      </c>
    </row>
    <row r="13" spans="1:4" s="2" customFormat="1">
      <c r="A13" s="77">
        <v>8</v>
      </c>
      <c r="B13" s="39" t="s">
        <v>34</v>
      </c>
      <c r="C13" s="661">
        <v>0</v>
      </c>
    </row>
    <row r="14" spans="1:4" s="2" customFormat="1" ht="27.6">
      <c r="A14" s="77">
        <v>9</v>
      </c>
      <c r="B14" s="33" t="s">
        <v>35</v>
      </c>
      <c r="C14" s="661">
        <v>0</v>
      </c>
    </row>
    <row r="15" spans="1:4" s="2" customFormat="1">
      <c r="A15" s="77">
        <v>10</v>
      </c>
      <c r="B15" s="34" t="s">
        <v>36</v>
      </c>
      <c r="C15" s="661">
        <v>262285.44</v>
      </c>
    </row>
    <row r="16" spans="1:4" s="2" customFormat="1">
      <c r="A16" s="77">
        <v>11</v>
      </c>
      <c r="B16" s="35" t="s">
        <v>37</v>
      </c>
      <c r="C16" s="661">
        <v>0</v>
      </c>
    </row>
    <row r="17" spans="1:3" s="2" customFormat="1">
      <c r="A17" s="77">
        <v>12</v>
      </c>
      <c r="B17" s="34" t="s">
        <v>38</v>
      </c>
      <c r="C17" s="661">
        <v>0</v>
      </c>
    </row>
    <row r="18" spans="1:3" s="2" customFormat="1">
      <c r="A18" s="77">
        <v>13</v>
      </c>
      <c r="B18" s="34" t="s">
        <v>39</v>
      </c>
      <c r="C18" s="661">
        <v>0</v>
      </c>
    </row>
    <row r="19" spans="1:3" s="2" customFormat="1">
      <c r="A19" s="77">
        <v>14</v>
      </c>
      <c r="B19" s="34" t="s">
        <v>40</v>
      </c>
      <c r="C19" s="661">
        <v>0</v>
      </c>
    </row>
    <row r="20" spans="1:3" s="2" customFormat="1" ht="27.6">
      <c r="A20" s="77">
        <v>15</v>
      </c>
      <c r="B20" s="34" t="s">
        <v>41</v>
      </c>
      <c r="C20" s="661">
        <v>0</v>
      </c>
    </row>
    <row r="21" spans="1:3" s="2" customFormat="1" ht="27.6">
      <c r="A21" s="77">
        <v>16</v>
      </c>
      <c r="B21" s="33" t="s">
        <v>42</v>
      </c>
      <c r="C21" s="661">
        <v>0</v>
      </c>
    </row>
    <row r="22" spans="1:3" s="2" customFormat="1">
      <c r="A22" s="77">
        <v>17</v>
      </c>
      <c r="B22" s="78" t="s">
        <v>43</v>
      </c>
      <c r="C22" s="661">
        <v>0</v>
      </c>
    </row>
    <row r="23" spans="1:3" s="2" customFormat="1">
      <c r="A23" s="77">
        <v>18</v>
      </c>
      <c r="B23" s="573" t="s">
        <v>726</v>
      </c>
      <c r="C23" s="661">
        <v>0</v>
      </c>
    </row>
    <row r="24" spans="1:3" s="2" customFormat="1" ht="27.6">
      <c r="A24" s="77">
        <v>19</v>
      </c>
      <c r="B24" s="33" t="s">
        <v>44</v>
      </c>
      <c r="C24" s="661">
        <v>0</v>
      </c>
    </row>
    <row r="25" spans="1:3" s="2" customFormat="1" ht="27.6">
      <c r="A25" s="77">
        <v>20</v>
      </c>
      <c r="B25" s="33" t="s">
        <v>45</v>
      </c>
      <c r="C25" s="661">
        <v>0</v>
      </c>
    </row>
    <row r="26" spans="1:3" s="2" customFormat="1" ht="27.6">
      <c r="A26" s="77">
        <v>21</v>
      </c>
      <c r="B26" s="35" t="s">
        <v>46</v>
      </c>
      <c r="C26" s="661">
        <v>0</v>
      </c>
    </row>
    <row r="27" spans="1:3" s="2" customFormat="1">
      <c r="A27" s="77">
        <v>22</v>
      </c>
      <c r="B27" s="35" t="s">
        <v>47</v>
      </c>
      <c r="C27" s="661">
        <v>0</v>
      </c>
    </row>
    <row r="28" spans="1:3" s="2" customFormat="1" ht="27.6">
      <c r="A28" s="77">
        <v>23</v>
      </c>
      <c r="B28" s="35" t="s">
        <v>48</v>
      </c>
      <c r="C28" s="661">
        <v>0</v>
      </c>
    </row>
    <row r="29" spans="1:3" s="2" customFormat="1">
      <c r="A29" s="77">
        <v>24</v>
      </c>
      <c r="B29" s="41" t="s">
        <v>22</v>
      </c>
      <c r="C29" s="662">
        <f>C6-C12</f>
        <v>7160433.9499999993</v>
      </c>
    </row>
    <row r="30" spans="1:3" s="2" customFormat="1">
      <c r="A30" s="79"/>
      <c r="B30" s="36"/>
      <c r="C30" s="661">
        <v>0</v>
      </c>
    </row>
    <row r="31" spans="1:3" s="2" customFormat="1">
      <c r="A31" s="79">
        <v>25</v>
      </c>
      <c r="B31" s="41" t="s">
        <v>49</v>
      </c>
      <c r="C31" s="662">
        <f>C32+C35</f>
        <v>0</v>
      </c>
    </row>
    <row r="32" spans="1:3" s="2" customFormat="1">
      <c r="A32" s="79">
        <v>26</v>
      </c>
      <c r="B32" s="32" t="s">
        <v>50</v>
      </c>
      <c r="C32" s="663">
        <f>C33+C34</f>
        <v>0</v>
      </c>
    </row>
    <row r="33" spans="1:3" s="2" customFormat="1">
      <c r="A33" s="79">
        <v>27</v>
      </c>
      <c r="B33" s="109" t="s">
        <v>51</v>
      </c>
      <c r="C33" s="661">
        <v>0</v>
      </c>
    </row>
    <row r="34" spans="1:3" s="2" customFormat="1">
      <c r="A34" s="79">
        <v>28</v>
      </c>
      <c r="B34" s="109" t="s">
        <v>52</v>
      </c>
      <c r="C34" s="661">
        <v>0</v>
      </c>
    </row>
    <row r="35" spans="1:3" s="2" customFormat="1">
      <c r="A35" s="79">
        <v>29</v>
      </c>
      <c r="B35" s="32" t="s">
        <v>53</v>
      </c>
      <c r="C35" s="661">
        <v>0</v>
      </c>
    </row>
    <row r="36" spans="1:3" s="2" customFormat="1">
      <c r="A36" s="79">
        <v>30</v>
      </c>
      <c r="B36" s="41" t="s">
        <v>54</v>
      </c>
      <c r="C36" s="662">
        <f>SUM(C37:C41)</f>
        <v>0</v>
      </c>
    </row>
    <row r="37" spans="1:3" s="2" customFormat="1">
      <c r="A37" s="79">
        <v>31</v>
      </c>
      <c r="B37" s="33" t="s">
        <v>55</v>
      </c>
      <c r="C37" s="661">
        <v>0</v>
      </c>
    </row>
    <row r="38" spans="1:3" s="2" customFormat="1">
      <c r="A38" s="79">
        <v>32</v>
      </c>
      <c r="B38" s="34" t="s">
        <v>56</v>
      </c>
      <c r="C38" s="661">
        <v>0</v>
      </c>
    </row>
    <row r="39" spans="1:3" s="2" customFormat="1" ht="27.6">
      <c r="A39" s="79">
        <v>33</v>
      </c>
      <c r="B39" s="33" t="s">
        <v>57</v>
      </c>
      <c r="C39" s="661">
        <v>0</v>
      </c>
    </row>
    <row r="40" spans="1:3" s="2" customFormat="1" ht="27.6">
      <c r="A40" s="79">
        <v>34</v>
      </c>
      <c r="B40" s="33" t="s">
        <v>45</v>
      </c>
      <c r="C40" s="661">
        <v>0</v>
      </c>
    </row>
    <row r="41" spans="1:3" s="2" customFormat="1" ht="27.6">
      <c r="A41" s="79">
        <v>35</v>
      </c>
      <c r="B41" s="35" t="s">
        <v>58</v>
      </c>
      <c r="C41" s="661">
        <v>0</v>
      </c>
    </row>
    <row r="42" spans="1:3" s="2" customFormat="1">
      <c r="A42" s="79">
        <v>36</v>
      </c>
      <c r="B42" s="41" t="s">
        <v>23</v>
      </c>
      <c r="C42" s="662">
        <f>C31-C36</f>
        <v>0</v>
      </c>
    </row>
    <row r="43" spans="1:3" s="2" customFormat="1">
      <c r="A43" s="79"/>
      <c r="B43" s="36"/>
      <c r="C43" s="661">
        <v>0</v>
      </c>
    </row>
    <row r="44" spans="1:3" s="2" customFormat="1">
      <c r="A44" s="79">
        <v>37</v>
      </c>
      <c r="B44" s="42" t="s">
        <v>59</v>
      </c>
      <c r="C44" s="662">
        <f>SUM(C45:C47)</f>
        <v>0</v>
      </c>
    </row>
    <row r="45" spans="1:3" s="2" customFormat="1">
      <c r="A45" s="79">
        <v>38</v>
      </c>
      <c r="B45" s="32" t="s">
        <v>60</v>
      </c>
      <c r="C45" s="661">
        <v>0</v>
      </c>
    </row>
    <row r="46" spans="1:3" s="2" customFormat="1">
      <c r="A46" s="79">
        <v>39</v>
      </c>
      <c r="B46" s="32" t="s">
        <v>61</v>
      </c>
      <c r="C46" s="661">
        <v>0</v>
      </c>
    </row>
    <row r="47" spans="1:3" s="2" customFormat="1">
      <c r="A47" s="79">
        <v>40</v>
      </c>
      <c r="B47" s="574" t="s">
        <v>725</v>
      </c>
      <c r="C47" s="664">
        <v>0</v>
      </c>
    </row>
    <row r="48" spans="1:3" s="2" customFormat="1">
      <c r="A48" s="79">
        <v>41</v>
      </c>
      <c r="B48" s="42" t="s">
        <v>62</v>
      </c>
      <c r="C48" s="662">
        <f>SUM(C49:C52)</f>
        <v>0</v>
      </c>
    </row>
    <row r="49" spans="1:3" s="2" customFormat="1">
      <c r="A49" s="79">
        <v>42</v>
      </c>
      <c r="B49" s="33" t="s">
        <v>63</v>
      </c>
      <c r="C49" s="664">
        <v>0</v>
      </c>
    </row>
    <row r="50" spans="1:3" s="2" customFormat="1">
      <c r="A50" s="79">
        <v>43</v>
      </c>
      <c r="B50" s="34" t="s">
        <v>64</v>
      </c>
      <c r="C50" s="664">
        <v>0</v>
      </c>
    </row>
    <row r="51" spans="1:3" s="2" customFormat="1" ht="27.6">
      <c r="A51" s="79">
        <v>44</v>
      </c>
      <c r="B51" s="33" t="s">
        <v>65</v>
      </c>
      <c r="C51" s="664">
        <v>0</v>
      </c>
    </row>
    <row r="52" spans="1:3" s="2" customFormat="1" ht="27.6">
      <c r="A52" s="79">
        <v>45</v>
      </c>
      <c r="B52" s="33" t="s">
        <v>45</v>
      </c>
      <c r="C52" s="664">
        <v>0</v>
      </c>
    </row>
    <row r="53" spans="1:3" s="2" customFormat="1" ht="15" thickBot="1">
      <c r="A53" s="79">
        <v>46</v>
      </c>
      <c r="B53" s="80" t="s">
        <v>24</v>
      </c>
      <c r="C53" s="665">
        <f>C44-C48</f>
        <v>0</v>
      </c>
    </row>
    <row r="56" spans="1:3">
      <c r="B56" s="1" t="s">
        <v>141</v>
      </c>
    </row>
  </sheetData>
  <dataValidations count="1">
    <dataValidation operator="lessThanOrEqual" allowBlank="1" showInputMessage="1" showErrorMessage="1" errorTitle="Should be negative number" error="Should be whole negative number or 0" sqref="C29 C31:C32 C36 C42 C44 C47:C53" xr:uid="{CA4BC2EA-A1ED-4767-A14A-A2290D06EB7F}"/>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2" tint="-9.9978637043366805E-2"/>
  </sheetPr>
  <dimension ref="A1:D23"/>
  <sheetViews>
    <sheetView workbookViewId="0">
      <selection activeCell="I20" sqref="I20"/>
    </sheetView>
  </sheetViews>
  <sheetFormatPr defaultColWidth="9.21875" defaultRowHeight="13.8"/>
  <cols>
    <col min="1" max="1" width="10.77734375" style="1" bestFit="1" customWidth="1"/>
    <col min="2" max="2" width="59" style="1" customWidth="1"/>
    <col min="3" max="3" width="16.77734375" style="1" bestFit="1" customWidth="1"/>
    <col min="4" max="4" width="22.21875" style="1" customWidth="1"/>
    <col min="5" max="16384" width="9.21875" style="1"/>
  </cols>
  <sheetData>
    <row r="1" spans="1:4">
      <c r="A1" s="10" t="s">
        <v>108</v>
      </c>
      <c r="B1" s="9" t="str">
        <f>Info!C2</f>
        <v>სს პეივ ბანკ ჯორჯია</v>
      </c>
    </row>
    <row r="2" spans="1:4" s="10" customFormat="1" ht="15.75" customHeight="1">
      <c r="A2" s="10" t="s">
        <v>109</v>
      </c>
      <c r="B2" s="297">
        <f>'1. key ratios'!B2</f>
        <v>45657</v>
      </c>
    </row>
    <row r="3" spans="1:4" s="10" customFormat="1" ht="15.75" customHeight="1"/>
    <row r="4" spans="1:4" ht="14.4" thickBot="1">
      <c r="A4" s="1" t="s">
        <v>357</v>
      </c>
      <c r="B4" s="222" t="s">
        <v>358</v>
      </c>
    </row>
    <row r="5" spans="1:4" s="28" customFormat="1">
      <c r="A5" s="711" t="s">
        <v>359</v>
      </c>
      <c r="B5" s="712"/>
      <c r="C5" s="212" t="s">
        <v>360</v>
      </c>
      <c r="D5" s="213" t="s">
        <v>361</v>
      </c>
    </row>
    <row r="6" spans="1:4" s="223" customFormat="1">
      <c r="A6" s="214">
        <v>1</v>
      </c>
      <c r="B6" s="215" t="s">
        <v>362</v>
      </c>
      <c r="C6" s="215"/>
      <c r="D6" s="216"/>
    </row>
    <row r="7" spans="1:4" s="223" customFormat="1">
      <c r="A7" s="217" t="s">
        <v>363</v>
      </c>
      <c r="B7" s="218" t="s">
        <v>364</v>
      </c>
      <c r="C7" s="262">
        <v>4.4999999999999998E-2</v>
      </c>
      <c r="D7" s="257">
        <f>C7*'5. RWA'!$C$13</f>
        <v>140677.21483919997</v>
      </c>
    </row>
    <row r="8" spans="1:4" s="223" customFormat="1">
      <c r="A8" s="217" t="s">
        <v>365</v>
      </c>
      <c r="B8" s="218" t="s">
        <v>366</v>
      </c>
      <c r="C8" s="263">
        <v>0.06</v>
      </c>
      <c r="D8" s="257">
        <f>C8*'5. RWA'!$C$13</f>
        <v>187569.61978559996</v>
      </c>
    </row>
    <row r="9" spans="1:4" s="223" customFormat="1">
      <c r="A9" s="217" t="s">
        <v>367</v>
      </c>
      <c r="B9" s="218" t="s">
        <v>368</v>
      </c>
      <c r="C9" s="263">
        <v>0.08</v>
      </c>
      <c r="D9" s="257">
        <f>C9*'5. RWA'!$C$13</f>
        <v>250092.82638079999</v>
      </c>
    </row>
    <row r="10" spans="1:4" s="223" customFormat="1">
      <c r="A10" s="214" t="s">
        <v>369</v>
      </c>
      <c r="B10" s="215" t="s">
        <v>370</v>
      </c>
      <c r="C10" s="264"/>
      <c r="D10" s="258"/>
    </row>
    <row r="11" spans="1:4" s="224" customFormat="1">
      <c r="A11" s="219" t="s">
        <v>371</v>
      </c>
      <c r="B11" s="220" t="s">
        <v>433</v>
      </c>
      <c r="C11" s="265">
        <v>2.5000000000000001E-2</v>
      </c>
      <c r="D11" s="259">
        <f>C11*'5. RWA'!$C$13</f>
        <v>78154.008243999997</v>
      </c>
    </row>
    <row r="12" spans="1:4" s="224" customFormat="1">
      <c r="A12" s="219" t="s">
        <v>372</v>
      </c>
      <c r="B12" s="220" t="s">
        <v>373</v>
      </c>
      <c r="C12" s="265">
        <v>2.5000000000000001E-3</v>
      </c>
      <c r="D12" s="259">
        <f>C12*'5. RWA'!$C$13</f>
        <v>7815.4008243999997</v>
      </c>
    </row>
    <row r="13" spans="1:4" s="224" customFormat="1">
      <c r="A13" s="219" t="s">
        <v>374</v>
      </c>
      <c r="B13" s="220" t="s">
        <v>375</v>
      </c>
      <c r="C13" s="265">
        <v>0</v>
      </c>
      <c r="D13" s="259">
        <f>C13*'5. RWA'!$C$13</f>
        <v>0</v>
      </c>
    </row>
    <row r="14" spans="1:4" s="223" customFormat="1">
      <c r="A14" s="214" t="s">
        <v>376</v>
      </c>
      <c r="B14" s="215" t="s">
        <v>431</v>
      </c>
      <c r="C14" s="266"/>
      <c r="D14" s="258"/>
    </row>
    <row r="15" spans="1:4" s="223" customFormat="1">
      <c r="A15" s="228" t="s">
        <v>379</v>
      </c>
      <c r="B15" s="220" t="s">
        <v>432</v>
      </c>
      <c r="C15" s="265"/>
      <c r="D15" s="259">
        <f>C15*'5. RWA'!$C$13</f>
        <v>0</v>
      </c>
    </row>
    <row r="16" spans="1:4" s="223" customFormat="1">
      <c r="A16" s="228" t="s">
        <v>380</v>
      </c>
      <c r="B16" s="220" t="s">
        <v>382</v>
      </c>
      <c r="C16" s="265"/>
      <c r="D16" s="259">
        <f>C16*'5. RWA'!$C$13</f>
        <v>0</v>
      </c>
    </row>
    <row r="17" spans="1:4" s="223" customFormat="1">
      <c r="A17" s="228" t="s">
        <v>381</v>
      </c>
      <c r="B17" s="220" t="s">
        <v>429</v>
      </c>
      <c r="C17" s="265"/>
      <c r="D17" s="259">
        <f>C17*'5. RWA'!$C$13</f>
        <v>0</v>
      </c>
    </row>
    <row r="18" spans="1:4" s="28" customFormat="1">
      <c r="A18" s="713" t="s">
        <v>430</v>
      </c>
      <c r="B18" s="714"/>
      <c r="C18" s="267" t="s">
        <v>360</v>
      </c>
      <c r="D18" s="260" t="s">
        <v>361</v>
      </c>
    </row>
    <row r="19" spans="1:4" s="223" customFormat="1">
      <c r="A19" s="221">
        <v>4</v>
      </c>
      <c r="B19" s="220" t="s">
        <v>22</v>
      </c>
      <c r="C19" s="265">
        <f>C7+C11+C12+C13+C15</f>
        <v>7.2500000000000009E-2</v>
      </c>
      <c r="D19" s="257">
        <f>C19*'5. RWA'!$C$13</f>
        <v>226646.62390760001</v>
      </c>
    </row>
    <row r="20" spans="1:4" s="223" customFormat="1">
      <c r="A20" s="221">
        <v>5</v>
      </c>
      <c r="B20" s="220" t="s">
        <v>86</v>
      </c>
      <c r="C20" s="265">
        <f>C8+C11+C12+C13+C16</f>
        <v>8.7499999999999994E-2</v>
      </c>
      <c r="D20" s="257">
        <f>C20*'5. RWA'!$C$13</f>
        <v>273539.02885399997</v>
      </c>
    </row>
    <row r="21" spans="1:4" s="223" customFormat="1" ht="14.4" thickBot="1">
      <c r="A21" s="225" t="s">
        <v>377</v>
      </c>
      <c r="B21" s="226" t="s">
        <v>85</v>
      </c>
      <c r="C21" s="268">
        <f>C9+C11+C12+C13+C17</f>
        <v>0.10750000000000001</v>
      </c>
      <c r="D21" s="261">
        <f>C21*'5. RWA'!$C$13</f>
        <v>336062.23544919997</v>
      </c>
    </row>
    <row r="23" spans="1:4" ht="69">
      <c r="B23" s="14" t="s">
        <v>434</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E68"/>
  <sheetViews>
    <sheetView zoomScale="80" zoomScaleNormal="80" workbookViewId="0">
      <pane xSplit="1" ySplit="5" topLeftCell="B6" activePane="bottomRight" state="frozen"/>
      <selection pane="topRight" activeCell="B1" sqref="B1"/>
      <selection pane="bottomLeft" activeCell="A5" sqref="A5"/>
      <selection pane="bottomRight" activeCell="H49" sqref="H49"/>
    </sheetView>
  </sheetViews>
  <sheetFormatPr defaultRowHeight="14.4"/>
  <cols>
    <col min="1" max="1" width="10.77734375" style="29" customWidth="1"/>
    <col min="2" max="2" width="91.77734375" style="29" customWidth="1"/>
    <col min="3" max="3" width="53.21875" style="29" customWidth="1"/>
    <col min="4" max="4" width="32.21875" style="29" customWidth="1"/>
  </cols>
  <sheetData>
    <row r="1" spans="1:5">
      <c r="A1" s="10" t="s">
        <v>108</v>
      </c>
      <c r="B1" s="11" t="str">
        <f>Info!C2</f>
        <v>სს პეივ ბანკ ჯორჯია</v>
      </c>
      <c r="E1" s="1"/>
    </row>
    <row r="2" spans="1:5" s="10" customFormat="1" ht="15.75" customHeight="1">
      <c r="A2" s="10" t="s">
        <v>109</v>
      </c>
      <c r="B2" s="297">
        <f>'1. key ratios'!B2</f>
        <v>45657</v>
      </c>
    </row>
    <row r="3" spans="1:5" s="10" customFormat="1" ht="15.75" customHeight="1">
      <c r="A3" s="17"/>
    </row>
    <row r="4" spans="1:5" s="10" customFormat="1" ht="15.75" customHeight="1" thickBot="1">
      <c r="A4" s="10" t="s">
        <v>258</v>
      </c>
      <c r="B4" s="131" t="s">
        <v>172</v>
      </c>
      <c r="D4" s="133" t="s">
        <v>87</v>
      </c>
    </row>
    <row r="5" spans="1:5" ht="27.6">
      <c r="A5" s="85" t="s">
        <v>25</v>
      </c>
      <c r="B5" s="86" t="s">
        <v>144</v>
      </c>
      <c r="C5" s="87" t="s">
        <v>858</v>
      </c>
      <c r="D5" s="132" t="s">
        <v>173</v>
      </c>
    </row>
    <row r="6" spans="1:5">
      <c r="A6" s="910">
        <v>1</v>
      </c>
      <c r="B6" s="897" t="s">
        <v>843</v>
      </c>
      <c r="C6" s="911">
        <f>SUM(C7:C9)</f>
        <v>7978573.6499999994</v>
      </c>
      <c r="D6" s="912"/>
    </row>
    <row r="7" spans="1:5">
      <c r="A7" s="910">
        <v>1.1000000000000001</v>
      </c>
      <c r="B7" s="900" t="s">
        <v>96</v>
      </c>
      <c r="C7" s="408">
        <f>'2. SOFP'!E8</f>
        <v>0</v>
      </c>
      <c r="D7" s="81"/>
    </row>
    <row r="8" spans="1:5">
      <c r="A8" s="910">
        <v>1.2</v>
      </c>
      <c r="B8" s="900" t="s">
        <v>97</v>
      </c>
      <c r="C8" s="408">
        <f>'2. SOFP'!E9</f>
        <v>396100.06</v>
      </c>
      <c r="D8" s="81"/>
    </row>
    <row r="9" spans="1:5">
      <c r="A9" s="910">
        <v>1.3</v>
      </c>
      <c r="B9" s="900" t="s">
        <v>98</v>
      </c>
      <c r="C9" s="408">
        <f>'2. SOFP'!E10</f>
        <v>7582473.5899999999</v>
      </c>
      <c r="D9" s="81"/>
    </row>
    <row r="10" spans="1:5">
      <c r="A10" s="910">
        <v>2</v>
      </c>
      <c r="B10" s="901" t="s">
        <v>730</v>
      </c>
      <c r="C10" s="408">
        <f>'2. SOFP'!E11</f>
        <v>0</v>
      </c>
      <c r="D10" s="81"/>
    </row>
    <row r="11" spans="1:5">
      <c r="A11" s="910">
        <v>2.1</v>
      </c>
      <c r="B11" s="902" t="s">
        <v>731</v>
      </c>
      <c r="C11" s="408">
        <f>'2. SOFP'!E12</f>
        <v>0</v>
      </c>
      <c r="D11" s="82"/>
    </row>
    <row r="12" spans="1:5" ht="23.55" customHeight="1">
      <c r="A12" s="910">
        <v>3</v>
      </c>
      <c r="B12" s="359" t="s">
        <v>732</v>
      </c>
      <c r="C12" s="408">
        <f>'2. SOFP'!E13</f>
        <v>0</v>
      </c>
      <c r="D12" s="82"/>
    </row>
    <row r="13" spans="1:5" ht="22.95" customHeight="1">
      <c r="A13" s="910">
        <v>4</v>
      </c>
      <c r="B13" s="360" t="s">
        <v>733</v>
      </c>
      <c r="C13" s="408">
        <f>'2. SOFP'!E14</f>
        <v>0</v>
      </c>
      <c r="D13" s="82"/>
    </row>
    <row r="14" spans="1:5">
      <c r="A14" s="910">
        <v>5</v>
      </c>
      <c r="B14" s="360" t="s">
        <v>734</v>
      </c>
      <c r="C14" s="409">
        <f>SUM(C15:C17)</f>
        <v>0</v>
      </c>
      <c r="D14" s="82"/>
    </row>
    <row r="15" spans="1:5">
      <c r="A15" s="910">
        <v>5.0999999999999996</v>
      </c>
      <c r="B15" s="361" t="s">
        <v>735</v>
      </c>
      <c r="C15" s="408">
        <f>'2. SOFP'!E16</f>
        <v>0</v>
      </c>
      <c r="D15" s="82"/>
    </row>
    <row r="16" spans="1:5">
      <c r="A16" s="910">
        <v>5.2</v>
      </c>
      <c r="B16" s="361" t="s">
        <v>569</v>
      </c>
      <c r="C16" s="408">
        <f>'2. SOFP'!E17</f>
        <v>0</v>
      </c>
      <c r="D16" s="81"/>
    </row>
    <row r="17" spans="1:4">
      <c r="A17" s="910">
        <v>5.3</v>
      </c>
      <c r="B17" s="361" t="s">
        <v>736</v>
      </c>
      <c r="C17" s="408">
        <f>'2. SOFP'!E18</f>
        <v>0</v>
      </c>
      <c r="D17" s="81"/>
    </row>
    <row r="18" spans="1:4">
      <c r="A18" s="910">
        <v>6</v>
      </c>
      <c r="B18" s="359" t="s">
        <v>737</v>
      </c>
      <c r="C18" s="410">
        <f>SUM(C19:C20)</f>
        <v>0</v>
      </c>
      <c r="D18" s="81"/>
    </row>
    <row r="19" spans="1:4">
      <c r="A19" s="910">
        <v>6.1</v>
      </c>
      <c r="B19" s="361" t="s">
        <v>569</v>
      </c>
      <c r="C19" s="408">
        <f>'2. SOFP'!E20</f>
        <v>0</v>
      </c>
      <c r="D19" s="81"/>
    </row>
    <row r="20" spans="1:4">
      <c r="A20" s="910">
        <v>6.2</v>
      </c>
      <c r="B20" s="361" t="s">
        <v>736</v>
      </c>
      <c r="C20" s="408">
        <f>'2. SOFP'!E21</f>
        <v>0</v>
      </c>
      <c r="D20" s="81"/>
    </row>
    <row r="21" spans="1:4">
      <c r="A21" s="910">
        <v>7</v>
      </c>
      <c r="B21" s="362" t="s">
        <v>738</v>
      </c>
      <c r="C21" s="408">
        <f>'2. SOFP'!E22</f>
        <v>0</v>
      </c>
      <c r="D21" s="81"/>
    </row>
    <row r="22" spans="1:4">
      <c r="A22" s="910">
        <v>8</v>
      </c>
      <c r="B22" s="363" t="s">
        <v>739</v>
      </c>
      <c r="C22" s="408">
        <f>'2. SOFP'!E23</f>
        <v>0</v>
      </c>
      <c r="D22" s="81"/>
    </row>
    <row r="23" spans="1:4">
      <c r="A23" s="910">
        <v>9</v>
      </c>
      <c r="B23" s="360" t="s">
        <v>740</v>
      </c>
      <c r="C23" s="410">
        <f>SUM(C24:C25)</f>
        <v>4992.66</v>
      </c>
      <c r="D23" s="407"/>
    </row>
    <row r="24" spans="1:4">
      <c r="A24" s="910">
        <v>9.1</v>
      </c>
      <c r="B24" s="364" t="s">
        <v>741</v>
      </c>
      <c r="C24" s="408">
        <f>'2. SOFP'!E25</f>
        <v>4992.66</v>
      </c>
      <c r="D24" s="83"/>
    </row>
    <row r="25" spans="1:4">
      <c r="A25" s="910">
        <v>9.1999999999999993</v>
      </c>
      <c r="B25" s="364" t="s">
        <v>742</v>
      </c>
      <c r="C25" s="408">
        <f>'2. SOFP'!E26</f>
        <v>0</v>
      </c>
      <c r="D25" s="913"/>
    </row>
    <row r="26" spans="1:4">
      <c r="A26" s="910">
        <v>10</v>
      </c>
      <c r="B26" s="360" t="s">
        <v>36</v>
      </c>
      <c r="C26" s="411">
        <f>SUM(C27:C28)</f>
        <v>262285.44</v>
      </c>
      <c r="D26" s="552" t="s">
        <v>935</v>
      </c>
    </row>
    <row r="27" spans="1:4">
      <c r="A27" s="910">
        <v>10.1</v>
      </c>
      <c r="B27" s="364" t="s">
        <v>743</v>
      </c>
      <c r="C27" s="408">
        <f>'2. SOFP'!E28</f>
        <v>0</v>
      </c>
      <c r="D27" s="81"/>
    </row>
    <row r="28" spans="1:4">
      <c r="A28" s="910">
        <v>10.199999999999999</v>
      </c>
      <c r="B28" s="364" t="s">
        <v>744</v>
      </c>
      <c r="C28" s="408">
        <f>'2. SOFP'!E29</f>
        <v>262285.44</v>
      </c>
      <c r="D28" s="552" t="s">
        <v>935</v>
      </c>
    </row>
    <row r="29" spans="1:4">
      <c r="A29" s="910">
        <v>11</v>
      </c>
      <c r="B29" s="360" t="s">
        <v>745</v>
      </c>
      <c r="C29" s="410">
        <f>SUM(C30:C31)</f>
        <v>94887.16</v>
      </c>
      <c r="D29" s="81"/>
    </row>
    <row r="30" spans="1:4">
      <c r="A30" s="910">
        <v>11.1</v>
      </c>
      <c r="B30" s="364" t="s">
        <v>746</v>
      </c>
      <c r="C30" s="408">
        <f>'2. SOFP'!E31</f>
        <v>94887.16</v>
      </c>
      <c r="D30" s="81"/>
    </row>
    <row r="31" spans="1:4">
      <c r="A31" s="910">
        <v>11.2</v>
      </c>
      <c r="B31" s="364" t="s">
        <v>747</v>
      </c>
      <c r="C31" s="408">
        <f>'2. SOFP'!E32</f>
        <v>0</v>
      </c>
      <c r="D31" s="81"/>
    </row>
    <row r="32" spans="1:4">
      <c r="A32" s="910">
        <v>13</v>
      </c>
      <c r="B32" s="360" t="s">
        <v>99</v>
      </c>
      <c r="C32" s="408">
        <f>'2. SOFP'!E33</f>
        <v>472730.01</v>
      </c>
      <c r="D32" s="81"/>
    </row>
    <row r="33" spans="1:4">
      <c r="A33" s="910">
        <v>13.1</v>
      </c>
      <c r="B33" s="905" t="s">
        <v>748</v>
      </c>
      <c r="C33" s="408">
        <f>'2. SOFP'!E34</f>
        <v>0</v>
      </c>
      <c r="D33" s="81"/>
    </row>
    <row r="34" spans="1:4">
      <c r="A34" s="910">
        <v>13.2</v>
      </c>
      <c r="B34" s="905" t="s">
        <v>749</v>
      </c>
      <c r="C34" s="408">
        <f>'2. SOFP'!E35</f>
        <v>0</v>
      </c>
      <c r="D34" s="83"/>
    </row>
    <row r="35" spans="1:4">
      <c r="A35" s="910">
        <v>14</v>
      </c>
      <c r="B35" s="914" t="s">
        <v>750</v>
      </c>
      <c r="C35" s="412">
        <f>SUM(C6,C10,C12,C13,C14,C18,C21,C22,C23,C26,C29,C32)</f>
        <v>8813468.9199999999</v>
      </c>
      <c r="D35" s="83"/>
    </row>
    <row r="36" spans="1:4">
      <c r="A36" s="910"/>
      <c r="B36" s="915" t="s">
        <v>104</v>
      </c>
      <c r="C36" s="161"/>
      <c r="D36" s="84"/>
    </row>
    <row r="37" spans="1:4">
      <c r="A37" s="910">
        <v>15</v>
      </c>
      <c r="B37" s="368" t="s">
        <v>751</v>
      </c>
      <c r="C37" s="408">
        <f>'2. SOFP'!E38</f>
        <v>0</v>
      </c>
      <c r="D37" s="913"/>
    </row>
    <row r="38" spans="1:4">
      <c r="A38" s="910">
        <v>15.1</v>
      </c>
      <c r="B38" s="902" t="s">
        <v>731</v>
      </c>
      <c r="C38" s="408">
        <f>'2. SOFP'!E39</f>
        <v>0</v>
      </c>
      <c r="D38" s="81"/>
    </row>
    <row r="39" spans="1:4" ht="20.399999999999999">
      <c r="A39" s="910">
        <v>16</v>
      </c>
      <c r="B39" s="362" t="s">
        <v>752</v>
      </c>
      <c r="C39" s="408">
        <f>'2. SOFP'!E40</f>
        <v>0</v>
      </c>
      <c r="D39" s="81"/>
    </row>
    <row r="40" spans="1:4">
      <c r="A40" s="910">
        <v>17</v>
      </c>
      <c r="B40" s="362" t="s">
        <v>753</v>
      </c>
      <c r="C40" s="410">
        <f>SUM(C41:C44)</f>
        <v>1272811.9200000004</v>
      </c>
      <c r="D40" s="81"/>
    </row>
    <row r="41" spans="1:4">
      <c r="A41" s="910">
        <v>17.100000000000001</v>
      </c>
      <c r="B41" s="370" t="s">
        <v>754</v>
      </c>
      <c r="C41" s="408">
        <f>'2. SOFP'!E42</f>
        <v>1272811.9200000004</v>
      </c>
      <c r="D41" s="81"/>
    </row>
    <row r="42" spans="1:4">
      <c r="A42" s="916">
        <v>17.2</v>
      </c>
      <c r="B42" s="917" t="s">
        <v>100</v>
      </c>
      <c r="C42" s="408">
        <f>'2. SOFP'!E43</f>
        <v>0</v>
      </c>
      <c r="D42" s="83"/>
    </row>
    <row r="43" spans="1:4">
      <c r="A43" s="910">
        <v>17.3</v>
      </c>
      <c r="B43" s="918" t="s">
        <v>755</v>
      </c>
      <c r="C43" s="408">
        <f>'2. SOFP'!E44</f>
        <v>0</v>
      </c>
      <c r="D43" s="919"/>
    </row>
    <row r="44" spans="1:4">
      <c r="A44" s="910">
        <v>17.399999999999999</v>
      </c>
      <c r="B44" s="918" t="s">
        <v>756</v>
      </c>
      <c r="C44" s="408">
        <f>'2. SOFP'!E45</f>
        <v>0</v>
      </c>
      <c r="D44" s="919"/>
    </row>
    <row r="45" spans="1:4">
      <c r="A45" s="910">
        <v>18</v>
      </c>
      <c r="B45" s="920" t="s">
        <v>757</v>
      </c>
      <c r="C45" s="408">
        <f>'2. SOFP'!E46</f>
        <v>0</v>
      </c>
      <c r="D45" s="919"/>
    </row>
    <row r="46" spans="1:4">
      <c r="A46" s="910">
        <v>19</v>
      </c>
      <c r="B46" s="920" t="s">
        <v>758</v>
      </c>
      <c r="C46" s="921">
        <f>SUM(C47:C48)</f>
        <v>0</v>
      </c>
      <c r="D46" s="922"/>
    </row>
    <row r="47" spans="1:4">
      <c r="A47" s="910">
        <v>19.100000000000001</v>
      </c>
      <c r="B47" s="923" t="s">
        <v>759</v>
      </c>
      <c r="C47" s="408">
        <f>'2. SOFP'!E48</f>
        <v>0</v>
      </c>
      <c r="D47" s="922"/>
    </row>
    <row r="48" spans="1:4">
      <c r="A48" s="910">
        <v>19.2</v>
      </c>
      <c r="B48" s="923" t="s">
        <v>760</v>
      </c>
      <c r="C48" s="408">
        <f>'2. SOFP'!E49</f>
        <v>0</v>
      </c>
      <c r="D48" s="922"/>
    </row>
    <row r="49" spans="1:4">
      <c r="A49" s="910">
        <v>20</v>
      </c>
      <c r="B49" s="914" t="s">
        <v>101</v>
      </c>
      <c r="C49" s="408">
        <f>'2. SOFP'!E50</f>
        <v>0</v>
      </c>
      <c r="D49" s="922"/>
    </row>
    <row r="50" spans="1:4">
      <c r="A50" s="910">
        <v>21</v>
      </c>
      <c r="B50" s="901" t="s">
        <v>89</v>
      </c>
      <c r="C50" s="408">
        <f>'2. SOFP'!E51</f>
        <v>117937.60999999999</v>
      </c>
      <c r="D50" s="922"/>
    </row>
    <row r="51" spans="1:4">
      <c r="A51" s="910">
        <v>21.1</v>
      </c>
      <c r="B51" s="900" t="s">
        <v>761</v>
      </c>
      <c r="C51" s="408">
        <f>'2. SOFP'!E52</f>
        <v>0</v>
      </c>
      <c r="D51" s="922"/>
    </row>
    <row r="52" spans="1:4">
      <c r="A52" s="910">
        <v>22</v>
      </c>
      <c r="B52" s="914" t="s">
        <v>762</v>
      </c>
      <c r="C52" s="412">
        <f>SUM(C37,C39,C40,C45,C46,C49,C50)</f>
        <v>1390749.5300000003</v>
      </c>
      <c r="D52" s="922"/>
    </row>
    <row r="53" spans="1:4">
      <c r="A53" s="910"/>
      <c r="B53" s="915" t="s">
        <v>763</v>
      </c>
      <c r="C53" s="924"/>
      <c r="D53" s="922"/>
    </row>
    <row r="54" spans="1:4">
      <c r="A54" s="910">
        <v>23</v>
      </c>
      <c r="B54" s="914" t="s">
        <v>105</v>
      </c>
      <c r="C54" s="408">
        <f>'2. SOFP'!E55</f>
        <v>8052000</v>
      </c>
      <c r="D54" s="552" t="s">
        <v>960</v>
      </c>
    </row>
    <row r="55" spans="1:4">
      <c r="A55" s="910">
        <v>24</v>
      </c>
      <c r="B55" s="914" t="s">
        <v>764</v>
      </c>
      <c r="C55" s="408">
        <f>'2. SOFP'!E56</f>
        <v>0</v>
      </c>
      <c r="D55" s="922"/>
    </row>
    <row r="56" spans="1:4">
      <c r="A56" s="910">
        <v>25</v>
      </c>
      <c r="B56" s="914" t="s">
        <v>102</v>
      </c>
      <c r="C56" s="408">
        <f>'2. SOFP'!E57</f>
        <v>0</v>
      </c>
      <c r="D56" s="922"/>
    </row>
    <row r="57" spans="1:4">
      <c r="A57" s="910">
        <v>26</v>
      </c>
      <c r="B57" s="920" t="s">
        <v>765</v>
      </c>
      <c r="C57" s="408">
        <f>'2. SOFP'!E58</f>
        <v>0</v>
      </c>
      <c r="D57" s="922"/>
    </row>
    <row r="58" spans="1:4">
      <c r="A58" s="910">
        <v>27</v>
      </c>
      <c r="B58" s="920" t="s">
        <v>766</v>
      </c>
      <c r="C58" s="925">
        <f>SUM(C59:C60)</f>
        <v>0</v>
      </c>
      <c r="D58" s="922"/>
    </row>
    <row r="59" spans="1:4">
      <c r="A59" s="910">
        <v>27.1</v>
      </c>
      <c r="B59" s="923" t="s">
        <v>767</v>
      </c>
      <c r="C59" s="408">
        <f>'2. SOFP'!E60</f>
        <v>0</v>
      </c>
      <c r="D59" s="922"/>
    </row>
    <row r="60" spans="1:4">
      <c r="A60" s="910">
        <v>27.2</v>
      </c>
      <c r="B60" s="918" t="s">
        <v>768</v>
      </c>
      <c r="C60" s="408">
        <f>'2. SOFP'!E61</f>
        <v>0</v>
      </c>
      <c r="D60" s="922"/>
    </row>
    <row r="61" spans="1:4">
      <c r="A61" s="910">
        <v>28</v>
      </c>
      <c r="B61" s="901" t="s">
        <v>769</v>
      </c>
      <c r="C61" s="408">
        <f>'2. SOFP'!E62</f>
        <v>0</v>
      </c>
      <c r="D61" s="922"/>
    </row>
    <row r="62" spans="1:4">
      <c r="A62" s="910">
        <v>29</v>
      </c>
      <c r="B62" s="920" t="s">
        <v>770</v>
      </c>
      <c r="C62" s="925">
        <f>SUM(C63:C65)</f>
        <v>0</v>
      </c>
      <c r="D62" s="922"/>
    </row>
    <row r="63" spans="1:4">
      <c r="A63" s="910">
        <v>29.1</v>
      </c>
      <c r="B63" s="926" t="s">
        <v>771</v>
      </c>
      <c r="C63" s="408">
        <f>'2. SOFP'!E64</f>
        <v>0</v>
      </c>
      <c r="D63" s="922"/>
    </row>
    <row r="64" spans="1:4" ht="24" customHeight="1">
      <c r="A64" s="910">
        <v>29.2</v>
      </c>
      <c r="B64" s="923" t="s">
        <v>772</v>
      </c>
      <c r="C64" s="408">
        <f>'2. SOFP'!E65</f>
        <v>0</v>
      </c>
      <c r="D64" s="922"/>
    </row>
    <row r="65" spans="1:4" ht="22.05" customHeight="1">
      <c r="A65" s="910">
        <v>29.3</v>
      </c>
      <c r="B65" s="927" t="s">
        <v>773</v>
      </c>
      <c r="C65" s="408">
        <f>'2. SOFP'!E66</f>
        <v>0</v>
      </c>
      <c r="D65" s="922"/>
    </row>
    <row r="66" spans="1:4">
      <c r="A66" s="910">
        <v>30</v>
      </c>
      <c r="B66" s="920" t="s">
        <v>103</v>
      </c>
      <c r="C66" s="408">
        <f>'2. SOFP'!E67</f>
        <v>-629280.61000000022</v>
      </c>
      <c r="D66" s="552" t="s">
        <v>961</v>
      </c>
    </row>
    <row r="67" spans="1:4">
      <c r="A67" s="910">
        <v>31</v>
      </c>
      <c r="B67" s="928" t="s">
        <v>774</v>
      </c>
      <c r="C67" s="412">
        <f>SUM(C54,C55,C56,C57,C58,C61,C62,C66)</f>
        <v>7422719.3899999997</v>
      </c>
      <c r="D67" s="922"/>
    </row>
    <row r="68" spans="1:4" ht="15" thickBot="1">
      <c r="A68" s="929">
        <v>32</v>
      </c>
      <c r="B68" s="930" t="s">
        <v>775</v>
      </c>
      <c r="C68" s="931">
        <f>SUM(C52,C67)</f>
        <v>8813468.9199999999</v>
      </c>
      <c r="D68" s="932"/>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2" tint="-9.9978637043366805E-2"/>
  </sheetPr>
  <dimension ref="A1:U22"/>
  <sheetViews>
    <sheetView zoomScale="70" zoomScaleNormal="70" workbookViewId="0">
      <pane xSplit="2" ySplit="7" topLeftCell="H8" activePane="bottomRight" state="frozen"/>
      <selection pane="topRight" activeCell="C1" sqref="C1"/>
      <selection pane="bottomLeft" activeCell="A8" sqref="A8"/>
      <selection pane="bottomRight" activeCell="O33" sqref="O33"/>
    </sheetView>
  </sheetViews>
  <sheetFormatPr defaultColWidth="9.21875" defaultRowHeight="13.8"/>
  <cols>
    <col min="1" max="1" width="10.5546875" style="1" bestFit="1" customWidth="1"/>
    <col min="2" max="2" width="97" style="1" bestFit="1" customWidth="1"/>
    <col min="3" max="3" width="9.44140625" style="1" bestFit="1" customWidth="1"/>
    <col min="4" max="4" width="13.21875" style="1" bestFit="1" customWidth="1"/>
    <col min="5" max="5" width="9.44140625" style="1" bestFit="1" customWidth="1"/>
    <col min="6" max="6" width="13.21875" style="1" bestFit="1" customWidth="1"/>
    <col min="7" max="7" width="9.44140625" style="1" bestFit="1" customWidth="1"/>
    <col min="8" max="8" width="13.21875" style="1" bestFit="1" customWidth="1"/>
    <col min="9" max="9" width="9.44140625" style="1" bestFit="1" customWidth="1"/>
    <col min="10" max="10" width="13.21875" style="1" bestFit="1" customWidth="1"/>
    <col min="11" max="11" width="9.44140625" style="1" bestFit="1" customWidth="1"/>
    <col min="12" max="12" width="13.21875" style="1" bestFit="1" customWidth="1"/>
    <col min="13" max="13" width="9.44140625" style="1" bestFit="1" customWidth="1"/>
    <col min="14" max="14" width="13.21875" style="1" bestFit="1" customWidth="1"/>
    <col min="15" max="15" width="9.44140625" style="1" bestFit="1" customWidth="1"/>
    <col min="16" max="16" width="13.21875" style="1" bestFit="1" customWidth="1"/>
    <col min="17" max="17" width="9.44140625" style="1" bestFit="1" customWidth="1"/>
    <col min="18" max="18" width="13.21875" style="1" bestFit="1" customWidth="1"/>
    <col min="19" max="19" width="31.5546875" style="1" bestFit="1" customWidth="1"/>
    <col min="20" max="16384" width="9.21875" style="5"/>
  </cols>
  <sheetData>
    <row r="1" spans="1:19">
      <c r="A1" s="1" t="s">
        <v>108</v>
      </c>
      <c r="B1" s="1" t="str">
        <f>Info!C2</f>
        <v>სს პეივ ბანკ ჯორჯია</v>
      </c>
    </row>
    <row r="2" spans="1:19">
      <c r="A2" s="1" t="s">
        <v>109</v>
      </c>
      <c r="B2" s="297">
        <f>'1. key ratios'!B2</f>
        <v>45657</v>
      </c>
    </row>
    <row r="4" spans="1:19" ht="28.2" thickBot="1">
      <c r="A4" s="28" t="s">
        <v>259</v>
      </c>
      <c r="B4" s="181" t="s">
        <v>294</v>
      </c>
    </row>
    <row r="5" spans="1:19">
      <c r="A5" s="72"/>
      <c r="B5" s="73"/>
      <c r="C5" s="66" t="s">
        <v>0</v>
      </c>
      <c r="D5" s="66" t="s">
        <v>1</v>
      </c>
      <c r="E5" s="66" t="s">
        <v>2</v>
      </c>
      <c r="F5" s="66" t="s">
        <v>3</v>
      </c>
      <c r="G5" s="66" t="s">
        <v>4</v>
      </c>
      <c r="H5" s="66" t="s">
        <v>5</v>
      </c>
      <c r="I5" s="66" t="s">
        <v>145</v>
      </c>
      <c r="J5" s="66" t="s">
        <v>146</v>
      </c>
      <c r="K5" s="66" t="s">
        <v>147</v>
      </c>
      <c r="L5" s="66" t="s">
        <v>148</v>
      </c>
      <c r="M5" s="66" t="s">
        <v>149</v>
      </c>
      <c r="N5" s="66" t="s">
        <v>150</v>
      </c>
      <c r="O5" s="66" t="s">
        <v>281</v>
      </c>
      <c r="P5" s="66" t="s">
        <v>282</v>
      </c>
      <c r="Q5" s="66" t="s">
        <v>283</v>
      </c>
      <c r="R5" s="175" t="s">
        <v>284</v>
      </c>
      <c r="S5" s="67" t="s">
        <v>285</v>
      </c>
    </row>
    <row r="6" spans="1:19" ht="46.5" customHeight="1">
      <c r="A6" s="88"/>
      <c r="B6" s="719" t="s">
        <v>286</v>
      </c>
      <c r="C6" s="717">
        <v>0</v>
      </c>
      <c r="D6" s="718"/>
      <c r="E6" s="717">
        <v>0.2</v>
      </c>
      <c r="F6" s="718"/>
      <c r="G6" s="717">
        <v>0.35</v>
      </c>
      <c r="H6" s="718"/>
      <c r="I6" s="717">
        <v>0.5</v>
      </c>
      <c r="J6" s="718"/>
      <c r="K6" s="717">
        <v>0.75</v>
      </c>
      <c r="L6" s="718"/>
      <c r="M6" s="717">
        <v>1</v>
      </c>
      <c r="N6" s="718"/>
      <c r="O6" s="717">
        <v>1.5</v>
      </c>
      <c r="P6" s="718"/>
      <c r="Q6" s="717">
        <v>2.5</v>
      </c>
      <c r="R6" s="718"/>
      <c r="S6" s="715" t="s">
        <v>156</v>
      </c>
    </row>
    <row r="7" spans="1:19">
      <c r="A7" s="88"/>
      <c r="B7" s="720"/>
      <c r="C7" s="180" t="s">
        <v>279</v>
      </c>
      <c r="D7" s="180" t="s">
        <v>280</v>
      </c>
      <c r="E7" s="180" t="s">
        <v>279</v>
      </c>
      <c r="F7" s="180" t="s">
        <v>280</v>
      </c>
      <c r="G7" s="180" t="s">
        <v>279</v>
      </c>
      <c r="H7" s="180" t="s">
        <v>280</v>
      </c>
      <c r="I7" s="180" t="s">
        <v>279</v>
      </c>
      <c r="J7" s="180" t="s">
        <v>280</v>
      </c>
      <c r="K7" s="180" t="s">
        <v>279</v>
      </c>
      <c r="L7" s="180" t="s">
        <v>280</v>
      </c>
      <c r="M7" s="180" t="s">
        <v>279</v>
      </c>
      <c r="N7" s="180" t="s">
        <v>280</v>
      </c>
      <c r="O7" s="180" t="s">
        <v>279</v>
      </c>
      <c r="P7" s="180" t="s">
        <v>280</v>
      </c>
      <c r="Q7" s="180" t="s">
        <v>279</v>
      </c>
      <c r="R7" s="180" t="s">
        <v>280</v>
      </c>
      <c r="S7" s="716"/>
    </row>
    <row r="8" spans="1:19">
      <c r="A8" s="70">
        <v>1</v>
      </c>
      <c r="B8" s="108" t="s">
        <v>134</v>
      </c>
      <c r="C8" s="666">
        <v>380559.56</v>
      </c>
      <c r="D8" s="666">
        <v>0</v>
      </c>
      <c r="E8" s="666">
        <v>0</v>
      </c>
      <c r="F8" s="666">
        <v>0</v>
      </c>
      <c r="G8" s="666">
        <v>0</v>
      </c>
      <c r="H8" s="666">
        <v>0</v>
      </c>
      <c r="I8" s="666">
        <v>0</v>
      </c>
      <c r="J8" s="666">
        <v>0</v>
      </c>
      <c r="K8" s="666">
        <v>0</v>
      </c>
      <c r="L8" s="666">
        <v>0</v>
      </c>
      <c r="M8" s="666">
        <v>15540.499999999998</v>
      </c>
      <c r="N8" s="666">
        <v>0</v>
      </c>
      <c r="O8" s="666">
        <v>0</v>
      </c>
      <c r="P8" s="666">
        <v>0</v>
      </c>
      <c r="Q8" s="666">
        <v>0</v>
      </c>
      <c r="R8" s="666">
        <v>0</v>
      </c>
      <c r="S8" s="183">
        <f>$C$6*SUM(C8:D8)+$E$6*SUM(E8:F8)+$G$6*SUM(G8:H8)+$I$6*SUM(I8:J8)+$K$6*SUM(K8:L8)+$M$6*SUM(M8:N8)+$O$6*SUM(O8:P8)+$Q$6*SUM(Q8:R8)</f>
        <v>15540.499999999998</v>
      </c>
    </row>
    <row r="9" spans="1:19">
      <c r="A9" s="70">
        <v>2</v>
      </c>
      <c r="B9" s="108" t="s">
        <v>135</v>
      </c>
      <c r="C9" s="666">
        <v>0</v>
      </c>
      <c r="D9" s="666">
        <v>0</v>
      </c>
      <c r="E9" s="666">
        <v>0</v>
      </c>
      <c r="F9" s="666">
        <v>0</v>
      </c>
      <c r="G9" s="666">
        <v>0</v>
      </c>
      <c r="H9" s="666">
        <v>0</v>
      </c>
      <c r="I9" s="666">
        <v>0</v>
      </c>
      <c r="J9" s="666">
        <v>0</v>
      </c>
      <c r="K9" s="666">
        <v>0</v>
      </c>
      <c r="L9" s="666">
        <v>0</v>
      </c>
      <c r="M9" s="666">
        <v>0</v>
      </c>
      <c r="N9" s="666">
        <v>0</v>
      </c>
      <c r="O9" s="666">
        <v>0</v>
      </c>
      <c r="P9" s="666">
        <v>0</v>
      </c>
      <c r="Q9" s="666">
        <v>0</v>
      </c>
      <c r="R9" s="666">
        <v>0</v>
      </c>
      <c r="S9" s="183">
        <f t="shared" ref="S9:S21" si="0">$C$6*SUM(C9:D9)+$E$6*SUM(E9:F9)+$G$6*SUM(G9:H9)+$I$6*SUM(I9:J9)+$K$6*SUM(K9:L9)+$M$6*SUM(M9:N9)+$O$6*SUM(O9:P9)+$Q$6*SUM(Q9:R9)</f>
        <v>0</v>
      </c>
    </row>
    <row r="10" spans="1:19">
      <c r="A10" s="70">
        <v>3</v>
      </c>
      <c r="B10" s="108" t="s">
        <v>136</v>
      </c>
      <c r="C10" s="666">
        <v>0</v>
      </c>
      <c r="D10" s="666">
        <v>0</v>
      </c>
      <c r="E10" s="666">
        <v>0</v>
      </c>
      <c r="F10" s="666">
        <v>0</v>
      </c>
      <c r="G10" s="666">
        <v>0</v>
      </c>
      <c r="H10" s="666">
        <v>0</v>
      </c>
      <c r="I10" s="666">
        <v>0</v>
      </c>
      <c r="J10" s="666">
        <v>0</v>
      </c>
      <c r="K10" s="666">
        <v>0</v>
      </c>
      <c r="L10" s="666">
        <v>0</v>
      </c>
      <c r="M10" s="666">
        <v>0</v>
      </c>
      <c r="N10" s="666">
        <v>0</v>
      </c>
      <c r="O10" s="666">
        <v>0</v>
      </c>
      <c r="P10" s="666">
        <v>0</v>
      </c>
      <c r="Q10" s="666">
        <v>0</v>
      </c>
      <c r="R10" s="666">
        <v>0</v>
      </c>
      <c r="S10" s="183">
        <f t="shared" si="0"/>
        <v>0</v>
      </c>
    </row>
    <row r="11" spans="1:19">
      <c r="A11" s="70">
        <v>4</v>
      </c>
      <c r="B11" s="108" t="s">
        <v>137</v>
      </c>
      <c r="C11" s="666">
        <v>0</v>
      </c>
      <c r="D11" s="666">
        <v>0</v>
      </c>
      <c r="E11" s="666">
        <v>0</v>
      </c>
      <c r="F11" s="666">
        <v>0</v>
      </c>
      <c r="G11" s="666">
        <v>0</v>
      </c>
      <c r="H11" s="666">
        <v>0</v>
      </c>
      <c r="I11" s="666">
        <v>0</v>
      </c>
      <c r="J11" s="666">
        <v>0</v>
      </c>
      <c r="K11" s="666">
        <v>0</v>
      </c>
      <c r="L11" s="666">
        <v>0</v>
      </c>
      <c r="M11" s="666">
        <v>0</v>
      </c>
      <c r="N11" s="666">
        <v>0</v>
      </c>
      <c r="O11" s="666">
        <v>0</v>
      </c>
      <c r="P11" s="666">
        <v>0</v>
      </c>
      <c r="Q11" s="666">
        <v>0</v>
      </c>
      <c r="R11" s="666">
        <v>0</v>
      </c>
      <c r="S11" s="183">
        <f t="shared" si="0"/>
        <v>0</v>
      </c>
    </row>
    <row r="12" spans="1:19">
      <c r="A12" s="70">
        <v>5</v>
      </c>
      <c r="B12" s="108" t="s">
        <v>949</v>
      </c>
      <c r="C12" s="666">
        <v>0</v>
      </c>
      <c r="D12" s="666">
        <v>0</v>
      </c>
      <c r="E12" s="666">
        <v>0</v>
      </c>
      <c r="F12" s="666">
        <v>0</v>
      </c>
      <c r="G12" s="666">
        <v>0</v>
      </c>
      <c r="H12" s="666">
        <v>0</v>
      </c>
      <c r="I12" s="666">
        <v>0</v>
      </c>
      <c r="J12" s="666">
        <v>0</v>
      </c>
      <c r="K12" s="666">
        <v>0</v>
      </c>
      <c r="L12" s="666">
        <v>0</v>
      </c>
      <c r="M12" s="666">
        <v>0</v>
      </c>
      <c r="N12" s="666">
        <v>0</v>
      </c>
      <c r="O12" s="666">
        <v>0</v>
      </c>
      <c r="P12" s="666">
        <v>0</v>
      </c>
      <c r="Q12" s="666">
        <v>0</v>
      </c>
      <c r="R12" s="666">
        <v>0</v>
      </c>
      <c r="S12" s="183">
        <f t="shared" si="0"/>
        <v>0</v>
      </c>
    </row>
    <row r="13" spans="1:19">
      <c r="A13" s="70">
        <v>6</v>
      </c>
      <c r="B13" s="108" t="s">
        <v>138</v>
      </c>
      <c r="C13" s="666">
        <v>0</v>
      </c>
      <c r="D13" s="666">
        <v>0</v>
      </c>
      <c r="E13" s="666">
        <v>7099469.54</v>
      </c>
      <c r="F13" s="666">
        <v>0</v>
      </c>
      <c r="G13" s="666">
        <v>0</v>
      </c>
      <c r="H13" s="666">
        <v>0</v>
      </c>
      <c r="I13" s="666">
        <v>0</v>
      </c>
      <c r="J13" s="666">
        <v>0</v>
      </c>
      <c r="K13" s="666">
        <v>0</v>
      </c>
      <c r="L13" s="666">
        <v>0</v>
      </c>
      <c r="M13" s="666">
        <v>483004.04999999981</v>
      </c>
      <c r="N13" s="666">
        <v>0</v>
      </c>
      <c r="O13" s="666">
        <v>0</v>
      </c>
      <c r="P13" s="666">
        <v>0</v>
      </c>
      <c r="Q13" s="666">
        <v>0</v>
      </c>
      <c r="R13" s="666">
        <v>0</v>
      </c>
      <c r="S13" s="183">
        <f t="shared" si="0"/>
        <v>1902897.9579999999</v>
      </c>
    </row>
    <row r="14" spans="1:19">
      <c r="A14" s="70">
        <v>7</v>
      </c>
      <c r="B14" s="108" t="s">
        <v>71</v>
      </c>
      <c r="C14" s="666">
        <v>0</v>
      </c>
      <c r="D14" s="666">
        <v>0</v>
      </c>
      <c r="E14" s="666">
        <v>0</v>
      </c>
      <c r="F14" s="666">
        <v>0</v>
      </c>
      <c r="G14" s="666">
        <v>0</v>
      </c>
      <c r="H14" s="666">
        <v>0</v>
      </c>
      <c r="I14" s="666">
        <v>0</v>
      </c>
      <c r="J14" s="666">
        <v>0</v>
      </c>
      <c r="K14" s="666">
        <v>0</v>
      </c>
      <c r="L14" s="666">
        <v>0</v>
      </c>
      <c r="M14" s="666">
        <v>0</v>
      </c>
      <c r="N14" s="666">
        <v>0</v>
      </c>
      <c r="O14" s="666">
        <v>0</v>
      </c>
      <c r="P14" s="666">
        <v>0</v>
      </c>
      <c r="Q14" s="666">
        <v>0</v>
      </c>
      <c r="R14" s="666">
        <v>0</v>
      </c>
      <c r="S14" s="183">
        <f t="shared" si="0"/>
        <v>0</v>
      </c>
    </row>
    <row r="15" spans="1:19">
      <c r="A15" s="70">
        <v>8</v>
      </c>
      <c r="B15" s="108" t="s">
        <v>72</v>
      </c>
      <c r="C15" s="666">
        <v>0</v>
      </c>
      <c r="D15" s="666">
        <v>0</v>
      </c>
      <c r="E15" s="666">
        <v>0</v>
      </c>
      <c r="F15" s="666">
        <v>0</v>
      </c>
      <c r="G15" s="666">
        <v>0</v>
      </c>
      <c r="H15" s="666">
        <v>0</v>
      </c>
      <c r="I15" s="666">
        <v>0</v>
      </c>
      <c r="J15" s="666">
        <v>0</v>
      </c>
      <c r="K15" s="666">
        <v>0</v>
      </c>
      <c r="L15" s="666">
        <v>0</v>
      </c>
      <c r="M15" s="666">
        <v>0</v>
      </c>
      <c r="N15" s="666">
        <v>0</v>
      </c>
      <c r="O15" s="666">
        <v>0</v>
      </c>
      <c r="P15" s="666">
        <v>0</v>
      </c>
      <c r="Q15" s="666">
        <v>0</v>
      </c>
      <c r="R15" s="666">
        <v>0</v>
      </c>
      <c r="S15" s="183">
        <f t="shared" si="0"/>
        <v>0</v>
      </c>
    </row>
    <row r="16" spans="1:19">
      <c r="A16" s="70">
        <v>9</v>
      </c>
      <c r="B16" s="108" t="s">
        <v>950</v>
      </c>
      <c r="C16" s="666">
        <v>0</v>
      </c>
      <c r="D16" s="666">
        <v>0</v>
      </c>
      <c r="E16" s="666">
        <v>0</v>
      </c>
      <c r="F16" s="666">
        <v>0</v>
      </c>
      <c r="G16" s="666">
        <v>0</v>
      </c>
      <c r="H16" s="666">
        <v>0</v>
      </c>
      <c r="I16" s="666">
        <v>0</v>
      </c>
      <c r="J16" s="666">
        <v>0</v>
      </c>
      <c r="K16" s="666">
        <v>0</v>
      </c>
      <c r="L16" s="666">
        <v>0</v>
      </c>
      <c r="M16" s="666">
        <v>0</v>
      </c>
      <c r="N16" s="666">
        <v>0</v>
      </c>
      <c r="O16" s="666">
        <v>0</v>
      </c>
      <c r="P16" s="666">
        <v>0</v>
      </c>
      <c r="Q16" s="666">
        <v>0</v>
      </c>
      <c r="R16" s="666">
        <v>0</v>
      </c>
      <c r="S16" s="183">
        <f t="shared" si="0"/>
        <v>0</v>
      </c>
    </row>
    <row r="17" spans="1:21">
      <c r="A17" s="70">
        <v>10</v>
      </c>
      <c r="B17" s="108" t="s">
        <v>67</v>
      </c>
      <c r="C17" s="666">
        <v>0</v>
      </c>
      <c r="D17" s="666">
        <v>0</v>
      </c>
      <c r="E17" s="666">
        <v>0</v>
      </c>
      <c r="F17" s="666">
        <v>0</v>
      </c>
      <c r="G17" s="666">
        <v>0</v>
      </c>
      <c r="H17" s="666">
        <v>0</v>
      </c>
      <c r="I17" s="666">
        <v>0</v>
      </c>
      <c r="J17" s="666">
        <v>0</v>
      </c>
      <c r="K17" s="666">
        <v>0</v>
      </c>
      <c r="L17" s="666">
        <v>0</v>
      </c>
      <c r="M17" s="666">
        <v>0</v>
      </c>
      <c r="N17" s="666">
        <v>0</v>
      </c>
      <c r="O17" s="666">
        <v>0</v>
      </c>
      <c r="P17" s="666">
        <v>0</v>
      </c>
      <c r="Q17" s="666">
        <v>0</v>
      </c>
      <c r="R17" s="666">
        <v>0</v>
      </c>
      <c r="S17" s="183">
        <f t="shared" si="0"/>
        <v>0</v>
      </c>
    </row>
    <row r="18" spans="1:21">
      <c r="A18" s="70">
        <v>11</v>
      </c>
      <c r="B18" s="108" t="s">
        <v>68</v>
      </c>
      <c r="C18" s="666">
        <v>0</v>
      </c>
      <c r="D18" s="666">
        <v>0</v>
      </c>
      <c r="E18" s="666">
        <v>0</v>
      </c>
      <c r="F18" s="666">
        <v>0</v>
      </c>
      <c r="G18" s="666">
        <v>0</v>
      </c>
      <c r="H18" s="666">
        <v>0</v>
      </c>
      <c r="I18" s="666">
        <v>0</v>
      </c>
      <c r="J18" s="666">
        <v>0</v>
      </c>
      <c r="K18" s="666">
        <v>0</v>
      </c>
      <c r="L18" s="666">
        <v>0</v>
      </c>
      <c r="M18" s="666">
        <v>0</v>
      </c>
      <c r="N18" s="666">
        <v>0</v>
      </c>
      <c r="O18" s="666">
        <v>0</v>
      </c>
      <c r="P18" s="666">
        <v>0</v>
      </c>
      <c r="Q18" s="666">
        <v>0</v>
      </c>
      <c r="R18" s="666">
        <v>0</v>
      </c>
      <c r="S18" s="183">
        <f t="shared" si="0"/>
        <v>0</v>
      </c>
    </row>
    <row r="19" spans="1:21">
      <c r="A19" s="70">
        <v>12</v>
      </c>
      <c r="B19" s="108" t="s">
        <v>69</v>
      </c>
      <c r="C19" s="666">
        <v>0</v>
      </c>
      <c r="D19" s="666">
        <v>0</v>
      </c>
      <c r="E19" s="666">
        <v>0</v>
      </c>
      <c r="F19" s="666">
        <v>0</v>
      </c>
      <c r="G19" s="666">
        <v>0</v>
      </c>
      <c r="H19" s="666">
        <v>0</v>
      </c>
      <c r="I19" s="666">
        <v>0</v>
      </c>
      <c r="J19" s="666">
        <v>0</v>
      </c>
      <c r="K19" s="666">
        <v>0</v>
      </c>
      <c r="L19" s="666">
        <v>0</v>
      </c>
      <c r="M19" s="666">
        <v>0</v>
      </c>
      <c r="N19" s="666">
        <v>0</v>
      </c>
      <c r="O19" s="666">
        <v>0</v>
      </c>
      <c r="P19" s="666">
        <v>0</v>
      </c>
      <c r="Q19" s="666">
        <v>0</v>
      </c>
      <c r="R19" s="666">
        <v>0</v>
      </c>
      <c r="S19" s="183">
        <f t="shared" si="0"/>
        <v>0</v>
      </c>
    </row>
    <row r="20" spans="1:21">
      <c r="A20" s="70">
        <v>13</v>
      </c>
      <c r="B20" s="108" t="s">
        <v>70</v>
      </c>
      <c r="C20" s="666">
        <v>0</v>
      </c>
      <c r="D20" s="666">
        <v>0</v>
      </c>
      <c r="E20" s="666">
        <v>0</v>
      </c>
      <c r="F20" s="666">
        <v>0</v>
      </c>
      <c r="G20" s="666">
        <v>0</v>
      </c>
      <c r="H20" s="666">
        <v>0</v>
      </c>
      <c r="I20" s="666">
        <v>0</v>
      </c>
      <c r="J20" s="666">
        <v>0</v>
      </c>
      <c r="K20" s="666">
        <v>0</v>
      </c>
      <c r="L20" s="666">
        <v>0</v>
      </c>
      <c r="M20" s="666">
        <v>0</v>
      </c>
      <c r="N20" s="666">
        <v>0</v>
      </c>
      <c r="O20" s="666">
        <v>0</v>
      </c>
      <c r="P20" s="666">
        <v>0</v>
      </c>
      <c r="Q20" s="666">
        <v>0</v>
      </c>
      <c r="R20" s="666">
        <v>0</v>
      </c>
      <c r="S20" s="183">
        <f t="shared" si="0"/>
        <v>0</v>
      </c>
    </row>
    <row r="21" spans="1:21">
      <c r="A21" s="70">
        <v>14</v>
      </c>
      <c r="B21" s="108" t="s">
        <v>154</v>
      </c>
      <c r="C21" s="666">
        <v>0</v>
      </c>
      <c r="D21" s="666">
        <v>0</v>
      </c>
      <c r="E21" s="666">
        <v>0</v>
      </c>
      <c r="F21" s="666">
        <v>0</v>
      </c>
      <c r="G21" s="666">
        <v>0</v>
      </c>
      <c r="H21" s="666">
        <v>0</v>
      </c>
      <c r="I21" s="666">
        <v>0</v>
      </c>
      <c r="J21" s="666">
        <v>0</v>
      </c>
      <c r="K21" s="666">
        <v>0</v>
      </c>
      <c r="L21" s="666">
        <v>0</v>
      </c>
      <c r="M21" s="666">
        <v>572609.83000000007</v>
      </c>
      <c r="N21" s="666">
        <v>0</v>
      </c>
      <c r="O21" s="666">
        <v>0</v>
      </c>
      <c r="P21" s="666">
        <v>0</v>
      </c>
      <c r="Q21" s="666">
        <v>0</v>
      </c>
      <c r="R21" s="666">
        <v>0</v>
      </c>
      <c r="S21" s="183">
        <f t="shared" si="0"/>
        <v>572609.83000000007</v>
      </c>
    </row>
    <row r="22" spans="1:21" ht="14.4" thickBot="1">
      <c r="A22" s="53"/>
      <c r="B22" s="92" t="s">
        <v>66</v>
      </c>
      <c r="C22" s="162">
        <f>SUM(C8:C21)</f>
        <v>380559.56</v>
      </c>
      <c r="D22" s="162">
        <f t="shared" ref="D22:S22" si="1">SUM(D8:D21)</f>
        <v>0</v>
      </c>
      <c r="E22" s="162">
        <f t="shared" si="1"/>
        <v>7099469.54</v>
      </c>
      <c r="F22" s="162">
        <f t="shared" si="1"/>
        <v>0</v>
      </c>
      <c r="G22" s="162">
        <f t="shared" si="1"/>
        <v>0</v>
      </c>
      <c r="H22" s="162">
        <f t="shared" si="1"/>
        <v>0</v>
      </c>
      <c r="I22" s="162">
        <f t="shared" si="1"/>
        <v>0</v>
      </c>
      <c r="J22" s="162">
        <f t="shared" si="1"/>
        <v>0</v>
      </c>
      <c r="K22" s="162">
        <f t="shared" si="1"/>
        <v>0</v>
      </c>
      <c r="L22" s="162">
        <f t="shared" si="1"/>
        <v>0</v>
      </c>
      <c r="M22" s="162">
        <f t="shared" si="1"/>
        <v>1071154.3799999999</v>
      </c>
      <c r="N22" s="162">
        <f t="shared" si="1"/>
        <v>0</v>
      </c>
      <c r="O22" s="162">
        <f t="shared" si="1"/>
        <v>0</v>
      </c>
      <c r="P22" s="162">
        <f t="shared" si="1"/>
        <v>0</v>
      </c>
      <c r="Q22" s="162">
        <f t="shared" si="1"/>
        <v>0</v>
      </c>
      <c r="R22" s="162">
        <f t="shared" si="1"/>
        <v>0</v>
      </c>
      <c r="S22" s="633">
        <f t="shared" si="1"/>
        <v>2491048.2879999997</v>
      </c>
      <c r="U22" s="643"/>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2" tint="-9.9978637043366805E-2"/>
  </sheetPr>
  <dimension ref="A1:V28"/>
  <sheetViews>
    <sheetView zoomScale="80" zoomScaleNormal="80" workbookViewId="0">
      <pane xSplit="2" ySplit="6" topLeftCell="T7" activePane="bottomRight" state="frozen"/>
      <selection pane="topRight" activeCell="C1" sqref="C1"/>
      <selection pane="bottomLeft" activeCell="A6" sqref="A6"/>
      <selection pane="bottomRight" activeCell="X17" sqref="X17"/>
    </sheetView>
  </sheetViews>
  <sheetFormatPr defaultColWidth="9.21875" defaultRowHeight="13.8"/>
  <cols>
    <col min="1" max="1" width="10.5546875" style="1" bestFit="1" customWidth="1"/>
    <col min="2" max="2" width="97" style="1" bestFit="1" customWidth="1"/>
    <col min="3" max="3" width="19" style="1" customWidth="1"/>
    <col min="4" max="4" width="19.5546875" style="1" customWidth="1"/>
    <col min="5" max="5" width="31.21875" style="1" customWidth="1"/>
    <col min="6" max="6" width="29.21875" style="1" customWidth="1"/>
    <col min="7" max="7" width="28.5546875" style="1" customWidth="1"/>
    <col min="8" max="8" width="26.44140625" style="1" customWidth="1"/>
    <col min="9" max="9" width="23.77734375" style="1" customWidth="1"/>
    <col min="10" max="10" width="21.5546875" style="1" customWidth="1"/>
    <col min="11" max="11" width="15.77734375" style="1" customWidth="1"/>
    <col min="12" max="12" width="13.21875" style="1" customWidth="1"/>
    <col min="13" max="13" width="20.77734375" style="1" customWidth="1"/>
    <col min="14" max="14" width="19.21875" style="1" customWidth="1"/>
    <col min="15" max="15" width="18.44140625" style="1" customWidth="1"/>
    <col min="16" max="16" width="19" style="1" customWidth="1"/>
    <col min="17" max="17" width="20.21875" style="1" customWidth="1"/>
    <col min="18" max="18" width="18" style="1" customWidth="1"/>
    <col min="19" max="19" width="36" style="1" customWidth="1"/>
    <col min="20" max="20" width="19.44140625" style="1" customWidth="1"/>
    <col min="21" max="21" width="19.21875" style="1" customWidth="1"/>
    <col min="22" max="22" width="20" style="1" customWidth="1"/>
    <col min="23" max="16384" width="9.21875" style="5"/>
  </cols>
  <sheetData>
    <row r="1" spans="1:22">
      <c r="A1" s="1" t="s">
        <v>108</v>
      </c>
      <c r="B1" s="1" t="str">
        <f>Info!C2</f>
        <v>სს პეივ ბანკ ჯორჯია</v>
      </c>
    </row>
    <row r="2" spans="1:22">
      <c r="A2" s="1" t="s">
        <v>109</v>
      </c>
      <c r="B2" s="297">
        <f>'1. key ratios'!B2</f>
        <v>45657</v>
      </c>
    </row>
    <row r="4" spans="1:22" ht="28.2" thickBot="1">
      <c r="A4" s="1" t="s">
        <v>260</v>
      </c>
      <c r="B4" s="181" t="s">
        <v>295</v>
      </c>
      <c r="C4" s="1" t="b">
        <v>1</v>
      </c>
      <c r="D4" s="1" t="b">
        <v>1</v>
      </c>
      <c r="E4" s="1" t="b">
        <v>1</v>
      </c>
      <c r="F4" s="1" t="b">
        <v>0</v>
      </c>
      <c r="G4" s="1" t="b">
        <v>0</v>
      </c>
      <c r="H4" s="1" t="b">
        <v>0</v>
      </c>
      <c r="I4" s="1" t="b">
        <v>0</v>
      </c>
      <c r="J4" s="1" t="b">
        <v>0</v>
      </c>
      <c r="K4" s="1" t="b">
        <v>0</v>
      </c>
      <c r="L4" s="1" t="b">
        <v>0</v>
      </c>
      <c r="V4" s="133" t="s">
        <v>87</v>
      </c>
    </row>
    <row r="5" spans="1:22">
      <c r="A5" s="51"/>
      <c r="B5" s="52"/>
      <c r="C5" s="721" t="s">
        <v>116</v>
      </c>
      <c r="D5" s="722"/>
      <c r="E5" s="722"/>
      <c r="F5" s="722"/>
      <c r="G5" s="722"/>
      <c r="H5" s="722"/>
      <c r="I5" s="722"/>
      <c r="J5" s="722"/>
      <c r="K5" s="722"/>
      <c r="L5" s="723"/>
      <c r="M5" s="721" t="s">
        <v>117</v>
      </c>
      <c r="N5" s="722"/>
      <c r="O5" s="722"/>
      <c r="P5" s="722"/>
      <c r="Q5" s="722"/>
      <c r="R5" s="722"/>
      <c r="S5" s="723"/>
      <c r="T5" s="726" t="s">
        <v>293</v>
      </c>
      <c r="U5" s="726" t="s">
        <v>292</v>
      </c>
      <c r="V5" s="724" t="s">
        <v>118</v>
      </c>
    </row>
    <row r="6" spans="1:22" s="28" customFormat="1" ht="138">
      <c r="A6" s="68"/>
      <c r="B6" s="110"/>
      <c r="C6" s="49" t="s">
        <v>119</v>
      </c>
      <c r="D6" s="48" t="s">
        <v>120</v>
      </c>
      <c r="E6" s="46" t="s">
        <v>121</v>
      </c>
      <c r="F6" s="46" t="s">
        <v>287</v>
      </c>
      <c r="G6" s="48" t="s">
        <v>122</v>
      </c>
      <c r="H6" s="48" t="s">
        <v>123</v>
      </c>
      <c r="I6" s="48" t="s">
        <v>124</v>
      </c>
      <c r="J6" s="48" t="s">
        <v>153</v>
      </c>
      <c r="K6" s="48" t="s">
        <v>125</v>
      </c>
      <c r="L6" s="50" t="s">
        <v>126</v>
      </c>
      <c r="M6" s="49" t="s">
        <v>127</v>
      </c>
      <c r="N6" s="48" t="s">
        <v>128</v>
      </c>
      <c r="O6" s="48" t="s">
        <v>129</v>
      </c>
      <c r="P6" s="48" t="s">
        <v>130</v>
      </c>
      <c r="Q6" s="48" t="s">
        <v>131</v>
      </c>
      <c r="R6" s="48" t="s">
        <v>132</v>
      </c>
      <c r="S6" s="50" t="s">
        <v>133</v>
      </c>
      <c r="T6" s="727"/>
      <c r="U6" s="727"/>
      <c r="V6" s="725"/>
    </row>
    <row r="7" spans="1:22">
      <c r="A7" s="91">
        <v>1</v>
      </c>
      <c r="B7" s="108" t="s">
        <v>134</v>
      </c>
      <c r="C7" s="667">
        <v>0</v>
      </c>
      <c r="D7" s="666"/>
      <c r="E7" s="666"/>
      <c r="F7" s="666"/>
      <c r="G7" s="666"/>
      <c r="H7" s="666"/>
      <c r="I7" s="666"/>
      <c r="J7" s="666"/>
      <c r="K7" s="666"/>
      <c r="L7" s="668"/>
      <c r="M7" s="667">
        <v>0</v>
      </c>
      <c r="N7" s="666">
        <v>0</v>
      </c>
      <c r="O7" s="666">
        <v>0</v>
      </c>
      <c r="P7" s="666">
        <v>0</v>
      </c>
      <c r="Q7" s="666">
        <v>0</v>
      </c>
      <c r="R7" s="666">
        <v>0</v>
      </c>
      <c r="S7" s="668">
        <v>0</v>
      </c>
      <c r="T7" s="178"/>
      <c r="U7" s="177"/>
      <c r="V7" s="163">
        <f>SUM(C7:S7)</f>
        <v>0</v>
      </c>
    </row>
    <row r="8" spans="1:22">
      <c r="A8" s="91">
        <v>2</v>
      </c>
      <c r="B8" s="108" t="s">
        <v>135</v>
      </c>
      <c r="C8" s="667">
        <v>0</v>
      </c>
      <c r="D8" s="666"/>
      <c r="E8" s="666"/>
      <c r="F8" s="666"/>
      <c r="G8" s="666"/>
      <c r="H8" s="666"/>
      <c r="I8" s="666"/>
      <c r="J8" s="666"/>
      <c r="K8" s="666"/>
      <c r="L8" s="668"/>
      <c r="M8" s="667">
        <v>0</v>
      </c>
      <c r="N8" s="666">
        <v>0</v>
      </c>
      <c r="O8" s="666">
        <v>0</v>
      </c>
      <c r="P8" s="666">
        <v>0</v>
      </c>
      <c r="Q8" s="666">
        <v>0</v>
      </c>
      <c r="R8" s="666">
        <v>0</v>
      </c>
      <c r="S8" s="668">
        <v>0</v>
      </c>
      <c r="T8" s="177"/>
      <c r="U8" s="177"/>
      <c r="V8" s="163">
        <f t="shared" ref="V8:V20" si="0">SUM(C8:S8)</f>
        <v>0</v>
      </c>
    </row>
    <row r="9" spans="1:22">
      <c r="A9" s="91">
        <v>3</v>
      </c>
      <c r="B9" s="108" t="s">
        <v>136</v>
      </c>
      <c r="C9" s="667">
        <v>0</v>
      </c>
      <c r="D9" s="666"/>
      <c r="E9" s="666"/>
      <c r="F9" s="666"/>
      <c r="G9" s="666"/>
      <c r="H9" s="666"/>
      <c r="I9" s="666"/>
      <c r="J9" s="666"/>
      <c r="K9" s="666"/>
      <c r="L9" s="668"/>
      <c r="M9" s="667">
        <v>0</v>
      </c>
      <c r="N9" s="666">
        <v>0</v>
      </c>
      <c r="O9" s="666">
        <v>0</v>
      </c>
      <c r="P9" s="666">
        <v>0</v>
      </c>
      <c r="Q9" s="666">
        <v>0</v>
      </c>
      <c r="R9" s="666">
        <v>0</v>
      </c>
      <c r="S9" s="668">
        <v>0</v>
      </c>
      <c r="T9" s="177"/>
      <c r="U9" s="177"/>
      <c r="V9" s="163">
        <f>SUM(C9:S9)</f>
        <v>0</v>
      </c>
    </row>
    <row r="10" spans="1:22">
      <c r="A10" s="91">
        <v>4</v>
      </c>
      <c r="B10" s="108" t="s">
        <v>137</v>
      </c>
      <c r="C10" s="667">
        <v>0</v>
      </c>
      <c r="D10" s="666"/>
      <c r="E10" s="666"/>
      <c r="F10" s="666"/>
      <c r="G10" s="666"/>
      <c r="H10" s="666"/>
      <c r="I10" s="666"/>
      <c r="J10" s="666"/>
      <c r="K10" s="666"/>
      <c r="L10" s="668"/>
      <c r="M10" s="667">
        <v>0</v>
      </c>
      <c r="N10" s="666">
        <v>0</v>
      </c>
      <c r="O10" s="666">
        <v>0</v>
      </c>
      <c r="P10" s="666">
        <v>0</v>
      </c>
      <c r="Q10" s="666">
        <v>0</v>
      </c>
      <c r="R10" s="666">
        <v>0</v>
      </c>
      <c r="S10" s="668">
        <v>0</v>
      </c>
      <c r="T10" s="177"/>
      <c r="U10" s="177"/>
      <c r="V10" s="163">
        <f t="shared" si="0"/>
        <v>0</v>
      </c>
    </row>
    <row r="11" spans="1:22">
      <c r="A11" s="91">
        <v>5</v>
      </c>
      <c r="B11" s="108" t="s">
        <v>949</v>
      </c>
      <c r="C11" s="667">
        <v>0</v>
      </c>
      <c r="D11" s="666"/>
      <c r="E11" s="666"/>
      <c r="F11" s="666"/>
      <c r="G11" s="666"/>
      <c r="H11" s="666"/>
      <c r="I11" s="666"/>
      <c r="J11" s="666"/>
      <c r="K11" s="666"/>
      <c r="L11" s="668"/>
      <c r="M11" s="667">
        <v>0</v>
      </c>
      <c r="N11" s="666">
        <v>0</v>
      </c>
      <c r="O11" s="666">
        <v>0</v>
      </c>
      <c r="P11" s="666">
        <v>0</v>
      </c>
      <c r="Q11" s="666">
        <v>0</v>
      </c>
      <c r="R11" s="666">
        <v>0</v>
      </c>
      <c r="S11" s="668">
        <v>0</v>
      </c>
      <c r="T11" s="177"/>
      <c r="U11" s="177"/>
      <c r="V11" s="163">
        <f t="shared" si="0"/>
        <v>0</v>
      </c>
    </row>
    <row r="12" spans="1:22">
      <c r="A12" s="91">
        <v>6</v>
      </c>
      <c r="B12" s="108" t="s">
        <v>138</v>
      </c>
      <c r="C12" s="667">
        <v>0</v>
      </c>
      <c r="D12" s="666"/>
      <c r="E12" s="666"/>
      <c r="F12" s="666"/>
      <c r="G12" s="666"/>
      <c r="H12" s="666"/>
      <c r="I12" s="666"/>
      <c r="J12" s="666"/>
      <c r="K12" s="666"/>
      <c r="L12" s="668"/>
      <c r="M12" s="667">
        <v>0</v>
      </c>
      <c r="N12" s="666">
        <v>0</v>
      </c>
      <c r="O12" s="666">
        <v>0</v>
      </c>
      <c r="P12" s="666">
        <v>0</v>
      </c>
      <c r="Q12" s="666">
        <v>0</v>
      </c>
      <c r="R12" s="666">
        <v>0</v>
      </c>
      <c r="S12" s="668">
        <v>0</v>
      </c>
      <c r="T12" s="177"/>
      <c r="U12" s="177"/>
      <c r="V12" s="163">
        <f t="shared" si="0"/>
        <v>0</v>
      </c>
    </row>
    <row r="13" spans="1:22">
      <c r="A13" s="91">
        <v>7</v>
      </c>
      <c r="B13" s="108" t="s">
        <v>71</v>
      </c>
      <c r="C13" s="667">
        <v>0</v>
      </c>
      <c r="D13" s="666"/>
      <c r="E13" s="666"/>
      <c r="F13" s="666"/>
      <c r="G13" s="666"/>
      <c r="H13" s="666"/>
      <c r="I13" s="666"/>
      <c r="J13" s="666"/>
      <c r="K13" s="666"/>
      <c r="L13" s="668"/>
      <c r="M13" s="667">
        <v>0</v>
      </c>
      <c r="N13" s="666">
        <v>0</v>
      </c>
      <c r="O13" s="666">
        <v>0</v>
      </c>
      <c r="P13" s="666">
        <v>0</v>
      </c>
      <c r="Q13" s="666">
        <v>0</v>
      </c>
      <c r="R13" s="666">
        <v>0</v>
      </c>
      <c r="S13" s="668">
        <v>0</v>
      </c>
      <c r="T13" s="177"/>
      <c r="U13" s="177"/>
      <c r="V13" s="163">
        <f t="shared" si="0"/>
        <v>0</v>
      </c>
    </row>
    <row r="14" spans="1:22">
      <c r="A14" s="91">
        <v>8</v>
      </c>
      <c r="B14" s="108" t="s">
        <v>72</v>
      </c>
      <c r="C14" s="667">
        <v>0</v>
      </c>
      <c r="D14" s="666"/>
      <c r="E14" s="666"/>
      <c r="F14" s="666"/>
      <c r="G14" s="666"/>
      <c r="H14" s="666"/>
      <c r="I14" s="666"/>
      <c r="J14" s="666"/>
      <c r="K14" s="666"/>
      <c r="L14" s="668"/>
      <c r="M14" s="667">
        <v>0</v>
      </c>
      <c r="N14" s="666">
        <v>0</v>
      </c>
      <c r="O14" s="666">
        <v>0</v>
      </c>
      <c r="P14" s="666">
        <v>0</v>
      </c>
      <c r="Q14" s="666">
        <v>0</v>
      </c>
      <c r="R14" s="666">
        <v>0</v>
      </c>
      <c r="S14" s="668">
        <v>0</v>
      </c>
      <c r="T14" s="177"/>
      <c r="U14" s="177"/>
      <c r="V14" s="163">
        <f t="shared" si="0"/>
        <v>0</v>
      </c>
    </row>
    <row r="15" spans="1:22">
      <c r="A15" s="91">
        <v>9</v>
      </c>
      <c r="B15" s="108" t="s">
        <v>950</v>
      </c>
      <c r="C15" s="667">
        <v>0</v>
      </c>
      <c r="D15" s="666"/>
      <c r="E15" s="666"/>
      <c r="F15" s="666"/>
      <c r="G15" s="666"/>
      <c r="H15" s="666"/>
      <c r="I15" s="666"/>
      <c r="J15" s="666"/>
      <c r="K15" s="666"/>
      <c r="L15" s="668"/>
      <c r="M15" s="667">
        <v>0</v>
      </c>
      <c r="N15" s="666">
        <v>0</v>
      </c>
      <c r="O15" s="666">
        <v>0</v>
      </c>
      <c r="P15" s="666">
        <v>0</v>
      </c>
      <c r="Q15" s="666">
        <v>0</v>
      </c>
      <c r="R15" s="666">
        <v>0</v>
      </c>
      <c r="S15" s="668">
        <v>0</v>
      </c>
      <c r="T15" s="177"/>
      <c r="U15" s="177"/>
      <c r="V15" s="163">
        <f t="shared" si="0"/>
        <v>0</v>
      </c>
    </row>
    <row r="16" spans="1:22">
      <c r="A16" s="91">
        <v>10</v>
      </c>
      <c r="B16" s="108" t="s">
        <v>67</v>
      </c>
      <c r="C16" s="667">
        <v>0</v>
      </c>
      <c r="D16" s="666"/>
      <c r="E16" s="666"/>
      <c r="F16" s="666"/>
      <c r="G16" s="666"/>
      <c r="H16" s="666"/>
      <c r="I16" s="666"/>
      <c r="J16" s="666"/>
      <c r="K16" s="666"/>
      <c r="L16" s="668"/>
      <c r="M16" s="667">
        <v>0</v>
      </c>
      <c r="N16" s="666">
        <v>0</v>
      </c>
      <c r="O16" s="666">
        <v>0</v>
      </c>
      <c r="P16" s="666">
        <v>0</v>
      </c>
      <c r="Q16" s="666">
        <v>0</v>
      </c>
      <c r="R16" s="666">
        <v>0</v>
      </c>
      <c r="S16" s="668">
        <v>0</v>
      </c>
      <c r="T16" s="177"/>
      <c r="U16" s="177"/>
      <c r="V16" s="163">
        <f t="shared" si="0"/>
        <v>0</v>
      </c>
    </row>
    <row r="17" spans="1:22">
      <c r="A17" s="91">
        <v>11</v>
      </c>
      <c r="B17" s="108" t="s">
        <v>68</v>
      </c>
      <c r="C17" s="667">
        <v>0</v>
      </c>
      <c r="D17" s="666"/>
      <c r="E17" s="666"/>
      <c r="F17" s="666"/>
      <c r="G17" s="666"/>
      <c r="H17" s="666"/>
      <c r="I17" s="666"/>
      <c r="J17" s="666"/>
      <c r="K17" s="666"/>
      <c r="L17" s="668"/>
      <c r="M17" s="667">
        <v>0</v>
      </c>
      <c r="N17" s="666">
        <v>0</v>
      </c>
      <c r="O17" s="666">
        <v>0</v>
      </c>
      <c r="P17" s="666">
        <v>0</v>
      </c>
      <c r="Q17" s="666">
        <v>0</v>
      </c>
      <c r="R17" s="666">
        <v>0</v>
      </c>
      <c r="S17" s="668">
        <v>0</v>
      </c>
      <c r="T17" s="177"/>
      <c r="U17" s="177"/>
      <c r="V17" s="163">
        <f t="shared" si="0"/>
        <v>0</v>
      </c>
    </row>
    <row r="18" spans="1:22">
      <c r="A18" s="91">
        <v>12</v>
      </c>
      <c r="B18" s="108" t="s">
        <v>69</v>
      </c>
      <c r="C18" s="667">
        <v>0</v>
      </c>
      <c r="D18" s="666"/>
      <c r="E18" s="666"/>
      <c r="F18" s="666"/>
      <c r="G18" s="666"/>
      <c r="H18" s="666"/>
      <c r="I18" s="666"/>
      <c r="J18" s="666"/>
      <c r="K18" s="666"/>
      <c r="L18" s="668"/>
      <c r="M18" s="667">
        <v>0</v>
      </c>
      <c r="N18" s="666">
        <v>0</v>
      </c>
      <c r="O18" s="666">
        <v>0</v>
      </c>
      <c r="P18" s="666">
        <v>0</v>
      </c>
      <c r="Q18" s="666">
        <v>0</v>
      </c>
      <c r="R18" s="666">
        <v>0</v>
      </c>
      <c r="S18" s="668">
        <v>0</v>
      </c>
      <c r="T18" s="177"/>
      <c r="U18" s="177"/>
      <c r="V18" s="163">
        <f t="shared" si="0"/>
        <v>0</v>
      </c>
    </row>
    <row r="19" spans="1:22">
      <c r="A19" s="91">
        <v>13</v>
      </c>
      <c r="B19" s="108" t="s">
        <v>70</v>
      </c>
      <c r="C19" s="667">
        <v>0</v>
      </c>
      <c r="D19" s="666"/>
      <c r="E19" s="666"/>
      <c r="F19" s="666"/>
      <c r="G19" s="666"/>
      <c r="H19" s="666"/>
      <c r="I19" s="666"/>
      <c r="J19" s="666"/>
      <c r="K19" s="666"/>
      <c r="L19" s="668"/>
      <c r="M19" s="667">
        <v>0</v>
      </c>
      <c r="N19" s="666">
        <v>0</v>
      </c>
      <c r="O19" s="666">
        <v>0</v>
      </c>
      <c r="P19" s="666">
        <v>0</v>
      </c>
      <c r="Q19" s="666">
        <v>0</v>
      </c>
      <c r="R19" s="666">
        <v>0</v>
      </c>
      <c r="S19" s="668">
        <v>0</v>
      </c>
      <c r="T19" s="177"/>
      <c r="U19" s="177"/>
      <c r="V19" s="163">
        <f t="shared" si="0"/>
        <v>0</v>
      </c>
    </row>
    <row r="20" spans="1:22">
      <c r="A20" s="91">
        <v>14</v>
      </c>
      <c r="B20" s="108" t="s">
        <v>154</v>
      </c>
      <c r="C20" s="667">
        <v>0</v>
      </c>
      <c r="D20" s="666"/>
      <c r="E20" s="666"/>
      <c r="F20" s="666"/>
      <c r="G20" s="666"/>
      <c r="H20" s="666"/>
      <c r="I20" s="666"/>
      <c r="J20" s="666"/>
      <c r="K20" s="666"/>
      <c r="L20" s="668"/>
      <c r="M20" s="667">
        <v>0</v>
      </c>
      <c r="N20" s="666">
        <v>0</v>
      </c>
      <c r="O20" s="666">
        <v>0</v>
      </c>
      <c r="P20" s="666">
        <v>0</v>
      </c>
      <c r="Q20" s="666">
        <v>0</v>
      </c>
      <c r="R20" s="666">
        <v>0</v>
      </c>
      <c r="S20" s="668">
        <v>0</v>
      </c>
      <c r="T20" s="177"/>
      <c r="U20" s="177"/>
      <c r="V20" s="163">
        <f t="shared" si="0"/>
        <v>0</v>
      </c>
    </row>
    <row r="21" spans="1:22" ht="14.4" thickBot="1">
      <c r="A21" s="53"/>
      <c r="B21" s="54" t="s">
        <v>66</v>
      </c>
      <c r="C21" s="164">
        <f>SUM(C7:C20)</f>
        <v>0</v>
      </c>
      <c r="D21" s="162">
        <f t="shared" ref="D21:V21" si="1">SUM(D7:D20)</f>
        <v>0</v>
      </c>
      <c r="E21" s="162">
        <f t="shared" si="1"/>
        <v>0</v>
      </c>
      <c r="F21" s="162">
        <f t="shared" si="1"/>
        <v>0</v>
      </c>
      <c r="G21" s="162">
        <f t="shared" si="1"/>
        <v>0</v>
      </c>
      <c r="H21" s="162">
        <f t="shared" si="1"/>
        <v>0</v>
      </c>
      <c r="I21" s="162">
        <f t="shared" si="1"/>
        <v>0</v>
      </c>
      <c r="J21" s="162">
        <f t="shared" si="1"/>
        <v>0</v>
      </c>
      <c r="K21" s="162">
        <f t="shared" si="1"/>
        <v>0</v>
      </c>
      <c r="L21" s="165">
        <f t="shared" si="1"/>
        <v>0</v>
      </c>
      <c r="M21" s="164">
        <f t="shared" si="1"/>
        <v>0</v>
      </c>
      <c r="N21" s="162">
        <f t="shared" si="1"/>
        <v>0</v>
      </c>
      <c r="O21" s="162">
        <f t="shared" si="1"/>
        <v>0</v>
      </c>
      <c r="P21" s="162">
        <f t="shared" si="1"/>
        <v>0</v>
      </c>
      <c r="Q21" s="162">
        <f t="shared" si="1"/>
        <v>0</v>
      </c>
      <c r="R21" s="162">
        <f t="shared" si="1"/>
        <v>0</v>
      </c>
      <c r="S21" s="165">
        <f t="shared" si="1"/>
        <v>0</v>
      </c>
      <c r="T21" s="165">
        <f>SUM(T7:T20)</f>
        <v>0</v>
      </c>
      <c r="U21" s="165">
        <f t="shared" si="1"/>
        <v>0</v>
      </c>
      <c r="V21" s="166">
        <f t="shared" si="1"/>
        <v>0</v>
      </c>
    </row>
    <row r="24" spans="1:22">
      <c r="C24" s="31"/>
      <c r="D24" s="31"/>
      <c r="E24" s="31"/>
    </row>
    <row r="25" spans="1:22">
      <c r="A25" s="27"/>
      <c r="B25" s="27"/>
      <c r="D25" s="31"/>
      <c r="E25" s="31"/>
    </row>
    <row r="26" spans="1:22">
      <c r="A26" s="27"/>
      <c r="B26" s="47"/>
      <c r="D26" s="31"/>
      <c r="E26" s="31"/>
    </row>
    <row r="27" spans="1:22">
      <c r="A27" s="27"/>
      <c r="B27" s="27"/>
      <c r="D27" s="31"/>
      <c r="E27" s="31"/>
    </row>
    <row r="28" spans="1:22">
      <c r="A28" s="27"/>
      <c r="B28" s="47"/>
      <c r="D28" s="31"/>
      <c r="E28" s="31"/>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2" tint="-9.9978637043366805E-2"/>
  </sheetPr>
  <dimension ref="A1:I28"/>
  <sheetViews>
    <sheetView zoomScaleNormal="100" workbookViewId="0">
      <pane xSplit="1" ySplit="7" topLeftCell="B8" activePane="bottomRight" state="frozen"/>
      <selection activeCell="L18" sqref="L18"/>
      <selection pane="topRight" activeCell="L18" sqref="L18"/>
      <selection pane="bottomLeft" activeCell="L18" sqref="L18"/>
      <selection pane="bottomRight" activeCell="E26" sqref="E26"/>
    </sheetView>
  </sheetViews>
  <sheetFormatPr defaultColWidth="9.21875" defaultRowHeight="13.8"/>
  <cols>
    <col min="1" max="1" width="10.5546875" style="1" bestFit="1" customWidth="1"/>
    <col min="2" max="2" width="77.44140625" style="1" customWidth="1"/>
    <col min="3" max="3" width="13.77734375" style="1" customWidth="1"/>
    <col min="4" max="4" width="14.77734375" style="1" bestFit="1" customWidth="1"/>
    <col min="5" max="5" width="17.77734375" style="1" customWidth="1"/>
    <col min="6" max="6" width="15.77734375" style="1" customWidth="1"/>
    <col min="7" max="7" width="17.44140625" style="1" customWidth="1"/>
    <col min="8" max="8" width="15.21875" style="1" customWidth="1"/>
    <col min="9" max="16384" width="9.21875" style="5"/>
  </cols>
  <sheetData>
    <row r="1" spans="1:9">
      <c r="A1" s="1" t="s">
        <v>108</v>
      </c>
      <c r="B1" s="1" t="str">
        <f>Info!C2</f>
        <v>სს პეივ ბანკ ჯორჯია</v>
      </c>
    </row>
    <row r="2" spans="1:9">
      <c r="A2" s="1" t="s">
        <v>109</v>
      </c>
      <c r="B2" s="297">
        <f>'1. key ratios'!B2</f>
        <v>45657</v>
      </c>
    </row>
    <row r="4" spans="1:9" ht="14.4" thickBot="1">
      <c r="A4" s="1" t="s">
        <v>261</v>
      </c>
      <c r="B4" s="20" t="s">
        <v>296</v>
      </c>
    </row>
    <row r="5" spans="1:9">
      <c r="A5" s="51"/>
      <c r="B5" s="89"/>
      <c r="C5" s="93" t="s">
        <v>0</v>
      </c>
      <c r="D5" s="93" t="s">
        <v>1</v>
      </c>
      <c r="E5" s="93" t="s">
        <v>2</v>
      </c>
      <c r="F5" s="93" t="s">
        <v>3</v>
      </c>
      <c r="G5" s="176" t="s">
        <v>4</v>
      </c>
      <c r="H5" s="94" t="s">
        <v>5</v>
      </c>
      <c r="I5" s="15"/>
    </row>
    <row r="6" spans="1:9" ht="15" customHeight="1">
      <c r="A6" s="88"/>
      <c r="B6" s="13"/>
      <c r="C6" s="719" t="s">
        <v>288</v>
      </c>
      <c r="D6" s="730" t="s">
        <v>309</v>
      </c>
      <c r="E6" s="731"/>
      <c r="F6" s="719" t="s">
        <v>315</v>
      </c>
      <c r="G6" s="719" t="s">
        <v>316</v>
      </c>
      <c r="H6" s="728" t="s">
        <v>290</v>
      </c>
      <c r="I6" s="15"/>
    </row>
    <row r="7" spans="1:9" ht="69">
      <c r="A7" s="88"/>
      <c r="B7" s="13"/>
      <c r="C7" s="720"/>
      <c r="D7" s="179" t="s">
        <v>291</v>
      </c>
      <c r="E7" s="179" t="s">
        <v>289</v>
      </c>
      <c r="F7" s="720"/>
      <c r="G7" s="720"/>
      <c r="H7" s="729"/>
      <c r="I7" s="15"/>
    </row>
    <row r="8" spans="1:9">
      <c r="A8" s="43">
        <v>1</v>
      </c>
      <c r="B8" s="108" t="s">
        <v>134</v>
      </c>
      <c r="C8" s="666">
        <v>396100.06</v>
      </c>
      <c r="D8" s="666"/>
      <c r="E8" s="666"/>
      <c r="F8" s="666">
        <v>15540.499999999998</v>
      </c>
      <c r="G8" s="669">
        <f>F8</f>
        <v>15540.499999999998</v>
      </c>
      <c r="H8" s="670">
        <f>G8/(C8+E8)</f>
        <v>3.9233773405638966E-2</v>
      </c>
    </row>
    <row r="9" spans="1:9" ht="15" customHeight="1">
      <c r="A9" s="43">
        <v>2</v>
      </c>
      <c r="B9" s="108" t="s">
        <v>135</v>
      </c>
      <c r="C9" s="666">
        <v>0</v>
      </c>
      <c r="D9" s="666"/>
      <c r="E9" s="666"/>
      <c r="F9" s="666">
        <v>0</v>
      </c>
      <c r="G9" s="669">
        <f t="shared" ref="G9:G21" si="0">F9</f>
        <v>0</v>
      </c>
      <c r="H9" s="670" t="e">
        <f t="shared" ref="H9:H21" si="1">G9/(C9+E9)</f>
        <v>#DIV/0!</v>
      </c>
    </row>
    <row r="10" spans="1:9">
      <c r="A10" s="43">
        <v>3</v>
      </c>
      <c r="B10" s="108" t="s">
        <v>136</v>
      </c>
      <c r="C10" s="666">
        <v>0</v>
      </c>
      <c r="D10" s="666"/>
      <c r="E10" s="666"/>
      <c r="F10" s="666">
        <v>0</v>
      </c>
      <c r="G10" s="669">
        <f t="shared" si="0"/>
        <v>0</v>
      </c>
      <c r="H10" s="670" t="e">
        <f t="shared" si="1"/>
        <v>#DIV/0!</v>
      </c>
    </row>
    <row r="11" spans="1:9">
      <c r="A11" s="43">
        <v>4</v>
      </c>
      <c r="B11" s="108" t="s">
        <v>137</v>
      </c>
      <c r="C11" s="666">
        <v>0</v>
      </c>
      <c r="D11" s="666"/>
      <c r="E11" s="666"/>
      <c r="F11" s="666">
        <v>0</v>
      </c>
      <c r="G11" s="669">
        <f t="shared" si="0"/>
        <v>0</v>
      </c>
      <c r="H11" s="670" t="e">
        <f t="shared" si="1"/>
        <v>#DIV/0!</v>
      </c>
    </row>
    <row r="12" spans="1:9">
      <c r="A12" s="43">
        <v>5</v>
      </c>
      <c r="B12" s="108" t="s">
        <v>949</v>
      </c>
      <c r="C12" s="666">
        <v>0</v>
      </c>
      <c r="D12" s="666"/>
      <c r="E12" s="666"/>
      <c r="F12" s="666">
        <v>0</v>
      </c>
      <c r="G12" s="669">
        <f t="shared" si="0"/>
        <v>0</v>
      </c>
      <c r="H12" s="670" t="e">
        <f t="shared" si="1"/>
        <v>#DIV/0!</v>
      </c>
    </row>
    <row r="13" spans="1:9">
      <c r="A13" s="43">
        <v>6</v>
      </c>
      <c r="B13" s="108" t="s">
        <v>138</v>
      </c>
      <c r="C13" s="666">
        <v>7582473.5899999999</v>
      </c>
      <c r="D13" s="666"/>
      <c r="E13" s="666"/>
      <c r="F13" s="666">
        <v>1902897.9579999999</v>
      </c>
      <c r="G13" s="669">
        <f t="shared" si="0"/>
        <v>1902897.9579999999</v>
      </c>
      <c r="H13" s="670">
        <f t="shared" si="1"/>
        <v>0.25096005088756268</v>
      </c>
    </row>
    <row r="14" spans="1:9">
      <c r="A14" s="43">
        <v>7</v>
      </c>
      <c r="B14" s="108" t="s">
        <v>71</v>
      </c>
      <c r="C14" s="666">
        <v>0</v>
      </c>
      <c r="D14" s="666"/>
      <c r="E14" s="666"/>
      <c r="F14" s="666">
        <v>0</v>
      </c>
      <c r="G14" s="669">
        <f t="shared" si="0"/>
        <v>0</v>
      </c>
      <c r="H14" s="670" t="e">
        <f>G14/(C14+E14)</f>
        <v>#DIV/0!</v>
      </c>
    </row>
    <row r="15" spans="1:9">
      <c r="A15" s="43">
        <v>8</v>
      </c>
      <c r="B15" s="108" t="s">
        <v>72</v>
      </c>
      <c r="C15" s="666">
        <v>0</v>
      </c>
      <c r="D15" s="666"/>
      <c r="E15" s="666"/>
      <c r="F15" s="666">
        <v>0</v>
      </c>
      <c r="G15" s="669">
        <f t="shared" si="0"/>
        <v>0</v>
      </c>
      <c r="H15" s="670" t="e">
        <f t="shared" si="1"/>
        <v>#DIV/0!</v>
      </c>
    </row>
    <row r="16" spans="1:9">
      <c r="A16" s="43">
        <v>9</v>
      </c>
      <c r="B16" s="108" t="s">
        <v>950</v>
      </c>
      <c r="C16" s="666">
        <v>0</v>
      </c>
      <c r="D16" s="666"/>
      <c r="E16" s="666"/>
      <c r="F16" s="666">
        <v>0</v>
      </c>
      <c r="G16" s="669">
        <f t="shared" si="0"/>
        <v>0</v>
      </c>
      <c r="H16" s="670" t="e">
        <f t="shared" si="1"/>
        <v>#DIV/0!</v>
      </c>
    </row>
    <row r="17" spans="1:8">
      <c r="A17" s="43">
        <v>10</v>
      </c>
      <c r="B17" s="108" t="s">
        <v>67</v>
      </c>
      <c r="C17" s="666">
        <v>0</v>
      </c>
      <c r="D17" s="666"/>
      <c r="E17" s="666"/>
      <c r="F17" s="666">
        <v>0</v>
      </c>
      <c r="G17" s="669">
        <f t="shared" si="0"/>
        <v>0</v>
      </c>
      <c r="H17" s="670" t="e">
        <f t="shared" si="1"/>
        <v>#DIV/0!</v>
      </c>
    </row>
    <row r="18" spans="1:8">
      <c r="A18" s="43">
        <v>11</v>
      </c>
      <c r="B18" s="108" t="s">
        <v>68</v>
      </c>
      <c r="C18" s="666">
        <v>0</v>
      </c>
      <c r="D18" s="666"/>
      <c r="E18" s="666"/>
      <c r="F18" s="666">
        <v>0</v>
      </c>
      <c r="G18" s="669">
        <f t="shared" si="0"/>
        <v>0</v>
      </c>
      <c r="H18" s="670" t="e">
        <f t="shared" si="1"/>
        <v>#DIV/0!</v>
      </c>
    </row>
    <row r="19" spans="1:8">
      <c r="A19" s="43">
        <v>12</v>
      </c>
      <c r="B19" s="108" t="s">
        <v>69</v>
      </c>
      <c r="C19" s="666">
        <v>0</v>
      </c>
      <c r="D19" s="666"/>
      <c r="E19" s="666"/>
      <c r="F19" s="666">
        <v>0</v>
      </c>
      <c r="G19" s="669">
        <f t="shared" si="0"/>
        <v>0</v>
      </c>
      <c r="H19" s="670" t="e">
        <f t="shared" si="1"/>
        <v>#DIV/0!</v>
      </c>
    </row>
    <row r="20" spans="1:8">
      <c r="A20" s="43">
        <v>13</v>
      </c>
      <c r="B20" s="108" t="s">
        <v>70</v>
      </c>
      <c r="C20" s="666">
        <v>0</v>
      </c>
      <c r="D20" s="666"/>
      <c r="E20" s="666"/>
      <c r="F20" s="666">
        <v>0</v>
      </c>
      <c r="G20" s="669">
        <f t="shared" si="0"/>
        <v>0</v>
      </c>
      <c r="H20" s="670" t="e">
        <f t="shared" si="1"/>
        <v>#DIV/0!</v>
      </c>
    </row>
    <row r="21" spans="1:8">
      <c r="A21" s="43">
        <v>14</v>
      </c>
      <c r="B21" s="108" t="s">
        <v>154</v>
      </c>
      <c r="C21" s="666">
        <v>572609.83000000007</v>
      </c>
      <c r="D21" s="666"/>
      <c r="E21" s="666"/>
      <c r="F21" s="666">
        <v>572609.83000000007</v>
      </c>
      <c r="G21" s="669">
        <f t="shared" si="0"/>
        <v>572609.83000000007</v>
      </c>
      <c r="H21" s="670">
        <f t="shared" si="1"/>
        <v>1</v>
      </c>
    </row>
    <row r="22" spans="1:8" ht="14.4" thickBot="1">
      <c r="A22" s="90"/>
      <c r="B22" s="95" t="s">
        <v>66</v>
      </c>
      <c r="C22" s="162">
        <f t="shared" ref="C22:E22" si="2">SUM(C8:C21)</f>
        <v>8551183.4800000004</v>
      </c>
      <c r="D22" s="162">
        <f t="shared" si="2"/>
        <v>0</v>
      </c>
      <c r="E22" s="162">
        <f t="shared" si="2"/>
        <v>0</v>
      </c>
      <c r="F22" s="162">
        <f>SUM(F8:F21)</f>
        <v>2491048.2879999997</v>
      </c>
      <c r="G22" s="162">
        <f>SUM(G8:G21)</f>
        <v>2491048.2879999997</v>
      </c>
      <c r="H22" s="182">
        <f>G22/(C22+E22)</f>
        <v>0.29131035415462747</v>
      </c>
    </row>
    <row r="28" spans="1:8" ht="10.5" customHeight="1"/>
  </sheetData>
  <mergeCells count="5">
    <mergeCell ref="C6:C7"/>
    <mergeCell ref="F6:F7"/>
    <mergeCell ref="G6:G7"/>
    <mergeCell ref="H6:H7"/>
    <mergeCell ref="D6:E6"/>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2" tint="-9.9978637043366805E-2"/>
  </sheetPr>
  <dimension ref="A1:K28"/>
  <sheetViews>
    <sheetView zoomScale="90" zoomScaleNormal="90" workbookViewId="0">
      <pane xSplit="2" ySplit="6" topLeftCell="C7" activePane="bottomRight" state="frozen"/>
      <selection pane="topRight" activeCell="C1" sqref="C1"/>
      <selection pane="bottomLeft" activeCell="A6" sqref="A6"/>
      <selection pane="bottomRight" activeCell="F30" sqref="F30"/>
    </sheetView>
  </sheetViews>
  <sheetFormatPr defaultColWidth="9.21875" defaultRowHeight="13.8"/>
  <cols>
    <col min="1" max="1" width="10.5546875" style="1" bestFit="1" customWidth="1"/>
    <col min="2" max="2" width="74.6640625" style="1" customWidth="1"/>
    <col min="3" max="11" width="12.77734375" style="1" customWidth="1"/>
    <col min="12" max="16384" width="9.21875" style="1"/>
  </cols>
  <sheetData>
    <row r="1" spans="1:11">
      <c r="A1" s="1" t="s">
        <v>108</v>
      </c>
      <c r="B1" s="1" t="str">
        <f>Info!C2</f>
        <v>სს პეივ ბანკ ჯორჯია</v>
      </c>
    </row>
    <row r="2" spans="1:11">
      <c r="A2" s="1" t="s">
        <v>109</v>
      </c>
      <c r="B2" s="297">
        <f>'1. key ratios'!B2</f>
        <v>45657</v>
      </c>
    </row>
    <row r="4" spans="1:11" ht="14.4" thickBot="1">
      <c r="A4" s="1" t="s">
        <v>352</v>
      </c>
      <c r="B4" s="20" t="s">
        <v>351</v>
      </c>
    </row>
    <row r="5" spans="1:11" ht="30" customHeight="1">
      <c r="A5" s="735"/>
      <c r="B5" s="736"/>
      <c r="C5" s="733" t="s">
        <v>384</v>
      </c>
      <c r="D5" s="733"/>
      <c r="E5" s="733"/>
      <c r="F5" s="733" t="s">
        <v>385</v>
      </c>
      <c r="G5" s="733"/>
      <c r="H5" s="733"/>
      <c r="I5" s="733" t="s">
        <v>386</v>
      </c>
      <c r="J5" s="733"/>
      <c r="K5" s="734"/>
    </row>
    <row r="6" spans="1:11">
      <c r="A6" s="201"/>
      <c r="B6" s="613"/>
      <c r="C6" s="614" t="s">
        <v>26</v>
      </c>
      <c r="D6" s="614" t="s">
        <v>90</v>
      </c>
      <c r="E6" s="614" t="s">
        <v>66</v>
      </c>
      <c r="F6" s="614" t="s">
        <v>26</v>
      </c>
      <c r="G6" s="614" t="s">
        <v>90</v>
      </c>
      <c r="H6" s="614" t="s">
        <v>66</v>
      </c>
      <c r="I6" s="614" t="s">
        <v>26</v>
      </c>
      <c r="J6" s="614" t="s">
        <v>90</v>
      </c>
      <c r="K6" s="615" t="s">
        <v>66</v>
      </c>
    </row>
    <row r="7" spans="1:11">
      <c r="A7" s="203" t="s">
        <v>322</v>
      </c>
      <c r="B7" s="616"/>
      <c r="C7" s="616"/>
      <c r="D7" s="616"/>
      <c r="E7" s="616"/>
      <c r="F7" s="616"/>
      <c r="G7" s="616"/>
      <c r="H7" s="616"/>
      <c r="I7" s="616"/>
      <c r="J7" s="616"/>
      <c r="K7" s="204"/>
    </row>
    <row r="8" spans="1:11">
      <c r="A8" s="200">
        <v>1</v>
      </c>
      <c r="B8" s="188" t="s">
        <v>322</v>
      </c>
      <c r="C8" s="186"/>
      <c r="D8" s="186"/>
      <c r="E8" s="186"/>
      <c r="F8" s="637">
        <v>450713.28852458985</v>
      </c>
      <c r="G8" s="189">
        <v>1942.6754918032784</v>
      </c>
      <c r="H8" s="638">
        <v>452655.96401639312</v>
      </c>
      <c r="I8" s="638">
        <v>450713.28852458985</v>
      </c>
      <c r="J8" s="189">
        <v>1942.6754918032784</v>
      </c>
      <c r="K8" s="640">
        <v>452655.96401639312</v>
      </c>
    </row>
    <row r="9" spans="1:11">
      <c r="A9" s="203" t="s">
        <v>323</v>
      </c>
      <c r="B9" s="616"/>
      <c r="C9" s="616"/>
      <c r="D9" s="616"/>
      <c r="E9" s="616"/>
      <c r="F9" s="616"/>
      <c r="G9" s="616"/>
      <c r="H9" s="616"/>
      <c r="I9" s="616"/>
      <c r="J9" s="616"/>
      <c r="K9" s="204"/>
    </row>
    <row r="10" spans="1:11">
      <c r="A10" s="617">
        <v>2</v>
      </c>
      <c r="B10" s="618" t="s">
        <v>324</v>
      </c>
      <c r="C10" s="599"/>
      <c r="D10" s="619"/>
      <c r="E10" s="619"/>
      <c r="F10" s="619"/>
      <c r="G10" s="619"/>
      <c r="H10" s="619"/>
      <c r="I10" s="619"/>
      <c r="J10" s="619"/>
      <c r="K10" s="620"/>
    </row>
    <row r="11" spans="1:11">
      <c r="A11" s="617">
        <v>3</v>
      </c>
      <c r="B11" s="618" t="s">
        <v>325</v>
      </c>
      <c r="C11" s="599"/>
      <c r="D11" s="619"/>
      <c r="E11" s="619"/>
      <c r="F11" s="619"/>
      <c r="G11" s="619"/>
      <c r="H11" s="619"/>
      <c r="I11" s="619"/>
      <c r="J11" s="619"/>
      <c r="K11" s="620"/>
    </row>
    <row r="12" spans="1:11">
      <c r="A12" s="617">
        <v>4</v>
      </c>
      <c r="B12" s="618" t="s">
        <v>326</v>
      </c>
      <c r="C12" s="599">
        <v>492045.9882786884</v>
      </c>
      <c r="D12" s="619">
        <v>73535.933196721264</v>
      </c>
      <c r="E12" s="619">
        <v>565581.92147540965</v>
      </c>
      <c r="F12" s="619">
        <v>270630.88535655709</v>
      </c>
      <c r="G12" s="619">
        <v>46633.623053278723</v>
      </c>
      <c r="H12" s="619">
        <v>317264.50840983581</v>
      </c>
      <c r="I12" s="619">
        <v>123011.4970696721</v>
      </c>
      <c r="J12" s="619">
        <v>18383.983299180316</v>
      </c>
      <c r="K12" s="620">
        <v>141395.48036885241</v>
      </c>
    </row>
    <row r="13" spans="1:11">
      <c r="A13" s="617">
        <v>5</v>
      </c>
      <c r="B13" s="618" t="s">
        <v>327</v>
      </c>
      <c r="C13" s="599">
        <v>0</v>
      </c>
      <c r="D13" s="619">
        <v>0</v>
      </c>
      <c r="E13" s="619">
        <v>0</v>
      </c>
      <c r="F13" s="619">
        <v>0</v>
      </c>
      <c r="G13" s="619">
        <v>0</v>
      </c>
      <c r="H13" s="619">
        <v>0</v>
      </c>
      <c r="I13" s="619">
        <v>0</v>
      </c>
      <c r="J13" s="619">
        <v>0</v>
      </c>
      <c r="K13" s="620">
        <v>0</v>
      </c>
    </row>
    <row r="14" spans="1:11">
      <c r="A14" s="617">
        <v>6</v>
      </c>
      <c r="B14" s="618" t="s">
        <v>342</v>
      </c>
      <c r="C14" s="599">
        <v>0</v>
      </c>
      <c r="D14" s="619">
        <v>0</v>
      </c>
      <c r="E14" s="619">
        <v>0</v>
      </c>
      <c r="F14" s="619">
        <v>0</v>
      </c>
      <c r="G14" s="619">
        <v>0</v>
      </c>
      <c r="H14" s="619">
        <v>0</v>
      </c>
      <c r="I14" s="619">
        <v>0</v>
      </c>
      <c r="J14" s="619">
        <v>0</v>
      </c>
      <c r="K14" s="620">
        <v>0</v>
      </c>
    </row>
    <row r="15" spans="1:11">
      <c r="A15" s="617">
        <v>7</v>
      </c>
      <c r="B15" s="618" t="s">
        <v>329</v>
      </c>
      <c r="C15" s="599">
        <v>478929.82075491745</v>
      </c>
      <c r="D15" s="619">
        <v>175671.57278688528</v>
      </c>
      <c r="E15" s="619">
        <v>654601.39354180277</v>
      </c>
      <c r="F15" s="619">
        <v>0</v>
      </c>
      <c r="G15" s="619">
        <v>0</v>
      </c>
      <c r="H15" s="619">
        <v>0</v>
      </c>
      <c r="I15" s="619">
        <v>0</v>
      </c>
      <c r="J15" s="619">
        <v>0</v>
      </c>
      <c r="K15" s="620">
        <v>0</v>
      </c>
    </row>
    <row r="16" spans="1:11">
      <c r="A16" s="617">
        <v>8</v>
      </c>
      <c r="B16" s="621" t="s">
        <v>330</v>
      </c>
      <c r="C16" s="599">
        <f>SUM(C10:C15)</f>
        <v>970975.80903360585</v>
      </c>
      <c r="D16" s="599">
        <f t="shared" ref="D16:K16" si="0">SUM(D10:D15)</f>
        <v>249207.50598360656</v>
      </c>
      <c r="E16" s="599">
        <f t="shared" si="0"/>
        <v>1220183.3150172124</v>
      </c>
      <c r="F16" s="599">
        <f t="shared" si="0"/>
        <v>270630.88535655709</v>
      </c>
      <c r="G16" s="599">
        <f t="shared" si="0"/>
        <v>46633.623053278723</v>
      </c>
      <c r="H16" s="599">
        <f t="shared" si="0"/>
        <v>317264.50840983581</v>
      </c>
      <c r="I16" s="599">
        <f t="shared" si="0"/>
        <v>123011.4970696721</v>
      </c>
      <c r="J16" s="599">
        <f t="shared" si="0"/>
        <v>18383.983299180316</v>
      </c>
      <c r="K16" s="620">
        <f t="shared" si="0"/>
        <v>141395.48036885241</v>
      </c>
    </row>
    <row r="17" spans="1:11">
      <c r="A17" s="203" t="s">
        <v>331</v>
      </c>
      <c r="B17" s="616"/>
      <c r="C17" s="622"/>
      <c r="D17" s="622"/>
      <c r="E17" s="622"/>
      <c r="F17" s="622"/>
      <c r="G17" s="622"/>
      <c r="H17" s="622"/>
      <c r="I17" s="622"/>
      <c r="J17" s="622"/>
      <c r="K17" s="605"/>
    </row>
    <row r="18" spans="1:11">
      <c r="A18" s="617">
        <v>9</v>
      </c>
      <c r="B18" s="618" t="s">
        <v>332</v>
      </c>
      <c r="C18" s="599"/>
      <c r="D18" s="619"/>
      <c r="E18" s="619"/>
      <c r="F18" s="619"/>
      <c r="G18" s="619"/>
      <c r="H18" s="619"/>
      <c r="I18" s="619"/>
      <c r="J18" s="619"/>
      <c r="K18" s="620"/>
    </row>
    <row r="19" spans="1:11">
      <c r="A19" s="617">
        <v>10</v>
      </c>
      <c r="B19" s="618" t="s">
        <v>333</v>
      </c>
      <c r="C19" s="599">
        <v>7522534.8981147539</v>
      </c>
      <c r="D19" s="619">
        <v>97328.864426229542</v>
      </c>
      <c r="E19" s="619">
        <v>7619863.762540983</v>
      </c>
      <c r="F19" s="619">
        <v>7522534.8981147539</v>
      </c>
      <c r="G19" s="619">
        <v>74159.668852459014</v>
      </c>
      <c r="H19" s="619">
        <v>7596694.5669672126</v>
      </c>
      <c r="I19" s="619">
        <v>7522534.8981147539</v>
      </c>
      <c r="J19" s="619">
        <v>74159.668852459014</v>
      </c>
      <c r="K19" s="620">
        <v>7596694.5669672126</v>
      </c>
    </row>
    <row r="20" spans="1:11">
      <c r="A20" s="617">
        <v>11</v>
      </c>
      <c r="B20" s="618" t="s">
        <v>334</v>
      </c>
      <c r="C20" s="599"/>
      <c r="D20" s="619"/>
      <c r="E20" s="619"/>
      <c r="F20" s="619"/>
      <c r="G20" s="619"/>
      <c r="H20" s="619"/>
      <c r="I20" s="619"/>
      <c r="J20" s="619"/>
      <c r="K20" s="620"/>
    </row>
    <row r="21" spans="1:11" ht="14.4" thickBot="1">
      <c r="A21" s="623">
        <v>12</v>
      </c>
      <c r="B21" s="624" t="s">
        <v>335</v>
      </c>
      <c r="C21" s="606">
        <f t="shared" ref="C21:E21" si="1">SUM(C18:C20)</f>
        <v>7522534.8981147539</v>
      </c>
      <c r="D21" s="606">
        <f t="shared" si="1"/>
        <v>97328.864426229542</v>
      </c>
      <c r="E21" s="606">
        <f t="shared" si="1"/>
        <v>7619863.762540983</v>
      </c>
      <c r="F21" s="606">
        <f>SUM(F18:F20)</f>
        <v>7522534.8981147539</v>
      </c>
      <c r="G21" s="606">
        <f t="shared" ref="G21:K21" si="2">SUM(G18:G20)</f>
        <v>74159.668852459014</v>
      </c>
      <c r="H21" s="606">
        <f t="shared" si="2"/>
        <v>7596694.5669672126</v>
      </c>
      <c r="I21" s="606">
        <f t="shared" si="2"/>
        <v>7522534.8981147539</v>
      </c>
      <c r="J21" s="606">
        <f t="shared" si="2"/>
        <v>74159.668852459014</v>
      </c>
      <c r="K21" s="625">
        <f t="shared" si="2"/>
        <v>7596694.5669672126</v>
      </c>
    </row>
    <row r="22" spans="1:11" ht="38.25" customHeight="1" thickBot="1">
      <c r="A22" s="198"/>
      <c r="B22" s="199"/>
      <c r="C22" s="199"/>
      <c r="D22" s="199"/>
      <c r="E22" s="199"/>
      <c r="F22" s="732" t="s">
        <v>336</v>
      </c>
      <c r="G22" s="733"/>
      <c r="H22" s="733"/>
      <c r="I22" s="732" t="s">
        <v>337</v>
      </c>
      <c r="J22" s="733"/>
      <c r="K22" s="734"/>
    </row>
    <row r="23" spans="1:11">
      <c r="A23" s="192">
        <v>13</v>
      </c>
      <c r="B23" s="190" t="s">
        <v>322</v>
      </c>
      <c r="C23" s="197"/>
      <c r="D23" s="197"/>
      <c r="E23" s="197"/>
      <c r="F23" s="639">
        <f>F8</f>
        <v>450713.28852458985</v>
      </c>
      <c r="G23" s="639">
        <f t="shared" ref="G23:K23" si="3">G8</f>
        <v>1942.6754918032784</v>
      </c>
      <c r="H23" s="639">
        <f t="shared" si="3"/>
        <v>452655.96401639312</v>
      </c>
      <c r="I23" s="639">
        <f t="shared" si="3"/>
        <v>450713.28852458985</v>
      </c>
      <c r="J23" s="639">
        <f t="shared" si="3"/>
        <v>1942.6754918032784</v>
      </c>
      <c r="K23" s="641">
        <f t="shared" si="3"/>
        <v>452655.96401639312</v>
      </c>
    </row>
    <row r="24" spans="1:11" ht="14.4" thickBot="1">
      <c r="A24" s="193">
        <v>14</v>
      </c>
      <c r="B24" s="607" t="s">
        <v>338</v>
      </c>
      <c r="C24" s="608"/>
      <c r="D24" s="609"/>
      <c r="E24" s="610"/>
      <c r="F24" s="611">
        <f>F16-F21</f>
        <v>-7251904.0127581973</v>
      </c>
      <c r="G24" s="611">
        <f t="shared" ref="G24:K24" si="4">G16-G21</f>
        <v>-27526.04579918029</v>
      </c>
      <c r="H24" s="611">
        <f t="shared" si="4"/>
        <v>-7279430.0585573772</v>
      </c>
      <c r="I24" s="611">
        <f t="shared" si="4"/>
        <v>-7399523.4010450821</v>
      </c>
      <c r="J24" s="611">
        <f t="shared" si="4"/>
        <v>-55775.685553278701</v>
      </c>
      <c r="K24" s="626">
        <f t="shared" si="4"/>
        <v>-7455299.08659836</v>
      </c>
    </row>
    <row r="25" spans="1:11" ht="14.4" thickBot="1">
      <c r="A25" s="194">
        <v>15</v>
      </c>
      <c r="B25" s="191" t="s">
        <v>339</v>
      </c>
      <c r="C25" s="195"/>
      <c r="D25" s="195"/>
      <c r="E25" s="195"/>
      <c r="F25" s="604" t="s">
        <v>976</v>
      </c>
      <c r="G25" s="604" t="s">
        <v>976</v>
      </c>
      <c r="H25" s="604" t="s">
        <v>976</v>
      </c>
      <c r="I25" s="604" t="s">
        <v>976</v>
      </c>
      <c r="J25" s="604" t="s">
        <v>976</v>
      </c>
      <c r="K25" s="612" t="s">
        <v>976</v>
      </c>
    </row>
    <row r="28" spans="1:11" ht="55.2">
      <c r="B28" s="14" t="s">
        <v>383</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2" tint="-9.9978637043366805E-2"/>
  </sheetPr>
  <dimension ref="A1:N22"/>
  <sheetViews>
    <sheetView zoomScale="90" zoomScaleNormal="90" workbookViewId="0">
      <pane xSplit="1" ySplit="5" topLeftCell="B6" activePane="bottomRight" state="frozen"/>
      <selection pane="topRight" activeCell="B1" sqref="B1"/>
      <selection pane="bottomLeft" activeCell="A5" sqref="A5"/>
      <selection pane="bottomRight" activeCell="I30" sqref="I30"/>
    </sheetView>
  </sheetViews>
  <sheetFormatPr defaultColWidth="9.21875" defaultRowHeight="13.8"/>
  <cols>
    <col min="1" max="1" width="10.5546875" style="29" bestFit="1" customWidth="1"/>
    <col min="2" max="2" width="56.44140625" style="29" customWidth="1"/>
    <col min="3" max="3" width="12.5546875" style="29" bestFit="1" customWidth="1"/>
    <col min="4" max="4" width="10" style="29" bestFit="1" customWidth="1"/>
    <col min="5" max="5" width="18.21875" style="29" bestFit="1" customWidth="1"/>
    <col min="6" max="13" width="10.77734375" style="29" customWidth="1"/>
    <col min="14" max="14" width="31" style="29" bestFit="1" customWidth="1"/>
    <col min="15" max="16384" width="9.21875" style="5"/>
  </cols>
  <sheetData>
    <row r="1" spans="1:14">
      <c r="A1" s="1" t="s">
        <v>108</v>
      </c>
      <c r="B1" s="29" t="str">
        <f>Info!C2</f>
        <v>სს პეივ ბანკ ჯორჯია</v>
      </c>
    </row>
    <row r="2" spans="1:14" ht="14.25" customHeight="1">
      <c r="A2" s="29" t="s">
        <v>109</v>
      </c>
      <c r="B2" s="297">
        <f>'1. key ratios'!B2</f>
        <v>45657</v>
      </c>
    </row>
    <row r="3" spans="1:14" ht="14.25" customHeight="1"/>
    <row r="4" spans="1:14" ht="14.4" thickBot="1">
      <c r="A4" s="1" t="s">
        <v>262</v>
      </c>
      <c r="B4" s="45" t="s">
        <v>74</v>
      </c>
    </row>
    <row r="5" spans="1:14" s="16" customFormat="1">
      <c r="A5" s="104"/>
      <c r="B5" s="105"/>
      <c r="C5" s="106" t="s">
        <v>0</v>
      </c>
      <c r="D5" s="106" t="s">
        <v>1</v>
      </c>
      <c r="E5" s="106" t="s">
        <v>2</v>
      </c>
      <c r="F5" s="106" t="s">
        <v>3</v>
      </c>
      <c r="G5" s="106" t="s">
        <v>4</v>
      </c>
      <c r="H5" s="106" t="s">
        <v>5</v>
      </c>
      <c r="I5" s="106" t="s">
        <v>145</v>
      </c>
      <c r="J5" s="106" t="s">
        <v>146</v>
      </c>
      <c r="K5" s="106" t="s">
        <v>147</v>
      </c>
      <c r="L5" s="106" t="s">
        <v>148</v>
      </c>
      <c r="M5" s="106" t="s">
        <v>149</v>
      </c>
      <c r="N5" s="107" t="s">
        <v>150</v>
      </c>
    </row>
    <row r="6" spans="1:14" ht="41.4">
      <c r="A6" s="96"/>
      <c r="B6" s="55"/>
      <c r="C6" s="56" t="s">
        <v>84</v>
      </c>
      <c r="D6" s="57" t="s">
        <v>73</v>
      </c>
      <c r="E6" s="58" t="s">
        <v>83</v>
      </c>
      <c r="F6" s="59">
        <v>0</v>
      </c>
      <c r="G6" s="59">
        <v>0.2</v>
      </c>
      <c r="H6" s="59">
        <v>0.35</v>
      </c>
      <c r="I6" s="59">
        <v>0.5</v>
      </c>
      <c r="J6" s="59">
        <v>0.75</v>
      </c>
      <c r="K6" s="59">
        <v>1</v>
      </c>
      <c r="L6" s="59">
        <v>1.5</v>
      </c>
      <c r="M6" s="59">
        <v>2.5</v>
      </c>
      <c r="N6" s="97" t="s">
        <v>74</v>
      </c>
    </row>
    <row r="7" spans="1:14">
      <c r="A7" s="98">
        <v>1</v>
      </c>
      <c r="B7" s="60" t="s">
        <v>75</v>
      </c>
      <c r="C7" s="167">
        <f>SUM(C8:C13)</f>
        <v>0</v>
      </c>
      <c r="D7" s="55"/>
      <c r="E7" s="170">
        <f t="shared" ref="E7:M7" si="0">SUM(E8:E13)</f>
        <v>0</v>
      </c>
      <c r="F7" s="167">
        <f>SUM(F8:F13)</f>
        <v>0</v>
      </c>
      <c r="G7" s="167">
        <f t="shared" si="0"/>
        <v>0</v>
      </c>
      <c r="H7" s="167">
        <f t="shared" si="0"/>
        <v>0</v>
      </c>
      <c r="I7" s="167">
        <f t="shared" si="0"/>
        <v>0</v>
      </c>
      <c r="J7" s="167">
        <f t="shared" si="0"/>
        <v>0</v>
      </c>
      <c r="K7" s="167">
        <f t="shared" si="0"/>
        <v>0</v>
      </c>
      <c r="L7" s="167">
        <f t="shared" si="0"/>
        <v>0</v>
      </c>
      <c r="M7" s="167">
        <f t="shared" si="0"/>
        <v>0</v>
      </c>
      <c r="N7" s="99">
        <f>SUM(N8:N13)</f>
        <v>0</v>
      </c>
    </row>
    <row r="8" spans="1:14">
      <c r="A8" s="98">
        <v>1.1000000000000001</v>
      </c>
      <c r="B8" s="61" t="s">
        <v>76</v>
      </c>
      <c r="C8" s="168">
        <v>0</v>
      </c>
      <c r="D8" s="62">
        <v>0.02</v>
      </c>
      <c r="E8" s="170">
        <f>C8*D8</f>
        <v>0</v>
      </c>
      <c r="F8" s="168"/>
      <c r="G8" s="168"/>
      <c r="H8" s="168"/>
      <c r="I8" s="168"/>
      <c r="J8" s="168"/>
      <c r="K8" s="168"/>
      <c r="L8" s="168"/>
      <c r="M8" s="168"/>
      <c r="N8" s="99">
        <f>SUMPRODUCT($F$6:$M$6,F8:M8)</f>
        <v>0</v>
      </c>
    </row>
    <row r="9" spans="1:14">
      <c r="A9" s="98">
        <v>1.2</v>
      </c>
      <c r="B9" s="61" t="s">
        <v>77</v>
      </c>
      <c r="C9" s="168">
        <v>0</v>
      </c>
      <c r="D9" s="62">
        <v>0.05</v>
      </c>
      <c r="E9" s="170">
        <f>C9*D9</f>
        <v>0</v>
      </c>
      <c r="F9" s="168"/>
      <c r="G9" s="168"/>
      <c r="H9" s="168"/>
      <c r="I9" s="168"/>
      <c r="J9" s="168"/>
      <c r="K9" s="168"/>
      <c r="L9" s="168"/>
      <c r="M9" s="168"/>
      <c r="N9" s="99">
        <f t="shared" ref="N9:N12" si="1">SUMPRODUCT($F$6:$M$6,F9:M9)</f>
        <v>0</v>
      </c>
    </row>
    <row r="10" spans="1:14">
      <c r="A10" s="98">
        <v>1.3</v>
      </c>
      <c r="B10" s="61" t="s">
        <v>78</v>
      </c>
      <c r="C10" s="168">
        <v>0</v>
      </c>
      <c r="D10" s="62">
        <v>0.08</v>
      </c>
      <c r="E10" s="170">
        <f>C10*D10</f>
        <v>0</v>
      </c>
      <c r="F10" s="168"/>
      <c r="G10" s="168"/>
      <c r="H10" s="168"/>
      <c r="I10" s="168"/>
      <c r="J10" s="168"/>
      <c r="K10" s="168"/>
      <c r="L10" s="168"/>
      <c r="M10" s="168"/>
      <c r="N10" s="99">
        <f>SUMPRODUCT($F$6:$M$6,F10:M10)</f>
        <v>0</v>
      </c>
    </row>
    <row r="11" spans="1:14">
      <c r="A11" s="98">
        <v>1.4</v>
      </c>
      <c r="B11" s="61" t="s">
        <v>79</v>
      </c>
      <c r="C11" s="168">
        <v>0</v>
      </c>
      <c r="D11" s="62">
        <v>0.11</v>
      </c>
      <c r="E11" s="170">
        <f>C11*D11</f>
        <v>0</v>
      </c>
      <c r="F11" s="168"/>
      <c r="G11" s="168"/>
      <c r="H11" s="168"/>
      <c r="I11" s="168"/>
      <c r="J11" s="168"/>
      <c r="K11" s="168"/>
      <c r="L11" s="168"/>
      <c r="M11" s="168"/>
      <c r="N11" s="99">
        <f t="shared" si="1"/>
        <v>0</v>
      </c>
    </row>
    <row r="12" spans="1:14">
      <c r="A12" s="98">
        <v>1.5</v>
      </c>
      <c r="B12" s="61" t="s">
        <v>80</v>
      </c>
      <c r="C12" s="168">
        <v>0</v>
      </c>
      <c r="D12" s="62">
        <v>0.14000000000000001</v>
      </c>
      <c r="E12" s="170">
        <f>C12*D12</f>
        <v>0</v>
      </c>
      <c r="F12" s="168"/>
      <c r="G12" s="168"/>
      <c r="H12" s="168"/>
      <c r="I12" s="168"/>
      <c r="J12" s="168"/>
      <c r="K12" s="168"/>
      <c r="L12" s="168"/>
      <c r="M12" s="168"/>
      <c r="N12" s="99">
        <f t="shared" si="1"/>
        <v>0</v>
      </c>
    </row>
    <row r="13" spans="1:14">
      <c r="A13" s="98">
        <v>1.6</v>
      </c>
      <c r="B13" s="63" t="s">
        <v>81</v>
      </c>
      <c r="C13" s="168">
        <v>0</v>
      </c>
      <c r="D13" s="64"/>
      <c r="E13" s="168"/>
      <c r="F13" s="168"/>
      <c r="G13" s="168"/>
      <c r="H13" s="168"/>
      <c r="I13" s="168"/>
      <c r="J13" s="168"/>
      <c r="K13" s="168"/>
      <c r="L13" s="168"/>
      <c r="M13" s="168"/>
      <c r="N13" s="99">
        <f>SUMPRODUCT($F$6:$M$6,F13:M13)</f>
        <v>0</v>
      </c>
    </row>
    <row r="14" spans="1:14" ht="27.6">
      <c r="A14" s="98">
        <v>2</v>
      </c>
      <c r="B14" s="65" t="s">
        <v>82</v>
      </c>
      <c r="C14" s="167">
        <f>SUM(C15:C20)</f>
        <v>0</v>
      </c>
      <c r="D14" s="55"/>
      <c r="E14" s="170">
        <f t="shared" ref="E14:M14" si="2">SUM(E15:E20)</f>
        <v>0</v>
      </c>
      <c r="F14" s="168">
        <f t="shared" si="2"/>
        <v>0</v>
      </c>
      <c r="G14" s="168">
        <f t="shared" si="2"/>
        <v>0</v>
      </c>
      <c r="H14" s="168">
        <f t="shared" si="2"/>
        <v>0</v>
      </c>
      <c r="I14" s="168">
        <f t="shared" si="2"/>
        <v>0</v>
      </c>
      <c r="J14" s="168">
        <f t="shared" si="2"/>
        <v>0</v>
      </c>
      <c r="K14" s="168">
        <f t="shared" si="2"/>
        <v>0</v>
      </c>
      <c r="L14" s="168">
        <f t="shared" si="2"/>
        <v>0</v>
      </c>
      <c r="M14" s="168">
        <f t="shared" si="2"/>
        <v>0</v>
      </c>
      <c r="N14" s="99">
        <f>SUM(N15:N20)</f>
        <v>0</v>
      </c>
    </row>
    <row r="15" spans="1:14">
      <c r="A15" s="98">
        <v>2.1</v>
      </c>
      <c r="B15" s="63" t="s">
        <v>76</v>
      </c>
      <c r="C15" s="168"/>
      <c r="D15" s="62">
        <v>5.0000000000000001E-3</v>
      </c>
      <c r="E15" s="170">
        <f>C15*D15</f>
        <v>0</v>
      </c>
      <c r="F15" s="168"/>
      <c r="G15" s="168"/>
      <c r="H15" s="168"/>
      <c r="I15" s="168"/>
      <c r="J15" s="168"/>
      <c r="K15" s="168"/>
      <c r="L15" s="168"/>
      <c r="M15" s="168"/>
      <c r="N15" s="99">
        <f>SUMPRODUCT($F$6:$M$6,F15:M15)</f>
        <v>0</v>
      </c>
    </row>
    <row r="16" spans="1:14">
      <c r="A16" s="98">
        <v>2.2000000000000002</v>
      </c>
      <c r="B16" s="63" t="s">
        <v>77</v>
      </c>
      <c r="C16" s="168"/>
      <c r="D16" s="62">
        <v>0.01</v>
      </c>
      <c r="E16" s="170">
        <f>C16*D16</f>
        <v>0</v>
      </c>
      <c r="F16" s="168"/>
      <c r="G16" s="168"/>
      <c r="H16" s="168"/>
      <c r="I16" s="168"/>
      <c r="J16" s="168"/>
      <c r="K16" s="168"/>
      <c r="L16" s="168"/>
      <c r="M16" s="168"/>
      <c r="N16" s="99">
        <f t="shared" ref="N16:N20" si="3">SUMPRODUCT($F$6:$M$6,F16:M16)</f>
        <v>0</v>
      </c>
    </row>
    <row r="17" spans="1:14">
      <c r="A17" s="98">
        <v>2.2999999999999998</v>
      </c>
      <c r="B17" s="63" t="s">
        <v>78</v>
      </c>
      <c r="C17" s="168"/>
      <c r="D17" s="62">
        <v>0.02</v>
      </c>
      <c r="E17" s="170">
        <f>C17*D17</f>
        <v>0</v>
      </c>
      <c r="F17" s="168"/>
      <c r="G17" s="168"/>
      <c r="H17" s="168"/>
      <c r="I17" s="168"/>
      <c r="J17" s="168"/>
      <c r="K17" s="168"/>
      <c r="L17" s="168"/>
      <c r="M17" s="168"/>
      <c r="N17" s="99">
        <f t="shared" si="3"/>
        <v>0</v>
      </c>
    </row>
    <row r="18" spans="1:14">
      <c r="A18" s="98">
        <v>2.4</v>
      </c>
      <c r="B18" s="63" t="s">
        <v>79</v>
      </c>
      <c r="C18" s="168"/>
      <c r="D18" s="62">
        <v>0.03</v>
      </c>
      <c r="E18" s="170">
        <f>C18*D18</f>
        <v>0</v>
      </c>
      <c r="F18" s="168"/>
      <c r="G18" s="168"/>
      <c r="H18" s="168"/>
      <c r="I18" s="168"/>
      <c r="J18" s="168"/>
      <c r="K18" s="168"/>
      <c r="L18" s="168"/>
      <c r="M18" s="168"/>
      <c r="N18" s="99">
        <f t="shared" si="3"/>
        <v>0</v>
      </c>
    </row>
    <row r="19" spans="1:14">
      <c r="A19" s="98">
        <v>2.5</v>
      </c>
      <c r="B19" s="63" t="s">
        <v>80</v>
      </c>
      <c r="C19" s="168"/>
      <c r="D19" s="62">
        <v>0.04</v>
      </c>
      <c r="E19" s="170">
        <f>C19*D19</f>
        <v>0</v>
      </c>
      <c r="F19" s="168"/>
      <c r="G19" s="168"/>
      <c r="H19" s="168"/>
      <c r="I19" s="168"/>
      <c r="J19" s="168"/>
      <c r="K19" s="168"/>
      <c r="L19" s="168"/>
      <c r="M19" s="168"/>
      <c r="N19" s="99">
        <f t="shared" si="3"/>
        <v>0</v>
      </c>
    </row>
    <row r="20" spans="1:14">
      <c r="A20" s="98">
        <v>2.6</v>
      </c>
      <c r="B20" s="63" t="s">
        <v>81</v>
      </c>
      <c r="C20" s="168"/>
      <c r="D20" s="64"/>
      <c r="E20" s="171"/>
      <c r="F20" s="168"/>
      <c r="G20" s="168"/>
      <c r="H20" s="168"/>
      <c r="I20" s="168"/>
      <c r="J20" s="168"/>
      <c r="K20" s="168"/>
      <c r="L20" s="168"/>
      <c r="M20" s="168"/>
      <c r="N20" s="99">
        <f t="shared" si="3"/>
        <v>0</v>
      </c>
    </row>
    <row r="21" spans="1:14" ht="14.4" thickBot="1">
      <c r="A21" s="100">
        <v>3</v>
      </c>
      <c r="B21" s="101" t="s">
        <v>66</v>
      </c>
      <c r="C21" s="169">
        <f>C14+C7</f>
        <v>0</v>
      </c>
      <c r="D21" s="102"/>
      <c r="E21" s="172">
        <f>E14+E7</f>
        <v>0</v>
      </c>
      <c r="F21" s="173">
        <f>F7+F14</f>
        <v>0</v>
      </c>
      <c r="G21" s="173">
        <f t="shared" ref="G21:L21" si="4">G7+G14</f>
        <v>0</v>
      </c>
      <c r="H21" s="173">
        <f t="shared" si="4"/>
        <v>0</v>
      </c>
      <c r="I21" s="173">
        <f t="shared" si="4"/>
        <v>0</v>
      </c>
      <c r="J21" s="173">
        <f t="shared" si="4"/>
        <v>0</v>
      </c>
      <c r="K21" s="173">
        <f t="shared" si="4"/>
        <v>0</v>
      </c>
      <c r="L21" s="173">
        <f t="shared" si="4"/>
        <v>0</v>
      </c>
      <c r="M21" s="173">
        <f>M7+M14</f>
        <v>0</v>
      </c>
      <c r="N21" s="103">
        <f>N14+N7</f>
        <v>0</v>
      </c>
    </row>
    <row r="22" spans="1:14">
      <c r="E22" s="174"/>
      <c r="F22" s="174"/>
      <c r="G22" s="174"/>
      <c r="H22" s="174"/>
      <c r="I22" s="174"/>
      <c r="J22" s="174"/>
      <c r="K22" s="174"/>
      <c r="L22" s="174"/>
      <c r="M22" s="174"/>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2" tint="-9.9978637043366805E-2"/>
  </sheetPr>
  <dimension ref="A1:C43"/>
  <sheetViews>
    <sheetView workbookViewId="0">
      <selection activeCell="F11" sqref="F11"/>
    </sheetView>
  </sheetViews>
  <sheetFormatPr defaultRowHeight="14.4"/>
  <cols>
    <col min="1" max="1" width="11.44140625" customWidth="1"/>
    <col min="2" max="2" width="76.77734375" style="2" customWidth="1"/>
    <col min="3" max="3" width="22.77734375" customWidth="1"/>
  </cols>
  <sheetData>
    <row r="1" spans="1:3">
      <c r="A1" s="1" t="s">
        <v>108</v>
      </c>
      <c r="B1" t="str">
        <f>Info!C2</f>
        <v>სს პეივ ბანკ ჯორჯია</v>
      </c>
    </row>
    <row r="2" spans="1:3">
      <c r="A2" s="1" t="s">
        <v>109</v>
      </c>
      <c r="B2" s="297">
        <f>'1. key ratios'!B2</f>
        <v>45657</v>
      </c>
    </row>
    <row r="3" spans="1:3">
      <c r="A3" s="1"/>
      <c r="B3"/>
    </row>
    <row r="4" spans="1:3">
      <c r="A4" s="1" t="s">
        <v>428</v>
      </c>
      <c r="B4" t="s">
        <v>387</v>
      </c>
    </row>
    <row r="5" spans="1:3">
      <c r="A5" s="235"/>
      <c r="B5" s="235" t="s">
        <v>388</v>
      </c>
      <c r="C5" s="247"/>
    </row>
    <row r="6" spans="1:3">
      <c r="A6" s="236">
        <v>1</v>
      </c>
      <c r="B6" s="248" t="s">
        <v>440</v>
      </c>
      <c r="C6" s="671">
        <v>8813468.9199999999</v>
      </c>
    </row>
    <row r="7" spans="1:3">
      <c r="A7" s="236">
        <v>2</v>
      </c>
      <c r="B7" s="248" t="s">
        <v>389</v>
      </c>
      <c r="C7" s="671">
        <v>-262285.44</v>
      </c>
    </row>
    <row r="8" spans="1:3">
      <c r="A8" s="237">
        <v>3</v>
      </c>
      <c r="B8" s="249" t="s">
        <v>390</v>
      </c>
      <c r="C8" s="672">
        <f>C6+C7</f>
        <v>8551183.4800000004</v>
      </c>
    </row>
    <row r="9" spans="1:3">
      <c r="A9" s="238"/>
      <c r="B9" s="238" t="s">
        <v>391</v>
      </c>
      <c r="C9" s="673"/>
    </row>
    <row r="10" spans="1:3">
      <c r="A10" s="239">
        <v>4</v>
      </c>
      <c r="B10" s="251" t="s">
        <v>392</v>
      </c>
      <c r="C10" s="671"/>
    </row>
    <row r="11" spans="1:3">
      <c r="A11" s="239">
        <v>5</v>
      </c>
      <c r="B11" s="252" t="s">
        <v>393</v>
      </c>
      <c r="C11" s="671"/>
    </row>
    <row r="12" spans="1:3">
      <c r="A12" s="239" t="s">
        <v>394</v>
      </c>
      <c r="B12" s="248" t="s">
        <v>395</v>
      </c>
      <c r="C12" s="672">
        <f>'15. CCR'!E21</f>
        <v>0</v>
      </c>
    </row>
    <row r="13" spans="1:3">
      <c r="A13" s="240">
        <v>6</v>
      </c>
      <c r="B13" s="253" t="s">
        <v>396</v>
      </c>
      <c r="C13" s="671"/>
    </row>
    <row r="14" spans="1:3">
      <c r="A14" s="240">
        <v>7</v>
      </c>
      <c r="B14" s="254" t="s">
        <v>397</v>
      </c>
      <c r="C14" s="671"/>
    </row>
    <row r="15" spans="1:3">
      <c r="A15" s="241">
        <v>8</v>
      </c>
      <c r="B15" s="248" t="s">
        <v>398</v>
      </c>
      <c r="C15" s="671"/>
    </row>
    <row r="16" spans="1:3" ht="22.8">
      <c r="A16" s="240">
        <v>9</v>
      </c>
      <c r="B16" s="254" t="s">
        <v>399</v>
      </c>
      <c r="C16" s="671"/>
    </row>
    <row r="17" spans="1:3">
      <c r="A17" s="240">
        <v>10</v>
      </c>
      <c r="B17" s="254" t="s">
        <v>400</v>
      </c>
      <c r="C17" s="671"/>
    </row>
    <row r="18" spans="1:3">
      <c r="A18" s="242">
        <v>11</v>
      </c>
      <c r="B18" s="255" t="s">
        <v>401</v>
      </c>
      <c r="C18" s="672">
        <f>SUM(C10:C17)</f>
        <v>0</v>
      </c>
    </row>
    <row r="19" spans="1:3">
      <c r="A19" s="238"/>
      <c r="B19" s="238" t="s">
        <v>402</v>
      </c>
      <c r="C19" s="674"/>
    </row>
    <row r="20" spans="1:3">
      <c r="A20" s="240">
        <v>12</v>
      </c>
      <c r="B20" s="251" t="s">
        <v>403</v>
      </c>
      <c r="C20" s="671"/>
    </row>
    <row r="21" spans="1:3">
      <c r="A21" s="240">
        <v>13</v>
      </c>
      <c r="B21" s="251" t="s">
        <v>404</v>
      </c>
      <c r="C21" s="671"/>
    </row>
    <row r="22" spans="1:3">
      <c r="A22" s="240">
        <v>14</v>
      </c>
      <c r="B22" s="251" t="s">
        <v>405</v>
      </c>
      <c r="C22" s="671"/>
    </row>
    <row r="23" spans="1:3" ht="22.8">
      <c r="A23" s="240" t="s">
        <v>406</v>
      </c>
      <c r="B23" s="251" t="s">
        <v>407</v>
      </c>
      <c r="C23" s="671"/>
    </row>
    <row r="24" spans="1:3">
      <c r="A24" s="240">
        <v>15</v>
      </c>
      <c r="B24" s="251" t="s">
        <v>408</v>
      </c>
      <c r="C24" s="671"/>
    </row>
    <row r="25" spans="1:3">
      <c r="A25" s="240" t="s">
        <v>409</v>
      </c>
      <c r="B25" s="248" t="s">
        <v>410</v>
      </c>
      <c r="C25" s="671"/>
    </row>
    <row r="26" spans="1:3">
      <c r="A26" s="242">
        <v>16</v>
      </c>
      <c r="B26" s="255" t="s">
        <v>411</v>
      </c>
      <c r="C26" s="672">
        <f>SUM(C20:C25)</f>
        <v>0</v>
      </c>
    </row>
    <row r="27" spans="1:3">
      <c r="A27" s="238"/>
      <c r="B27" s="238" t="s">
        <v>412</v>
      </c>
      <c r="C27" s="673"/>
    </row>
    <row r="28" spans="1:3">
      <c r="A28" s="239">
        <v>17</v>
      </c>
      <c r="B28" s="248" t="s">
        <v>413</v>
      </c>
      <c r="C28" s="671"/>
    </row>
    <row r="29" spans="1:3">
      <c r="A29" s="239">
        <v>18</v>
      </c>
      <c r="B29" s="248" t="s">
        <v>414</v>
      </c>
      <c r="C29" s="671"/>
    </row>
    <row r="30" spans="1:3">
      <c r="A30" s="242">
        <v>19</v>
      </c>
      <c r="B30" s="255" t="s">
        <v>415</v>
      </c>
      <c r="C30" s="672">
        <f>C28+C29</f>
        <v>0</v>
      </c>
    </row>
    <row r="31" spans="1:3">
      <c r="A31" s="243"/>
      <c r="B31" s="238" t="s">
        <v>416</v>
      </c>
      <c r="C31" s="673"/>
    </row>
    <row r="32" spans="1:3">
      <c r="A32" s="239" t="s">
        <v>417</v>
      </c>
      <c r="B32" s="251" t="s">
        <v>418</v>
      </c>
      <c r="C32" s="675"/>
    </row>
    <row r="33" spans="1:3">
      <c r="A33" s="239" t="s">
        <v>419</v>
      </c>
      <c r="B33" s="252" t="s">
        <v>420</v>
      </c>
      <c r="C33" s="675"/>
    </row>
    <row r="34" spans="1:3">
      <c r="A34" s="238"/>
      <c r="B34" s="238" t="s">
        <v>421</v>
      </c>
      <c r="C34" s="673"/>
    </row>
    <row r="35" spans="1:3">
      <c r="A35" s="242">
        <v>20</v>
      </c>
      <c r="B35" s="255" t="s">
        <v>86</v>
      </c>
      <c r="C35" s="672">
        <f>'1. key ratios'!C9</f>
        <v>7160433.9499999993</v>
      </c>
    </row>
    <row r="36" spans="1:3">
      <c r="A36" s="242">
        <v>21</v>
      </c>
      <c r="B36" s="255" t="s">
        <v>422</v>
      </c>
      <c r="C36" s="672">
        <f>C8+C18+C26+C30</f>
        <v>8551183.4800000004</v>
      </c>
    </row>
    <row r="37" spans="1:3">
      <c r="A37" s="244"/>
      <c r="B37" s="244" t="s">
        <v>387</v>
      </c>
      <c r="C37" s="250"/>
    </row>
    <row r="38" spans="1:3">
      <c r="A38" s="242">
        <v>22</v>
      </c>
      <c r="B38" s="255" t="s">
        <v>387</v>
      </c>
      <c r="C38" s="580">
        <f>IFERROR(C35/C36,0)</f>
        <v>0.83736174843484923</v>
      </c>
    </row>
    <row r="39" spans="1:3">
      <c r="A39" s="244"/>
      <c r="B39" s="244" t="s">
        <v>423</v>
      </c>
      <c r="C39" s="250"/>
    </row>
    <row r="40" spans="1:3">
      <c r="A40" s="245" t="s">
        <v>424</v>
      </c>
      <c r="B40" s="251" t="s">
        <v>425</v>
      </c>
      <c r="C40" s="256"/>
    </row>
    <row r="41" spans="1:3">
      <c r="A41" s="246" t="s">
        <v>426</v>
      </c>
      <c r="B41" s="252" t="s">
        <v>427</v>
      </c>
      <c r="C41" s="256"/>
    </row>
    <row r="43" spans="1:3">
      <c r="B43" s="270" t="s">
        <v>441</v>
      </c>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0000"/>
  </sheetPr>
  <dimension ref="A1:G43"/>
  <sheetViews>
    <sheetView zoomScale="90" zoomScaleNormal="90" workbookViewId="0">
      <pane xSplit="2" ySplit="6" topLeftCell="C19" activePane="bottomRight" state="frozen"/>
      <selection pane="topRight" activeCell="C1" sqref="C1"/>
      <selection pane="bottomLeft" activeCell="A7" sqref="A7"/>
      <selection pane="bottomRight" activeCell="I43" sqref="I43"/>
    </sheetView>
  </sheetViews>
  <sheetFormatPr defaultRowHeight="14.4"/>
  <cols>
    <col min="1" max="1" width="9.88671875" style="1" bestFit="1" customWidth="1"/>
    <col min="2" max="2" width="82.6640625" style="14" customWidth="1"/>
    <col min="3" max="7" width="17.5546875" style="1" customWidth="1"/>
  </cols>
  <sheetData>
    <row r="1" spans="1:7">
      <c r="A1" s="1" t="s">
        <v>108</v>
      </c>
      <c r="B1" s="1" t="str">
        <f>Info!C2</f>
        <v>სს პეივ ბანკ ჯორჯია</v>
      </c>
    </row>
    <row r="2" spans="1:7">
      <c r="A2" s="1" t="s">
        <v>109</v>
      </c>
      <c r="B2" s="297">
        <f>'1. key ratios'!B2</f>
        <v>45657</v>
      </c>
    </row>
    <row r="3" spans="1:7">
      <c r="B3" s="297"/>
    </row>
    <row r="4" spans="1:7" ht="15" thickBot="1">
      <c r="A4" s="1" t="s">
        <v>488</v>
      </c>
      <c r="B4" s="181" t="s">
        <v>453</v>
      </c>
    </row>
    <row r="5" spans="1:7">
      <c r="A5" s="300"/>
      <c r="B5" s="301"/>
      <c r="C5" s="737" t="s">
        <v>454</v>
      </c>
      <c r="D5" s="737"/>
      <c r="E5" s="737"/>
      <c r="F5" s="737"/>
      <c r="G5" s="738" t="s">
        <v>455</v>
      </c>
    </row>
    <row r="6" spans="1:7">
      <c r="A6" s="302"/>
      <c r="B6" s="303"/>
      <c r="C6" s="304" t="s">
        <v>456</v>
      </c>
      <c r="D6" s="304" t="s">
        <v>457</v>
      </c>
      <c r="E6" s="304" t="s">
        <v>458</v>
      </c>
      <c r="F6" s="304" t="s">
        <v>459</v>
      </c>
      <c r="G6" s="739"/>
    </row>
    <row r="7" spans="1:7">
      <c r="A7" s="305"/>
      <c r="B7" s="306" t="s">
        <v>460</v>
      </c>
      <c r="C7" s="307"/>
      <c r="D7" s="307"/>
      <c r="E7" s="307"/>
      <c r="F7" s="307"/>
      <c r="G7" s="308"/>
    </row>
    <row r="8" spans="1:7">
      <c r="A8" s="309">
        <v>1</v>
      </c>
      <c r="B8" s="310" t="s">
        <v>461</v>
      </c>
      <c r="C8" s="596">
        <f>SUM(C9:C10)</f>
        <v>7160433.9499999993</v>
      </c>
      <c r="D8" s="596">
        <f>SUM(D9:D10)</f>
        <v>0</v>
      </c>
      <c r="E8" s="596">
        <f>SUM(E9:E10)</f>
        <v>0</v>
      </c>
      <c r="F8" s="596">
        <f>SUM(F9:F10)</f>
        <v>0</v>
      </c>
      <c r="G8" s="597">
        <f>SUM(G9:G10)</f>
        <v>7160433.9499999993</v>
      </c>
    </row>
    <row r="9" spans="1:7">
      <c r="A9" s="309">
        <v>2</v>
      </c>
      <c r="B9" s="311" t="s">
        <v>85</v>
      </c>
      <c r="C9" s="596">
        <v>7160433.9499999993</v>
      </c>
      <c r="D9" s="596"/>
      <c r="E9" s="596"/>
      <c r="F9" s="596"/>
      <c r="G9" s="597">
        <f>C9</f>
        <v>7160433.9499999993</v>
      </c>
    </row>
    <row r="10" spans="1:7">
      <c r="A10" s="309">
        <v>3</v>
      </c>
      <c r="B10" s="311" t="s">
        <v>462</v>
      </c>
      <c r="C10" s="598"/>
      <c r="D10" s="598"/>
      <c r="E10" s="598"/>
      <c r="F10" s="596"/>
      <c r="G10" s="597"/>
    </row>
    <row r="11" spans="1:7" ht="27.6">
      <c r="A11" s="309">
        <v>4</v>
      </c>
      <c r="B11" s="310" t="s">
        <v>463</v>
      </c>
      <c r="C11" s="596">
        <f t="shared" ref="C11:F11" si="0">SUM(C12:C13)</f>
        <v>0</v>
      </c>
      <c r="D11" s="596">
        <f t="shared" si="0"/>
        <v>0</v>
      </c>
      <c r="E11" s="596">
        <f t="shared" si="0"/>
        <v>0</v>
      </c>
      <c r="F11" s="596">
        <f t="shared" si="0"/>
        <v>0</v>
      </c>
      <c r="G11" s="597">
        <f>SUM(G12:G13)</f>
        <v>0</v>
      </c>
    </row>
    <row r="12" spans="1:7">
      <c r="A12" s="309">
        <v>5</v>
      </c>
      <c r="B12" s="311" t="s">
        <v>464</v>
      </c>
      <c r="C12" s="596"/>
      <c r="D12" s="599"/>
      <c r="E12" s="596"/>
      <c r="F12" s="596"/>
      <c r="G12" s="597"/>
    </row>
    <row r="13" spans="1:7">
      <c r="A13" s="309">
        <v>6</v>
      </c>
      <c r="B13" s="311" t="s">
        <v>465</v>
      </c>
      <c r="C13" s="596"/>
      <c r="D13" s="599"/>
      <c r="E13" s="596"/>
      <c r="F13" s="596"/>
      <c r="G13" s="597"/>
    </row>
    <row r="14" spans="1:7">
      <c r="A14" s="309">
        <v>7</v>
      </c>
      <c r="B14" s="310" t="s">
        <v>466</v>
      </c>
      <c r="C14" s="596">
        <f t="shared" ref="C14:F14" si="1">SUM(C15:C16)</f>
        <v>0</v>
      </c>
      <c r="D14" s="596">
        <f t="shared" si="1"/>
        <v>1272811.9200000004</v>
      </c>
      <c r="E14" s="596">
        <f t="shared" si="1"/>
        <v>0</v>
      </c>
      <c r="F14" s="596">
        <f t="shared" si="1"/>
        <v>0</v>
      </c>
      <c r="G14" s="597">
        <f>SUM(G15:G16)</f>
        <v>636405.9600000002</v>
      </c>
    </row>
    <row r="15" spans="1:7" ht="55.2">
      <c r="A15" s="309">
        <v>8</v>
      </c>
      <c r="B15" s="311" t="s">
        <v>467</v>
      </c>
      <c r="C15" s="596"/>
      <c r="D15" s="599">
        <v>1272811.9200000004</v>
      </c>
      <c r="E15" s="596"/>
      <c r="F15" s="596"/>
      <c r="G15" s="597">
        <f>D15*0.5</f>
        <v>636405.9600000002</v>
      </c>
    </row>
    <row r="16" spans="1:7" ht="27.6">
      <c r="A16" s="309">
        <v>9</v>
      </c>
      <c r="B16" s="311" t="s">
        <v>468</v>
      </c>
      <c r="C16" s="596"/>
      <c r="D16" s="599"/>
      <c r="E16" s="596"/>
      <c r="F16" s="596"/>
      <c r="G16" s="597"/>
    </row>
    <row r="17" spans="1:7">
      <c r="A17" s="309">
        <v>10</v>
      </c>
      <c r="B17" s="310" t="s">
        <v>469</v>
      </c>
      <c r="C17" s="596"/>
      <c r="D17" s="599"/>
      <c r="E17" s="596"/>
      <c r="F17" s="596"/>
      <c r="G17" s="597"/>
    </row>
    <row r="18" spans="1:7">
      <c r="A18" s="309">
        <v>11</v>
      </c>
      <c r="B18" s="310" t="s">
        <v>89</v>
      </c>
      <c r="C18" s="596">
        <f>SUM(C19:C20)</f>
        <v>0</v>
      </c>
      <c r="D18" s="599">
        <f t="shared" ref="D18:G18" si="2">SUM(D19:D20)</f>
        <v>117937.60999999987</v>
      </c>
      <c r="E18" s="596">
        <f t="shared" si="2"/>
        <v>0</v>
      </c>
      <c r="F18" s="596">
        <f t="shared" si="2"/>
        <v>0</v>
      </c>
      <c r="G18" s="597">
        <f t="shared" si="2"/>
        <v>0</v>
      </c>
    </row>
    <row r="19" spans="1:7">
      <c r="A19" s="309">
        <v>12</v>
      </c>
      <c r="B19" s="311" t="s">
        <v>470</v>
      </c>
      <c r="C19" s="598"/>
      <c r="D19" s="599"/>
      <c r="E19" s="596"/>
      <c r="F19" s="596"/>
      <c r="G19" s="597"/>
    </row>
    <row r="20" spans="1:7" ht="27.6">
      <c r="A20" s="309">
        <v>13</v>
      </c>
      <c r="B20" s="311" t="s">
        <v>471</v>
      </c>
      <c r="C20" s="596"/>
      <c r="D20" s="596">
        <v>117937.60999999987</v>
      </c>
      <c r="E20" s="596"/>
      <c r="F20" s="596"/>
      <c r="G20" s="597">
        <f>D20*0</f>
        <v>0</v>
      </c>
    </row>
    <row r="21" spans="1:7">
      <c r="A21" s="312">
        <v>14</v>
      </c>
      <c r="B21" s="313" t="s">
        <v>472</v>
      </c>
      <c r="C21" s="598"/>
      <c r="D21" s="598"/>
      <c r="E21" s="598"/>
      <c r="F21" s="598"/>
      <c r="G21" s="600">
        <f>SUM(G8,G11,G14,G17,G18)</f>
        <v>7796839.9099999992</v>
      </c>
    </row>
    <row r="22" spans="1:7">
      <c r="A22" s="314"/>
      <c r="B22" s="330" t="s">
        <v>473</v>
      </c>
      <c r="C22" s="315"/>
      <c r="D22" s="316"/>
      <c r="E22" s="315"/>
      <c r="F22" s="315"/>
      <c r="G22" s="317"/>
    </row>
    <row r="23" spans="1:7">
      <c r="A23" s="309">
        <v>15</v>
      </c>
      <c r="B23" s="310" t="s">
        <v>322</v>
      </c>
      <c r="C23" s="601"/>
      <c r="D23" s="602">
        <v>396100.06</v>
      </c>
      <c r="E23" s="601"/>
      <c r="F23" s="601"/>
      <c r="G23" s="597">
        <f>D23*0.05</f>
        <v>19805.003000000001</v>
      </c>
    </row>
    <row r="24" spans="1:7">
      <c r="A24" s="309">
        <v>16</v>
      </c>
      <c r="B24" s="310" t="s">
        <v>474</v>
      </c>
      <c r="C24" s="596">
        <f>SUM(C25:C27,C29,C31)</f>
        <v>0</v>
      </c>
      <c r="D24" s="599">
        <f t="shared" ref="D24:G24" si="3">SUM(D25:D27,D29,D31)</f>
        <v>7582473.5899999999</v>
      </c>
      <c r="E24" s="596">
        <f t="shared" si="3"/>
        <v>0</v>
      </c>
      <c r="F24" s="596">
        <f t="shared" si="3"/>
        <v>0</v>
      </c>
      <c r="G24" s="597">
        <f t="shared" si="3"/>
        <v>1137371.0385</v>
      </c>
    </row>
    <row r="25" spans="1:7" ht="27.6">
      <c r="A25" s="309">
        <v>17</v>
      </c>
      <c r="B25" s="311" t="s">
        <v>475</v>
      </c>
      <c r="C25" s="596"/>
      <c r="D25" s="599"/>
      <c r="E25" s="596"/>
      <c r="F25" s="596"/>
      <c r="G25" s="597"/>
    </row>
    <row r="26" spans="1:7" ht="27.6">
      <c r="A26" s="309">
        <v>18</v>
      </c>
      <c r="B26" s="311" t="s">
        <v>476</v>
      </c>
      <c r="C26" s="596"/>
      <c r="D26" s="599">
        <v>7582473.5899999999</v>
      </c>
      <c r="E26" s="596"/>
      <c r="F26" s="596"/>
      <c r="G26" s="597">
        <f>D26*0.15</f>
        <v>1137371.0385</v>
      </c>
    </row>
    <row r="27" spans="1:7">
      <c r="A27" s="309">
        <v>19</v>
      </c>
      <c r="B27" s="311" t="s">
        <v>477</v>
      </c>
      <c r="C27" s="596"/>
      <c r="D27" s="599"/>
      <c r="E27" s="596"/>
      <c r="F27" s="596"/>
      <c r="G27" s="597"/>
    </row>
    <row r="28" spans="1:7">
      <c r="A28" s="309">
        <v>20</v>
      </c>
      <c r="B28" s="318" t="s">
        <v>478</v>
      </c>
      <c r="C28" s="596"/>
      <c r="D28" s="599"/>
      <c r="E28" s="596"/>
      <c r="F28" s="596"/>
      <c r="G28" s="597"/>
    </row>
    <row r="29" spans="1:7">
      <c r="A29" s="309">
        <v>21</v>
      </c>
      <c r="B29" s="311" t="s">
        <v>479</v>
      </c>
      <c r="C29" s="596"/>
      <c r="D29" s="599"/>
      <c r="E29" s="596"/>
      <c r="F29" s="596"/>
      <c r="G29" s="597"/>
    </row>
    <row r="30" spans="1:7">
      <c r="A30" s="309">
        <v>22</v>
      </c>
      <c r="B30" s="318" t="s">
        <v>478</v>
      </c>
      <c r="C30" s="596"/>
      <c r="D30" s="599"/>
      <c r="E30" s="596"/>
      <c r="F30" s="596"/>
      <c r="G30" s="597"/>
    </row>
    <row r="31" spans="1:7" ht="27.6">
      <c r="A31" s="309">
        <v>23</v>
      </c>
      <c r="B31" s="311" t="s">
        <v>480</v>
      </c>
      <c r="C31" s="596"/>
      <c r="D31" s="599"/>
      <c r="E31" s="596"/>
      <c r="F31" s="596"/>
      <c r="G31" s="597"/>
    </row>
    <row r="32" spans="1:7">
      <c r="A32" s="309">
        <v>24</v>
      </c>
      <c r="B32" s="310" t="s">
        <v>481</v>
      </c>
      <c r="C32" s="596"/>
      <c r="D32" s="599"/>
      <c r="E32" s="596"/>
      <c r="F32" s="596"/>
      <c r="G32" s="597"/>
    </row>
    <row r="33" spans="1:7">
      <c r="A33" s="309">
        <v>25</v>
      </c>
      <c r="B33" s="310" t="s">
        <v>99</v>
      </c>
      <c r="C33" s="596">
        <f>SUM(C34:C35)</f>
        <v>0</v>
      </c>
      <c r="D33" s="596">
        <f>SUM(D34:D35)</f>
        <v>0</v>
      </c>
      <c r="E33" s="596">
        <f>SUM(E34:E35)</f>
        <v>0</v>
      </c>
      <c r="F33" s="596">
        <f>SUM(F34:F35)</f>
        <v>572609.83000000007</v>
      </c>
      <c r="G33" s="597">
        <f>SUM(G34:G35)</f>
        <v>572609.83000000007</v>
      </c>
    </row>
    <row r="34" spans="1:7">
      <c r="A34" s="309">
        <v>26</v>
      </c>
      <c r="B34" s="311" t="s">
        <v>482</v>
      </c>
      <c r="C34" s="598"/>
      <c r="D34" s="599"/>
      <c r="E34" s="596"/>
      <c r="F34" s="596"/>
      <c r="G34" s="597"/>
    </row>
    <row r="35" spans="1:7">
      <c r="A35" s="309">
        <v>27</v>
      </c>
      <c r="B35" s="311" t="s">
        <v>483</v>
      </c>
      <c r="C35" s="596"/>
      <c r="D35" s="599"/>
      <c r="E35" s="596"/>
      <c r="F35" s="596">
        <v>572609.83000000007</v>
      </c>
      <c r="G35" s="597">
        <f>F35</f>
        <v>572609.83000000007</v>
      </c>
    </row>
    <row r="36" spans="1:7">
      <c r="A36" s="309">
        <v>28</v>
      </c>
      <c r="B36" s="310" t="s">
        <v>484</v>
      </c>
      <c r="C36" s="596"/>
      <c r="D36" s="599"/>
      <c r="E36" s="596"/>
      <c r="F36" s="596"/>
      <c r="G36" s="597"/>
    </row>
    <row r="37" spans="1:7">
      <c r="A37" s="312">
        <v>29</v>
      </c>
      <c r="B37" s="313" t="s">
        <v>485</v>
      </c>
      <c r="C37" s="598"/>
      <c r="D37" s="598"/>
      <c r="E37" s="598"/>
      <c r="F37" s="598"/>
      <c r="G37" s="600">
        <f>SUM(G23:G24,G32:G33,G36)</f>
        <v>1729785.8715000001</v>
      </c>
    </row>
    <row r="38" spans="1:7">
      <c r="A38" s="305"/>
      <c r="B38" s="319"/>
      <c r="C38" s="320"/>
      <c r="D38" s="320"/>
      <c r="E38" s="320"/>
      <c r="F38" s="320"/>
      <c r="G38" s="321"/>
    </row>
    <row r="39" spans="1:7" ht="15" thickBot="1">
      <c r="A39" s="322">
        <v>30</v>
      </c>
      <c r="B39" s="323" t="s">
        <v>453</v>
      </c>
      <c r="C39" s="205"/>
      <c r="D39" s="196"/>
      <c r="E39" s="196"/>
      <c r="F39" s="324"/>
      <c r="G39" s="603">
        <f>IFERROR(G21/G37,0)</f>
        <v>4.5074017764053629</v>
      </c>
    </row>
    <row r="42" spans="1:7" ht="41.4">
      <c r="B42" s="14" t="s">
        <v>486</v>
      </c>
      <c r="G42"/>
    </row>
    <row r="43" spans="1:7">
      <c r="G43"/>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2" tint="-9.9978637043366805E-2"/>
  </sheetPr>
  <dimension ref="A1:H26"/>
  <sheetViews>
    <sheetView showGridLines="0" zoomScale="80" zoomScaleNormal="80" workbookViewId="0">
      <selection activeCell="D30" sqref="D30"/>
    </sheetView>
  </sheetViews>
  <sheetFormatPr defaultColWidth="9.21875" defaultRowHeight="12"/>
  <cols>
    <col min="1" max="1" width="11.77734375" style="335" bestFit="1" customWidth="1"/>
    <col min="2" max="2" width="93.44140625" style="335" customWidth="1"/>
    <col min="3" max="3" width="13.88671875" style="335" bestFit="1" customWidth="1"/>
    <col min="4" max="4" width="8.88671875" style="335" bestFit="1" customWidth="1"/>
    <col min="5" max="5" width="17.44140625" style="335" bestFit="1" customWidth="1"/>
    <col min="6" max="6" width="10.44140625" style="335" bestFit="1" customWidth="1"/>
    <col min="7" max="7" width="30.44140625" style="335" customWidth="1"/>
    <col min="8" max="8" width="13.109375" style="335" bestFit="1" customWidth="1"/>
    <col min="9" max="16384" width="9.21875" style="335"/>
  </cols>
  <sheetData>
    <row r="1" spans="1:8" ht="13.8">
      <c r="A1" s="334" t="s">
        <v>108</v>
      </c>
      <c r="B1" s="269" t="str">
        <f>Info!C2</f>
        <v>სს პეივ ბანკ ჯორჯია</v>
      </c>
    </row>
    <row r="2" spans="1:8">
      <c r="A2" s="334" t="s">
        <v>109</v>
      </c>
      <c r="B2" s="337">
        <f>'1. key ratios'!B2</f>
        <v>45657</v>
      </c>
    </row>
    <row r="3" spans="1:8">
      <c r="A3" s="336" t="s">
        <v>493</v>
      </c>
    </row>
    <row r="5" spans="1:8">
      <c r="A5" s="740" t="s">
        <v>494</v>
      </c>
      <c r="B5" s="741"/>
      <c r="C5" s="746" t="s">
        <v>495</v>
      </c>
      <c r="D5" s="747"/>
      <c r="E5" s="747"/>
      <c r="F5" s="747"/>
      <c r="G5" s="747"/>
      <c r="H5" s="748"/>
    </row>
    <row r="6" spans="1:8">
      <c r="A6" s="742"/>
      <c r="B6" s="743"/>
      <c r="C6" s="749"/>
      <c r="D6" s="750"/>
      <c r="E6" s="750"/>
      <c r="F6" s="750"/>
      <c r="G6" s="750"/>
      <c r="H6" s="751"/>
    </row>
    <row r="7" spans="1:8" ht="24">
      <c r="A7" s="744"/>
      <c r="B7" s="745"/>
      <c r="C7" s="420" t="s">
        <v>496</v>
      </c>
      <c r="D7" s="420" t="s">
        <v>497</v>
      </c>
      <c r="E7" s="420" t="s">
        <v>498</v>
      </c>
      <c r="F7" s="420" t="s">
        <v>499</v>
      </c>
      <c r="G7" s="420" t="s">
        <v>679</v>
      </c>
      <c r="H7" s="420" t="s">
        <v>66</v>
      </c>
    </row>
    <row r="8" spans="1:8">
      <c r="A8" s="416">
        <v>1</v>
      </c>
      <c r="B8" s="415" t="s">
        <v>134</v>
      </c>
      <c r="C8" s="676">
        <v>396100.06</v>
      </c>
      <c r="D8" s="676"/>
      <c r="E8" s="676"/>
      <c r="F8" s="676"/>
      <c r="G8" s="676"/>
      <c r="H8" s="634">
        <f t="shared" ref="H8:H20" si="0">SUM(C8:G8)</f>
        <v>396100.06</v>
      </c>
    </row>
    <row r="9" spans="1:8">
      <c r="A9" s="416">
        <v>2</v>
      </c>
      <c r="B9" s="415" t="s">
        <v>135</v>
      </c>
      <c r="C9" s="676"/>
      <c r="D9" s="676"/>
      <c r="E9" s="676"/>
      <c r="F9" s="676"/>
      <c r="G9" s="676"/>
      <c r="H9" s="634">
        <f t="shared" si="0"/>
        <v>0</v>
      </c>
    </row>
    <row r="10" spans="1:8">
      <c r="A10" s="416">
        <v>3</v>
      </c>
      <c r="B10" s="415" t="s">
        <v>136</v>
      </c>
      <c r="C10" s="676"/>
      <c r="D10" s="676"/>
      <c r="E10" s="676"/>
      <c r="F10" s="676"/>
      <c r="G10" s="676"/>
      <c r="H10" s="634">
        <f t="shared" si="0"/>
        <v>0</v>
      </c>
    </row>
    <row r="11" spans="1:8">
      <c r="A11" s="416">
        <v>4</v>
      </c>
      <c r="B11" s="415" t="s">
        <v>137</v>
      </c>
      <c r="C11" s="676"/>
      <c r="D11" s="676"/>
      <c r="E11" s="676"/>
      <c r="F11" s="676"/>
      <c r="G11" s="676"/>
      <c r="H11" s="634">
        <f t="shared" si="0"/>
        <v>0</v>
      </c>
    </row>
    <row r="12" spans="1:8">
      <c r="A12" s="416">
        <v>5</v>
      </c>
      <c r="B12" s="415" t="s">
        <v>949</v>
      </c>
      <c r="C12" s="676"/>
      <c r="D12" s="676"/>
      <c r="E12" s="676"/>
      <c r="F12" s="676"/>
      <c r="G12" s="676"/>
      <c r="H12" s="634">
        <f t="shared" si="0"/>
        <v>0</v>
      </c>
    </row>
    <row r="13" spans="1:8">
      <c r="A13" s="416">
        <v>6</v>
      </c>
      <c r="B13" s="415" t="s">
        <v>138</v>
      </c>
      <c r="C13" s="676">
        <v>7582473.5899999999</v>
      </c>
      <c r="D13" s="676"/>
      <c r="E13" s="676"/>
      <c r="F13" s="676"/>
      <c r="G13" s="676"/>
      <c r="H13" s="634">
        <f t="shared" si="0"/>
        <v>7582473.5899999999</v>
      </c>
    </row>
    <row r="14" spans="1:8">
      <c r="A14" s="416">
        <v>7</v>
      </c>
      <c r="B14" s="415" t="s">
        <v>71</v>
      </c>
      <c r="C14" s="676"/>
      <c r="D14" s="676"/>
      <c r="E14" s="676"/>
      <c r="F14" s="676"/>
      <c r="G14" s="676"/>
      <c r="H14" s="634">
        <f t="shared" si="0"/>
        <v>0</v>
      </c>
    </row>
    <row r="15" spans="1:8">
      <c r="A15" s="416">
        <v>8</v>
      </c>
      <c r="B15" s="417" t="s">
        <v>72</v>
      </c>
      <c r="C15" s="676"/>
      <c r="D15" s="676"/>
      <c r="E15" s="676"/>
      <c r="F15" s="676"/>
      <c r="G15" s="676"/>
      <c r="H15" s="634">
        <f t="shared" si="0"/>
        <v>0</v>
      </c>
    </row>
    <row r="16" spans="1:8">
      <c r="A16" s="416">
        <v>9</v>
      </c>
      <c r="B16" s="415" t="s">
        <v>950</v>
      </c>
      <c r="C16" s="676"/>
      <c r="D16" s="676"/>
      <c r="E16" s="676"/>
      <c r="F16" s="676"/>
      <c r="G16" s="676"/>
      <c r="H16" s="634">
        <f t="shared" si="0"/>
        <v>0</v>
      </c>
    </row>
    <row r="17" spans="1:8">
      <c r="A17" s="416">
        <v>10</v>
      </c>
      <c r="B17" s="419" t="s">
        <v>514</v>
      </c>
      <c r="C17" s="676"/>
      <c r="D17" s="676"/>
      <c r="E17" s="676"/>
      <c r="F17" s="676"/>
      <c r="G17" s="676"/>
      <c r="H17" s="634">
        <f t="shared" si="0"/>
        <v>0</v>
      </c>
    </row>
    <row r="18" spans="1:8">
      <c r="A18" s="416">
        <v>11</v>
      </c>
      <c r="B18" s="415" t="s">
        <v>68</v>
      </c>
      <c r="C18" s="676"/>
      <c r="D18" s="676"/>
      <c r="E18" s="676"/>
      <c r="F18" s="676"/>
      <c r="G18" s="676"/>
      <c r="H18" s="634">
        <f t="shared" si="0"/>
        <v>0</v>
      </c>
    </row>
    <row r="19" spans="1:8">
      <c r="A19" s="416">
        <v>12</v>
      </c>
      <c r="B19" s="415" t="s">
        <v>69</v>
      </c>
      <c r="C19" s="676"/>
      <c r="D19" s="676"/>
      <c r="E19" s="676"/>
      <c r="F19" s="676"/>
      <c r="G19" s="676"/>
      <c r="H19" s="634">
        <f t="shared" si="0"/>
        <v>0</v>
      </c>
    </row>
    <row r="20" spans="1:8">
      <c r="A20" s="418">
        <v>13</v>
      </c>
      <c r="B20" s="417" t="s">
        <v>70</v>
      </c>
      <c r="C20" s="676"/>
      <c r="D20" s="676"/>
      <c r="E20" s="676"/>
      <c r="F20" s="676"/>
      <c r="G20" s="676"/>
      <c r="H20" s="634">
        <f t="shared" si="0"/>
        <v>0</v>
      </c>
    </row>
    <row r="21" spans="1:8">
      <c r="A21" s="416">
        <v>14</v>
      </c>
      <c r="B21" s="415" t="s">
        <v>500</v>
      </c>
      <c r="C21" s="676"/>
      <c r="D21" s="676">
        <v>0</v>
      </c>
      <c r="E21" s="676">
        <v>94887.16</v>
      </c>
      <c r="F21" s="676">
        <v>49581.430000000008</v>
      </c>
      <c r="G21" s="676">
        <v>428141.24</v>
      </c>
      <c r="H21" s="634">
        <f>SUM(C21:G21)</f>
        <v>572609.83000000007</v>
      </c>
    </row>
    <row r="22" spans="1:8">
      <c r="A22" s="414">
        <v>15</v>
      </c>
      <c r="B22" s="413" t="s">
        <v>66</v>
      </c>
      <c r="C22" s="634">
        <f>SUM(C18:C21)+SUM(C8:C16)</f>
        <v>7978573.6499999994</v>
      </c>
      <c r="D22" s="634">
        <f t="shared" ref="D22:H22" si="1">SUM(D18:D21)+SUM(D8:D16)</f>
        <v>0</v>
      </c>
      <c r="E22" s="634">
        <f t="shared" si="1"/>
        <v>94887.16</v>
      </c>
      <c r="F22" s="634">
        <f t="shared" si="1"/>
        <v>49581.430000000008</v>
      </c>
      <c r="G22" s="634">
        <f t="shared" si="1"/>
        <v>428141.24</v>
      </c>
      <c r="H22" s="634">
        <f t="shared" si="1"/>
        <v>8551183.4800000004</v>
      </c>
    </row>
    <row r="26" spans="1:8" ht="36">
      <c r="B26" s="352" t="s">
        <v>678</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92D050"/>
  </sheetPr>
  <dimension ref="A1:H26"/>
  <sheetViews>
    <sheetView showGridLines="0" zoomScale="90" zoomScaleNormal="90" workbookViewId="0">
      <selection activeCell="D12" sqref="D12"/>
    </sheetView>
  </sheetViews>
  <sheetFormatPr defaultColWidth="9.21875" defaultRowHeight="12"/>
  <cols>
    <col min="1" max="1" width="11.77734375" style="338" bestFit="1" customWidth="1"/>
    <col min="2" max="2" width="86.77734375" style="335" customWidth="1"/>
    <col min="3" max="4" width="26.44140625" style="335" customWidth="1"/>
    <col min="5" max="5" width="14.44140625" style="335" customWidth="1"/>
    <col min="6" max="6" width="7.88671875" style="335" bestFit="1" customWidth="1"/>
    <col min="7" max="7" width="14.44140625" style="335" customWidth="1"/>
    <col min="8" max="8" width="15.44140625" style="335" bestFit="1" customWidth="1"/>
    <col min="9" max="16384" width="9.21875" style="335"/>
  </cols>
  <sheetData>
    <row r="1" spans="1:8" ht="13.8">
      <c r="A1" s="334" t="s">
        <v>108</v>
      </c>
      <c r="B1" s="269" t="str">
        <f>Info!C2</f>
        <v>სს პეივ ბანკ ჯორჯია</v>
      </c>
      <c r="C1" s="432"/>
      <c r="D1" s="432"/>
      <c r="E1" s="432"/>
      <c r="F1" s="432"/>
      <c r="G1" s="432"/>
      <c r="H1" s="432"/>
    </row>
    <row r="2" spans="1:8">
      <c r="A2" s="334" t="s">
        <v>109</v>
      </c>
      <c r="B2" s="337">
        <f>'1. key ratios'!B2</f>
        <v>45657</v>
      </c>
      <c r="C2" s="432"/>
      <c r="D2" s="432"/>
      <c r="E2" s="432"/>
      <c r="F2" s="432"/>
      <c r="G2" s="432"/>
      <c r="H2" s="432"/>
    </row>
    <row r="3" spans="1:8">
      <c r="A3" s="336" t="s">
        <v>501</v>
      </c>
      <c r="B3" s="432"/>
      <c r="C3" s="432"/>
      <c r="D3" s="432"/>
      <c r="E3" s="432"/>
      <c r="F3" s="432"/>
      <c r="G3" s="432"/>
      <c r="H3" s="432"/>
    </row>
    <row r="4" spans="1:8">
      <c r="A4" s="433"/>
      <c r="B4" s="432"/>
      <c r="C4" s="431" t="s">
        <v>502</v>
      </c>
      <c r="D4" s="431" t="s">
        <v>503</v>
      </c>
      <c r="E4" s="431" t="s">
        <v>504</v>
      </c>
      <c r="F4" s="431" t="s">
        <v>505</v>
      </c>
      <c r="G4" s="431" t="s">
        <v>506</v>
      </c>
      <c r="H4" s="431" t="s">
        <v>507</v>
      </c>
    </row>
    <row r="5" spans="1:8" ht="34.049999999999997" customHeight="1">
      <c r="A5" s="740" t="s">
        <v>867</v>
      </c>
      <c r="B5" s="741"/>
      <c r="C5" s="754" t="s">
        <v>596</v>
      </c>
      <c r="D5" s="754"/>
      <c r="E5" s="754" t="s">
        <v>866</v>
      </c>
      <c r="F5" s="752" t="s">
        <v>865</v>
      </c>
      <c r="G5" s="752" t="s">
        <v>511</v>
      </c>
      <c r="H5" s="429" t="s">
        <v>864</v>
      </c>
    </row>
    <row r="6" spans="1:8" ht="24">
      <c r="A6" s="744"/>
      <c r="B6" s="745"/>
      <c r="C6" s="430" t="s">
        <v>512</v>
      </c>
      <c r="D6" s="430" t="s">
        <v>513</v>
      </c>
      <c r="E6" s="754"/>
      <c r="F6" s="753"/>
      <c r="G6" s="753"/>
      <c r="H6" s="429" t="s">
        <v>863</v>
      </c>
    </row>
    <row r="7" spans="1:8">
      <c r="A7" s="427">
        <v>1</v>
      </c>
      <c r="B7" s="415" t="s">
        <v>134</v>
      </c>
      <c r="C7" s="422"/>
      <c r="D7" s="677">
        <v>396100.06</v>
      </c>
      <c r="E7" s="422"/>
      <c r="F7" s="422"/>
      <c r="G7" s="422"/>
      <c r="H7" s="421">
        <f t="shared" ref="H7:H20" si="0">C7+D7-E7-F7</f>
        <v>396100.06</v>
      </c>
    </row>
    <row r="8" spans="1:8" ht="14.55" customHeight="1">
      <c r="A8" s="427">
        <v>2</v>
      </c>
      <c r="B8" s="635" t="s">
        <v>135</v>
      </c>
      <c r="C8" s="422"/>
      <c r="D8" s="678"/>
      <c r="E8" s="422"/>
      <c r="F8" s="422"/>
      <c r="G8" s="422"/>
      <c r="H8" s="421">
        <f t="shared" si="0"/>
        <v>0</v>
      </c>
    </row>
    <row r="9" spans="1:8">
      <c r="A9" s="427">
        <v>3</v>
      </c>
      <c r="B9" s="415" t="s">
        <v>136</v>
      </c>
      <c r="C9" s="422"/>
      <c r="D9" s="678"/>
      <c r="E9" s="422"/>
      <c r="F9" s="422"/>
      <c r="G9" s="422"/>
      <c r="H9" s="421">
        <f t="shared" si="0"/>
        <v>0</v>
      </c>
    </row>
    <row r="10" spans="1:8">
      <c r="A10" s="427">
        <v>4</v>
      </c>
      <c r="B10" s="415" t="s">
        <v>137</v>
      </c>
      <c r="C10" s="422"/>
      <c r="D10" s="678"/>
      <c r="E10" s="422"/>
      <c r="F10" s="422"/>
      <c r="G10" s="422"/>
      <c r="H10" s="421">
        <f t="shared" si="0"/>
        <v>0</v>
      </c>
    </row>
    <row r="11" spans="1:8">
      <c r="A11" s="427">
        <v>5</v>
      </c>
      <c r="B11" s="415" t="s">
        <v>949</v>
      </c>
      <c r="C11" s="422"/>
      <c r="D11" s="678"/>
      <c r="E11" s="422"/>
      <c r="F11" s="422"/>
      <c r="G11" s="422"/>
      <c r="H11" s="421">
        <f t="shared" si="0"/>
        <v>0</v>
      </c>
    </row>
    <row r="12" spans="1:8">
      <c r="A12" s="427">
        <v>6</v>
      </c>
      <c r="B12" s="415" t="s">
        <v>138</v>
      </c>
      <c r="C12" s="422"/>
      <c r="D12" s="677">
        <v>7582473.5899999999</v>
      </c>
      <c r="E12" s="422"/>
      <c r="F12" s="422"/>
      <c r="G12" s="422"/>
      <c r="H12" s="421">
        <f t="shared" si="0"/>
        <v>7582473.5899999999</v>
      </c>
    </row>
    <row r="13" spans="1:8">
      <c r="A13" s="427">
        <v>7</v>
      </c>
      <c r="B13" s="415" t="s">
        <v>71</v>
      </c>
      <c r="C13" s="422"/>
      <c r="D13" s="678"/>
      <c r="E13" s="422"/>
      <c r="F13" s="422"/>
      <c r="G13" s="422"/>
      <c r="H13" s="421">
        <f t="shared" si="0"/>
        <v>0</v>
      </c>
    </row>
    <row r="14" spans="1:8">
      <c r="A14" s="427">
        <v>8</v>
      </c>
      <c r="B14" s="417" t="s">
        <v>72</v>
      </c>
      <c r="C14" s="422"/>
      <c r="D14" s="678"/>
      <c r="E14" s="422"/>
      <c r="F14" s="422"/>
      <c r="G14" s="422"/>
      <c r="H14" s="421">
        <f t="shared" si="0"/>
        <v>0</v>
      </c>
    </row>
    <row r="15" spans="1:8">
      <c r="A15" s="427">
        <v>9</v>
      </c>
      <c r="B15" s="415" t="s">
        <v>950</v>
      </c>
      <c r="C15" s="422"/>
      <c r="D15" s="678"/>
      <c r="E15" s="422"/>
      <c r="F15" s="422"/>
      <c r="G15" s="422"/>
      <c r="H15" s="421">
        <f t="shared" si="0"/>
        <v>0</v>
      </c>
    </row>
    <row r="16" spans="1:8">
      <c r="A16" s="427">
        <v>10</v>
      </c>
      <c r="B16" s="419" t="s">
        <v>514</v>
      </c>
      <c r="C16" s="422"/>
      <c r="D16" s="678"/>
      <c r="E16" s="422"/>
      <c r="F16" s="422"/>
      <c r="G16" s="422"/>
      <c r="H16" s="421">
        <f t="shared" si="0"/>
        <v>0</v>
      </c>
    </row>
    <row r="17" spans="1:8">
      <c r="A17" s="427">
        <v>11</v>
      </c>
      <c r="B17" s="415" t="s">
        <v>68</v>
      </c>
      <c r="C17" s="422"/>
      <c r="D17" s="678"/>
      <c r="E17" s="422"/>
      <c r="F17" s="422"/>
      <c r="G17" s="422"/>
      <c r="H17" s="421">
        <f t="shared" si="0"/>
        <v>0</v>
      </c>
    </row>
    <row r="18" spans="1:8">
      <c r="A18" s="427">
        <v>12</v>
      </c>
      <c r="B18" s="415" t="s">
        <v>69</v>
      </c>
      <c r="C18" s="422"/>
      <c r="D18" s="678"/>
      <c r="E18" s="422"/>
      <c r="F18" s="422"/>
      <c r="G18" s="422"/>
      <c r="H18" s="421">
        <f t="shared" si="0"/>
        <v>0</v>
      </c>
    </row>
    <row r="19" spans="1:8">
      <c r="A19" s="428">
        <v>13</v>
      </c>
      <c r="B19" s="417" t="s">
        <v>70</v>
      </c>
      <c r="C19" s="422"/>
      <c r="D19" s="678"/>
      <c r="E19" s="422"/>
      <c r="F19" s="422"/>
      <c r="G19" s="422"/>
      <c r="H19" s="421">
        <f t="shared" si="0"/>
        <v>0</v>
      </c>
    </row>
    <row r="20" spans="1:8">
      <c r="A20" s="427">
        <v>14</v>
      </c>
      <c r="B20" s="415" t="s">
        <v>500</v>
      </c>
      <c r="C20" s="422"/>
      <c r="D20" s="679">
        <v>834895.27</v>
      </c>
      <c r="E20" s="422"/>
      <c r="F20" s="422"/>
      <c r="G20" s="422"/>
      <c r="H20" s="421">
        <f t="shared" si="0"/>
        <v>834895.27</v>
      </c>
    </row>
    <row r="21" spans="1:8" s="339" customFormat="1">
      <c r="A21" s="426">
        <v>15</v>
      </c>
      <c r="B21" s="425" t="s">
        <v>66</v>
      </c>
      <c r="C21" s="425">
        <f t="shared" ref="C21:H21" si="1">SUM(C7:C15)+SUM(C17:C20)</f>
        <v>0</v>
      </c>
      <c r="D21" s="636">
        <f t="shared" si="1"/>
        <v>8813468.9199999999</v>
      </c>
      <c r="E21" s="425">
        <f t="shared" si="1"/>
        <v>0</v>
      </c>
      <c r="F21" s="425">
        <f t="shared" si="1"/>
        <v>0</v>
      </c>
      <c r="G21" s="425">
        <f t="shared" si="1"/>
        <v>0</v>
      </c>
      <c r="H21" s="421">
        <f t="shared" si="1"/>
        <v>8813468.9199999999</v>
      </c>
    </row>
    <row r="22" spans="1:8">
      <c r="A22" s="424">
        <v>16</v>
      </c>
      <c r="B22" s="423" t="s">
        <v>515</v>
      </c>
      <c r="C22" s="422"/>
      <c r="D22" s="422"/>
      <c r="E22" s="422"/>
      <c r="F22" s="422"/>
      <c r="G22" s="422"/>
      <c r="H22" s="421">
        <f>C22+D22-E22-F22</f>
        <v>0</v>
      </c>
    </row>
    <row r="23" spans="1:8">
      <c r="A23" s="424">
        <v>17</v>
      </c>
      <c r="B23" s="423" t="s">
        <v>516</v>
      </c>
      <c r="C23" s="422"/>
      <c r="D23" s="422"/>
      <c r="E23" s="422"/>
      <c r="F23" s="422"/>
      <c r="G23" s="422"/>
      <c r="H23" s="421">
        <f>C23+D23-E23-F23</f>
        <v>0</v>
      </c>
    </row>
    <row r="26" spans="1:8" ht="42.45" customHeight="1">
      <c r="B26" s="352" t="s">
        <v>678</v>
      </c>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sheetPr>
  <dimension ref="A1:H36"/>
  <sheetViews>
    <sheetView showGridLines="0" zoomScale="85" zoomScaleNormal="85" workbookViewId="0">
      <selection activeCell="F52" sqref="F52"/>
    </sheetView>
  </sheetViews>
  <sheetFormatPr defaultColWidth="9.21875" defaultRowHeight="12"/>
  <cols>
    <col min="1" max="1" width="11" style="335" bestFit="1" customWidth="1"/>
    <col min="2" max="2" width="65.109375" style="335" customWidth="1"/>
    <col min="3" max="4" width="35" style="335" customWidth="1"/>
    <col min="5" max="5" width="17.109375" style="335" bestFit="1" customWidth="1"/>
    <col min="6" max="6" width="15" style="335" bestFit="1" customWidth="1"/>
    <col min="7" max="7" width="21.33203125" style="335" bestFit="1" customWidth="1"/>
    <col min="8" max="8" width="27" style="335" bestFit="1" customWidth="1"/>
    <col min="9" max="16384" width="9.21875" style="335"/>
  </cols>
  <sheetData>
    <row r="1" spans="1:8" ht="13.8">
      <c r="A1" s="334" t="s">
        <v>108</v>
      </c>
      <c r="B1" s="269" t="str">
        <f>Info!C2</f>
        <v>სს პეივ ბანკ ჯორჯია</v>
      </c>
      <c r="C1" s="432"/>
      <c r="D1" s="432"/>
      <c r="E1" s="432"/>
      <c r="F1" s="432"/>
      <c r="G1" s="432"/>
      <c r="H1" s="432"/>
    </row>
    <row r="2" spans="1:8">
      <c r="A2" s="334" t="s">
        <v>109</v>
      </c>
      <c r="B2" s="337">
        <f>'1. key ratios'!B2</f>
        <v>45657</v>
      </c>
      <c r="C2" s="432"/>
      <c r="D2" s="432"/>
      <c r="E2" s="432"/>
      <c r="F2" s="432"/>
      <c r="G2" s="432"/>
      <c r="H2" s="432"/>
    </row>
    <row r="3" spans="1:8">
      <c r="A3" s="336" t="s">
        <v>517</v>
      </c>
      <c r="B3" s="432"/>
      <c r="C3" s="432"/>
      <c r="D3" s="432"/>
      <c r="E3" s="432"/>
      <c r="F3" s="432"/>
      <c r="G3" s="432"/>
      <c r="H3" s="432"/>
    </row>
    <row r="4" spans="1:8">
      <c r="A4" s="432"/>
      <c r="B4" s="432"/>
      <c r="C4" s="431" t="s">
        <v>502</v>
      </c>
      <c r="D4" s="431" t="s">
        <v>503</v>
      </c>
      <c r="E4" s="431" t="s">
        <v>504</v>
      </c>
      <c r="F4" s="431" t="s">
        <v>505</v>
      </c>
      <c r="G4" s="431" t="s">
        <v>506</v>
      </c>
      <c r="H4" s="431" t="s">
        <v>507</v>
      </c>
    </row>
    <row r="5" spans="1:8" ht="41.55" customHeight="1">
      <c r="A5" s="740" t="s">
        <v>869</v>
      </c>
      <c r="B5" s="741"/>
      <c r="C5" s="755" t="s">
        <v>596</v>
      </c>
      <c r="D5" s="756"/>
      <c r="E5" s="752" t="s">
        <v>866</v>
      </c>
      <c r="F5" s="752" t="s">
        <v>865</v>
      </c>
      <c r="G5" s="752" t="s">
        <v>511</v>
      </c>
      <c r="H5" s="429" t="s">
        <v>864</v>
      </c>
    </row>
    <row r="6" spans="1:8" ht="24">
      <c r="A6" s="744"/>
      <c r="B6" s="745"/>
      <c r="C6" s="430" t="s">
        <v>512</v>
      </c>
      <c r="D6" s="430" t="s">
        <v>513</v>
      </c>
      <c r="E6" s="753"/>
      <c r="F6" s="753"/>
      <c r="G6" s="753"/>
      <c r="H6" s="429" t="s">
        <v>863</v>
      </c>
    </row>
    <row r="7" spans="1:8">
      <c r="A7" s="422">
        <v>1</v>
      </c>
      <c r="B7" s="435" t="s">
        <v>518</v>
      </c>
      <c r="C7" s="422"/>
      <c r="D7" s="585">
        <f>'18. Assets by Exposure classes'!D7</f>
        <v>396100.06</v>
      </c>
      <c r="E7" s="422"/>
      <c r="F7" s="422"/>
      <c r="G7" s="422"/>
      <c r="H7" s="421">
        <f t="shared" ref="H7:H34" si="0">C7+D7-E7-F7</f>
        <v>396100.06</v>
      </c>
    </row>
    <row r="8" spans="1:8">
      <c r="A8" s="422">
        <v>2</v>
      </c>
      <c r="B8" s="435" t="s">
        <v>519</v>
      </c>
      <c r="C8" s="422"/>
      <c r="D8" s="585">
        <f>'18. Assets by Exposure classes'!D12</f>
        <v>7582473.5899999999</v>
      </c>
      <c r="E8" s="422"/>
      <c r="F8" s="422"/>
      <c r="G8" s="422"/>
      <c r="H8" s="421">
        <f t="shared" si="0"/>
        <v>7582473.5899999999</v>
      </c>
    </row>
    <row r="9" spans="1:8">
      <c r="A9" s="422">
        <v>3</v>
      </c>
      <c r="B9" s="435" t="s">
        <v>868</v>
      </c>
      <c r="C9" s="422"/>
      <c r="D9" s="422"/>
      <c r="E9" s="422"/>
      <c r="F9" s="422"/>
      <c r="G9" s="422"/>
      <c r="H9" s="421">
        <f t="shared" si="0"/>
        <v>0</v>
      </c>
    </row>
    <row r="10" spans="1:8">
      <c r="A10" s="422">
        <v>4</v>
      </c>
      <c r="B10" s="435" t="s">
        <v>520</v>
      </c>
      <c r="C10" s="422"/>
      <c r="D10" s="422"/>
      <c r="E10" s="422"/>
      <c r="F10" s="422"/>
      <c r="G10" s="422"/>
      <c r="H10" s="421">
        <f t="shared" si="0"/>
        <v>0</v>
      </c>
    </row>
    <row r="11" spans="1:8">
      <c r="A11" s="422">
        <v>5</v>
      </c>
      <c r="B11" s="435" t="s">
        <v>521</v>
      </c>
      <c r="C11" s="422"/>
      <c r="D11" s="422"/>
      <c r="E11" s="422"/>
      <c r="F11" s="422"/>
      <c r="G11" s="422"/>
      <c r="H11" s="421">
        <f t="shared" si="0"/>
        <v>0</v>
      </c>
    </row>
    <row r="12" spans="1:8">
      <c r="A12" s="422">
        <v>6</v>
      </c>
      <c r="B12" s="435" t="s">
        <v>522</v>
      </c>
      <c r="C12" s="422"/>
      <c r="D12" s="422"/>
      <c r="E12" s="422"/>
      <c r="F12" s="422"/>
      <c r="G12" s="422"/>
      <c r="H12" s="421">
        <f t="shared" si="0"/>
        <v>0</v>
      </c>
    </row>
    <row r="13" spans="1:8">
      <c r="A13" s="422">
        <v>7</v>
      </c>
      <c r="B13" s="435" t="s">
        <v>523</v>
      </c>
      <c r="C13" s="422"/>
      <c r="D13" s="422"/>
      <c r="E13" s="422"/>
      <c r="F13" s="422"/>
      <c r="G13" s="422"/>
      <c r="H13" s="421">
        <f t="shared" si="0"/>
        <v>0</v>
      </c>
    </row>
    <row r="14" spans="1:8">
      <c r="A14" s="422">
        <v>8</v>
      </c>
      <c r="B14" s="435" t="s">
        <v>524</v>
      </c>
      <c r="C14" s="422"/>
      <c r="D14" s="422"/>
      <c r="E14" s="422"/>
      <c r="F14" s="422"/>
      <c r="G14" s="422"/>
      <c r="H14" s="421">
        <f t="shared" si="0"/>
        <v>0</v>
      </c>
    </row>
    <row r="15" spans="1:8">
      <c r="A15" s="422">
        <v>9</v>
      </c>
      <c r="B15" s="435" t="s">
        <v>525</v>
      </c>
      <c r="C15" s="422"/>
      <c r="D15" s="422"/>
      <c r="E15" s="422"/>
      <c r="F15" s="422"/>
      <c r="G15" s="422"/>
      <c r="H15" s="421">
        <f t="shared" si="0"/>
        <v>0</v>
      </c>
    </row>
    <row r="16" spans="1:8">
      <c r="A16" s="422">
        <v>10</v>
      </c>
      <c r="B16" s="435" t="s">
        <v>526</v>
      </c>
      <c r="C16" s="422"/>
      <c r="D16" s="422"/>
      <c r="E16" s="422"/>
      <c r="F16" s="422"/>
      <c r="G16" s="422"/>
      <c r="H16" s="421">
        <f t="shared" si="0"/>
        <v>0</v>
      </c>
    </row>
    <row r="17" spans="1:8">
      <c r="A17" s="422">
        <v>11</v>
      </c>
      <c r="B17" s="435" t="s">
        <v>527</v>
      </c>
      <c r="C17" s="422"/>
      <c r="D17" s="422"/>
      <c r="E17" s="422"/>
      <c r="F17" s="422"/>
      <c r="G17" s="422"/>
      <c r="H17" s="421">
        <f t="shared" si="0"/>
        <v>0</v>
      </c>
    </row>
    <row r="18" spans="1:8">
      <c r="A18" s="422">
        <v>12</v>
      </c>
      <c r="B18" s="435" t="s">
        <v>528</v>
      </c>
      <c r="C18" s="422"/>
      <c r="D18" s="422"/>
      <c r="E18" s="422"/>
      <c r="F18" s="422"/>
      <c r="G18" s="422"/>
      <c r="H18" s="421">
        <f t="shared" si="0"/>
        <v>0</v>
      </c>
    </row>
    <row r="19" spans="1:8">
      <c r="A19" s="422">
        <v>13</v>
      </c>
      <c r="B19" s="435" t="s">
        <v>529</v>
      </c>
      <c r="C19" s="422"/>
      <c r="D19" s="422"/>
      <c r="E19" s="422"/>
      <c r="F19" s="422"/>
      <c r="G19" s="422"/>
      <c r="H19" s="421">
        <f t="shared" si="0"/>
        <v>0</v>
      </c>
    </row>
    <row r="20" spans="1:8">
      <c r="A20" s="422">
        <v>14</v>
      </c>
      <c r="B20" s="435" t="s">
        <v>530</v>
      </c>
      <c r="C20" s="422"/>
      <c r="D20" s="422"/>
      <c r="E20" s="422"/>
      <c r="F20" s="422"/>
      <c r="G20" s="422"/>
      <c r="H20" s="421">
        <f t="shared" si="0"/>
        <v>0</v>
      </c>
    </row>
    <row r="21" spans="1:8">
      <c r="A21" s="422">
        <v>15</v>
      </c>
      <c r="B21" s="435" t="s">
        <v>531</v>
      </c>
      <c r="C21" s="422"/>
      <c r="D21" s="422"/>
      <c r="E21" s="422"/>
      <c r="F21" s="422"/>
      <c r="G21" s="422"/>
      <c r="H21" s="421">
        <f t="shared" si="0"/>
        <v>0</v>
      </c>
    </row>
    <row r="22" spans="1:8">
      <c r="A22" s="422">
        <v>16</v>
      </c>
      <c r="B22" s="435" t="s">
        <v>532</v>
      </c>
      <c r="C22" s="422"/>
      <c r="D22" s="422"/>
      <c r="E22" s="422"/>
      <c r="F22" s="422"/>
      <c r="G22" s="422"/>
      <c r="H22" s="421">
        <f t="shared" si="0"/>
        <v>0</v>
      </c>
    </row>
    <row r="23" spans="1:8">
      <c r="A23" s="422">
        <v>17</v>
      </c>
      <c r="B23" s="435" t="s">
        <v>533</v>
      </c>
      <c r="C23" s="422"/>
      <c r="D23" s="422"/>
      <c r="E23" s="422"/>
      <c r="F23" s="422"/>
      <c r="G23" s="422"/>
      <c r="H23" s="421">
        <f t="shared" si="0"/>
        <v>0</v>
      </c>
    </row>
    <row r="24" spans="1:8">
      <c r="A24" s="422">
        <v>18</v>
      </c>
      <c r="B24" s="435" t="s">
        <v>534</v>
      </c>
      <c r="C24" s="422"/>
      <c r="D24" s="422"/>
      <c r="E24" s="422"/>
      <c r="F24" s="422"/>
      <c r="G24" s="422"/>
      <c r="H24" s="421">
        <f t="shared" si="0"/>
        <v>0</v>
      </c>
    </row>
    <row r="25" spans="1:8">
      <c r="A25" s="422">
        <v>19</v>
      </c>
      <c r="B25" s="435" t="s">
        <v>535</v>
      </c>
      <c r="C25" s="422"/>
      <c r="D25" s="422"/>
      <c r="E25" s="422"/>
      <c r="F25" s="422"/>
      <c r="G25" s="422"/>
      <c r="H25" s="421">
        <f t="shared" si="0"/>
        <v>0</v>
      </c>
    </row>
    <row r="26" spans="1:8">
      <c r="A26" s="422">
        <v>20</v>
      </c>
      <c r="B26" s="435" t="s">
        <v>536</v>
      </c>
      <c r="C26" s="422"/>
      <c r="D26" s="422"/>
      <c r="E26" s="422"/>
      <c r="F26" s="422"/>
      <c r="G26" s="422"/>
      <c r="H26" s="421">
        <f t="shared" si="0"/>
        <v>0</v>
      </c>
    </row>
    <row r="27" spans="1:8">
      <c r="A27" s="422">
        <v>21</v>
      </c>
      <c r="B27" s="435" t="s">
        <v>537</v>
      </c>
      <c r="C27" s="422"/>
      <c r="D27" s="422"/>
      <c r="E27" s="422"/>
      <c r="F27" s="422"/>
      <c r="G27" s="422"/>
      <c r="H27" s="421">
        <f t="shared" si="0"/>
        <v>0</v>
      </c>
    </row>
    <row r="28" spans="1:8">
      <c r="A28" s="422">
        <v>22</v>
      </c>
      <c r="B28" s="435" t="s">
        <v>538</v>
      </c>
      <c r="C28" s="422"/>
      <c r="D28" s="422"/>
      <c r="E28" s="422"/>
      <c r="F28" s="422"/>
      <c r="G28" s="422"/>
      <c r="H28" s="421">
        <f t="shared" si="0"/>
        <v>0</v>
      </c>
    </row>
    <row r="29" spans="1:8">
      <c r="A29" s="422">
        <v>23</v>
      </c>
      <c r="B29" s="435" t="s">
        <v>539</v>
      </c>
      <c r="C29" s="422"/>
      <c r="D29" s="422"/>
      <c r="E29" s="422"/>
      <c r="F29" s="422"/>
      <c r="G29" s="422"/>
      <c r="H29" s="421">
        <f t="shared" si="0"/>
        <v>0</v>
      </c>
    </row>
    <row r="30" spans="1:8">
      <c r="A30" s="422">
        <v>24</v>
      </c>
      <c r="B30" s="435" t="s">
        <v>540</v>
      </c>
      <c r="C30" s="422"/>
      <c r="D30" s="422"/>
      <c r="E30" s="422"/>
      <c r="F30" s="422"/>
      <c r="G30" s="422"/>
      <c r="H30" s="421">
        <f t="shared" si="0"/>
        <v>0</v>
      </c>
    </row>
    <row r="31" spans="1:8">
      <c r="A31" s="422">
        <v>25</v>
      </c>
      <c r="B31" s="435" t="s">
        <v>541</v>
      </c>
      <c r="C31" s="422"/>
      <c r="D31" s="422"/>
      <c r="E31" s="422"/>
      <c r="F31" s="422"/>
      <c r="G31" s="422"/>
      <c r="H31" s="421">
        <f t="shared" si="0"/>
        <v>0</v>
      </c>
    </row>
    <row r="32" spans="1:8">
      <c r="A32" s="422">
        <v>26</v>
      </c>
      <c r="B32" s="435" t="s">
        <v>542</v>
      </c>
      <c r="C32" s="422"/>
      <c r="D32" s="422"/>
      <c r="E32" s="422"/>
      <c r="F32" s="422"/>
      <c r="G32" s="422"/>
      <c r="H32" s="421">
        <f t="shared" si="0"/>
        <v>0</v>
      </c>
    </row>
    <row r="33" spans="1:8">
      <c r="A33" s="422">
        <v>27</v>
      </c>
      <c r="B33" s="422" t="s">
        <v>99</v>
      </c>
      <c r="C33" s="422"/>
      <c r="D33" s="586">
        <f>'18. Assets by Exposure classes'!D20</f>
        <v>834895.27</v>
      </c>
      <c r="E33" s="422"/>
      <c r="F33" s="422"/>
      <c r="G33" s="422"/>
      <c r="H33" s="421">
        <f t="shared" si="0"/>
        <v>834895.27</v>
      </c>
    </row>
    <row r="34" spans="1:8">
      <c r="A34" s="422">
        <v>28</v>
      </c>
      <c r="B34" s="425" t="s">
        <v>66</v>
      </c>
      <c r="C34" s="425">
        <f>SUM(C7:C33)</f>
        <v>0</v>
      </c>
      <c r="D34" s="636">
        <f>SUM(D7:D33)</f>
        <v>8813468.9199999999</v>
      </c>
      <c r="E34" s="425">
        <f>SUM(E7:E33)</f>
        <v>0</v>
      </c>
      <c r="F34" s="425">
        <f>SUM(F7:F33)</f>
        <v>0</v>
      </c>
      <c r="G34" s="425">
        <f>SUM(G7:G33)</f>
        <v>0</v>
      </c>
      <c r="H34" s="421">
        <f t="shared" si="0"/>
        <v>8813468.9199999999</v>
      </c>
    </row>
    <row r="36" spans="1:8">
      <c r="B36" s="340"/>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92D050"/>
  </sheetPr>
  <dimension ref="A1:D15"/>
  <sheetViews>
    <sheetView showGridLines="0" topLeftCell="B1" zoomScaleNormal="100" workbookViewId="0">
      <selection activeCell="C28" sqref="C28"/>
    </sheetView>
  </sheetViews>
  <sheetFormatPr defaultColWidth="9.21875" defaultRowHeight="12"/>
  <cols>
    <col min="1" max="1" width="11.77734375" style="335" bestFit="1" customWidth="1"/>
    <col min="2" max="2" width="108" style="335" bestFit="1" customWidth="1"/>
    <col min="3" max="3" width="35.5546875" style="335" customWidth="1"/>
    <col min="4" max="4" width="38.44140625" style="335" customWidth="1"/>
    <col min="5" max="16384" width="9.21875" style="335"/>
  </cols>
  <sheetData>
    <row r="1" spans="1:4" ht="13.8">
      <c r="A1" s="334" t="s">
        <v>108</v>
      </c>
      <c r="B1" s="269" t="str">
        <f>Info!C2</f>
        <v>სს პეივ ბანკ ჯორჯია</v>
      </c>
    </row>
    <row r="2" spans="1:4">
      <c r="A2" s="334" t="s">
        <v>109</v>
      </c>
      <c r="B2" s="337">
        <f>'1. key ratios'!B2</f>
        <v>45657</v>
      </c>
    </row>
    <row r="3" spans="1:4">
      <c r="A3" s="336" t="s">
        <v>543</v>
      </c>
    </row>
    <row r="5" spans="1:4">
      <c r="A5" s="757" t="s">
        <v>880</v>
      </c>
      <c r="B5" s="757"/>
      <c r="C5" s="445" t="s">
        <v>562</v>
      </c>
      <c r="D5" s="445" t="s">
        <v>879</v>
      </c>
    </row>
    <row r="6" spans="1:4">
      <c r="A6" s="444">
        <v>1</v>
      </c>
      <c r="B6" s="437" t="s">
        <v>878</v>
      </c>
      <c r="C6" s="439"/>
      <c r="D6" s="439"/>
    </row>
    <row r="7" spans="1:4">
      <c r="A7" s="441">
        <v>2</v>
      </c>
      <c r="B7" s="437" t="s">
        <v>877</v>
      </c>
      <c r="C7" s="439">
        <f>SUM(C8:C9)</f>
        <v>0</v>
      </c>
      <c r="D7" s="439">
        <f>SUM(D8:D9)</f>
        <v>0</v>
      </c>
    </row>
    <row r="8" spans="1:4">
      <c r="A8" s="443">
        <v>2.1</v>
      </c>
      <c r="B8" s="442" t="s">
        <v>876</v>
      </c>
      <c r="C8" s="439"/>
      <c r="D8" s="439"/>
    </row>
    <row r="9" spans="1:4">
      <c r="A9" s="443">
        <v>2.2000000000000002</v>
      </c>
      <c r="B9" s="442" t="s">
        <v>875</v>
      </c>
      <c r="C9" s="439"/>
      <c r="D9" s="439"/>
    </row>
    <row r="10" spans="1:4">
      <c r="A10" s="444">
        <v>3</v>
      </c>
      <c r="B10" s="437" t="s">
        <v>874</v>
      </c>
      <c r="C10" s="439">
        <f>SUM(C11:C13)</f>
        <v>0</v>
      </c>
      <c r="D10" s="439">
        <f>SUM(D11:D13)</f>
        <v>0</v>
      </c>
    </row>
    <row r="11" spans="1:4">
      <c r="A11" s="443">
        <v>3.1</v>
      </c>
      <c r="B11" s="442" t="s">
        <v>544</v>
      </c>
      <c r="C11" s="439"/>
      <c r="D11" s="439"/>
    </row>
    <row r="12" spans="1:4">
      <c r="A12" s="443">
        <v>3.2</v>
      </c>
      <c r="B12" s="442" t="s">
        <v>873</v>
      </c>
      <c r="C12" s="439"/>
      <c r="D12" s="439"/>
    </row>
    <row r="13" spans="1:4">
      <c r="A13" s="443">
        <v>3.3</v>
      </c>
      <c r="B13" s="442" t="s">
        <v>872</v>
      </c>
      <c r="C13" s="439"/>
      <c r="D13" s="439"/>
    </row>
    <row r="14" spans="1:4">
      <c r="A14" s="441">
        <v>4</v>
      </c>
      <c r="B14" s="440" t="s">
        <v>871</v>
      </c>
      <c r="C14" s="439"/>
      <c r="D14" s="439"/>
    </row>
    <row r="15" spans="1:4">
      <c r="A15" s="438">
        <v>5</v>
      </c>
      <c r="B15" s="437" t="s">
        <v>870</v>
      </c>
      <c r="C15" s="436">
        <f>C6+C7-C10+C14</f>
        <v>0</v>
      </c>
      <c r="D15" s="436">
        <f>D6+D7-D10+D14</f>
        <v>0</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92D050"/>
  </sheetPr>
  <dimension ref="A1:D23"/>
  <sheetViews>
    <sheetView showGridLines="0" zoomScale="90" zoomScaleNormal="90" workbookViewId="0">
      <selection activeCell="C30" sqref="C30"/>
    </sheetView>
  </sheetViews>
  <sheetFormatPr defaultColWidth="9.21875" defaultRowHeight="12"/>
  <cols>
    <col min="1" max="1" width="11.77734375" style="432" bestFit="1" customWidth="1"/>
    <col min="2" max="2" width="124.6640625" style="432" customWidth="1"/>
    <col min="3" max="3" width="25.88671875" style="432" customWidth="1"/>
    <col min="4" max="4" width="47.33203125" style="432" customWidth="1"/>
    <col min="5" max="16384" width="9.21875" style="432"/>
  </cols>
  <sheetData>
    <row r="1" spans="1:4" ht="13.8">
      <c r="A1" s="334" t="s">
        <v>108</v>
      </c>
      <c r="B1" s="269" t="str">
        <f>Info!C2</f>
        <v>სს პეივ ბანკ ჯორჯია</v>
      </c>
    </row>
    <row r="2" spans="1:4">
      <c r="A2" s="334" t="s">
        <v>109</v>
      </c>
      <c r="B2" s="337">
        <f>'1. key ratios'!B2</f>
        <v>45657</v>
      </c>
    </row>
    <row r="3" spans="1:4">
      <c r="A3" s="336" t="s">
        <v>545</v>
      </c>
    </row>
    <row r="4" spans="1:4">
      <c r="A4" s="336"/>
    </row>
    <row r="5" spans="1:4" ht="15" customHeight="1">
      <c r="A5" s="758" t="s">
        <v>546</v>
      </c>
      <c r="B5" s="759"/>
      <c r="C5" s="762" t="s">
        <v>547</v>
      </c>
      <c r="D5" s="762" t="s">
        <v>548</v>
      </c>
    </row>
    <row r="6" spans="1:4">
      <c r="A6" s="760"/>
      <c r="B6" s="761"/>
      <c r="C6" s="762"/>
      <c r="D6" s="762"/>
    </row>
    <row r="7" spans="1:4">
      <c r="A7" s="425">
        <v>1</v>
      </c>
      <c r="B7" s="425" t="s">
        <v>549</v>
      </c>
      <c r="C7" s="422"/>
      <c r="D7" s="446"/>
    </row>
    <row r="8" spans="1:4">
      <c r="A8" s="422">
        <v>2</v>
      </c>
      <c r="B8" s="422" t="s">
        <v>550</v>
      </c>
      <c r="C8" s="422"/>
      <c r="D8" s="446"/>
    </row>
    <row r="9" spans="1:4">
      <c r="A9" s="422">
        <v>3</v>
      </c>
      <c r="B9" s="449" t="s">
        <v>551</v>
      </c>
      <c r="C9" s="422"/>
      <c r="D9" s="446"/>
    </row>
    <row r="10" spans="1:4">
      <c r="A10" s="422">
        <v>4</v>
      </c>
      <c r="B10" s="422" t="s">
        <v>552</v>
      </c>
      <c r="C10" s="422">
        <f>SUM(C11:C17)</f>
        <v>0</v>
      </c>
      <c r="D10" s="446"/>
    </row>
    <row r="11" spans="1:4">
      <c r="A11" s="422">
        <v>5</v>
      </c>
      <c r="B11" s="448" t="s">
        <v>881</v>
      </c>
      <c r="C11" s="422"/>
      <c r="D11" s="446"/>
    </row>
    <row r="12" spans="1:4">
      <c r="A12" s="422">
        <v>6</v>
      </c>
      <c r="B12" s="448" t="s">
        <v>553</v>
      </c>
      <c r="C12" s="422"/>
      <c r="D12" s="446"/>
    </row>
    <row r="13" spans="1:4">
      <c r="A13" s="422">
        <v>7</v>
      </c>
      <c r="B13" s="448" t="s">
        <v>556</v>
      </c>
      <c r="C13" s="422"/>
      <c r="D13" s="446"/>
    </row>
    <row r="14" spans="1:4">
      <c r="A14" s="422">
        <v>8</v>
      </c>
      <c r="B14" s="448" t="s">
        <v>554</v>
      </c>
      <c r="C14" s="422"/>
      <c r="D14" s="422"/>
    </row>
    <row r="15" spans="1:4">
      <c r="A15" s="422">
        <v>9</v>
      </c>
      <c r="B15" s="448" t="s">
        <v>555</v>
      </c>
      <c r="C15" s="422"/>
      <c r="D15" s="422"/>
    </row>
    <row r="16" spans="1:4">
      <c r="A16" s="422">
        <v>10</v>
      </c>
      <c r="B16" s="448" t="s">
        <v>557</v>
      </c>
      <c r="C16" s="422"/>
      <c r="D16" s="422"/>
    </row>
    <row r="17" spans="1:4">
      <c r="A17" s="422">
        <v>11</v>
      </c>
      <c r="B17" s="448" t="s">
        <v>558</v>
      </c>
      <c r="C17" s="422"/>
      <c r="D17" s="446"/>
    </row>
    <row r="18" spans="1:4">
      <c r="A18" s="425">
        <v>12</v>
      </c>
      <c r="B18" s="447" t="s">
        <v>559</v>
      </c>
      <c r="C18" s="425">
        <f>C7+C8+C9-C10</f>
        <v>0</v>
      </c>
      <c r="D18" s="446"/>
    </row>
    <row r="21" spans="1:4">
      <c r="B21" s="334"/>
    </row>
    <row r="22" spans="1:4">
      <c r="B22" s="334"/>
    </row>
    <row r="23" spans="1:4">
      <c r="B23" s="336"/>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92D050"/>
  </sheetPr>
  <dimension ref="A1:AB28"/>
  <sheetViews>
    <sheetView showGridLines="0" zoomScaleNormal="100" workbookViewId="0">
      <selection activeCell="E33" sqref="E33"/>
    </sheetView>
  </sheetViews>
  <sheetFormatPr defaultColWidth="9.21875" defaultRowHeight="12"/>
  <cols>
    <col min="1" max="1" width="11.77734375" style="432" bestFit="1" customWidth="1"/>
    <col min="2" max="2" width="63.88671875" style="432" customWidth="1"/>
    <col min="3" max="3" width="5" style="432" bestFit="1" customWidth="1"/>
    <col min="4" max="4" width="5.33203125" style="432" customWidth="1"/>
    <col min="5" max="7" width="22.21875" style="432" customWidth="1"/>
    <col min="8" max="8" width="6.21875" style="432" customWidth="1"/>
    <col min="9" max="18" width="22.21875" style="432" customWidth="1"/>
    <col min="19" max="19" width="23.21875" style="432" bestFit="1" customWidth="1"/>
    <col min="20" max="26" width="22.21875" style="432" customWidth="1"/>
    <col min="27" max="27" width="23.21875" style="432" bestFit="1" customWidth="1"/>
    <col min="28" max="28" width="20" style="432" customWidth="1"/>
    <col min="29" max="16384" width="9.21875" style="432"/>
  </cols>
  <sheetData>
    <row r="1" spans="1:28" ht="13.8">
      <c r="A1" s="334" t="s">
        <v>108</v>
      </c>
      <c r="B1" s="269" t="str">
        <f>Info!C2</f>
        <v>სს პეივ ბანკ ჯორჯია</v>
      </c>
    </row>
    <row r="2" spans="1:28">
      <c r="A2" s="334" t="s">
        <v>109</v>
      </c>
      <c r="B2" s="337">
        <f>'1. key ratios'!B2</f>
        <v>45657</v>
      </c>
      <c r="C2" s="433"/>
    </row>
    <row r="3" spans="1:28">
      <c r="A3" s="336" t="s">
        <v>560</v>
      </c>
    </row>
    <row r="5" spans="1:28" ht="15" customHeight="1">
      <c r="A5" s="763" t="s">
        <v>894</v>
      </c>
      <c r="B5" s="764"/>
      <c r="C5" s="755" t="s">
        <v>893</v>
      </c>
      <c r="D5" s="769"/>
      <c r="E5" s="769"/>
      <c r="F5" s="769"/>
      <c r="G5" s="769"/>
      <c r="H5" s="769"/>
      <c r="I5" s="769"/>
      <c r="J5" s="769"/>
      <c r="K5" s="769"/>
      <c r="L5" s="769"/>
      <c r="M5" s="769"/>
      <c r="N5" s="769"/>
      <c r="O5" s="769"/>
      <c r="P5" s="769"/>
      <c r="Q5" s="769"/>
      <c r="R5" s="769"/>
      <c r="S5" s="769"/>
      <c r="T5" s="460"/>
      <c r="U5" s="460"/>
      <c r="V5" s="460"/>
      <c r="W5" s="460"/>
      <c r="X5" s="460"/>
      <c r="Y5" s="460"/>
      <c r="Z5" s="460"/>
      <c r="AA5" s="459"/>
      <c r="AB5" s="452"/>
    </row>
    <row r="6" spans="1:28">
      <c r="A6" s="765"/>
      <c r="B6" s="766"/>
      <c r="C6" s="770" t="s">
        <v>66</v>
      </c>
      <c r="D6" s="772" t="s">
        <v>892</v>
      </c>
      <c r="E6" s="772"/>
      <c r="F6" s="772"/>
      <c r="G6" s="772"/>
      <c r="H6" s="773" t="s">
        <v>891</v>
      </c>
      <c r="I6" s="774"/>
      <c r="J6" s="774"/>
      <c r="K6" s="775"/>
      <c r="L6" s="457"/>
      <c r="M6" s="776" t="s">
        <v>890</v>
      </c>
      <c r="N6" s="776"/>
      <c r="O6" s="776"/>
      <c r="P6" s="776"/>
      <c r="Q6" s="776"/>
      <c r="R6" s="776"/>
      <c r="S6" s="753"/>
      <c r="T6" s="458"/>
      <c r="U6" s="756" t="s">
        <v>889</v>
      </c>
      <c r="V6" s="756"/>
      <c r="W6" s="756"/>
      <c r="X6" s="756"/>
      <c r="Y6" s="756"/>
      <c r="Z6" s="756"/>
      <c r="AA6" s="754"/>
      <c r="AB6" s="457"/>
    </row>
    <row r="7" spans="1:28" ht="24">
      <c r="A7" s="767"/>
      <c r="B7" s="768"/>
      <c r="C7" s="771"/>
      <c r="D7" s="456"/>
      <c r="E7" s="429" t="s">
        <v>561</v>
      </c>
      <c r="F7" s="429" t="s">
        <v>887</v>
      </c>
      <c r="G7" s="429" t="s">
        <v>888</v>
      </c>
      <c r="H7" s="455"/>
      <c r="I7" s="429" t="s">
        <v>561</v>
      </c>
      <c r="J7" s="429" t="s">
        <v>887</v>
      </c>
      <c r="K7" s="429" t="s">
        <v>888</v>
      </c>
      <c r="L7" s="454"/>
      <c r="M7" s="429" t="s">
        <v>561</v>
      </c>
      <c r="N7" s="429" t="s">
        <v>887</v>
      </c>
      <c r="O7" s="429" t="s">
        <v>886</v>
      </c>
      <c r="P7" s="429" t="s">
        <v>885</v>
      </c>
      <c r="Q7" s="429" t="s">
        <v>884</v>
      </c>
      <c r="R7" s="429" t="s">
        <v>883</v>
      </c>
      <c r="S7" s="429" t="s">
        <v>882</v>
      </c>
      <c r="T7" s="453"/>
      <c r="U7" s="429" t="s">
        <v>561</v>
      </c>
      <c r="V7" s="429" t="s">
        <v>887</v>
      </c>
      <c r="W7" s="429" t="s">
        <v>886</v>
      </c>
      <c r="X7" s="429" t="s">
        <v>885</v>
      </c>
      <c r="Y7" s="429" t="s">
        <v>884</v>
      </c>
      <c r="Z7" s="429" t="s">
        <v>883</v>
      </c>
      <c r="AA7" s="429" t="s">
        <v>882</v>
      </c>
      <c r="AB7" s="452"/>
    </row>
    <row r="8" spans="1:28">
      <c r="A8" s="451">
        <v>1</v>
      </c>
      <c r="B8" s="425" t="s">
        <v>562</v>
      </c>
      <c r="C8" s="425"/>
      <c r="D8" s="422"/>
      <c r="E8" s="422"/>
      <c r="F8" s="422"/>
      <c r="G8" s="422"/>
      <c r="H8" s="422"/>
      <c r="I8" s="422"/>
      <c r="J8" s="422"/>
      <c r="K8" s="422"/>
      <c r="L8" s="422"/>
      <c r="M8" s="422"/>
      <c r="N8" s="422"/>
      <c r="O8" s="422"/>
      <c r="P8" s="422"/>
      <c r="Q8" s="422"/>
      <c r="R8" s="422"/>
      <c r="S8" s="422"/>
      <c r="T8" s="422"/>
      <c r="U8" s="422"/>
      <c r="V8" s="422"/>
      <c r="W8" s="422"/>
      <c r="X8" s="422"/>
      <c r="Y8" s="422"/>
      <c r="Z8" s="422"/>
      <c r="AA8" s="422"/>
    </row>
    <row r="9" spans="1:28">
      <c r="A9" s="422">
        <v>1.1000000000000001</v>
      </c>
      <c r="B9" s="441" t="s">
        <v>563</v>
      </c>
      <c r="C9" s="441"/>
      <c r="D9" s="422"/>
      <c r="E9" s="422"/>
      <c r="F9" s="422"/>
      <c r="G9" s="422"/>
      <c r="H9" s="422"/>
      <c r="I9" s="422"/>
      <c r="J9" s="422"/>
      <c r="K9" s="422"/>
      <c r="L9" s="422"/>
      <c r="M9" s="422"/>
      <c r="N9" s="422"/>
      <c r="O9" s="422"/>
      <c r="P9" s="422"/>
      <c r="Q9" s="422"/>
      <c r="R9" s="422"/>
      <c r="S9" s="422"/>
      <c r="T9" s="422"/>
      <c r="U9" s="422"/>
      <c r="V9" s="422"/>
      <c r="W9" s="422"/>
      <c r="X9" s="422"/>
      <c r="Y9" s="422"/>
      <c r="Z9" s="422"/>
      <c r="AA9" s="422"/>
    </row>
    <row r="10" spans="1:28">
      <c r="A10" s="422">
        <v>1.2</v>
      </c>
      <c r="B10" s="441" t="s">
        <v>564</v>
      </c>
      <c r="C10" s="441"/>
      <c r="D10" s="422"/>
      <c r="E10" s="422"/>
      <c r="F10" s="422"/>
      <c r="G10" s="422"/>
      <c r="H10" s="422"/>
      <c r="I10" s="422"/>
      <c r="J10" s="422"/>
      <c r="K10" s="422"/>
      <c r="L10" s="422"/>
      <c r="M10" s="422"/>
      <c r="N10" s="422"/>
      <c r="O10" s="422"/>
      <c r="P10" s="422"/>
      <c r="Q10" s="422"/>
      <c r="R10" s="422"/>
      <c r="S10" s="422"/>
      <c r="T10" s="422"/>
      <c r="U10" s="422"/>
      <c r="V10" s="422"/>
      <c r="W10" s="422"/>
      <c r="X10" s="422"/>
      <c r="Y10" s="422"/>
      <c r="Z10" s="422"/>
      <c r="AA10" s="422"/>
    </row>
    <row r="11" spans="1:28">
      <c r="A11" s="422">
        <v>1.3</v>
      </c>
      <c r="B11" s="441" t="s">
        <v>565</v>
      </c>
      <c r="C11" s="441"/>
      <c r="D11" s="422"/>
      <c r="E11" s="422"/>
      <c r="F11" s="422"/>
      <c r="G11" s="422"/>
      <c r="H11" s="422"/>
      <c r="I11" s="422"/>
      <c r="J11" s="422"/>
      <c r="K11" s="422"/>
      <c r="L11" s="422"/>
      <c r="M11" s="422"/>
      <c r="N11" s="422"/>
      <c r="O11" s="422"/>
      <c r="P11" s="422"/>
      <c r="Q11" s="422"/>
      <c r="R11" s="422"/>
      <c r="S11" s="422"/>
      <c r="T11" s="422"/>
      <c r="U11" s="422"/>
      <c r="V11" s="422"/>
      <c r="W11" s="422"/>
      <c r="X11" s="422"/>
      <c r="Y11" s="422"/>
      <c r="Z11" s="422"/>
      <c r="AA11" s="422"/>
    </row>
    <row r="12" spans="1:28">
      <c r="A12" s="422">
        <v>1.4</v>
      </c>
      <c r="B12" s="441" t="s">
        <v>566</v>
      </c>
      <c r="C12" s="441"/>
      <c r="D12" s="422"/>
      <c r="E12" s="422"/>
      <c r="F12" s="422"/>
      <c r="G12" s="422"/>
      <c r="H12" s="422"/>
      <c r="I12" s="422"/>
      <c r="J12" s="422"/>
      <c r="K12" s="422"/>
      <c r="L12" s="422"/>
      <c r="M12" s="422"/>
      <c r="N12" s="422"/>
      <c r="O12" s="422"/>
      <c r="P12" s="422"/>
      <c r="Q12" s="422"/>
      <c r="R12" s="422"/>
      <c r="S12" s="422"/>
      <c r="T12" s="422"/>
      <c r="U12" s="422"/>
      <c r="V12" s="422"/>
      <c r="W12" s="422"/>
      <c r="X12" s="422"/>
      <c r="Y12" s="422"/>
      <c r="Z12" s="422"/>
      <c r="AA12" s="422"/>
    </row>
    <row r="13" spans="1:28">
      <c r="A13" s="422">
        <v>1.5</v>
      </c>
      <c r="B13" s="441" t="s">
        <v>567</v>
      </c>
      <c r="C13" s="441"/>
      <c r="D13" s="422"/>
      <c r="E13" s="422"/>
      <c r="F13" s="422"/>
      <c r="G13" s="422"/>
      <c r="H13" s="422"/>
      <c r="I13" s="422"/>
      <c r="J13" s="422"/>
      <c r="K13" s="422"/>
      <c r="L13" s="422"/>
      <c r="M13" s="422"/>
      <c r="N13" s="422"/>
      <c r="O13" s="422"/>
      <c r="P13" s="422"/>
      <c r="Q13" s="422"/>
      <c r="R13" s="422"/>
      <c r="S13" s="422"/>
      <c r="T13" s="422"/>
      <c r="U13" s="422"/>
      <c r="V13" s="422"/>
      <c r="W13" s="422"/>
      <c r="X13" s="422"/>
      <c r="Y13" s="422"/>
      <c r="Z13" s="422"/>
      <c r="AA13" s="422"/>
    </row>
    <row r="14" spans="1:28">
      <c r="A14" s="422">
        <v>1.6</v>
      </c>
      <c r="B14" s="441" t="s">
        <v>568</v>
      </c>
      <c r="C14" s="441"/>
      <c r="D14" s="422"/>
      <c r="E14" s="422"/>
      <c r="F14" s="422"/>
      <c r="G14" s="422"/>
      <c r="H14" s="422"/>
      <c r="I14" s="422"/>
      <c r="J14" s="422"/>
      <c r="K14" s="422"/>
      <c r="L14" s="422"/>
      <c r="M14" s="422"/>
      <c r="N14" s="422"/>
      <c r="O14" s="422"/>
      <c r="P14" s="422"/>
      <c r="Q14" s="422"/>
      <c r="R14" s="422"/>
      <c r="S14" s="422"/>
      <c r="T14" s="422"/>
      <c r="U14" s="422"/>
      <c r="V14" s="422"/>
      <c r="W14" s="422"/>
      <c r="X14" s="422"/>
      <c r="Y14" s="422"/>
      <c r="Z14" s="422"/>
      <c r="AA14" s="422"/>
    </row>
    <row r="15" spans="1:28">
      <c r="A15" s="451">
        <v>2</v>
      </c>
      <c r="B15" s="425" t="s">
        <v>569</v>
      </c>
      <c r="C15" s="425"/>
      <c r="D15" s="422"/>
      <c r="E15" s="422"/>
      <c r="F15" s="422"/>
      <c r="G15" s="422"/>
      <c r="H15" s="422"/>
      <c r="I15" s="422"/>
      <c r="J15" s="422"/>
      <c r="K15" s="422"/>
      <c r="L15" s="422"/>
      <c r="M15" s="422"/>
      <c r="N15" s="422"/>
      <c r="O15" s="422"/>
      <c r="P15" s="422"/>
      <c r="Q15" s="422"/>
      <c r="R15" s="422"/>
      <c r="S15" s="422"/>
      <c r="T15" s="422"/>
      <c r="U15" s="422"/>
      <c r="V15" s="422"/>
      <c r="W15" s="422"/>
      <c r="X15" s="422"/>
      <c r="Y15" s="422"/>
      <c r="Z15" s="422"/>
      <c r="AA15" s="422"/>
    </row>
    <row r="16" spans="1:28">
      <c r="A16" s="422">
        <v>2.1</v>
      </c>
      <c r="B16" s="441" t="s">
        <v>563</v>
      </c>
      <c r="C16" s="441"/>
      <c r="D16" s="422"/>
      <c r="E16" s="422"/>
      <c r="F16" s="422"/>
      <c r="G16" s="422"/>
      <c r="H16" s="422"/>
      <c r="I16" s="422"/>
      <c r="J16" s="422"/>
      <c r="K16" s="422"/>
      <c r="L16" s="422"/>
      <c r="M16" s="422"/>
      <c r="N16" s="422"/>
      <c r="O16" s="422"/>
      <c r="P16" s="422"/>
      <c r="Q16" s="422"/>
      <c r="R16" s="422"/>
      <c r="S16" s="422"/>
      <c r="T16" s="422"/>
      <c r="U16" s="422"/>
      <c r="V16" s="422"/>
      <c r="W16" s="422"/>
      <c r="X16" s="422"/>
      <c r="Y16" s="422"/>
      <c r="Z16" s="422"/>
      <c r="AA16" s="422"/>
    </row>
    <row r="17" spans="1:27">
      <c r="A17" s="422">
        <v>2.2000000000000002</v>
      </c>
      <c r="B17" s="441" t="s">
        <v>564</v>
      </c>
      <c r="C17" s="441"/>
      <c r="D17" s="422"/>
      <c r="E17" s="422"/>
      <c r="F17" s="422"/>
      <c r="G17" s="422"/>
      <c r="H17" s="422"/>
      <c r="I17" s="422"/>
      <c r="J17" s="422"/>
      <c r="K17" s="422"/>
      <c r="L17" s="422"/>
      <c r="M17" s="422"/>
      <c r="N17" s="422"/>
      <c r="O17" s="422"/>
      <c r="P17" s="422"/>
      <c r="Q17" s="422"/>
      <c r="R17" s="422"/>
      <c r="S17" s="422"/>
      <c r="T17" s="422"/>
      <c r="U17" s="422"/>
      <c r="V17" s="422"/>
      <c r="W17" s="422"/>
      <c r="X17" s="422"/>
      <c r="Y17" s="422"/>
      <c r="Z17" s="422"/>
      <c r="AA17" s="422"/>
    </row>
    <row r="18" spans="1:27">
      <c r="A18" s="422">
        <v>2.2999999999999998</v>
      </c>
      <c r="B18" s="441" t="s">
        <v>565</v>
      </c>
      <c r="C18" s="441"/>
      <c r="D18" s="422"/>
      <c r="E18" s="422"/>
      <c r="F18" s="422"/>
      <c r="G18" s="422"/>
      <c r="H18" s="422"/>
      <c r="I18" s="422"/>
      <c r="J18" s="422"/>
      <c r="K18" s="422"/>
      <c r="L18" s="422"/>
      <c r="M18" s="422"/>
      <c r="N18" s="422"/>
      <c r="O18" s="422"/>
      <c r="P18" s="422"/>
      <c r="Q18" s="422"/>
      <c r="R18" s="422"/>
      <c r="S18" s="422"/>
      <c r="T18" s="422"/>
      <c r="U18" s="422"/>
      <c r="V18" s="422"/>
      <c r="W18" s="422"/>
      <c r="X18" s="422"/>
      <c r="Y18" s="422"/>
      <c r="Z18" s="422"/>
      <c r="AA18" s="422"/>
    </row>
    <row r="19" spans="1:27">
      <c r="A19" s="422">
        <v>2.4</v>
      </c>
      <c r="B19" s="441" t="s">
        <v>566</v>
      </c>
      <c r="C19" s="441"/>
      <c r="D19" s="422"/>
      <c r="E19" s="422"/>
      <c r="F19" s="422"/>
      <c r="G19" s="422"/>
      <c r="H19" s="422"/>
      <c r="I19" s="422"/>
      <c r="J19" s="422"/>
      <c r="K19" s="422"/>
      <c r="L19" s="422"/>
      <c r="M19" s="422"/>
      <c r="N19" s="422"/>
      <c r="O19" s="422"/>
      <c r="P19" s="422"/>
      <c r="Q19" s="422"/>
      <c r="R19" s="422"/>
      <c r="S19" s="422"/>
      <c r="T19" s="422"/>
      <c r="U19" s="422"/>
      <c r="V19" s="422"/>
      <c r="W19" s="422"/>
      <c r="X19" s="422"/>
      <c r="Y19" s="422"/>
      <c r="Z19" s="422"/>
      <c r="AA19" s="422"/>
    </row>
    <row r="20" spans="1:27">
      <c r="A20" s="422">
        <v>2.5</v>
      </c>
      <c r="B20" s="441" t="s">
        <v>567</v>
      </c>
      <c r="C20" s="441"/>
      <c r="D20" s="422"/>
      <c r="E20" s="422"/>
      <c r="F20" s="422"/>
      <c r="G20" s="422"/>
      <c r="H20" s="422"/>
      <c r="I20" s="422"/>
      <c r="J20" s="422"/>
      <c r="K20" s="422"/>
      <c r="L20" s="422"/>
      <c r="M20" s="422"/>
      <c r="N20" s="422"/>
      <c r="O20" s="422"/>
      <c r="P20" s="422"/>
      <c r="Q20" s="422"/>
      <c r="R20" s="422"/>
      <c r="S20" s="422"/>
      <c r="T20" s="422"/>
      <c r="U20" s="422"/>
      <c r="V20" s="422"/>
      <c r="W20" s="422"/>
      <c r="X20" s="422"/>
      <c r="Y20" s="422"/>
      <c r="Z20" s="422"/>
      <c r="AA20" s="422"/>
    </row>
    <row r="21" spans="1:27">
      <c r="A21" s="422">
        <v>2.6</v>
      </c>
      <c r="B21" s="441" t="s">
        <v>568</v>
      </c>
      <c r="C21" s="441"/>
      <c r="D21" s="422"/>
      <c r="E21" s="422"/>
      <c r="F21" s="422"/>
      <c r="G21" s="422"/>
      <c r="H21" s="422"/>
      <c r="I21" s="422"/>
      <c r="J21" s="422"/>
      <c r="K21" s="422"/>
      <c r="L21" s="422"/>
      <c r="M21" s="422"/>
      <c r="N21" s="422"/>
      <c r="O21" s="422"/>
      <c r="P21" s="422"/>
      <c r="Q21" s="422"/>
      <c r="R21" s="422"/>
      <c r="S21" s="422"/>
      <c r="T21" s="422"/>
      <c r="U21" s="422"/>
      <c r="V21" s="422"/>
      <c r="W21" s="422"/>
      <c r="X21" s="422"/>
      <c r="Y21" s="422"/>
      <c r="Z21" s="422"/>
      <c r="AA21" s="422"/>
    </row>
    <row r="22" spans="1:27">
      <c r="A22" s="451">
        <v>3</v>
      </c>
      <c r="B22" s="425" t="s">
        <v>570</v>
      </c>
      <c r="C22" s="425"/>
      <c r="D22" s="425"/>
      <c r="E22" s="450"/>
      <c r="F22" s="450"/>
      <c r="G22" s="450"/>
      <c r="H22" s="425"/>
      <c r="I22" s="450"/>
      <c r="J22" s="450"/>
      <c r="K22" s="450"/>
      <c r="L22" s="425"/>
      <c r="M22" s="450"/>
      <c r="N22" s="450"/>
      <c r="O22" s="450"/>
      <c r="P22" s="450"/>
      <c r="Q22" s="450"/>
      <c r="R22" s="450"/>
      <c r="S22" s="450"/>
      <c r="T22" s="425"/>
      <c r="U22" s="450"/>
      <c r="V22" s="450"/>
      <c r="W22" s="450"/>
      <c r="X22" s="450"/>
      <c r="Y22" s="450"/>
      <c r="Z22" s="450"/>
      <c r="AA22" s="450"/>
    </row>
    <row r="23" spans="1:27">
      <c r="A23" s="422">
        <v>3.1</v>
      </c>
      <c r="B23" s="441" t="s">
        <v>563</v>
      </c>
      <c r="C23" s="441"/>
      <c r="D23" s="425"/>
      <c r="E23" s="450"/>
      <c r="F23" s="450"/>
      <c r="G23" s="450"/>
      <c r="H23" s="425"/>
      <c r="I23" s="450"/>
      <c r="J23" s="450"/>
      <c r="K23" s="450"/>
      <c r="L23" s="425"/>
      <c r="M23" s="450"/>
      <c r="N23" s="450"/>
      <c r="O23" s="450"/>
      <c r="P23" s="450"/>
      <c r="Q23" s="450"/>
      <c r="R23" s="450"/>
      <c r="S23" s="450"/>
      <c r="T23" s="425"/>
      <c r="U23" s="450"/>
      <c r="V23" s="450"/>
      <c r="W23" s="450"/>
      <c r="X23" s="450"/>
      <c r="Y23" s="450"/>
      <c r="Z23" s="450"/>
      <c r="AA23" s="450"/>
    </row>
    <row r="24" spans="1:27">
      <c r="A24" s="422">
        <v>3.2</v>
      </c>
      <c r="B24" s="441" t="s">
        <v>564</v>
      </c>
      <c r="C24" s="441"/>
      <c r="D24" s="425"/>
      <c r="E24" s="450"/>
      <c r="F24" s="450"/>
      <c r="G24" s="450"/>
      <c r="H24" s="425"/>
      <c r="I24" s="450"/>
      <c r="J24" s="450"/>
      <c r="K24" s="450"/>
      <c r="L24" s="425"/>
      <c r="M24" s="450"/>
      <c r="N24" s="450"/>
      <c r="O24" s="450"/>
      <c r="P24" s="450"/>
      <c r="Q24" s="450"/>
      <c r="R24" s="450"/>
      <c r="S24" s="450"/>
      <c r="T24" s="425"/>
      <c r="U24" s="450"/>
      <c r="V24" s="450"/>
      <c r="W24" s="450"/>
      <c r="X24" s="450"/>
      <c r="Y24" s="450"/>
      <c r="Z24" s="450"/>
      <c r="AA24" s="450"/>
    </row>
    <row r="25" spans="1:27">
      <c r="A25" s="422">
        <v>3.3</v>
      </c>
      <c r="B25" s="441" t="s">
        <v>565</v>
      </c>
      <c r="C25" s="441"/>
      <c r="D25" s="425"/>
      <c r="E25" s="450"/>
      <c r="F25" s="450"/>
      <c r="G25" s="450"/>
      <c r="H25" s="425"/>
      <c r="I25" s="450"/>
      <c r="J25" s="450"/>
      <c r="K25" s="450"/>
      <c r="L25" s="425"/>
      <c r="M25" s="450"/>
      <c r="N25" s="450"/>
      <c r="O25" s="450"/>
      <c r="P25" s="450"/>
      <c r="Q25" s="450"/>
      <c r="R25" s="450"/>
      <c r="S25" s="450"/>
      <c r="T25" s="425"/>
      <c r="U25" s="450"/>
      <c r="V25" s="450"/>
      <c r="W25" s="450"/>
      <c r="X25" s="450"/>
      <c r="Y25" s="450"/>
      <c r="Z25" s="450"/>
      <c r="AA25" s="450"/>
    </row>
    <row r="26" spans="1:27">
      <c r="A26" s="422">
        <v>3.4</v>
      </c>
      <c r="B26" s="441" t="s">
        <v>566</v>
      </c>
      <c r="C26" s="441"/>
      <c r="D26" s="425"/>
      <c r="E26" s="450"/>
      <c r="F26" s="450"/>
      <c r="G26" s="450"/>
      <c r="H26" s="425"/>
      <c r="I26" s="450"/>
      <c r="J26" s="450"/>
      <c r="K26" s="450"/>
      <c r="L26" s="425"/>
      <c r="M26" s="450"/>
      <c r="N26" s="450"/>
      <c r="O26" s="450"/>
      <c r="P26" s="450"/>
      <c r="Q26" s="450"/>
      <c r="R26" s="450"/>
      <c r="S26" s="450"/>
      <c r="T26" s="425"/>
      <c r="U26" s="450"/>
      <c r="V26" s="450"/>
      <c r="W26" s="450"/>
      <c r="X26" s="450"/>
      <c r="Y26" s="450"/>
      <c r="Z26" s="450"/>
      <c r="AA26" s="450"/>
    </row>
    <row r="27" spans="1:27">
      <c r="A27" s="422">
        <v>3.5</v>
      </c>
      <c r="B27" s="441" t="s">
        <v>567</v>
      </c>
      <c r="C27" s="441"/>
      <c r="D27" s="425"/>
      <c r="E27" s="450"/>
      <c r="F27" s="450"/>
      <c r="G27" s="450"/>
      <c r="H27" s="425"/>
      <c r="I27" s="450"/>
      <c r="J27" s="450"/>
      <c r="K27" s="450"/>
      <c r="L27" s="425"/>
      <c r="M27" s="450"/>
      <c r="N27" s="450"/>
      <c r="O27" s="450"/>
      <c r="P27" s="450"/>
      <c r="Q27" s="450"/>
      <c r="R27" s="450"/>
      <c r="S27" s="450"/>
      <c r="T27" s="425"/>
      <c r="U27" s="450"/>
      <c r="V27" s="450"/>
      <c r="W27" s="450"/>
      <c r="X27" s="450"/>
      <c r="Y27" s="450"/>
      <c r="Z27" s="450"/>
      <c r="AA27" s="450"/>
    </row>
    <row r="28" spans="1:27">
      <c r="A28" s="422">
        <v>3.6</v>
      </c>
      <c r="B28" s="441" t="s">
        <v>568</v>
      </c>
      <c r="C28" s="441"/>
      <c r="D28" s="425"/>
      <c r="E28" s="450"/>
      <c r="F28" s="450"/>
      <c r="G28" s="450"/>
      <c r="H28" s="425"/>
      <c r="I28" s="450"/>
      <c r="J28" s="450"/>
      <c r="K28" s="450"/>
      <c r="L28" s="425"/>
      <c r="M28" s="450"/>
      <c r="N28" s="450"/>
      <c r="O28" s="450"/>
      <c r="P28" s="450"/>
      <c r="Q28" s="450"/>
      <c r="R28" s="450"/>
      <c r="S28" s="450"/>
      <c r="T28" s="425"/>
      <c r="U28" s="450"/>
      <c r="V28" s="450"/>
      <c r="W28" s="450"/>
      <c r="X28" s="450"/>
      <c r="Y28" s="450"/>
      <c r="Z28" s="450"/>
      <c r="AA28" s="450"/>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92D050"/>
  </sheetPr>
  <dimension ref="A1:AA22"/>
  <sheetViews>
    <sheetView showGridLines="0" zoomScaleNormal="100" workbookViewId="0">
      <selection activeCell="D32" sqref="D32"/>
    </sheetView>
  </sheetViews>
  <sheetFormatPr defaultColWidth="9.21875" defaultRowHeight="12"/>
  <cols>
    <col min="1" max="1" width="11.77734375" style="432" bestFit="1" customWidth="1"/>
    <col min="2" max="2" width="90.21875" style="432" bestFit="1" customWidth="1"/>
    <col min="3" max="3" width="20.21875" style="432" customWidth="1"/>
    <col min="4" max="4" width="22.21875" style="432" customWidth="1"/>
    <col min="5" max="7" width="17.109375" style="432" customWidth="1"/>
    <col min="8" max="8" width="22.21875" style="432" customWidth="1"/>
    <col min="9" max="10" width="17.109375" style="432" customWidth="1"/>
    <col min="11" max="27" width="22.21875" style="432" customWidth="1"/>
    <col min="28" max="16384" width="9.21875" style="432"/>
  </cols>
  <sheetData>
    <row r="1" spans="1:27" ht="13.8">
      <c r="A1" s="334" t="s">
        <v>108</v>
      </c>
      <c r="B1" s="269" t="str">
        <f>Info!C2</f>
        <v>სს პეივ ბანკ ჯორჯია</v>
      </c>
    </row>
    <row r="2" spans="1:27">
      <c r="A2" s="334" t="s">
        <v>109</v>
      </c>
      <c r="B2" s="337">
        <f>'1. key ratios'!B2</f>
        <v>45657</v>
      </c>
    </row>
    <row r="3" spans="1:27">
      <c r="A3" s="336" t="s">
        <v>571</v>
      </c>
      <c r="C3" s="434"/>
    </row>
    <row r="4" spans="1:27" ht="12.6" thickBot="1">
      <c r="A4" s="336"/>
      <c r="B4" s="434"/>
      <c r="C4" s="434"/>
    </row>
    <row r="5" spans="1:27" ht="13.5" customHeight="1">
      <c r="A5" s="781" t="s">
        <v>901</v>
      </c>
      <c r="B5" s="782"/>
      <c r="C5" s="778" t="s">
        <v>572</v>
      </c>
      <c r="D5" s="779"/>
      <c r="E5" s="779"/>
      <c r="F5" s="779"/>
      <c r="G5" s="779"/>
      <c r="H5" s="779"/>
      <c r="I5" s="779"/>
      <c r="J5" s="779"/>
      <c r="K5" s="779"/>
      <c r="L5" s="779"/>
      <c r="M5" s="779"/>
      <c r="N5" s="779"/>
      <c r="O5" s="779"/>
      <c r="P5" s="779"/>
      <c r="Q5" s="779"/>
      <c r="R5" s="779"/>
      <c r="S5" s="779"/>
      <c r="T5" s="779"/>
      <c r="U5" s="779"/>
      <c r="V5" s="779"/>
      <c r="W5" s="779"/>
      <c r="X5" s="779"/>
      <c r="Y5" s="779"/>
      <c r="Z5" s="779"/>
      <c r="AA5" s="780"/>
    </row>
    <row r="6" spans="1:27" ht="12" customHeight="1">
      <c r="A6" s="783"/>
      <c r="B6" s="784"/>
      <c r="C6" s="787" t="s">
        <v>66</v>
      </c>
      <c r="D6" s="752" t="s">
        <v>892</v>
      </c>
      <c r="E6" s="752"/>
      <c r="F6" s="752"/>
      <c r="G6" s="752"/>
      <c r="H6" s="773" t="s">
        <v>891</v>
      </c>
      <c r="I6" s="774"/>
      <c r="J6" s="774"/>
      <c r="K6" s="774"/>
      <c r="L6" s="458"/>
      <c r="M6" s="756" t="s">
        <v>890</v>
      </c>
      <c r="N6" s="756"/>
      <c r="O6" s="756"/>
      <c r="P6" s="756"/>
      <c r="Q6" s="756"/>
      <c r="R6" s="756"/>
      <c r="S6" s="754"/>
      <c r="T6" s="458"/>
      <c r="U6" s="756" t="s">
        <v>889</v>
      </c>
      <c r="V6" s="756"/>
      <c r="W6" s="756"/>
      <c r="X6" s="756"/>
      <c r="Y6" s="756"/>
      <c r="Z6" s="756"/>
      <c r="AA6" s="777"/>
    </row>
    <row r="7" spans="1:27" ht="36">
      <c r="A7" s="785"/>
      <c r="B7" s="786"/>
      <c r="C7" s="788"/>
      <c r="D7" s="456"/>
      <c r="E7" s="429" t="s">
        <v>561</v>
      </c>
      <c r="F7" s="429" t="s">
        <v>887</v>
      </c>
      <c r="G7" s="429" t="s">
        <v>888</v>
      </c>
      <c r="H7" s="433"/>
      <c r="I7" s="429" t="s">
        <v>561</v>
      </c>
      <c r="J7" s="429" t="s">
        <v>887</v>
      </c>
      <c r="K7" s="429" t="s">
        <v>888</v>
      </c>
      <c r="L7" s="453"/>
      <c r="M7" s="429" t="s">
        <v>561</v>
      </c>
      <c r="N7" s="429" t="s">
        <v>900</v>
      </c>
      <c r="O7" s="429" t="s">
        <v>899</v>
      </c>
      <c r="P7" s="429" t="s">
        <v>898</v>
      </c>
      <c r="Q7" s="429" t="s">
        <v>897</v>
      </c>
      <c r="R7" s="429" t="s">
        <v>896</v>
      </c>
      <c r="S7" s="429" t="s">
        <v>882</v>
      </c>
      <c r="T7" s="453"/>
      <c r="U7" s="429" t="s">
        <v>561</v>
      </c>
      <c r="V7" s="429" t="s">
        <v>900</v>
      </c>
      <c r="W7" s="429" t="s">
        <v>899</v>
      </c>
      <c r="X7" s="429" t="s">
        <v>898</v>
      </c>
      <c r="Y7" s="429" t="s">
        <v>897</v>
      </c>
      <c r="Z7" s="429" t="s">
        <v>896</v>
      </c>
      <c r="AA7" s="429" t="s">
        <v>882</v>
      </c>
    </row>
    <row r="8" spans="1:27">
      <c r="A8" s="489">
        <v>1</v>
      </c>
      <c r="B8" s="488" t="s">
        <v>562</v>
      </c>
      <c r="C8" s="487"/>
      <c r="D8" s="422"/>
      <c r="E8" s="422"/>
      <c r="F8" s="422"/>
      <c r="G8" s="422"/>
      <c r="H8" s="422"/>
      <c r="I8" s="422"/>
      <c r="J8" s="422"/>
      <c r="K8" s="422"/>
      <c r="L8" s="422"/>
      <c r="M8" s="422"/>
      <c r="N8" s="422"/>
      <c r="O8" s="422"/>
      <c r="P8" s="422"/>
      <c r="Q8" s="422"/>
      <c r="R8" s="422"/>
      <c r="S8" s="422"/>
      <c r="T8" s="422"/>
      <c r="U8" s="422"/>
      <c r="V8" s="422"/>
      <c r="W8" s="422"/>
      <c r="X8" s="422"/>
      <c r="Y8" s="422"/>
      <c r="Z8" s="422"/>
      <c r="AA8" s="466"/>
    </row>
    <row r="9" spans="1:27">
      <c r="A9" s="480">
        <v>1.1000000000000001</v>
      </c>
      <c r="B9" s="486" t="s">
        <v>573</v>
      </c>
      <c r="C9" s="480"/>
      <c r="D9" s="422"/>
      <c r="E9" s="422"/>
      <c r="F9" s="422"/>
      <c r="G9" s="422"/>
      <c r="H9" s="422"/>
      <c r="I9" s="422"/>
      <c r="J9" s="422"/>
      <c r="K9" s="422"/>
      <c r="L9" s="422"/>
      <c r="M9" s="422"/>
      <c r="N9" s="422"/>
      <c r="O9" s="422"/>
      <c r="P9" s="422"/>
      <c r="Q9" s="422"/>
      <c r="R9" s="422"/>
      <c r="S9" s="422"/>
      <c r="T9" s="422"/>
      <c r="U9" s="422"/>
      <c r="V9" s="422"/>
      <c r="W9" s="422"/>
      <c r="X9" s="422"/>
      <c r="Y9" s="422"/>
      <c r="Z9" s="422"/>
      <c r="AA9" s="466"/>
    </row>
    <row r="10" spans="1:27">
      <c r="A10" s="484" t="s">
        <v>157</v>
      </c>
      <c r="B10" s="485" t="s">
        <v>574</v>
      </c>
      <c r="C10" s="484"/>
      <c r="D10" s="422"/>
      <c r="E10" s="422"/>
      <c r="F10" s="422"/>
      <c r="G10" s="422"/>
      <c r="H10" s="422"/>
      <c r="I10" s="422"/>
      <c r="J10" s="422"/>
      <c r="K10" s="422"/>
      <c r="L10" s="422"/>
      <c r="M10" s="422"/>
      <c r="N10" s="422"/>
      <c r="O10" s="422"/>
      <c r="P10" s="422"/>
      <c r="Q10" s="422"/>
      <c r="R10" s="422"/>
      <c r="S10" s="422"/>
      <c r="T10" s="422"/>
      <c r="U10" s="422"/>
      <c r="V10" s="422"/>
      <c r="W10" s="422"/>
      <c r="X10" s="422"/>
      <c r="Y10" s="422"/>
      <c r="Z10" s="422"/>
      <c r="AA10" s="466"/>
    </row>
    <row r="11" spans="1:27">
      <c r="A11" s="482" t="s">
        <v>575</v>
      </c>
      <c r="B11" s="483" t="s">
        <v>576</v>
      </c>
      <c r="C11" s="482"/>
      <c r="D11" s="422"/>
      <c r="E11" s="422"/>
      <c r="F11" s="422"/>
      <c r="G11" s="422"/>
      <c r="H11" s="422"/>
      <c r="I11" s="422"/>
      <c r="J11" s="422"/>
      <c r="K11" s="422"/>
      <c r="L11" s="422"/>
      <c r="M11" s="422"/>
      <c r="N11" s="422"/>
      <c r="O11" s="422"/>
      <c r="P11" s="422"/>
      <c r="Q11" s="422"/>
      <c r="R11" s="422"/>
      <c r="S11" s="422"/>
      <c r="T11" s="422"/>
      <c r="U11" s="422"/>
      <c r="V11" s="422"/>
      <c r="W11" s="422"/>
      <c r="X11" s="422"/>
      <c r="Y11" s="422"/>
      <c r="Z11" s="422"/>
      <c r="AA11" s="466"/>
    </row>
    <row r="12" spans="1:27">
      <c r="A12" s="482" t="s">
        <v>577</v>
      </c>
      <c r="B12" s="483" t="s">
        <v>578</v>
      </c>
      <c r="C12" s="482"/>
      <c r="D12" s="422"/>
      <c r="E12" s="422"/>
      <c r="F12" s="422"/>
      <c r="G12" s="422"/>
      <c r="H12" s="422"/>
      <c r="I12" s="422"/>
      <c r="J12" s="422"/>
      <c r="K12" s="422"/>
      <c r="L12" s="422"/>
      <c r="M12" s="422"/>
      <c r="N12" s="422"/>
      <c r="O12" s="422"/>
      <c r="P12" s="422"/>
      <c r="Q12" s="422"/>
      <c r="R12" s="422"/>
      <c r="S12" s="422"/>
      <c r="T12" s="422"/>
      <c r="U12" s="422"/>
      <c r="V12" s="422"/>
      <c r="W12" s="422"/>
      <c r="X12" s="422"/>
      <c r="Y12" s="422"/>
      <c r="Z12" s="422"/>
      <c r="AA12" s="466"/>
    </row>
    <row r="13" spans="1:27">
      <c r="A13" s="482" t="s">
        <v>579</v>
      </c>
      <c r="B13" s="483" t="s">
        <v>580</v>
      </c>
      <c r="C13" s="482"/>
      <c r="D13" s="422"/>
      <c r="E13" s="422"/>
      <c r="F13" s="422"/>
      <c r="G13" s="422"/>
      <c r="H13" s="422"/>
      <c r="I13" s="422"/>
      <c r="J13" s="422"/>
      <c r="K13" s="422"/>
      <c r="L13" s="422"/>
      <c r="M13" s="422"/>
      <c r="N13" s="422"/>
      <c r="O13" s="422"/>
      <c r="P13" s="422"/>
      <c r="Q13" s="422"/>
      <c r="R13" s="422"/>
      <c r="S13" s="422"/>
      <c r="T13" s="422"/>
      <c r="U13" s="422"/>
      <c r="V13" s="422"/>
      <c r="W13" s="422"/>
      <c r="X13" s="422"/>
      <c r="Y13" s="422"/>
      <c r="Z13" s="422"/>
      <c r="AA13" s="466"/>
    </row>
    <row r="14" spans="1:27">
      <c r="A14" s="482" t="s">
        <v>581</v>
      </c>
      <c r="B14" s="483" t="s">
        <v>582</v>
      </c>
      <c r="C14" s="482"/>
      <c r="D14" s="422"/>
      <c r="E14" s="422"/>
      <c r="F14" s="422"/>
      <c r="G14" s="422"/>
      <c r="H14" s="422"/>
      <c r="I14" s="422"/>
      <c r="J14" s="422"/>
      <c r="K14" s="422"/>
      <c r="L14" s="422"/>
      <c r="M14" s="422"/>
      <c r="N14" s="422"/>
      <c r="O14" s="422"/>
      <c r="P14" s="422"/>
      <c r="Q14" s="422"/>
      <c r="R14" s="422"/>
      <c r="S14" s="422"/>
      <c r="T14" s="422"/>
      <c r="U14" s="422"/>
      <c r="V14" s="422"/>
      <c r="W14" s="422"/>
      <c r="X14" s="422"/>
      <c r="Y14" s="422"/>
      <c r="Z14" s="422"/>
      <c r="AA14" s="466"/>
    </row>
    <row r="15" spans="1:27">
      <c r="A15" s="481">
        <v>1.2</v>
      </c>
      <c r="B15" s="479" t="s">
        <v>895</v>
      </c>
      <c r="C15" s="481"/>
      <c r="D15" s="422"/>
      <c r="E15" s="422"/>
      <c r="F15" s="422"/>
      <c r="G15" s="422"/>
      <c r="H15" s="422"/>
      <c r="I15" s="422"/>
      <c r="J15" s="422"/>
      <c r="K15" s="422"/>
      <c r="L15" s="422"/>
      <c r="M15" s="422"/>
      <c r="N15" s="422"/>
      <c r="O15" s="422"/>
      <c r="P15" s="422"/>
      <c r="Q15" s="422"/>
      <c r="R15" s="422"/>
      <c r="S15" s="422"/>
      <c r="T15" s="422"/>
      <c r="U15" s="422"/>
      <c r="V15" s="422"/>
      <c r="W15" s="422"/>
      <c r="X15" s="422"/>
      <c r="Y15" s="422"/>
      <c r="Z15" s="422"/>
      <c r="AA15" s="466"/>
    </row>
    <row r="16" spans="1:27">
      <c r="A16" s="480">
        <v>1.3</v>
      </c>
      <c r="B16" s="479" t="s">
        <v>583</v>
      </c>
      <c r="C16" s="478"/>
      <c r="D16" s="477"/>
      <c r="E16" s="477"/>
      <c r="F16" s="477"/>
      <c r="G16" s="477"/>
      <c r="H16" s="477"/>
      <c r="I16" s="477"/>
      <c r="J16" s="477"/>
      <c r="K16" s="477"/>
      <c r="L16" s="477"/>
      <c r="M16" s="477"/>
      <c r="N16" s="477"/>
      <c r="O16" s="477"/>
      <c r="P16" s="477"/>
      <c r="Q16" s="477"/>
      <c r="R16" s="477"/>
      <c r="S16" s="477"/>
      <c r="T16" s="477"/>
      <c r="U16" s="477"/>
      <c r="V16" s="477"/>
      <c r="W16" s="477"/>
      <c r="X16" s="477"/>
      <c r="Y16" s="477"/>
      <c r="Z16" s="477"/>
      <c r="AA16" s="476"/>
    </row>
    <row r="17" spans="1:27" ht="24">
      <c r="A17" s="472" t="s">
        <v>584</v>
      </c>
      <c r="B17" s="475" t="s">
        <v>585</v>
      </c>
      <c r="C17" s="474"/>
      <c r="D17" s="422"/>
      <c r="E17" s="422"/>
      <c r="F17" s="422"/>
      <c r="G17" s="422"/>
      <c r="H17" s="422"/>
      <c r="I17" s="422"/>
      <c r="J17" s="422"/>
      <c r="K17" s="422"/>
      <c r="L17" s="422"/>
      <c r="M17" s="422"/>
      <c r="N17" s="422"/>
      <c r="O17" s="422"/>
      <c r="P17" s="422"/>
      <c r="Q17" s="422"/>
      <c r="R17" s="422"/>
      <c r="S17" s="422"/>
      <c r="T17" s="422"/>
      <c r="U17" s="422"/>
      <c r="V17" s="422"/>
      <c r="W17" s="422"/>
      <c r="X17" s="422"/>
      <c r="Y17" s="422"/>
      <c r="Z17" s="422"/>
      <c r="AA17" s="466"/>
    </row>
    <row r="18" spans="1:27" ht="24">
      <c r="A18" s="470" t="s">
        <v>586</v>
      </c>
      <c r="B18" s="471" t="s">
        <v>587</v>
      </c>
      <c r="C18" s="470"/>
      <c r="D18" s="422"/>
      <c r="E18" s="422"/>
      <c r="F18" s="422"/>
      <c r="G18" s="422"/>
      <c r="H18" s="422"/>
      <c r="I18" s="422"/>
      <c r="J18" s="422"/>
      <c r="K18" s="422"/>
      <c r="L18" s="422"/>
      <c r="M18" s="422"/>
      <c r="N18" s="422"/>
      <c r="O18" s="422"/>
      <c r="P18" s="422"/>
      <c r="Q18" s="422"/>
      <c r="R18" s="422"/>
      <c r="S18" s="422"/>
      <c r="T18" s="422"/>
      <c r="U18" s="422"/>
      <c r="V18" s="422"/>
      <c r="W18" s="422"/>
      <c r="X18" s="422"/>
      <c r="Y18" s="422"/>
      <c r="Z18" s="422"/>
      <c r="AA18" s="466"/>
    </row>
    <row r="19" spans="1:27">
      <c r="A19" s="472" t="s">
        <v>588</v>
      </c>
      <c r="B19" s="473" t="s">
        <v>589</v>
      </c>
      <c r="C19" s="472"/>
      <c r="D19" s="422"/>
      <c r="E19" s="422"/>
      <c r="F19" s="422"/>
      <c r="G19" s="422"/>
      <c r="H19" s="422"/>
      <c r="I19" s="422"/>
      <c r="J19" s="422"/>
      <c r="K19" s="422"/>
      <c r="L19" s="422"/>
      <c r="M19" s="422"/>
      <c r="N19" s="422"/>
      <c r="O19" s="422"/>
      <c r="P19" s="422"/>
      <c r="Q19" s="422"/>
      <c r="R19" s="422"/>
      <c r="S19" s="422"/>
      <c r="T19" s="422"/>
      <c r="U19" s="422"/>
      <c r="V19" s="422"/>
      <c r="W19" s="422"/>
      <c r="X19" s="422"/>
      <c r="Y19" s="422"/>
      <c r="Z19" s="422"/>
      <c r="AA19" s="466"/>
    </row>
    <row r="20" spans="1:27">
      <c r="A20" s="470" t="s">
        <v>590</v>
      </c>
      <c r="B20" s="471" t="s">
        <v>591</v>
      </c>
      <c r="C20" s="470"/>
      <c r="D20" s="422"/>
      <c r="E20" s="422"/>
      <c r="F20" s="422"/>
      <c r="G20" s="422"/>
      <c r="H20" s="422"/>
      <c r="I20" s="422"/>
      <c r="J20" s="422"/>
      <c r="K20" s="422"/>
      <c r="L20" s="422"/>
      <c r="M20" s="422"/>
      <c r="N20" s="422"/>
      <c r="O20" s="422"/>
      <c r="P20" s="422"/>
      <c r="Q20" s="422"/>
      <c r="R20" s="422"/>
      <c r="S20" s="422"/>
      <c r="T20" s="422"/>
      <c r="U20" s="422"/>
      <c r="V20" s="422"/>
      <c r="W20" s="422"/>
      <c r="X20" s="422"/>
      <c r="Y20" s="422"/>
      <c r="Z20" s="422"/>
      <c r="AA20" s="466"/>
    </row>
    <row r="21" spans="1:27">
      <c r="A21" s="469">
        <v>1.4</v>
      </c>
      <c r="B21" s="468" t="s">
        <v>680</v>
      </c>
      <c r="C21" s="467"/>
      <c r="D21" s="422"/>
      <c r="E21" s="422"/>
      <c r="F21" s="422"/>
      <c r="G21" s="422"/>
      <c r="H21" s="422"/>
      <c r="I21" s="422"/>
      <c r="J21" s="422"/>
      <c r="K21" s="422"/>
      <c r="L21" s="422"/>
      <c r="M21" s="422"/>
      <c r="N21" s="422"/>
      <c r="O21" s="422"/>
      <c r="P21" s="422"/>
      <c r="Q21" s="422"/>
      <c r="R21" s="422"/>
      <c r="S21" s="422"/>
      <c r="T21" s="422"/>
      <c r="U21" s="422"/>
      <c r="V21" s="422"/>
      <c r="W21" s="422"/>
      <c r="X21" s="422"/>
      <c r="Y21" s="422"/>
      <c r="Z21" s="422"/>
      <c r="AA21" s="466"/>
    </row>
    <row r="22" spans="1:27" ht="12.6" thickBot="1">
      <c r="A22" s="465">
        <v>1.5</v>
      </c>
      <c r="B22" s="464" t="s">
        <v>681</v>
      </c>
      <c r="C22" s="463"/>
      <c r="D22" s="462"/>
      <c r="E22" s="462"/>
      <c r="F22" s="462"/>
      <c r="G22" s="462"/>
      <c r="H22" s="462"/>
      <c r="I22" s="462"/>
      <c r="J22" s="462"/>
      <c r="K22" s="462"/>
      <c r="L22" s="462"/>
      <c r="M22" s="462"/>
      <c r="N22" s="462"/>
      <c r="O22" s="462"/>
      <c r="P22" s="462"/>
      <c r="Q22" s="462"/>
      <c r="R22" s="462"/>
      <c r="S22" s="462"/>
      <c r="T22" s="462"/>
      <c r="U22" s="462"/>
      <c r="V22" s="462"/>
      <c r="W22" s="462"/>
      <c r="X22" s="462"/>
      <c r="Y22" s="462"/>
      <c r="Z22" s="462"/>
      <c r="AA22" s="461"/>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92D050"/>
  </sheetPr>
  <dimension ref="A1:L35"/>
  <sheetViews>
    <sheetView showGridLines="0" zoomScaleNormal="100" workbookViewId="0">
      <selection activeCell="G19" sqref="G19"/>
    </sheetView>
  </sheetViews>
  <sheetFormatPr defaultColWidth="9.21875" defaultRowHeight="12"/>
  <cols>
    <col min="1" max="1" width="11.77734375" style="432" bestFit="1" customWidth="1"/>
    <col min="2" max="2" width="58.33203125" style="432" customWidth="1"/>
    <col min="3" max="3" width="7.77734375" style="432" customWidth="1"/>
    <col min="4" max="5" width="16.109375" style="432" customWidth="1"/>
    <col min="6" max="6" width="16.109375" style="452" customWidth="1"/>
    <col min="7" max="7" width="25.21875" style="452" customWidth="1"/>
    <col min="8" max="8" width="7.77734375" style="432" customWidth="1"/>
    <col min="9" max="11" width="16.109375" style="452" customWidth="1"/>
    <col min="12" max="12" width="26.21875" style="452" customWidth="1"/>
    <col min="13" max="16384" width="9.21875" style="432"/>
  </cols>
  <sheetData>
    <row r="1" spans="1:12" ht="13.8">
      <c r="A1" s="334" t="s">
        <v>108</v>
      </c>
      <c r="B1" s="269" t="str">
        <f>Info!C2</f>
        <v>სს პეივ ბანკ ჯორჯია</v>
      </c>
      <c r="F1" s="432"/>
      <c r="G1" s="432"/>
      <c r="I1" s="432"/>
      <c r="J1" s="432"/>
      <c r="K1" s="432"/>
      <c r="L1" s="432"/>
    </row>
    <row r="2" spans="1:12">
      <c r="A2" s="334" t="s">
        <v>109</v>
      </c>
      <c r="B2" s="337">
        <f>'1. key ratios'!B2</f>
        <v>45657</v>
      </c>
      <c r="F2" s="432"/>
      <c r="G2" s="432"/>
      <c r="I2" s="432"/>
      <c r="J2" s="432"/>
      <c r="K2" s="432"/>
      <c r="L2" s="432"/>
    </row>
    <row r="3" spans="1:12">
      <c r="A3" s="336" t="s">
        <v>594</v>
      </c>
      <c r="F3" s="432"/>
      <c r="G3" s="432"/>
      <c r="I3" s="432"/>
      <c r="J3" s="432"/>
      <c r="K3" s="432"/>
      <c r="L3" s="432"/>
    </row>
    <row r="4" spans="1:12">
      <c r="F4" s="432"/>
      <c r="G4" s="432"/>
      <c r="I4" s="432"/>
      <c r="J4" s="432"/>
      <c r="K4" s="432"/>
      <c r="L4" s="432"/>
    </row>
    <row r="5" spans="1:12" ht="37.5" customHeight="1">
      <c r="A5" s="740" t="s">
        <v>595</v>
      </c>
      <c r="B5" s="741"/>
      <c r="C5" s="789" t="s">
        <v>596</v>
      </c>
      <c r="D5" s="790"/>
      <c r="E5" s="790"/>
      <c r="F5" s="790"/>
      <c r="G5" s="790"/>
      <c r="H5" s="789" t="s">
        <v>907</v>
      </c>
      <c r="I5" s="791"/>
      <c r="J5" s="791"/>
      <c r="K5" s="791"/>
      <c r="L5" s="792"/>
    </row>
    <row r="6" spans="1:12" ht="39.450000000000003" customHeight="1">
      <c r="A6" s="744"/>
      <c r="B6" s="745"/>
      <c r="C6" s="341"/>
      <c r="D6" s="430" t="s">
        <v>892</v>
      </c>
      <c r="E6" s="430" t="s">
        <v>891</v>
      </c>
      <c r="F6" s="430" t="s">
        <v>890</v>
      </c>
      <c r="G6" s="430" t="s">
        <v>889</v>
      </c>
      <c r="H6" s="453"/>
      <c r="I6" s="430" t="s">
        <v>892</v>
      </c>
      <c r="J6" s="430" t="s">
        <v>891</v>
      </c>
      <c r="K6" s="430" t="s">
        <v>890</v>
      </c>
      <c r="L6" s="430" t="s">
        <v>889</v>
      </c>
    </row>
    <row r="7" spans="1:12">
      <c r="A7" s="422">
        <v>1</v>
      </c>
      <c r="B7" s="435" t="s">
        <v>518</v>
      </c>
      <c r="C7" s="435"/>
      <c r="D7" s="422"/>
      <c r="E7" s="422"/>
      <c r="F7" s="492"/>
      <c r="G7" s="492"/>
      <c r="H7" s="422"/>
      <c r="I7" s="492"/>
      <c r="J7" s="492"/>
      <c r="K7" s="492"/>
      <c r="L7" s="492"/>
    </row>
    <row r="8" spans="1:12">
      <c r="A8" s="422">
        <v>2</v>
      </c>
      <c r="B8" s="435" t="s">
        <v>519</v>
      </c>
      <c r="C8" s="435"/>
      <c r="D8" s="422"/>
      <c r="E8" s="422"/>
      <c r="F8" s="429"/>
      <c r="G8" s="429"/>
      <c r="H8" s="422"/>
      <c r="I8" s="429"/>
      <c r="J8" s="429"/>
      <c r="K8" s="429"/>
      <c r="L8" s="429"/>
    </row>
    <row r="9" spans="1:12">
      <c r="A9" s="422">
        <v>3</v>
      </c>
      <c r="B9" s="435" t="s">
        <v>868</v>
      </c>
      <c r="C9" s="435"/>
      <c r="D9" s="422"/>
      <c r="E9" s="422"/>
      <c r="F9" s="431"/>
      <c r="G9" s="431"/>
      <c r="H9" s="422"/>
      <c r="I9" s="431"/>
      <c r="J9" s="431"/>
      <c r="K9" s="431"/>
      <c r="L9" s="431"/>
    </row>
    <row r="10" spans="1:12">
      <c r="A10" s="422">
        <v>4</v>
      </c>
      <c r="B10" s="435" t="s">
        <v>520</v>
      </c>
      <c r="C10" s="435"/>
      <c r="D10" s="422"/>
      <c r="E10" s="422"/>
      <c r="F10" s="431"/>
      <c r="G10" s="431"/>
      <c r="H10" s="422"/>
      <c r="I10" s="431"/>
      <c r="J10" s="431"/>
      <c r="K10" s="431"/>
      <c r="L10" s="431"/>
    </row>
    <row r="11" spans="1:12">
      <c r="A11" s="422">
        <v>5</v>
      </c>
      <c r="B11" s="435" t="s">
        <v>521</v>
      </c>
      <c r="C11" s="435"/>
      <c r="D11" s="422"/>
      <c r="E11" s="422"/>
      <c r="F11" s="431"/>
      <c r="G11" s="431"/>
      <c r="H11" s="422"/>
      <c r="I11" s="431"/>
      <c r="J11" s="431"/>
      <c r="K11" s="431"/>
      <c r="L11" s="431"/>
    </row>
    <row r="12" spans="1:12">
      <c r="A12" s="422">
        <v>6</v>
      </c>
      <c r="B12" s="435" t="s">
        <v>522</v>
      </c>
      <c r="C12" s="435"/>
      <c r="D12" s="422"/>
      <c r="E12" s="422"/>
      <c r="F12" s="431"/>
      <c r="G12" s="431"/>
      <c r="H12" s="422"/>
      <c r="I12" s="431"/>
      <c r="J12" s="431"/>
      <c r="K12" s="431"/>
      <c r="L12" s="431"/>
    </row>
    <row r="13" spans="1:12">
      <c r="A13" s="422">
        <v>7</v>
      </c>
      <c r="B13" s="435" t="s">
        <v>523</v>
      </c>
      <c r="C13" s="435"/>
      <c r="D13" s="422"/>
      <c r="E13" s="422"/>
      <c r="F13" s="431"/>
      <c r="G13" s="431"/>
      <c r="H13" s="422"/>
      <c r="I13" s="431"/>
      <c r="J13" s="431"/>
      <c r="K13" s="431"/>
      <c r="L13" s="431"/>
    </row>
    <row r="14" spans="1:12">
      <c r="A14" s="422">
        <v>8</v>
      </c>
      <c r="B14" s="435" t="s">
        <v>524</v>
      </c>
      <c r="C14" s="435"/>
      <c r="D14" s="422"/>
      <c r="E14" s="422"/>
      <c r="F14" s="431"/>
      <c r="G14" s="431"/>
      <c r="H14" s="422"/>
      <c r="I14" s="431"/>
      <c r="J14" s="431"/>
      <c r="K14" s="431"/>
      <c r="L14" s="431"/>
    </row>
    <row r="15" spans="1:12">
      <c r="A15" s="422">
        <v>9</v>
      </c>
      <c r="B15" s="435" t="s">
        <v>525</v>
      </c>
      <c r="C15" s="435"/>
      <c r="D15" s="422"/>
      <c r="E15" s="422"/>
      <c r="F15" s="431"/>
      <c r="G15" s="431"/>
      <c r="H15" s="422"/>
      <c r="I15" s="431"/>
      <c r="J15" s="431"/>
      <c r="K15" s="431"/>
      <c r="L15" s="431"/>
    </row>
    <row r="16" spans="1:12" ht="24">
      <c r="A16" s="422">
        <v>10</v>
      </c>
      <c r="B16" s="435" t="s">
        <v>526</v>
      </c>
      <c r="C16" s="435"/>
      <c r="D16" s="422"/>
      <c r="E16" s="422"/>
      <c r="F16" s="431"/>
      <c r="G16" s="431"/>
      <c r="H16" s="422"/>
      <c r="I16" s="431"/>
      <c r="J16" s="431"/>
      <c r="K16" s="431"/>
      <c r="L16" s="431"/>
    </row>
    <row r="17" spans="1:12">
      <c r="A17" s="422">
        <v>11</v>
      </c>
      <c r="B17" s="435" t="s">
        <v>527</v>
      </c>
      <c r="C17" s="435"/>
      <c r="D17" s="422"/>
      <c r="E17" s="422"/>
      <c r="F17" s="431"/>
      <c r="G17" s="431"/>
      <c r="H17" s="422"/>
      <c r="I17" s="431"/>
      <c r="J17" s="431"/>
      <c r="K17" s="431"/>
      <c r="L17" s="431"/>
    </row>
    <row r="18" spans="1:12">
      <c r="A18" s="422">
        <v>12</v>
      </c>
      <c r="B18" s="435" t="s">
        <v>528</v>
      </c>
      <c r="C18" s="435"/>
      <c r="D18" s="422"/>
      <c r="E18" s="422"/>
      <c r="F18" s="431"/>
      <c r="G18" s="431"/>
      <c r="H18" s="422"/>
      <c r="I18" s="431"/>
      <c r="J18" s="431"/>
      <c r="K18" s="431"/>
      <c r="L18" s="431"/>
    </row>
    <row r="19" spans="1:12">
      <c r="A19" s="422">
        <v>13</v>
      </c>
      <c r="B19" s="435" t="s">
        <v>529</v>
      </c>
      <c r="C19" s="435"/>
      <c r="D19" s="422"/>
      <c r="E19" s="422"/>
      <c r="F19" s="431"/>
      <c r="G19" s="431"/>
      <c r="H19" s="422"/>
      <c r="I19" s="431"/>
      <c r="J19" s="431"/>
      <c r="K19" s="431"/>
      <c r="L19" s="431"/>
    </row>
    <row r="20" spans="1:12">
      <c r="A20" s="422">
        <v>14</v>
      </c>
      <c r="B20" s="435" t="s">
        <v>530</v>
      </c>
      <c r="C20" s="435"/>
      <c r="D20" s="422"/>
      <c r="E20" s="422"/>
      <c r="F20" s="431"/>
      <c r="G20" s="431"/>
      <c r="H20" s="422"/>
      <c r="I20" s="431"/>
      <c r="J20" s="431"/>
      <c r="K20" s="431"/>
      <c r="L20" s="431"/>
    </row>
    <row r="21" spans="1:12">
      <c r="A21" s="422">
        <v>15</v>
      </c>
      <c r="B21" s="435" t="s">
        <v>531</v>
      </c>
      <c r="C21" s="435"/>
      <c r="D21" s="422"/>
      <c r="E21" s="422"/>
      <c r="F21" s="431"/>
      <c r="G21" s="431"/>
      <c r="H21" s="422"/>
      <c r="I21" s="431"/>
      <c r="J21" s="431"/>
      <c r="K21" s="431"/>
      <c r="L21" s="431"/>
    </row>
    <row r="22" spans="1:12">
      <c r="A22" s="422">
        <v>16</v>
      </c>
      <c r="B22" s="435" t="s">
        <v>532</v>
      </c>
      <c r="C22" s="435"/>
      <c r="D22" s="422"/>
      <c r="E22" s="422"/>
      <c r="F22" s="431"/>
      <c r="G22" s="431"/>
      <c r="H22" s="422"/>
      <c r="I22" s="431"/>
      <c r="J22" s="431"/>
      <c r="K22" s="431"/>
      <c r="L22" s="431"/>
    </row>
    <row r="23" spans="1:12">
      <c r="A23" s="422">
        <v>17</v>
      </c>
      <c r="B23" s="435" t="s">
        <v>533</v>
      </c>
      <c r="C23" s="435"/>
      <c r="D23" s="422"/>
      <c r="E23" s="422"/>
      <c r="F23" s="431"/>
      <c r="G23" s="431"/>
      <c r="H23" s="422"/>
      <c r="I23" s="431"/>
      <c r="J23" s="431"/>
      <c r="K23" s="431"/>
      <c r="L23" s="431"/>
    </row>
    <row r="24" spans="1:12">
      <c r="A24" s="422">
        <v>18</v>
      </c>
      <c r="B24" s="435" t="s">
        <v>534</v>
      </c>
      <c r="C24" s="435"/>
      <c r="D24" s="422"/>
      <c r="E24" s="422"/>
      <c r="F24" s="431"/>
      <c r="G24" s="431"/>
      <c r="H24" s="422"/>
      <c r="I24" s="431"/>
      <c r="J24" s="431"/>
      <c r="K24" s="431"/>
      <c r="L24" s="431"/>
    </row>
    <row r="25" spans="1:12">
      <c r="A25" s="422">
        <v>19</v>
      </c>
      <c r="B25" s="435" t="s">
        <v>535</v>
      </c>
      <c r="C25" s="435"/>
      <c r="D25" s="422"/>
      <c r="E25" s="422"/>
      <c r="F25" s="431"/>
      <c r="G25" s="431"/>
      <c r="H25" s="422"/>
      <c r="I25" s="431"/>
      <c r="J25" s="431"/>
      <c r="K25" s="431"/>
      <c r="L25" s="431"/>
    </row>
    <row r="26" spans="1:12">
      <c r="A26" s="422">
        <v>20</v>
      </c>
      <c r="B26" s="435" t="s">
        <v>536</v>
      </c>
      <c r="C26" s="435"/>
      <c r="D26" s="422"/>
      <c r="E26" s="422"/>
      <c r="F26" s="431"/>
      <c r="G26" s="431"/>
      <c r="H26" s="422"/>
      <c r="I26" s="431"/>
      <c r="J26" s="431"/>
      <c r="K26" s="431"/>
      <c r="L26" s="431"/>
    </row>
    <row r="27" spans="1:12">
      <c r="A27" s="422">
        <v>21</v>
      </c>
      <c r="B27" s="435" t="s">
        <v>537</v>
      </c>
      <c r="C27" s="435"/>
      <c r="D27" s="422"/>
      <c r="E27" s="422"/>
      <c r="F27" s="431"/>
      <c r="G27" s="431"/>
      <c r="H27" s="422"/>
      <c r="I27" s="431"/>
      <c r="J27" s="431"/>
      <c r="K27" s="431"/>
      <c r="L27" s="431"/>
    </row>
    <row r="28" spans="1:12">
      <c r="A28" s="422">
        <v>22</v>
      </c>
      <c r="B28" s="435" t="s">
        <v>538</v>
      </c>
      <c r="C28" s="435"/>
      <c r="D28" s="422"/>
      <c r="E28" s="422"/>
      <c r="F28" s="431"/>
      <c r="G28" s="431"/>
      <c r="H28" s="422"/>
      <c r="I28" s="431"/>
      <c r="J28" s="431"/>
      <c r="K28" s="431"/>
      <c r="L28" s="431"/>
    </row>
    <row r="29" spans="1:12">
      <c r="A29" s="422">
        <v>23</v>
      </c>
      <c r="B29" s="435" t="s">
        <v>539</v>
      </c>
      <c r="C29" s="435"/>
      <c r="D29" s="422"/>
      <c r="E29" s="422"/>
      <c r="F29" s="431"/>
      <c r="G29" s="431"/>
      <c r="H29" s="422"/>
      <c r="I29" s="431"/>
      <c r="J29" s="431"/>
      <c r="K29" s="431"/>
      <c r="L29" s="431"/>
    </row>
    <row r="30" spans="1:12">
      <c r="A30" s="422">
        <v>24</v>
      </c>
      <c r="B30" s="435" t="s">
        <v>540</v>
      </c>
      <c r="C30" s="435"/>
      <c r="D30" s="422"/>
      <c r="E30" s="422"/>
      <c r="F30" s="431"/>
      <c r="G30" s="431"/>
      <c r="H30" s="422"/>
      <c r="I30" s="431"/>
      <c r="J30" s="431"/>
      <c r="K30" s="431"/>
      <c r="L30" s="431"/>
    </row>
    <row r="31" spans="1:12">
      <c r="A31" s="422">
        <v>25</v>
      </c>
      <c r="B31" s="435" t="s">
        <v>541</v>
      </c>
      <c r="C31" s="435"/>
      <c r="D31" s="422"/>
      <c r="E31" s="422"/>
      <c r="F31" s="431"/>
      <c r="G31" s="431"/>
      <c r="H31" s="422"/>
      <c r="I31" s="431"/>
      <c r="J31" s="431"/>
      <c r="K31" s="431"/>
      <c r="L31" s="431"/>
    </row>
    <row r="32" spans="1:12">
      <c r="A32" s="422">
        <v>26</v>
      </c>
      <c r="B32" s="435" t="s">
        <v>597</v>
      </c>
      <c r="C32" s="435"/>
      <c r="D32" s="422"/>
      <c r="E32" s="422"/>
      <c r="F32" s="431"/>
      <c r="G32" s="431"/>
      <c r="H32" s="422"/>
      <c r="I32" s="431"/>
      <c r="J32" s="431"/>
      <c r="K32" s="431"/>
      <c r="L32" s="431"/>
    </row>
    <row r="33" spans="1:12">
      <c r="A33" s="422">
        <v>27</v>
      </c>
      <c r="B33" s="491" t="s">
        <v>66</v>
      </c>
      <c r="C33" s="491"/>
      <c r="D33" s="422"/>
      <c r="E33" s="422"/>
      <c r="F33" s="431"/>
      <c r="G33" s="431"/>
      <c r="H33" s="422"/>
      <c r="I33" s="431"/>
      <c r="J33" s="431"/>
      <c r="K33" s="431"/>
      <c r="L33" s="431"/>
    </row>
    <row r="35" spans="1:12">
      <c r="B35" s="490"/>
      <c r="C35" s="490"/>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92D050"/>
  </sheetPr>
  <dimension ref="A1:K13"/>
  <sheetViews>
    <sheetView showGridLines="0" zoomScale="90" zoomScaleNormal="90" workbookViewId="0">
      <selection activeCell="B24" sqref="B24"/>
    </sheetView>
  </sheetViews>
  <sheetFormatPr defaultColWidth="8.77734375" defaultRowHeight="12"/>
  <cols>
    <col min="1" max="1" width="11.77734375" style="342" bestFit="1" customWidth="1"/>
    <col min="2" max="2" width="148.109375" style="342" customWidth="1"/>
    <col min="3" max="3" width="18.21875" style="342" bestFit="1" customWidth="1"/>
    <col min="4" max="11" width="28.21875" style="342" customWidth="1"/>
    <col min="12" max="16384" width="8.77734375" style="342"/>
  </cols>
  <sheetData>
    <row r="1" spans="1:11" s="335" customFormat="1" ht="13.8">
      <c r="A1" s="334" t="s">
        <v>108</v>
      </c>
      <c r="B1" s="269" t="str">
        <f>Info!C2</f>
        <v>სს პეივ ბანკ ჯორჯია</v>
      </c>
      <c r="C1" s="432"/>
      <c r="D1" s="432"/>
      <c r="E1" s="432"/>
      <c r="F1" s="432"/>
      <c r="G1" s="432"/>
      <c r="H1" s="432"/>
      <c r="I1" s="432"/>
      <c r="J1" s="432"/>
      <c r="K1" s="432"/>
    </row>
    <row r="2" spans="1:11" s="335" customFormat="1">
      <c r="A2" s="334" t="s">
        <v>109</v>
      </c>
      <c r="B2" s="337">
        <f>'1. key ratios'!B2</f>
        <v>45657</v>
      </c>
      <c r="C2" s="432"/>
      <c r="D2" s="432"/>
      <c r="E2" s="432"/>
      <c r="F2" s="432"/>
      <c r="G2" s="432"/>
      <c r="H2" s="432"/>
      <c r="I2" s="432"/>
      <c r="J2" s="432"/>
      <c r="K2" s="432"/>
    </row>
    <row r="3" spans="1:11" s="335" customFormat="1">
      <c r="A3" s="336" t="s">
        <v>598</v>
      </c>
      <c r="B3" s="432"/>
      <c r="C3" s="432"/>
      <c r="D3" s="432"/>
      <c r="E3" s="432"/>
      <c r="F3" s="432"/>
      <c r="G3" s="432"/>
      <c r="H3" s="432"/>
      <c r="I3" s="432"/>
      <c r="J3" s="432"/>
      <c r="K3" s="432"/>
    </row>
    <row r="4" spans="1:11">
      <c r="A4" s="497"/>
      <c r="B4" s="497"/>
      <c r="C4" s="496" t="s">
        <v>502</v>
      </c>
      <c r="D4" s="496" t="s">
        <v>503</v>
      </c>
      <c r="E4" s="496" t="s">
        <v>504</v>
      </c>
      <c r="F4" s="496" t="s">
        <v>505</v>
      </c>
      <c r="G4" s="496" t="s">
        <v>506</v>
      </c>
      <c r="H4" s="496" t="s">
        <v>507</v>
      </c>
      <c r="I4" s="496" t="s">
        <v>508</v>
      </c>
      <c r="J4" s="496" t="s">
        <v>509</v>
      </c>
      <c r="K4" s="496" t="s">
        <v>510</v>
      </c>
    </row>
    <row r="5" spans="1:11" ht="126.6" customHeight="1">
      <c r="A5" s="793" t="s">
        <v>906</v>
      </c>
      <c r="B5" s="794"/>
      <c r="C5" s="495" t="s">
        <v>599</v>
      </c>
      <c r="D5" s="495" t="s">
        <v>592</v>
      </c>
      <c r="E5" s="495" t="s">
        <v>593</v>
      </c>
      <c r="F5" s="495" t="s">
        <v>905</v>
      </c>
      <c r="G5" s="495" t="s">
        <v>600</v>
      </c>
      <c r="H5" s="495" t="s">
        <v>601</v>
      </c>
      <c r="I5" s="495" t="s">
        <v>602</v>
      </c>
      <c r="J5" s="495" t="s">
        <v>603</v>
      </c>
      <c r="K5" s="495" t="s">
        <v>604</v>
      </c>
    </row>
    <row r="6" spans="1:11">
      <c r="A6" s="422">
        <v>1</v>
      </c>
      <c r="B6" s="422" t="s">
        <v>605</v>
      </c>
      <c r="C6" s="422"/>
      <c r="D6" s="422"/>
      <c r="E6" s="422"/>
      <c r="F6" s="422"/>
      <c r="G6" s="422"/>
      <c r="H6" s="422"/>
      <c r="I6" s="422"/>
      <c r="J6" s="422"/>
      <c r="K6" s="422"/>
    </row>
    <row r="7" spans="1:11">
      <c r="A7" s="422">
        <v>2</v>
      </c>
      <c r="B7" s="422" t="s">
        <v>606</v>
      </c>
      <c r="C7" s="422"/>
      <c r="D7" s="422"/>
      <c r="E7" s="422"/>
      <c r="F7" s="422"/>
      <c r="G7" s="422"/>
      <c r="H7" s="422"/>
      <c r="I7" s="422"/>
      <c r="J7" s="422"/>
      <c r="K7" s="422"/>
    </row>
    <row r="8" spans="1:11">
      <c r="A8" s="422">
        <v>3</v>
      </c>
      <c r="B8" s="422" t="s">
        <v>570</v>
      </c>
      <c r="C8" s="422"/>
      <c r="D8" s="422"/>
      <c r="E8" s="422"/>
      <c r="F8" s="422"/>
      <c r="G8" s="422"/>
      <c r="H8" s="422"/>
      <c r="I8" s="422"/>
      <c r="J8" s="422"/>
      <c r="K8" s="422"/>
    </row>
    <row r="9" spans="1:11">
      <c r="A9" s="422">
        <v>4</v>
      </c>
      <c r="B9" s="441" t="s">
        <v>904</v>
      </c>
      <c r="C9" s="494"/>
      <c r="D9" s="494"/>
      <c r="E9" s="494"/>
      <c r="F9" s="494"/>
      <c r="G9" s="494"/>
      <c r="H9" s="494"/>
      <c r="I9" s="494"/>
      <c r="J9" s="494"/>
      <c r="K9" s="494"/>
    </row>
    <row r="10" spans="1:11">
      <c r="A10" s="422">
        <v>5</v>
      </c>
      <c r="B10" s="441" t="s">
        <v>903</v>
      </c>
      <c r="C10" s="494"/>
      <c r="D10" s="494"/>
      <c r="E10" s="494"/>
      <c r="F10" s="494"/>
      <c r="G10" s="494"/>
      <c r="H10" s="494"/>
      <c r="I10" s="494"/>
      <c r="J10" s="494"/>
      <c r="K10" s="494"/>
    </row>
    <row r="11" spans="1:11">
      <c r="A11" s="422">
        <v>6</v>
      </c>
      <c r="B11" s="441" t="s">
        <v>902</v>
      </c>
      <c r="C11" s="494"/>
      <c r="D11" s="494"/>
      <c r="E11" s="494"/>
      <c r="F11" s="494"/>
      <c r="G11" s="494"/>
      <c r="H11" s="494"/>
      <c r="I11" s="494"/>
      <c r="J11" s="494"/>
      <c r="K11" s="494"/>
    </row>
    <row r="13" spans="1:11" ht="13.8">
      <c r="B13" s="493"/>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92D050"/>
  </sheetPr>
  <dimension ref="A1:V20"/>
  <sheetViews>
    <sheetView showGridLines="0" zoomScale="90" zoomScaleNormal="90" workbookViewId="0"/>
  </sheetViews>
  <sheetFormatPr defaultColWidth="8.77734375" defaultRowHeight="14.4"/>
  <cols>
    <col min="1" max="1" width="10" style="498" bestFit="1" customWidth="1"/>
    <col min="2" max="2" width="71.77734375" style="498" customWidth="1"/>
    <col min="3" max="3" width="10.6640625" style="498" bestFit="1" customWidth="1"/>
    <col min="4" max="5" width="15.21875" style="498" bestFit="1" customWidth="1"/>
    <col min="6" max="6" width="20" style="498" bestFit="1" customWidth="1"/>
    <col min="7" max="7" width="37.6640625" style="498" bestFit="1" customWidth="1"/>
    <col min="8" max="8" width="10.6640625" style="498" bestFit="1" customWidth="1"/>
    <col min="9" max="10" width="15.21875" style="498" bestFit="1" customWidth="1"/>
    <col min="11" max="11" width="20" style="498" bestFit="1" customWidth="1"/>
    <col min="12" max="12" width="37.6640625" style="498" bestFit="1" customWidth="1"/>
    <col min="13" max="13" width="10.6640625" style="498" bestFit="1" customWidth="1"/>
    <col min="14" max="15" width="15.21875" style="498" bestFit="1" customWidth="1"/>
    <col min="16" max="16" width="20" style="498" bestFit="1" customWidth="1"/>
    <col min="17" max="17" width="37.6640625" style="498" bestFit="1" customWidth="1"/>
    <col min="18" max="18" width="18" style="498" bestFit="1" customWidth="1"/>
    <col min="19" max="19" width="48" style="498" bestFit="1" customWidth="1"/>
    <col min="20" max="20" width="45.77734375" style="498" bestFit="1" customWidth="1"/>
    <col min="21" max="21" width="48" style="498" bestFit="1" customWidth="1"/>
    <col min="22" max="22" width="44.33203125" style="498" bestFit="1" customWidth="1"/>
    <col min="23" max="16384" width="8.77734375" style="498"/>
  </cols>
  <sheetData>
    <row r="1" spans="1:22">
      <c r="A1" s="334" t="s">
        <v>108</v>
      </c>
      <c r="B1" s="269" t="str">
        <f>Info!C2</f>
        <v>სს პეივ ბანკ ჯორჯია</v>
      </c>
    </row>
    <row r="2" spans="1:22">
      <c r="A2" s="334" t="s">
        <v>109</v>
      </c>
      <c r="B2" s="337">
        <f>'1. key ratios'!B2</f>
        <v>45657</v>
      </c>
    </row>
    <row r="3" spans="1:22">
      <c r="A3" s="336" t="s">
        <v>689</v>
      </c>
      <c r="B3" s="432"/>
    </row>
    <row r="4" spans="1:22">
      <c r="A4" s="336"/>
      <c r="B4" s="432"/>
    </row>
    <row r="5" spans="1:22" ht="24" customHeight="1">
      <c r="A5" s="795" t="s">
        <v>716</v>
      </c>
      <c r="B5" s="795"/>
      <c r="C5" s="797" t="s">
        <v>908</v>
      </c>
      <c r="D5" s="797"/>
      <c r="E5" s="797"/>
      <c r="F5" s="797"/>
      <c r="G5" s="797"/>
      <c r="H5" s="797" t="s">
        <v>596</v>
      </c>
      <c r="I5" s="797"/>
      <c r="J5" s="797"/>
      <c r="K5" s="797"/>
      <c r="L5" s="797"/>
      <c r="M5" s="797" t="s">
        <v>907</v>
      </c>
      <c r="N5" s="797"/>
      <c r="O5" s="797"/>
      <c r="P5" s="797"/>
      <c r="Q5" s="797"/>
      <c r="R5" s="796" t="s">
        <v>715</v>
      </c>
      <c r="S5" s="796" t="s">
        <v>719</v>
      </c>
      <c r="T5" s="796" t="s">
        <v>718</v>
      </c>
      <c r="U5" s="796" t="s">
        <v>956</v>
      </c>
      <c r="V5" s="796" t="s">
        <v>957</v>
      </c>
    </row>
    <row r="6" spans="1:22" ht="36" customHeight="1">
      <c r="A6" s="795"/>
      <c r="B6" s="795"/>
      <c r="C6" s="508"/>
      <c r="D6" s="430" t="s">
        <v>892</v>
      </c>
      <c r="E6" s="430" t="s">
        <v>891</v>
      </c>
      <c r="F6" s="430" t="s">
        <v>890</v>
      </c>
      <c r="G6" s="430" t="s">
        <v>889</v>
      </c>
      <c r="H6" s="508"/>
      <c r="I6" s="430" t="s">
        <v>892</v>
      </c>
      <c r="J6" s="430" t="s">
        <v>891</v>
      </c>
      <c r="K6" s="430" t="s">
        <v>890</v>
      </c>
      <c r="L6" s="430" t="s">
        <v>889</v>
      </c>
      <c r="M6" s="508"/>
      <c r="N6" s="430" t="s">
        <v>892</v>
      </c>
      <c r="O6" s="430" t="s">
        <v>891</v>
      </c>
      <c r="P6" s="430" t="s">
        <v>890</v>
      </c>
      <c r="Q6" s="430" t="s">
        <v>889</v>
      </c>
      <c r="R6" s="796"/>
      <c r="S6" s="796"/>
      <c r="T6" s="796"/>
      <c r="U6" s="796"/>
      <c r="V6" s="796"/>
    </row>
    <row r="7" spans="1:22">
      <c r="A7" s="502">
        <v>1</v>
      </c>
      <c r="B7" s="507" t="s">
        <v>690</v>
      </c>
      <c r="C7" s="494"/>
      <c r="D7" s="494"/>
      <c r="E7" s="494"/>
      <c r="F7" s="494"/>
      <c r="G7" s="494"/>
      <c r="H7" s="494"/>
      <c r="I7" s="494"/>
      <c r="J7" s="494"/>
      <c r="K7" s="494"/>
      <c r="L7" s="494"/>
      <c r="M7" s="494"/>
      <c r="N7" s="494"/>
      <c r="O7" s="494"/>
      <c r="P7" s="494"/>
      <c r="Q7" s="494"/>
      <c r="R7" s="494"/>
      <c r="S7" s="494"/>
      <c r="T7" s="494"/>
      <c r="U7" s="494"/>
      <c r="V7" s="494"/>
    </row>
    <row r="8" spans="1:22">
      <c r="A8" s="502">
        <v>2</v>
      </c>
      <c r="B8" s="506" t="s">
        <v>691</v>
      </c>
      <c r="C8" s="494"/>
      <c r="D8" s="494"/>
      <c r="E8" s="494"/>
      <c r="F8" s="494"/>
      <c r="G8" s="494"/>
      <c r="H8" s="494"/>
      <c r="I8" s="494"/>
      <c r="J8" s="494"/>
      <c r="K8" s="494"/>
      <c r="L8" s="494"/>
      <c r="M8" s="494"/>
      <c r="N8" s="494"/>
      <c r="O8" s="494"/>
      <c r="P8" s="494"/>
      <c r="Q8" s="494"/>
      <c r="R8" s="494"/>
      <c r="S8" s="494"/>
      <c r="T8" s="494"/>
      <c r="U8" s="494"/>
      <c r="V8" s="494"/>
    </row>
    <row r="9" spans="1:22">
      <c r="A9" s="502">
        <v>3</v>
      </c>
      <c r="B9" s="506" t="s">
        <v>692</v>
      </c>
      <c r="C9" s="494"/>
      <c r="D9" s="494"/>
      <c r="E9" s="494"/>
      <c r="F9" s="494"/>
      <c r="G9" s="494"/>
      <c r="H9" s="494"/>
      <c r="I9" s="494"/>
      <c r="J9" s="494"/>
      <c r="K9" s="494"/>
      <c r="L9" s="494"/>
      <c r="M9" s="494"/>
      <c r="N9" s="494"/>
      <c r="O9" s="494"/>
      <c r="P9" s="494"/>
      <c r="Q9" s="494"/>
      <c r="R9" s="494"/>
      <c r="S9" s="494"/>
      <c r="T9" s="494"/>
      <c r="U9" s="494"/>
      <c r="V9" s="494"/>
    </row>
    <row r="10" spans="1:22">
      <c r="A10" s="502">
        <v>4</v>
      </c>
      <c r="B10" s="506" t="s">
        <v>693</v>
      </c>
      <c r="C10" s="494"/>
      <c r="D10" s="494"/>
      <c r="E10" s="494"/>
      <c r="F10" s="494"/>
      <c r="G10" s="494"/>
      <c r="H10" s="494"/>
      <c r="I10" s="494"/>
      <c r="J10" s="494"/>
      <c r="K10" s="494"/>
      <c r="L10" s="494"/>
      <c r="M10" s="494"/>
      <c r="N10" s="494"/>
      <c r="O10" s="494"/>
      <c r="P10" s="494"/>
      <c r="Q10" s="494"/>
      <c r="R10" s="494"/>
      <c r="S10" s="494"/>
      <c r="T10" s="494"/>
      <c r="U10" s="494"/>
      <c r="V10" s="494"/>
    </row>
    <row r="11" spans="1:22">
      <c r="A11" s="502">
        <v>5</v>
      </c>
      <c r="B11" s="506" t="s">
        <v>694</v>
      </c>
      <c r="C11" s="494"/>
      <c r="D11" s="494"/>
      <c r="E11" s="494"/>
      <c r="F11" s="494"/>
      <c r="G11" s="494"/>
      <c r="H11" s="494"/>
      <c r="I11" s="494"/>
      <c r="J11" s="494"/>
      <c r="K11" s="494"/>
      <c r="L11" s="494"/>
      <c r="M11" s="494"/>
      <c r="N11" s="494"/>
      <c r="O11" s="494"/>
      <c r="P11" s="494"/>
      <c r="Q11" s="494"/>
      <c r="R11" s="494"/>
      <c r="S11" s="494"/>
      <c r="T11" s="494"/>
      <c r="U11" s="494"/>
      <c r="V11" s="494"/>
    </row>
    <row r="12" spans="1:22">
      <c r="A12" s="502">
        <v>6</v>
      </c>
      <c r="B12" s="506" t="s">
        <v>695</v>
      </c>
      <c r="C12" s="494"/>
      <c r="D12" s="494"/>
      <c r="E12" s="494"/>
      <c r="F12" s="494"/>
      <c r="G12" s="494"/>
      <c r="H12" s="494"/>
      <c r="I12" s="494"/>
      <c r="J12" s="494"/>
      <c r="K12" s="494"/>
      <c r="L12" s="494"/>
      <c r="M12" s="494"/>
      <c r="N12" s="494"/>
      <c r="O12" s="494"/>
      <c r="P12" s="494"/>
      <c r="Q12" s="494"/>
      <c r="R12" s="494"/>
      <c r="S12" s="494"/>
      <c r="T12" s="494"/>
      <c r="U12" s="494"/>
      <c r="V12" s="494"/>
    </row>
    <row r="13" spans="1:22">
      <c r="A13" s="502">
        <v>7</v>
      </c>
      <c r="B13" s="506" t="s">
        <v>696</v>
      </c>
      <c r="C13" s="494"/>
      <c r="D13" s="494"/>
      <c r="E13" s="494"/>
      <c r="F13" s="494"/>
      <c r="G13" s="494"/>
      <c r="H13" s="494"/>
      <c r="I13" s="494"/>
      <c r="J13" s="494"/>
      <c r="K13" s="494"/>
      <c r="L13" s="494"/>
      <c r="M13" s="494"/>
      <c r="N13" s="494"/>
      <c r="O13" s="494"/>
      <c r="P13" s="494"/>
      <c r="Q13" s="494"/>
      <c r="R13" s="494"/>
      <c r="S13" s="494"/>
      <c r="T13" s="494"/>
      <c r="U13" s="494"/>
      <c r="V13" s="494"/>
    </row>
    <row r="14" spans="1:22">
      <c r="A14" s="500">
        <v>7.1</v>
      </c>
      <c r="B14" s="499" t="s">
        <v>697</v>
      </c>
      <c r="C14" s="494"/>
      <c r="D14" s="494"/>
      <c r="E14" s="494"/>
      <c r="F14" s="494"/>
      <c r="G14" s="494"/>
      <c r="H14" s="494"/>
      <c r="I14" s="494"/>
      <c r="J14" s="494"/>
      <c r="K14" s="494"/>
      <c r="L14" s="494"/>
      <c r="M14" s="494"/>
      <c r="N14" s="494"/>
      <c r="O14" s="494"/>
      <c r="P14" s="494"/>
      <c r="Q14" s="494"/>
      <c r="R14" s="494"/>
      <c r="S14" s="494"/>
      <c r="T14" s="494"/>
      <c r="U14" s="494"/>
      <c r="V14" s="494"/>
    </row>
    <row r="15" spans="1:22" ht="24">
      <c r="A15" s="500">
        <v>7.2</v>
      </c>
      <c r="B15" s="499" t="s">
        <v>698</v>
      </c>
      <c r="C15" s="494"/>
      <c r="D15" s="494"/>
      <c r="E15" s="494"/>
      <c r="F15" s="494"/>
      <c r="G15" s="494"/>
      <c r="H15" s="494"/>
      <c r="I15" s="494"/>
      <c r="J15" s="494"/>
      <c r="K15" s="494"/>
      <c r="L15" s="494"/>
      <c r="M15" s="494"/>
      <c r="N15" s="494"/>
      <c r="O15" s="494"/>
      <c r="P15" s="494"/>
      <c r="Q15" s="494"/>
      <c r="R15" s="494"/>
      <c r="S15" s="494"/>
      <c r="T15" s="494"/>
      <c r="U15" s="494"/>
      <c r="V15" s="494"/>
    </row>
    <row r="16" spans="1:22">
      <c r="A16" s="500">
        <v>7.3</v>
      </c>
      <c r="B16" s="499" t="s">
        <v>699</v>
      </c>
      <c r="C16" s="494"/>
      <c r="D16" s="494"/>
      <c r="E16" s="494"/>
      <c r="F16" s="494"/>
      <c r="G16" s="494"/>
      <c r="H16" s="494"/>
      <c r="I16" s="494"/>
      <c r="J16" s="494"/>
      <c r="K16" s="494"/>
      <c r="L16" s="494"/>
      <c r="M16" s="494"/>
      <c r="N16" s="494"/>
      <c r="O16" s="494"/>
      <c r="P16" s="494"/>
      <c r="Q16" s="494"/>
      <c r="R16" s="494"/>
      <c r="S16" s="494"/>
      <c r="T16" s="494"/>
      <c r="U16" s="494"/>
      <c r="V16" s="494"/>
    </row>
    <row r="17" spans="1:22">
      <c r="A17" s="502">
        <v>8</v>
      </c>
      <c r="B17" s="506" t="s">
        <v>700</v>
      </c>
      <c r="C17" s="494"/>
      <c r="D17" s="494"/>
      <c r="E17" s="494"/>
      <c r="F17" s="494"/>
      <c r="G17" s="494"/>
      <c r="H17" s="494"/>
      <c r="I17" s="494"/>
      <c r="J17" s="494"/>
      <c r="K17" s="494"/>
      <c r="L17" s="494"/>
      <c r="M17" s="494"/>
      <c r="N17" s="494"/>
      <c r="O17" s="494"/>
      <c r="P17" s="494"/>
      <c r="Q17" s="494"/>
      <c r="R17" s="494"/>
      <c r="S17" s="494"/>
      <c r="T17" s="494"/>
      <c r="U17" s="494"/>
      <c r="V17" s="494"/>
    </row>
    <row r="18" spans="1:22">
      <c r="A18" s="505">
        <v>9</v>
      </c>
      <c r="B18" s="504" t="s">
        <v>701</v>
      </c>
      <c r="C18" s="503"/>
      <c r="D18" s="503"/>
      <c r="E18" s="503"/>
      <c r="F18" s="503"/>
      <c r="G18" s="503"/>
      <c r="H18" s="503"/>
      <c r="I18" s="503"/>
      <c r="J18" s="503"/>
      <c r="K18" s="503"/>
      <c r="L18" s="503"/>
      <c r="M18" s="503"/>
      <c r="N18" s="503"/>
      <c r="O18" s="503"/>
      <c r="P18" s="503"/>
      <c r="Q18" s="503"/>
      <c r="R18" s="503"/>
      <c r="S18" s="503"/>
      <c r="T18" s="503"/>
      <c r="U18" s="503"/>
      <c r="V18" s="503"/>
    </row>
    <row r="19" spans="1:22">
      <c r="A19" s="502">
        <v>10</v>
      </c>
      <c r="B19" s="501" t="s">
        <v>717</v>
      </c>
      <c r="C19" s="494"/>
      <c r="D19" s="494"/>
      <c r="E19" s="494"/>
      <c r="F19" s="494"/>
      <c r="G19" s="494"/>
      <c r="H19" s="494"/>
      <c r="I19" s="494"/>
      <c r="J19" s="494"/>
      <c r="K19" s="494"/>
      <c r="L19" s="494"/>
      <c r="M19" s="494"/>
      <c r="N19" s="494"/>
      <c r="O19" s="494"/>
      <c r="P19" s="494"/>
      <c r="Q19" s="494"/>
      <c r="R19" s="494"/>
      <c r="S19" s="494"/>
      <c r="T19" s="494"/>
      <c r="U19" s="494"/>
      <c r="V19" s="494"/>
    </row>
    <row r="20" spans="1:22" ht="24">
      <c r="A20" s="500">
        <v>10.1</v>
      </c>
      <c r="B20" s="499" t="s">
        <v>720</v>
      </c>
      <c r="C20" s="494"/>
      <c r="D20" s="494"/>
      <c r="E20" s="494"/>
      <c r="F20" s="494"/>
      <c r="G20" s="494"/>
      <c r="H20" s="494"/>
      <c r="I20" s="494"/>
      <c r="J20" s="494"/>
      <c r="K20" s="494"/>
      <c r="L20" s="494"/>
      <c r="M20" s="494"/>
      <c r="N20" s="494"/>
      <c r="O20" s="494"/>
      <c r="P20" s="494"/>
      <c r="Q20" s="494"/>
      <c r="R20" s="494"/>
      <c r="S20" s="494"/>
      <c r="T20" s="494"/>
      <c r="U20" s="494"/>
      <c r="V20" s="494"/>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F235"/>
  <sheetViews>
    <sheetView zoomScale="80" zoomScaleNormal="80" workbookViewId="0">
      <selection activeCell="F14" sqref="F14"/>
    </sheetView>
  </sheetViews>
  <sheetFormatPr defaultColWidth="43.5546875" defaultRowHeight="12"/>
  <cols>
    <col min="1" max="1" width="8" style="146" customWidth="1"/>
    <col min="2" max="2" width="66.21875" style="147" customWidth="1"/>
    <col min="3" max="3" width="131.44140625" style="148" customWidth="1"/>
    <col min="4" max="5" width="10.21875" style="139" customWidth="1"/>
    <col min="6" max="6" width="67.6640625" style="139" customWidth="1"/>
    <col min="7" max="16384" width="43.5546875" style="139"/>
  </cols>
  <sheetData>
    <row r="1" spans="1:3" ht="13.2" thickTop="1" thickBot="1">
      <c r="A1" s="798" t="s">
        <v>187</v>
      </c>
      <c r="B1" s="799"/>
      <c r="C1" s="800"/>
    </row>
    <row r="2" spans="1:3" ht="26.25" customHeight="1">
      <c r="A2" s="343"/>
      <c r="B2" s="801" t="s">
        <v>188</v>
      </c>
      <c r="C2" s="801"/>
    </row>
    <row r="3" spans="1:3" s="144" customFormat="1" ht="11.25" customHeight="1">
      <c r="A3" s="143"/>
      <c r="B3" s="801" t="s">
        <v>263</v>
      </c>
      <c r="C3" s="801"/>
    </row>
    <row r="4" spans="1:3" ht="12" customHeight="1" thickBot="1">
      <c r="A4" s="802" t="s">
        <v>267</v>
      </c>
      <c r="B4" s="803"/>
      <c r="C4" s="804"/>
    </row>
    <row r="5" spans="1:3" ht="12.6" thickTop="1">
      <c r="A5" s="140"/>
      <c r="B5" s="805" t="s">
        <v>189</v>
      </c>
      <c r="C5" s="806"/>
    </row>
    <row r="6" spans="1:3">
      <c r="A6" s="343"/>
      <c r="B6" s="807" t="s">
        <v>264</v>
      </c>
      <c r="C6" s="808"/>
    </row>
    <row r="7" spans="1:3">
      <c r="A7" s="343"/>
      <c r="B7" s="807" t="s">
        <v>190</v>
      </c>
      <c r="C7" s="808"/>
    </row>
    <row r="8" spans="1:3">
      <c r="A8" s="343"/>
      <c r="B8" s="807" t="s">
        <v>265</v>
      </c>
      <c r="C8" s="808"/>
    </row>
    <row r="9" spans="1:3">
      <c r="A9" s="343"/>
      <c r="B9" s="813" t="s">
        <v>266</v>
      </c>
      <c r="C9" s="814"/>
    </row>
    <row r="10" spans="1:3">
      <c r="A10" s="343"/>
      <c r="B10" s="809" t="s">
        <v>191</v>
      </c>
      <c r="C10" s="810" t="s">
        <v>191</v>
      </c>
    </row>
    <row r="11" spans="1:3">
      <c r="A11" s="343"/>
      <c r="B11" s="809" t="s">
        <v>192</v>
      </c>
      <c r="C11" s="810" t="s">
        <v>192</v>
      </c>
    </row>
    <row r="12" spans="1:3">
      <c r="A12" s="343"/>
      <c r="B12" s="809" t="s">
        <v>193</v>
      </c>
      <c r="C12" s="810" t="s">
        <v>193</v>
      </c>
    </row>
    <row r="13" spans="1:3">
      <c r="A13" s="343"/>
      <c r="B13" s="809" t="s">
        <v>194</v>
      </c>
      <c r="C13" s="810" t="s">
        <v>194</v>
      </c>
    </row>
    <row r="14" spans="1:3">
      <c r="A14" s="343"/>
      <c r="B14" s="809" t="s">
        <v>195</v>
      </c>
      <c r="C14" s="810" t="s">
        <v>195</v>
      </c>
    </row>
    <row r="15" spans="1:3" ht="21.75" customHeight="1">
      <c r="A15" s="343"/>
      <c r="B15" s="809" t="s">
        <v>196</v>
      </c>
      <c r="C15" s="810" t="s">
        <v>196</v>
      </c>
    </row>
    <row r="16" spans="1:3">
      <c r="A16" s="343"/>
      <c r="B16" s="809" t="s">
        <v>197</v>
      </c>
      <c r="C16" s="810" t="s">
        <v>198</v>
      </c>
    </row>
    <row r="17" spans="1:6">
      <c r="A17" s="343"/>
      <c r="B17" s="809" t="s">
        <v>199</v>
      </c>
      <c r="C17" s="810" t="s">
        <v>200</v>
      </c>
    </row>
    <row r="18" spans="1:6">
      <c r="A18" s="343"/>
      <c r="B18" s="809" t="s">
        <v>201</v>
      </c>
      <c r="C18" s="810" t="s">
        <v>202</v>
      </c>
    </row>
    <row r="19" spans="1:6">
      <c r="A19" s="343"/>
      <c r="B19" s="809" t="s">
        <v>203</v>
      </c>
      <c r="C19" s="810" t="s">
        <v>203</v>
      </c>
    </row>
    <row r="20" spans="1:6">
      <c r="A20" s="343"/>
      <c r="B20" s="811" t="s">
        <v>959</v>
      </c>
      <c r="C20" s="812" t="s">
        <v>204</v>
      </c>
    </row>
    <row r="21" spans="1:6">
      <c r="A21" s="343"/>
      <c r="B21" s="809" t="s">
        <v>948</v>
      </c>
      <c r="C21" s="810" t="s">
        <v>205</v>
      </c>
    </row>
    <row r="22" spans="1:6" ht="23.25" customHeight="1">
      <c r="A22" s="343"/>
      <c r="B22" s="809" t="s">
        <v>206</v>
      </c>
      <c r="C22" s="810" t="s">
        <v>207</v>
      </c>
      <c r="F22" s="575"/>
    </row>
    <row r="23" spans="1:6">
      <c r="A23" s="343"/>
      <c r="B23" s="809" t="s">
        <v>208</v>
      </c>
      <c r="C23" s="810" t="s">
        <v>208</v>
      </c>
    </row>
    <row r="24" spans="1:6">
      <c r="A24" s="343"/>
      <c r="B24" s="809" t="s">
        <v>209</v>
      </c>
      <c r="C24" s="810" t="s">
        <v>210</v>
      </c>
    </row>
    <row r="25" spans="1:6" ht="12.6" thickBot="1">
      <c r="A25" s="141"/>
      <c r="B25" s="820" t="s">
        <v>211</v>
      </c>
      <c r="C25" s="821"/>
    </row>
    <row r="26" spans="1:6" ht="13.2" thickTop="1" thickBot="1">
      <c r="A26" s="802" t="s">
        <v>844</v>
      </c>
      <c r="B26" s="803"/>
      <c r="C26" s="804"/>
    </row>
    <row r="27" spans="1:6" ht="13.2" thickTop="1" thickBot="1">
      <c r="A27" s="142"/>
      <c r="B27" s="822" t="s">
        <v>845</v>
      </c>
      <c r="C27" s="823"/>
    </row>
    <row r="28" spans="1:6" ht="13.2" thickTop="1" thickBot="1">
      <c r="A28" s="802" t="s">
        <v>268</v>
      </c>
      <c r="B28" s="803"/>
      <c r="C28" s="804"/>
    </row>
    <row r="29" spans="1:6" ht="12.6" thickTop="1">
      <c r="A29" s="140"/>
      <c r="B29" s="824" t="s">
        <v>848</v>
      </c>
      <c r="C29" s="825" t="s">
        <v>212</v>
      </c>
    </row>
    <row r="30" spans="1:6">
      <c r="A30" s="343"/>
      <c r="B30" s="815" t="s">
        <v>216</v>
      </c>
      <c r="C30" s="816" t="s">
        <v>213</v>
      </c>
    </row>
    <row r="31" spans="1:6">
      <c r="A31" s="343"/>
      <c r="B31" s="815" t="s">
        <v>846</v>
      </c>
      <c r="C31" s="816" t="s">
        <v>214</v>
      </c>
    </row>
    <row r="32" spans="1:6">
      <c r="A32" s="343"/>
      <c r="B32" s="815" t="s">
        <v>847</v>
      </c>
      <c r="C32" s="816" t="s">
        <v>215</v>
      </c>
    </row>
    <row r="33" spans="1:3">
      <c r="A33" s="343"/>
      <c r="B33" s="815" t="s">
        <v>219</v>
      </c>
      <c r="C33" s="816" t="s">
        <v>220</v>
      </c>
    </row>
    <row r="34" spans="1:3">
      <c r="A34" s="343"/>
      <c r="B34" s="815" t="s">
        <v>849</v>
      </c>
      <c r="C34" s="816" t="s">
        <v>217</v>
      </c>
    </row>
    <row r="35" spans="1:3">
      <c r="A35" s="343"/>
      <c r="B35" s="815" t="s">
        <v>850</v>
      </c>
      <c r="C35" s="816" t="s">
        <v>218</v>
      </c>
    </row>
    <row r="36" spans="1:3">
      <c r="A36" s="343"/>
      <c r="B36" s="817" t="s">
        <v>851</v>
      </c>
      <c r="C36" s="818"/>
    </row>
    <row r="37" spans="1:3" ht="24.75" customHeight="1">
      <c r="A37" s="343"/>
      <c r="B37" s="815" t="s">
        <v>852</v>
      </c>
      <c r="C37" s="816" t="s">
        <v>221</v>
      </c>
    </row>
    <row r="38" spans="1:3" ht="23.25" customHeight="1">
      <c r="A38" s="343"/>
      <c r="B38" s="815" t="s">
        <v>853</v>
      </c>
      <c r="C38" s="816" t="s">
        <v>222</v>
      </c>
    </row>
    <row r="39" spans="1:3" ht="23.25" customHeight="1">
      <c r="A39" s="406"/>
      <c r="B39" s="817" t="s">
        <v>854</v>
      </c>
      <c r="C39" s="819"/>
    </row>
    <row r="40" spans="1:3" ht="12" customHeight="1">
      <c r="A40" s="343"/>
      <c r="B40" s="815" t="s">
        <v>855</v>
      </c>
      <c r="C40" s="816"/>
    </row>
    <row r="41" spans="1:3" ht="12.6" thickBot="1">
      <c r="A41" s="802" t="s">
        <v>269</v>
      </c>
      <c r="B41" s="803"/>
      <c r="C41" s="804"/>
    </row>
    <row r="42" spans="1:3" ht="12.6" thickTop="1">
      <c r="A42" s="140"/>
      <c r="B42" s="805" t="s">
        <v>299</v>
      </c>
      <c r="C42" s="806" t="s">
        <v>223</v>
      </c>
    </row>
    <row r="43" spans="1:3">
      <c r="A43" s="343"/>
      <c r="B43" s="807" t="s">
        <v>298</v>
      </c>
      <c r="C43" s="808"/>
    </row>
    <row r="44" spans="1:3" ht="23.25" customHeight="1" thickBot="1">
      <c r="A44" s="141"/>
      <c r="B44" s="826" t="s">
        <v>224</v>
      </c>
      <c r="C44" s="827" t="s">
        <v>225</v>
      </c>
    </row>
    <row r="45" spans="1:3" ht="11.25" customHeight="1" thickTop="1" thickBot="1">
      <c r="A45" s="802" t="s">
        <v>270</v>
      </c>
      <c r="B45" s="803"/>
      <c r="C45" s="804"/>
    </row>
    <row r="46" spans="1:3" ht="26.25" customHeight="1" thickTop="1">
      <c r="A46" s="343"/>
      <c r="B46" s="807" t="s">
        <v>271</v>
      </c>
      <c r="C46" s="808"/>
    </row>
    <row r="47" spans="1:3" ht="12.6" thickBot="1">
      <c r="A47" s="802" t="s">
        <v>272</v>
      </c>
      <c r="B47" s="803"/>
      <c r="C47" s="804"/>
    </row>
    <row r="48" spans="1:3" ht="12.6" thickTop="1">
      <c r="A48" s="140"/>
      <c r="B48" s="805" t="s">
        <v>226</v>
      </c>
      <c r="C48" s="806" t="s">
        <v>226</v>
      </c>
    </row>
    <row r="49" spans="1:3" ht="11.25" customHeight="1">
      <c r="A49" s="343"/>
      <c r="B49" s="807" t="s">
        <v>227</v>
      </c>
      <c r="C49" s="808" t="s">
        <v>227</v>
      </c>
    </row>
    <row r="50" spans="1:3">
      <c r="A50" s="343"/>
      <c r="B50" s="807" t="s">
        <v>228</v>
      </c>
      <c r="C50" s="808" t="s">
        <v>228</v>
      </c>
    </row>
    <row r="51" spans="1:3" ht="11.25" customHeight="1">
      <c r="A51" s="343"/>
      <c r="B51" s="807" t="s">
        <v>857</v>
      </c>
      <c r="C51" s="808" t="s">
        <v>229</v>
      </c>
    </row>
    <row r="52" spans="1:3" ht="33.6" customHeight="1">
      <c r="A52" s="343"/>
      <c r="B52" s="807" t="s">
        <v>230</v>
      </c>
      <c r="C52" s="808" t="s">
        <v>230</v>
      </c>
    </row>
    <row r="53" spans="1:3" ht="11.25" customHeight="1">
      <c r="A53" s="343"/>
      <c r="B53" s="807" t="s">
        <v>319</v>
      </c>
      <c r="C53" s="808" t="s">
        <v>231</v>
      </c>
    </row>
    <row r="54" spans="1:3" ht="11.25" customHeight="1" thickBot="1">
      <c r="A54" s="802" t="s">
        <v>273</v>
      </c>
      <c r="B54" s="803"/>
      <c r="C54" s="804"/>
    </row>
    <row r="55" spans="1:3" ht="12.6" thickTop="1">
      <c r="A55" s="140"/>
      <c r="B55" s="805" t="s">
        <v>226</v>
      </c>
      <c r="C55" s="806" t="s">
        <v>226</v>
      </c>
    </row>
    <row r="56" spans="1:3">
      <c r="A56" s="343"/>
      <c r="B56" s="807" t="s">
        <v>232</v>
      </c>
      <c r="C56" s="808" t="s">
        <v>232</v>
      </c>
    </row>
    <row r="57" spans="1:3">
      <c r="A57" s="343"/>
      <c r="B57" s="807" t="s">
        <v>276</v>
      </c>
      <c r="C57" s="808" t="s">
        <v>233</v>
      </c>
    </row>
    <row r="58" spans="1:3">
      <c r="A58" s="343"/>
      <c r="B58" s="807" t="s">
        <v>234</v>
      </c>
      <c r="C58" s="808" t="s">
        <v>234</v>
      </c>
    </row>
    <row r="59" spans="1:3">
      <c r="A59" s="343"/>
      <c r="B59" s="807" t="s">
        <v>235</v>
      </c>
      <c r="C59" s="808" t="s">
        <v>235</v>
      </c>
    </row>
    <row r="60" spans="1:3">
      <c r="A60" s="343"/>
      <c r="B60" s="807" t="s">
        <v>236</v>
      </c>
      <c r="C60" s="808" t="s">
        <v>236</v>
      </c>
    </row>
    <row r="61" spans="1:3">
      <c r="A61" s="343"/>
      <c r="B61" s="807" t="s">
        <v>277</v>
      </c>
      <c r="C61" s="808" t="s">
        <v>237</v>
      </c>
    </row>
    <row r="62" spans="1:3">
      <c r="A62" s="343"/>
      <c r="B62" s="807" t="s">
        <v>238</v>
      </c>
      <c r="C62" s="808" t="s">
        <v>238</v>
      </c>
    </row>
    <row r="63" spans="1:3" ht="12.6" thickBot="1">
      <c r="A63" s="141"/>
      <c r="B63" s="826" t="s">
        <v>239</v>
      </c>
      <c r="C63" s="827" t="s">
        <v>239</v>
      </c>
    </row>
    <row r="64" spans="1:3" ht="11.25" customHeight="1" thickTop="1">
      <c r="A64" s="830" t="s">
        <v>274</v>
      </c>
      <c r="B64" s="831"/>
      <c r="C64" s="832"/>
    </row>
    <row r="65" spans="1:3" ht="12.6" thickBot="1">
      <c r="A65" s="141"/>
      <c r="B65" s="826" t="s">
        <v>240</v>
      </c>
      <c r="C65" s="827" t="s">
        <v>240</v>
      </c>
    </row>
    <row r="66" spans="1:3" ht="11.25" customHeight="1" thickTop="1" thickBot="1">
      <c r="A66" s="802" t="s">
        <v>275</v>
      </c>
      <c r="B66" s="803"/>
      <c r="C66" s="804"/>
    </row>
    <row r="67" spans="1:3" ht="12.6" thickTop="1">
      <c r="A67" s="140"/>
      <c r="B67" s="805" t="s">
        <v>241</v>
      </c>
      <c r="C67" s="806" t="s">
        <v>241</v>
      </c>
    </row>
    <row r="68" spans="1:3">
      <c r="A68" s="343"/>
      <c r="B68" s="807" t="s">
        <v>859</v>
      </c>
      <c r="C68" s="808" t="s">
        <v>242</v>
      </c>
    </row>
    <row r="69" spans="1:3">
      <c r="A69" s="343"/>
      <c r="B69" s="807" t="s">
        <v>243</v>
      </c>
      <c r="C69" s="808" t="s">
        <v>243</v>
      </c>
    </row>
    <row r="70" spans="1:3" ht="55.05" customHeight="1">
      <c r="A70" s="343"/>
      <c r="B70" s="828" t="s">
        <v>688</v>
      </c>
      <c r="C70" s="829" t="s">
        <v>244</v>
      </c>
    </row>
    <row r="71" spans="1:3" ht="33.75" customHeight="1">
      <c r="A71" s="343"/>
      <c r="B71" s="828" t="s">
        <v>278</v>
      </c>
      <c r="C71" s="829" t="s">
        <v>245</v>
      </c>
    </row>
    <row r="72" spans="1:3" ht="15.75" customHeight="1">
      <c r="A72" s="343"/>
      <c r="B72" s="828" t="s">
        <v>860</v>
      </c>
      <c r="C72" s="829" t="s">
        <v>246</v>
      </c>
    </row>
    <row r="73" spans="1:3">
      <c r="A73" s="343"/>
      <c r="B73" s="807" t="s">
        <v>247</v>
      </c>
      <c r="C73" s="808" t="s">
        <v>247</v>
      </c>
    </row>
    <row r="74" spans="1:3" ht="12.6" thickBot="1">
      <c r="A74" s="141"/>
      <c r="B74" s="826" t="s">
        <v>248</v>
      </c>
      <c r="C74" s="827" t="s">
        <v>248</v>
      </c>
    </row>
    <row r="75" spans="1:3" ht="12.6" thickTop="1">
      <c r="A75" s="830" t="s">
        <v>302</v>
      </c>
      <c r="B75" s="831"/>
      <c r="C75" s="832"/>
    </row>
    <row r="76" spans="1:3">
      <c r="A76" s="343"/>
      <c r="B76" s="807" t="s">
        <v>240</v>
      </c>
      <c r="C76" s="808"/>
    </row>
    <row r="77" spans="1:3">
      <c r="A77" s="343"/>
      <c r="B77" s="807" t="s">
        <v>300</v>
      </c>
      <c r="C77" s="808"/>
    </row>
    <row r="78" spans="1:3">
      <c r="A78" s="343"/>
      <c r="B78" s="807" t="s">
        <v>301</v>
      </c>
      <c r="C78" s="808"/>
    </row>
    <row r="79" spans="1:3">
      <c r="A79" s="830" t="s">
        <v>303</v>
      </c>
      <c r="B79" s="831"/>
      <c r="C79" s="832"/>
    </row>
    <row r="80" spans="1:3">
      <c r="A80" s="343"/>
      <c r="B80" s="807" t="s">
        <v>240</v>
      </c>
      <c r="C80" s="808"/>
    </row>
    <row r="81" spans="1:3">
      <c r="A81" s="343"/>
      <c r="B81" s="807" t="s">
        <v>304</v>
      </c>
      <c r="C81" s="808"/>
    </row>
    <row r="82" spans="1:3" ht="79.5" customHeight="1">
      <c r="A82" s="343"/>
      <c r="B82" s="807" t="s">
        <v>318</v>
      </c>
      <c r="C82" s="808"/>
    </row>
    <row r="83" spans="1:3" ht="53.25" customHeight="1">
      <c r="A83" s="343"/>
      <c r="B83" s="807" t="s">
        <v>317</v>
      </c>
      <c r="C83" s="808"/>
    </row>
    <row r="84" spans="1:3">
      <c r="A84" s="343"/>
      <c r="B84" s="807" t="s">
        <v>305</v>
      </c>
      <c r="C84" s="808"/>
    </row>
    <row r="85" spans="1:3">
      <c r="A85" s="343"/>
      <c r="B85" s="807" t="s">
        <v>306</v>
      </c>
      <c r="C85" s="808"/>
    </row>
    <row r="86" spans="1:3">
      <c r="A86" s="343"/>
      <c r="B86" s="807" t="s">
        <v>307</v>
      </c>
      <c r="C86" s="808"/>
    </row>
    <row r="87" spans="1:3">
      <c r="A87" s="830" t="s">
        <v>308</v>
      </c>
      <c r="B87" s="831"/>
      <c r="C87" s="832"/>
    </row>
    <row r="88" spans="1:3">
      <c r="A88" s="343"/>
      <c r="B88" s="807" t="s">
        <v>240</v>
      </c>
      <c r="C88" s="808"/>
    </row>
    <row r="89" spans="1:3">
      <c r="A89" s="343"/>
      <c r="B89" s="807" t="s">
        <v>310</v>
      </c>
      <c r="C89" s="808"/>
    </row>
    <row r="90" spans="1:3" ht="12" customHeight="1">
      <c r="A90" s="343"/>
      <c r="B90" s="807" t="s">
        <v>311</v>
      </c>
      <c r="C90" s="808"/>
    </row>
    <row r="91" spans="1:3">
      <c r="A91" s="343"/>
      <c r="B91" s="807" t="s">
        <v>312</v>
      </c>
      <c r="C91" s="808"/>
    </row>
    <row r="92" spans="1:3" ht="24.75" customHeight="1">
      <c r="A92" s="343"/>
      <c r="B92" s="833" t="s">
        <v>348</v>
      </c>
      <c r="C92" s="834"/>
    </row>
    <row r="93" spans="1:3" ht="24" customHeight="1">
      <c r="A93" s="343"/>
      <c r="B93" s="833" t="s">
        <v>349</v>
      </c>
      <c r="C93" s="834"/>
    </row>
    <row r="94" spans="1:3" ht="13.5" customHeight="1">
      <c r="A94" s="343"/>
      <c r="B94" s="835" t="s">
        <v>313</v>
      </c>
      <c r="C94" s="836"/>
    </row>
    <row r="95" spans="1:3" ht="11.25" customHeight="1" thickBot="1">
      <c r="A95" s="837" t="s">
        <v>344</v>
      </c>
      <c r="B95" s="838"/>
      <c r="C95" s="839"/>
    </row>
    <row r="96" spans="1:3" ht="13.2" thickTop="1" thickBot="1">
      <c r="A96" s="846" t="s">
        <v>249</v>
      </c>
      <c r="B96" s="846"/>
      <c r="C96" s="846"/>
    </row>
    <row r="97" spans="1:3">
      <c r="A97" s="202">
        <v>2</v>
      </c>
      <c r="B97" s="331" t="s">
        <v>324</v>
      </c>
      <c r="C97" s="331" t="s">
        <v>345</v>
      </c>
    </row>
    <row r="98" spans="1:3">
      <c r="A98" s="145">
        <v>3</v>
      </c>
      <c r="B98" s="332" t="s">
        <v>325</v>
      </c>
      <c r="C98" s="333" t="s">
        <v>346</v>
      </c>
    </row>
    <row r="99" spans="1:3">
      <c r="A99" s="145">
        <v>4</v>
      </c>
      <c r="B99" s="332" t="s">
        <v>326</v>
      </c>
      <c r="C99" s="333" t="s">
        <v>350</v>
      </c>
    </row>
    <row r="100" spans="1:3" ht="11.25" customHeight="1">
      <c r="A100" s="145">
        <v>5</v>
      </c>
      <c r="B100" s="332" t="s">
        <v>327</v>
      </c>
      <c r="C100" s="333" t="s">
        <v>347</v>
      </c>
    </row>
    <row r="101" spans="1:3" ht="12" customHeight="1">
      <c r="A101" s="145">
        <v>6</v>
      </c>
      <c r="B101" s="332" t="s">
        <v>342</v>
      </c>
      <c r="C101" s="333" t="s">
        <v>328</v>
      </c>
    </row>
    <row r="102" spans="1:3" ht="12" customHeight="1">
      <c r="A102" s="145">
        <v>7</v>
      </c>
      <c r="B102" s="332" t="s">
        <v>329</v>
      </c>
      <c r="C102" s="333" t="s">
        <v>343</v>
      </c>
    </row>
    <row r="103" spans="1:3">
      <c r="A103" s="145">
        <v>8</v>
      </c>
      <c r="B103" s="332" t="s">
        <v>334</v>
      </c>
      <c r="C103" s="333" t="s">
        <v>354</v>
      </c>
    </row>
    <row r="104" spans="1:3" ht="11.25" customHeight="1">
      <c r="A104" s="830" t="s">
        <v>314</v>
      </c>
      <c r="B104" s="831"/>
      <c r="C104" s="832"/>
    </row>
    <row r="105" spans="1:3" ht="12" customHeight="1">
      <c r="A105" s="343"/>
      <c r="B105" s="807" t="s">
        <v>240</v>
      </c>
      <c r="C105" s="808"/>
    </row>
    <row r="106" spans="1:3">
      <c r="A106" s="830" t="s">
        <v>489</v>
      </c>
      <c r="B106" s="831"/>
      <c r="C106" s="832"/>
    </row>
    <row r="107" spans="1:3" ht="12" customHeight="1">
      <c r="A107" s="343"/>
      <c r="B107" s="807" t="s">
        <v>491</v>
      </c>
      <c r="C107" s="808"/>
    </row>
    <row r="108" spans="1:3">
      <c r="A108" s="343"/>
      <c r="B108" s="807" t="s">
        <v>492</v>
      </c>
      <c r="C108" s="808"/>
    </row>
    <row r="109" spans="1:3">
      <c r="A109" s="343"/>
      <c r="B109" s="807" t="s">
        <v>490</v>
      </c>
      <c r="C109" s="808"/>
    </row>
    <row r="110" spans="1:3">
      <c r="A110" s="840" t="s">
        <v>724</v>
      </c>
      <c r="B110" s="840"/>
      <c r="C110" s="840"/>
    </row>
    <row r="111" spans="1:3">
      <c r="A111" s="841" t="s">
        <v>187</v>
      </c>
      <c r="B111" s="841"/>
      <c r="C111" s="841"/>
    </row>
    <row r="112" spans="1:3">
      <c r="A112" s="537">
        <v>1</v>
      </c>
      <c r="B112" s="842" t="s">
        <v>607</v>
      </c>
      <c r="C112" s="843"/>
    </row>
    <row r="113" spans="1:3">
      <c r="A113" s="537">
        <v>2</v>
      </c>
      <c r="B113" s="844" t="s">
        <v>608</v>
      </c>
      <c r="C113" s="845"/>
    </row>
    <row r="114" spans="1:3">
      <c r="A114" s="537">
        <v>3</v>
      </c>
      <c r="B114" s="842" t="s">
        <v>934</v>
      </c>
      <c r="C114" s="843"/>
    </row>
    <row r="115" spans="1:3">
      <c r="A115" s="537">
        <v>4</v>
      </c>
      <c r="B115" s="842" t="s">
        <v>933</v>
      </c>
      <c r="C115" s="843"/>
    </row>
    <row r="116" spans="1:3">
      <c r="A116" s="537">
        <v>5</v>
      </c>
      <c r="B116" s="541" t="s">
        <v>932</v>
      </c>
      <c r="C116" s="540"/>
    </row>
    <row r="117" spans="1:3">
      <c r="A117" s="537">
        <v>6</v>
      </c>
      <c r="B117" s="842" t="s">
        <v>946</v>
      </c>
      <c r="C117" s="843"/>
    </row>
    <row r="118" spans="1:3" ht="48.45" customHeight="1">
      <c r="A118" s="537">
        <v>7</v>
      </c>
      <c r="B118" s="842" t="s">
        <v>947</v>
      </c>
      <c r="C118" s="843"/>
    </row>
    <row r="119" spans="1:3">
      <c r="A119" s="514">
        <v>8</v>
      </c>
      <c r="B119" s="509" t="s">
        <v>634</v>
      </c>
      <c r="C119" s="534" t="s">
        <v>931</v>
      </c>
    </row>
    <row r="120" spans="1:3" ht="24">
      <c r="A120" s="537">
        <v>9.01</v>
      </c>
      <c r="B120" s="509" t="s">
        <v>518</v>
      </c>
      <c r="C120" s="510" t="s">
        <v>683</v>
      </c>
    </row>
    <row r="121" spans="1:3" ht="36">
      <c r="A121" s="537">
        <v>9.02</v>
      </c>
      <c r="B121" s="509" t="s">
        <v>519</v>
      </c>
      <c r="C121" s="510" t="s">
        <v>686</v>
      </c>
    </row>
    <row r="122" spans="1:3">
      <c r="A122" s="537">
        <v>9.0299999999999994</v>
      </c>
      <c r="B122" s="510" t="s">
        <v>868</v>
      </c>
      <c r="C122" s="510" t="s">
        <v>609</v>
      </c>
    </row>
    <row r="123" spans="1:3">
      <c r="A123" s="537">
        <v>9.0399999999999991</v>
      </c>
      <c r="B123" s="509" t="s">
        <v>520</v>
      </c>
      <c r="C123" s="510" t="s">
        <v>610</v>
      </c>
    </row>
    <row r="124" spans="1:3">
      <c r="A124" s="537">
        <v>9.0500000000000007</v>
      </c>
      <c r="B124" s="509" t="s">
        <v>521</v>
      </c>
      <c r="C124" s="510" t="s">
        <v>611</v>
      </c>
    </row>
    <row r="125" spans="1:3" ht="24">
      <c r="A125" s="537">
        <v>9.06</v>
      </c>
      <c r="B125" s="509" t="s">
        <v>522</v>
      </c>
      <c r="C125" s="510" t="s">
        <v>612</v>
      </c>
    </row>
    <row r="126" spans="1:3">
      <c r="A126" s="537">
        <v>9.07</v>
      </c>
      <c r="B126" s="539" t="s">
        <v>523</v>
      </c>
      <c r="C126" s="510" t="s">
        <v>613</v>
      </c>
    </row>
    <row r="127" spans="1:3" ht="24">
      <c r="A127" s="537">
        <v>9.08</v>
      </c>
      <c r="B127" s="509" t="s">
        <v>524</v>
      </c>
      <c r="C127" s="510" t="s">
        <v>614</v>
      </c>
    </row>
    <row r="128" spans="1:3" ht="24">
      <c r="A128" s="537">
        <v>9.09</v>
      </c>
      <c r="B128" s="509" t="s">
        <v>525</v>
      </c>
      <c r="C128" s="510" t="s">
        <v>615</v>
      </c>
    </row>
    <row r="129" spans="1:3">
      <c r="A129" s="538">
        <v>9.1</v>
      </c>
      <c r="B129" s="509" t="s">
        <v>526</v>
      </c>
      <c r="C129" s="510" t="s">
        <v>616</v>
      </c>
    </row>
    <row r="130" spans="1:3">
      <c r="A130" s="537">
        <v>9.11</v>
      </c>
      <c r="B130" s="509" t="s">
        <v>527</v>
      </c>
      <c r="C130" s="510" t="s">
        <v>617</v>
      </c>
    </row>
    <row r="131" spans="1:3">
      <c r="A131" s="537">
        <v>9.1199999999999992</v>
      </c>
      <c r="B131" s="509" t="s">
        <v>528</v>
      </c>
      <c r="C131" s="510" t="s">
        <v>618</v>
      </c>
    </row>
    <row r="132" spans="1:3">
      <c r="A132" s="537">
        <v>9.1300000000000008</v>
      </c>
      <c r="B132" s="509" t="s">
        <v>529</v>
      </c>
      <c r="C132" s="510" t="s">
        <v>619</v>
      </c>
    </row>
    <row r="133" spans="1:3">
      <c r="A133" s="537">
        <v>9.14</v>
      </c>
      <c r="B133" s="509" t="s">
        <v>530</v>
      </c>
      <c r="C133" s="510" t="s">
        <v>620</v>
      </c>
    </row>
    <row r="134" spans="1:3">
      <c r="A134" s="537">
        <v>9.15</v>
      </c>
      <c r="B134" s="509" t="s">
        <v>531</v>
      </c>
      <c r="C134" s="510" t="s">
        <v>621</v>
      </c>
    </row>
    <row r="135" spans="1:3">
      <c r="A135" s="537">
        <v>9.16</v>
      </c>
      <c r="B135" s="509" t="s">
        <v>532</v>
      </c>
      <c r="C135" s="510" t="s">
        <v>622</v>
      </c>
    </row>
    <row r="136" spans="1:3">
      <c r="A136" s="537">
        <v>9.17</v>
      </c>
      <c r="B136" s="510" t="s">
        <v>533</v>
      </c>
      <c r="C136" s="510" t="s">
        <v>623</v>
      </c>
    </row>
    <row r="137" spans="1:3" ht="24">
      <c r="A137" s="537">
        <v>9.18</v>
      </c>
      <c r="B137" s="509" t="s">
        <v>534</v>
      </c>
      <c r="C137" s="510" t="s">
        <v>624</v>
      </c>
    </row>
    <row r="138" spans="1:3">
      <c r="A138" s="537">
        <v>9.19</v>
      </c>
      <c r="B138" s="509" t="s">
        <v>535</v>
      </c>
      <c r="C138" s="510" t="s">
        <v>625</v>
      </c>
    </row>
    <row r="139" spans="1:3">
      <c r="A139" s="538">
        <v>9.1999999999999993</v>
      </c>
      <c r="B139" s="509" t="s">
        <v>536</v>
      </c>
      <c r="C139" s="510" t="s">
        <v>626</v>
      </c>
    </row>
    <row r="140" spans="1:3">
      <c r="A140" s="537">
        <v>9.2100000000000009</v>
      </c>
      <c r="B140" s="509" t="s">
        <v>537</v>
      </c>
      <c r="C140" s="510" t="s">
        <v>627</v>
      </c>
    </row>
    <row r="141" spans="1:3">
      <c r="A141" s="537">
        <v>9.2200000000000006</v>
      </c>
      <c r="B141" s="509" t="s">
        <v>538</v>
      </c>
      <c r="C141" s="510" t="s">
        <v>628</v>
      </c>
    </row>
    <row r="142" spans="1:3" ht="24">
      <c r="A142" s="537">
        <v>9.23</v>
      </c>
      <c r="B142" s="509" t="s">
        <v>539</v>
      </c>
      <c r="C142" s="510" t="s">
        <v>629</v>
      </c>
    </row>
    <row r="143" spans="1:3" ht="24">
      <c r="A143" s="537">
        <v>9.24</v>
      </c>
      <c r="B143" s="509" t="s">
        <v>540</v>
      </c>
      <c r="C143" s="510" t="s">
        <v>630</v>
      </c>
    </row>
    <row r="144" spans="1:3">
      <c r="A144" s="537">
        <v>9.2500000000000107</v>
      </c>
      <c r="B144" s="509" t="s">
        <v>541</v>
      </c>
      <c r="C144" s="510" t="s">
        <v>631</v>
      </c>
    </row>
    <row r="145" spans="1:3" ht="24">
      <c r="A145" s="537">
        <v>9.2600000000000193</v>
      </c>
      <c r="B145" s="509" t="s">
        <v>632</v>
      </c>
      <c r="C145" s="536" t="s">
        <v>633</v>
      </c>
    </row>
    <row r="146" spans="1:3" s="344" customFormat="1" ht="24">
      <c r="A146" s="537">
        <v>9.2700000000000298</v>
      </c>
      <c r="B146" s="509" t="s">
        <v>99</v>
      </c>
      <c r="C146" s="536" t="s">
        <v>684</v>
      </c>
    </row>
    <row r="147" spans="1:3" s="344" customFormat="1">
      <c r="A147" s="515"/>
      <c r="B147" s="848" t="s">
        <v>635</v>
      </c>
      <c r="C147" s="849"/>
    </row>
    <row r="148" spans="1:3" s="344" customFormat="1">
      <c r="A148" s="514">
        <v>1</v>
      </c>
      <c r="B148" s="850" t="s">
        <v>930</v>
      </c>
      <c r="C148" s="851"/>
    </row>
    <row r="149" spans="1:3" s="344" customFormat="1">
      <c r="A149" s="514">
        <v>2</v>
      </c>
      <c r="B149" s="850" t="s">
        <v>685</v>
      </c>
      <c r="C149" s="851"/>
    </row>
    <row r="150" spans="1:3" s="344" customFormat="1">
      <c r="A150" s="514">
        <v>3</v>
      </c>
      <c r="B150" s="850" t="s">
        <v>682</v>
      </c>
      <c r="C150" s="851"/>
    </row>
    <row r="151" spans="1:3" s="344" customFormat="1">
      <c r="A151" s="515"/>
      <c r="B151" s="848" t="s">
        <v>636</v>
      </c>
      <c r="C151" s="849"/>
    </row>
    <row r="152" spans="1:3" s="344" customFormat="1">
      <c r="A152" s="514">
        <v>1</v>
      </c>
      <c r="B152" s="853" t="s">
        <v>929</v>
      </c>
      <c r="C152" s="856"/>
    </row>
    <row r="153" spans="1:3" s="344" customFormat="1">
      <c r="A153" s="514">
        <v>2</v>
      </c>
      <c r="B153" s="509" t="s">
        <v>866</v>
      </c>
      <c r="C153" s="534" t="s">
        <v>951</v>
      </c>
    </row>
    <row r="154" spans="1:3" ht="24">
      <c r="A154" s="514">
        <v>3</v>
      </c>
      <c r="B154" s="509" t="s">
        <v>865</v>
      </c>
      <c r="C154" s="534" t="s">
        <v>928</v>
      </c>
    </row>
    <row r="155" spans="1:3">
      <c r="A155" s="514">
        <v>4</v>
      </c>
      <c r="B155" s="509" t="s">
        <v>511</v>
      </c>
      <c r="C155" s="509" t="s">
        <v>952</v>
      </c>
    </row>
    <row r="156" spans="1:3" ht="25.05" customHeight="1">
      <c r="A156" s="515"/>
      <c r="B156" s="848" t="s">
        <v>637</v>
      </c>
      <c r="C156" s="849"/>
    </row>
    <row r="157" spans="1:3" ht="36">
      <c r="A157" s="514"/>
      <c r="B157" s="509" t="s">
        <v>917</v>
      </c>
      <c r="C157" s="516" t="s">
        <v>953</v>
      </c>
    </row>
    <row r="158" spans="1:3">
      <c r="A158" s="515"/>
      <c r="B158" s="848" t="s">
        <v>638</v>
      </c>
      <c r="C158" s="849"/>
    </row>
    <row r="159" spans="1:3" ht="39" customHeight="1">
      <c r="A159" s="515"/>
      <c r="B159" s="850" t="s">
        <v>927</v>
      </c>
      <c r="C159" s="851"/>
    </row>
    <row r="160" spans="1:3">
      <c r="A160" s="515" t="s">
        <v>639</v>
      </c>
      <c r="B160" s="535" t="s">
        <v>549</v>
      </c>
      <c r="C160" s="527" t="s">
        <v>640</v>
      </c>
    </row>
    <row r="161" spans="1:3">
      <c r="A161" s="515" t="s">
        <v>369</v>
      </c>
      <c r="B161" s="532" t="s">
        <v>550</v>
      </c>
      <c r="C161" s="534" t="s">
        <v>926</v>
      </c>
    </row>
    <row r="162" spans="1:3" ht="24">
      <c r="A162" s="515" t="s">
        <v>376</v>
      </c>
      <c r="B162" s="527" t="s">
        <v>551</v>
      </c>
      <c r="C162" s="534" t="s">
        <v>641</v>
      </c>
    </row>
    <row r="163" spans="1:3">
      <c r="A163" s="515" t="s">
        <v>642</v>
      </c>
      <c r="B163" s="532" t="s">
        <v>552</v>
      </c>
      <c r="C163" s="533" t="s">
        <v>643</v>
      </c>
    </row>
    <row r="164" spans="1:3" ht="24">
      <c r="A164" s="515" t="s">
        <v>644</v>
      </c>
      <c r="B164" s="532" t="s">
        <v>881</v>
      </c>
      <c r="C164" s="526" t="s">
        <v>925</v>
      </c>
    </row>
    <row r="165" spans="1:3" ht="24">
      <c r="A165" s="515" t="s">
        <v>377</v>
      </c>
      <c r="B165" s="532" t="s">
        <v>553</v>
      </c>
      <c r="C165" s="526" t="s">
        <v>646</v>
      </c>
    </row>
    <row r="166" spans="1:3" ht="24">
      <c r="A166" s="515" t="s">
        <v>645</v>
      </c>
      <c r="B166" s="530" t="s">
        <v>556</v>
      </c>
      <c r="C166" s="531" t="s">
        <v>653</v>
      </c>
    </row>
    <row r="167" spans="1:3" ht="24">
      <c r="A167" s="515" t="s">
        <v>647</v>
      </c>
      <c r="B167" s="530" t="s">
        <v>554</v>
      </c>
      <c r="C167" s="526" t="s">
        <v>649</v>
      </c>
    </row>
    <row r="168" spans="1:3" ht="26.55" customHeight="1">
      <c r="A168" s="515" t="s">
        <v>648</v>
      </c>
      <c r="B168" s="530" t="s">
        <v>555</v>
      </c>
      <c r="C168" s="531" t="s">
        <v>651</v>
      </c>
    </row>
    <row r="169" spans="1:3">
      <c r="A169" s="515" t="s">
        <v>650</v>
      </c>
      <c r="B169" s="510" t="s">
        <v>557</v>
      </c>
      <c r="C169" s="531" t="s">
        <v>655</v>
      </c>
    </row>
    <row r="170" spans="1:3" ht="24">
      <c r="A170" s="515" t="s">
        <v>652</v>
      </c>
      <c r="B170" s="530" t="s">
        <v>558</v>
      </c>
      <c r="C170" s="529" t="s">
        <v>656</v>
      </c>
    </row>
    <row r="171" spans="1:3">
      <c r="A171" s="515" t="s">
        <v>654</v>
      </c>
      <c r="B171" s="528" t="s">
        <v>559</v>
      </c>
      <c r="C171" s="527" t="s">
        <v>657</v>
      </c>
    </row>
    <row r="172" spans="1:3" ht="24">
      <c r="A172" s="515"/>
      <c r="B172" s="526" t="s">
        <v>924</v>
      </c>
      <c r="C172" s="510" t="s">
        <v>658</v>
      </c>
    </row>
    <row r="173" spans="1:3" ht="24">
      <c r="A173" s="515"/>
      <c r="B173" s="526" t="s">
        <v>923</v>
      </c>
      <c r="C173" s="510" t="s">
        <v>659</v>
      </c>
    </row>
    <row r="174" spans="1:3" ht="24">
      <c r="A174" s="515"/>
      <c r="B174" s="526" t="s">
        <v>922</v>
      </c>
      <c r="C174" s="510" t="s">
        <v>660</v>
      </c>
    </row>
    <row r="175" spans="1:3">
      <c r="A175" s="515"/>
      <c r="B175" s="848" t="s">
        <v>661</v>
      </c>
      <c r="C175" s="849"/>
    </row>
    <row r="176" spans="1:3">
      <c r="A176" s="515"/>
      <c r="B176" s="850" t="s">
        <v>921</v>
      </c>
      <c r="C176" s="851"/>
    </row>
    <row r="177" spans="1:3">
      <c r="A177" s="514">
        <v>1</v>
      </c>
      <c r="B177" s="510" t="s">
        <v>563</v>
      </c>
      <c r="C177" s="510" t="s">
        <v>563</v>
      </c>
    </row>
    <row r="178" spans="1:3" ht="24">
      <c r="A178" s="514">
        <v>2</v>
      </c>
      <c r="B178" s="510" t="s">
        <v>662</v>
      </c>
      <c r="C178" s="510" t="s">
        <v>663</v>
      </c>
    </row>
    <row r="179" spans="1:3">
      <c r="A179" s="514">
        <v>3</v>
      </c>
      <c r="B179" s="510" t="s">
        <v>565</v>
      </c>
      <c r="C179" s="510" t="s">
        <v>664</v>
      </c>
    </row>
    <row r="180" spans="1:3" ht="24">
      <c r="A180" s="514">
        <v>4</v>
      </c>
      <c r="B180" s="510" t="s">
        <v>566</v>
      </c>
      <c r="C180" s="510" t="s">
        <v>665</v>
      </c>
    </row>
    <row r="181" spans="1:3" ht="24">
      <c r="A181" s="514">
        <v>5</v>
      </c>
      <c r="B181" s="510" t="s">
        <v>567</v>
      </c>
      <c r="C181" s="510" t="s">
        <v>687</v>
      </c>
    </row>
    <row r="182" spans="1:3" ht="48">
      <c r="A182" s="514">
        <v>6</v>
      </c>
      <c r="B182" s="510" t="s">
        <v>568</v>
      </c>
      <c r="C182" s="510" t="s">
        <v>666</v>
      </c>
    </row>
    <row r="183" spans="1:3">
      <c r="A183" s="515"/>
      <c r="B183" s="848" t="s">
        <v>667</v>
      </c>
      <c r="C183" s="849"/>
    </row>
    <row r="184" spans="1:3">
      <c r="A184" s="515"/>
      <c r="B184" s="852" t="s">
        <v>920</v>
      </c>
      <c r="C184" s="853"/>
    </row>
    <row r="185" spans="1:3" ht="24">
      <c r="A185" s="515">
        <v>1.1000000000000001</v>
      </c>
      <c r="B185" s="525" t="s">
        <v>573</v>
      </c>
      <c r="C185" s="510" t="s">
        <v>668</v>
      </c>
    </row>
    <row r="186" spans="1:3" ht="49.95" customHeight="1">
      <c r="A186" s="515" t="s">
        <v>157</v>
      </c>
      <c r="B186" s="511" t="s">
        <v>574</v>
      </c>
      <c r="C186" s="510" t="s">
        <v>669</v>
      </c>
    </row>
    <row r="187" spans="1:3">
      <c r="A187" s="515" t="s">
        <v>575</v>
      </c>
      <c r="B187" s="524" t="s">
        <v>576</v>
      </c>
      <c r="C187" s="854" t="s">
        <v>919</v>
      </c>
    </row>
    <row r="188" spans="1:3">
      <c r="A188" s="515" t="s">
        <v>577</v>
      </c>
      <c r="B188" s="524" t="s">
        <v>578</v>
      </c>
      <c r="C188" s="854"/>
    </row>
    <row r="189" spans="1:3">
      <c r="A189" s="515" t="s">
        <v>579</v>
      </c>
      <c r="B189" s="524" t="s">
        <v>580</v>
      </c>
      <c r="C189" s="854"/>
    </row>
    <row r="190" spans="1:3">
      <c r="A190" s="515" t="s">
        <v>581</v>
      </c>
      <c r="B190" s="524" t="s">
        <v>582</v>
      </c>
      <c r="C190" s="854"/>
    </row>
    <row r="191" spans="1:3" ht="25.5" customHeight="1">
      <c r="A191" s="515">
        <v>1.2</v>
      </c>
      <c r="B191" s="523" t="s">
        <v>895</v>
      </c>
      <c r="C191" s="509" t="s">
        <v>954</v>
      </c>
    </row>
    <row r="192" spans="1:3" ht="24">
      <c r="A192" s="515" t="s">
        <v>584</v>
      </c>
      <c r="B192" s="518" t="s">
        <v>585</v>
      </c>
      <c r="C192" s="521" t="s">
        <v>670</v>
      </c>
    </row>
    <row r="193" spans="1:4" ht="24">
      <c r="A193" s="515" t="s">
        <v>586</v>
      </c>
      <c r="B193" s="522" t="s">
        <v>587</v>
      </c>
      <c r="C193" s="521" t="s">
        <v>671</v>
      </c>
    </row>
    <row r="194" spans="1:4" ht="25.95" customHeight="1">
      <c r="A194" s="515" t="s">
        <v>588</v>
      </c>
      <c r="B194" s="520" t="s">
        <v>589</v>
      </c>
      <c r="C194" s="509" t="s">
        <v>672</v>
      </c>
    </row>
    <row r="195" spans="1:4" ht="24">
      <c r="A195" s="515" t="s">
        <v>590</v>
      </c>
      <c r="B195" s="519" t="s">
        <v>591</v>
      </c>
      <c r="C195" s="509" t="s">
        <v>673</v>
      </c>
      <c r="D195" s="345"/>
    </row>
    <row r="196" spans="1:4" ht="12.6">
      <c r="A196" s="515">
        <v>1.4</v>
      </c>
      <c r="B196" s="518" t="s">
        <v>680</v>
      </c>
      <c r="C196" s="517" t="s">
        <v>674</v>
      </c>
      <c r="D196" s="346"/>
    </row>
    <row r="197" spans="1:4" ht="12.6">
      <c r="A197" s="515">
        <v>1.5</v>
      </c>
      <c r="B197" s="518" t="s">
        <v>681</v>
      </c>
      <c r="C197" s="517" t="s">
        <v>674</v>
      </c>
      <c r="D197" s="347"/>
    </row>
    <row r="198" spans="1:4" ht="12.6">
      <c r="A198" s="515"/>
      <c r="B198" s="840" t="s">
        <v>675</v>
      </c>
      <c r="C198" s="840"/>
      <c r="D198" s="347"/>
    </row>
    <row r="199" spans="1:4" ht="12.6">
      <c r="A199" s="515"/>
      <c r="B199" s="852" t="s">
        <v>918</v>
      </c>
      <c r="C199" s="852"/>
      <c r="D199" s="347"/>
    </row>
    <row r="200" spans="1:4" ht="12.6">
      <c r="A200" s="514"/>
      <c r="B200" s="509" t="s">
        <v>917</v>
      </c>
      <c r="C200" s="516" t="s">
        <v>951</v>
      </c>
      <c r="D200" s="347"/>
    </row>
    <row r="201" spans="1:4" ht="12.6">
      <c r="A201" s="515"/>
      <c r="B201" s="840" t="s">
        <v>676</v>
      </c>
      <c r="C201" s="840"/>
      <c r="D201" s="348"/>
    </row>
    <row r="202" spans="1:4" ht="12.6">
      <c r="A202" s="514"/>
      <c r="B202" s="852" t="s">
        <v>916</v>
      </c>
      <c r="C202" s="852"/>
      <c r="D202" s="349"/>
    </row>
    <row r="203" spans="1:4" ht="12.6">
      <c r="B203" s="840" t="s">
        <v>714</v>
      </c>
      <c r="C203" s="840"/>
      <c r="D203" s="350"/>
    </row>
    <row r="204" spans="1:4" ht="24">
      <c r="A204" s="511">
        <v>1</v>
      </c>
      <c r="B204" s="509" t="s">
        <v>690</v>
      </c>
      <c r="C204" s="509" t="s">
        <v>702</v>
      </c>
      <c r="D204" s="349"/>
    </row>
    <row r="205" spans="1:4" ht="18" customHeight="1">
      <c r="A205" s="511">
        <v>2</v>
      </c>
      <c r="B205" s="509" t="s">
        <v>691</v>
      </c>
      <c r="C205" s="509" t="s">
        <v>703</v>
      </c>
      <c r="D205" s="350"/>
    </row>
    <row r="206" spans="1:4" ht="24">
      <c r="A206" s="511">
        <v>3</v>
      </c>
      <c r="B206" s="509" t="s">
        <v>692</v>
      </c>
      <c r="C206" s="509" t="s">
        <v>704</v>
      </c>
      <c r="D206" s="351"/>
    </row>
    <row r="207" spans="1:4" ht="12.6">
      <c r="A207" s="511">
        <v>4</v>
      </c>
      <c r="B207" s="509" t="s">
        <v>693</v>
      </c>
      <c r="C207" s="509" t="s">
        <v>705</v>
      </c>
      <c r="D207" s="351"/>
    </row>
    <row r="208" spans="1:4" ht="24">
      <c r="A208" s="511">
        <v>5</v>
      </c>
      <c r="B208" s="509" t="s">
        <v>694</v>
      </c>
      <c r="C208" s="509" t="s">
        <v>706</v>
      </c>
    </row>
    <row r="209" spans="1:3" ht="24.45" customHeight="1">
      <c r="A209" s="511">
        <v>6</v>
      </c>
      <c r="B209" s="509" t="s">
        <v>695</v>
      </c>
      <c r="C209" s="509" t="s">
        <v>707</v>
      </c>
    </row>
    <row r="210" spans="1:3" ht="24">
      <c r="A210" s="511">
        <v>7</v>
      </c>
      <c r="B210" s="509" t="s">
        <v>696</v>
      </c>
      <c r="C210" s="509" t="s">
        <v>708</v>
      </c>
    </row>
    <row r="211" spans="1:3">
      <c r="A211" s="511">
        <v>7.1</v>
      </c>
      <c r="B211" s="513" t="s">
        <v>697</v>
      </c>
      <c r="C211" s="509" t="s">
        <v>709</v>
      </c>
    </row>
    <row r="212" spans="1:3">
      <c r="A212" s="511">
        <v>7.2</v>
      </c>
      <c r="B212" s="513" t="s">
        <v>698</v>
      </c>
      <c r="C212" s="509" t="s">
        <v>710</v>
      </c>
    </row>
    <row r="213" spans="1:3">
      <c r="A213" s="511">
        <v>7.3</v>
      </c>
      <c r="B213" s="512" t="s">
        <v>699</v>
      </c>
      <c r="C213" s="509" t="s">
        <v>711</v>
      </c>
    </row>
    <row r="214" spans="1:3" ht="39.450000000000003" customHeight="1">
      <c r="A214" s="511">
        <v>8</v>
      </c>
      <c r="B214" s="509" t="s">
        <v>700</v>
      </c>
      <c r="C214" s="509" t="s">
        <v>712</v>
      </c>
    </row>
    <row r="215" spans="1:3">
      <c r="A215" s="511">
        <v>9</v>
      </c>
      <c r="B215" s="509" t="s">
        <v>701</v>
      </c>
      <c r="C215" s="509" t="s">
        <v>713</v>
      </c>
    </row>
    <row r="216" spans="1:3">
      <c r="A216" s="549">
        <v>10.1</v>
      </c>
      <c r="B216" s="550" t="s">
        <v>721</v>
      </c>
      <c r="C216" s="542" t="s">
        <v>722</v>
      </c>
    </row>
    <row r="217" spans="1:3">
      <c r="A217" s="855"/>
      <c r="B217" s="551" t="s">
        <v>908</v>
      </c>
      <c r="C217" s="509" t="s">
        <v>915</v>
      </c>
    </row>
    <row r="218" spans="1:3">
      <c r="A218" s="855"/>
      <c r="B218" s="510" t="s">
        <v>572</v>
      </c>
      <c r="C218" s="509" t="s">
        <v>914</v>
      </c>
    </row>
    <row r="219" spans="1:3">
      <c r="A219" s="855"/>
      <c r="B219" s="510" t="s">
        <v>907</v>
      </c>
      <c r="C219" s="509" t="s">
        <v>955</v>
      </c>
    </row>
    <row r="220" spans="1:3">
      <c r="A220" s="855"/>
      <c r="B220" s="510" t="s">
        <v>715</v>
      </c>
      <c r="C220" s="509" t="s">
        <v>913</v>
      </c>
    </row>
    <row r="221" spans="1:3" ht="24">
      <c r="A221" s="855"/>
      <c r="B221" s="510" t="s">
        <v>719</v>
      </c>
      <c r="C221" s="510" t="s">
        <v>912</v>
      </c>
    </row>
    <row r="222" spans="1:3" ht="36">
      <c r="A222" s="855"/>
      <c r="B222" s="510" t="s">
        <v>718</v>
      </c>
      <c r="C222" s="509" t="s">
        <v>911</v>
      </c>
    </row>
    <row r="223" spans="1:3">
      <c r="A223" s="855"/>
      <c r="B223" s="510" t="s">
        <v>956</v>
      </c>
      <c r="C223" s="509" t="s">
        <v>910</v>
      </c>
    </row>
    <row r="224" spans="1:3" ht="24">
      <c r="A224" s="855"/>
      <c r="B224" s="510" t="s">
        <v>957</v>
      </c>
      <c r="C224" s="509" t="s">
        <v>909</v>
      </c>
    </row>
    <row r="225" spans="1:3" ht="12.6">
      <c r="A225" s="543"/>
      <c r="B225" s="544"/>
      <c r="C225" s="545"/>
    </row>
    <row r="226" spans="1:3" ht="12.6">
      <c r="A226" s="543"/>
      <c r="B226" s="545"/>
      <c r="C226" s="545"/>
    </row>
    <row r="227" spans="1:3" ht="12.6">
      <c r="A227" s="543"/>
      <c r="B227" s="545"/>
      <c r="C227" s="545"/>
    </row>
    <row r="228" spans="1:3" ht="12.6">
      <c r="A228" s="543"/>
      <c r="B228" s="546"/>
      <c r="C228" s="545"/>
    </row>
    <row r="229" spans="1:3">
      <c r="A229" s="847"/>
      <c r="B229" s="547"/>
      <c r="C229" s="545"/>
    </row>
    <row r="230" spans="1:3">
      <c r="A230" s="847"/>
      <c r="B230" s="547"/>
      <c r="C230" s="545"/>
    </row>
    <row r="231" spans="1:3">
      <c r="A231" s="847"/>
      <c r="B231" s="547"/>
      <c r="C231" s="545"/>
    </row>
    <row r="232" spans="1:3">
      <c r="A232" s="847"/>
      <c r="B232" s="547"/>
      <c r="C232" s="548"/>
    </row>
    <row r="233" spans="1:3" ht="40.5" customHeight="1">
      <c r="A233" s="847"/>
      <c r="B233" s="547"/>
      <c r="C233" s="545"/>
    </row>
    <row r="234" spans="1:3" ht="24" customHeight="1">
      <c r="A234" s="847"/>
      <c r="B234" s="547"/>
      <c r="C234" s="545"/>
    </row>
    <row r="235" spans="1:3">
      <c r="A235" s="847"/>
      <c r="B235" s="547"/>
      <c r="C235" s="545"/>
    </row>
  </sheetData>
  <mergeCells count="131">
    <mergeCell ref="B156:C156"/>
    <mergeCell ref="B158:C158"/>
    <mergeCell ref="B159:C159"/>
    <mergeCell ref="B115:C115"/>
    <mergeCell ref="B117:C117"/>
    <mergeCell ref="B118:C118"/>
    <mergeCell ref="B147:C147"/>
    <mergeCell ref="B148:C148"/>
    <mergeCell ref="B149:C149"/>
    <mergeCell ref="B150:C150"/>
    <mergeCell ref="B151:C151"/>
    <mergeCell ref="B152:C152"/>
    <mergeCell ref="A229:A235"/>
    <mergeCell ref="B175:C175"/>
    <mergeCell ref="B176:C176"/>
    <mergeCell ref="B183:C183"/>
    <mergeCell ref="B184:C184"/>
    <mergeCell ref="C187:C190"/>
    <mergeCell ref="B198:C198"/>
    <mergeCell ref="B199:C199"/>
    <mergeCell ref="B201:C201"/>
    <mergeCell ref="B202:C202"/>
    <mergeCell ref="B203:C203"/>
    <mergeCell ref="A217:A224"/>
    <mergeCell ref="B109:C109"/>
    <mergeCell ref="A110:C110"/>
    <mergeCell ref="A111:C111"/>
    <mergeCell ref="B112:C112"/>
    <mergeCell ref="B113:C113"/>
    <mergeCell ref="B114:C114"/>
    <mergeCell ref="A96:C96"/>
    <mergeCell ref="A104:C104"/>
    <mergeCell ref="B105:C105"/>
    <mergeCell ref="A106:C106"/>
    <mergeCell ref="B107:C107"/>
    <mergeCell ref="B108:C108"/>
    <mergeCell ref="B90:C90"/>
    <mergeCell ref="B91:C91"/>
    <mergeCell ref="B92:C92"/>
    <mergeCell ref="B93:C93"/>
    <mergeCell ref="B94:C94"/>
    <mergeCell ref="A95:C95"/>
    <mergeCell ref="B84:C84"/>
    <mergeCell ref="B85:C85"/>
    <mergeCell ref="B86:C86"/>
    <mergeCell ref="A87:C87"/>
    <mergeCell ref="B88:C88"/>
    <mergeCell ref="B89:C89"/>
    <mergeCell ref="B78:C78"/>
    <mergeCell ref="A79:C79"/>
    <mergeCell ref="B80:C80"/>
    <mergeCell ref="B81:C81"/>
    <mergeCell ref="B82:C82"/>
    <mergeCell ref="B83:C83"/>
    <mergeCell ref="B72:C72"/>
    <mergeCell ref="B73:C73"/>
    <mergeCell ref="B74:C74"/>
    <mergeCell ref="A75:C75"/>
    <mergeCell ref="B76:C76"/>
    <mergeCell ref="B77:C77"/>
    <mergeCell ref="A66:C66"/>
    <mergeCell ref="B67:C67"/>
    <mergeCell ref="B68:C68"/>
    <mergeCell ref="B69:C69"/>
    <mergeCell ref="B70:C70"/>
    <mergeCell ref="B71:C71"/>
    <mergeCell ref="B60:C60"/>
    <mergeCell ref="B61:C61"/>
    <mergeCell ref="B62:C62"/>
    <mergeCell ref="B63:C63"/>
    <mergeCell ref="A64:C64"/>
    <mergeCell ref="B65:C65"/>
    <mergeCell ref="A54:C54"/>
    <mergeCell ref="B55:C55"/>
    <mergeCell ref="B56:C56"/>
    <mergeCell ref="B57:C57"/>
    <mergeCell ref="B58:C58"/>
    <mergeCell ref="B59:C59"/>
    <mergeCell ref="B48:C48"/>
    <mergeCell ref="B49:C49"/>
    <mergeCell ref="B50:C50"/>
    <mergeCell ref="B51:C51"/>
    <mergeCell ref="B52:C52"/>
    <mergeCell ref="B53:C53"/>
    <mergeCell ref="B42:C42"/>
    <mergeCell ref="B43:C43"/>
    <mergeCell ref="B44:C44"/>
    <mergeCell ref="A45:C45"/>
    <mergeCell ref="B46:C46"/>
    <mergeCell ref="A47:C47"/>
    <mergeCell ref="B37:C37"/>
    <mergeCell ref="B38:C38"/>
    <mergeCell ref="B40:C40"/>
    <mergeCell ref="A41:C41"/>
    <mergeCell ref="B35:C35"/>
    <mergeCell ref="B33:C33"/>
    <mergeCell ref="B36:C36"/>
    <mergeCell ref="B39:C39"/>
    <mergeCell ref="B25:C25"/>
    <mergeCell ref="A26:C26"/>
    <mergeCell ref="B27:C27"/>
    <mergeCell ref="A28:C28"/>
    <mergeCell ref="B29:C29"/>
    <mergeCell ref="B30:C30"/>
    <mergeCell ref="B22:C22"/>
    <mergeCell ref="B23:C23"/>
    <mergeCell ref="B24:C24"/>
    <mergeCell ref="B16:C16"/>
    <mergeCell ref="B17:C17"/>
    <mergeCell ref="B18:C18"/>
    <mergeCell ref="B31:C31"/>
    <mergeCell ref="B32:C32"/>
    <mergeCell ref="B34:C34"/>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s>
  <conditionalFormatting sqref="B213">
    <cfRule type="duplicateValues" dxfId="7" priority="1"/>
    <cfRule type="duplicateValues" dxfId="6" priority="2"/>
    <cfRule type="duplicateValues" dxfId="5" priority="3"/>
    <cfRule type="duplicateValues" dxfId="4" priority="4"/>
  </conditionalFormatting>
  <conditionalFormatting sqref="B225">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419A14A9-7483-4D4D-A05E-6C685D988F61}">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30</vt:i4>
      </vt:variant>
    </vt:vector>
  </HeadingPairs>
  <TitlesOfParts>
    <vt:vector size="30"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2025-01-30T10:43:36Z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8a8606a7-6dc7-4b13-b479-a5c6e07a95a8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