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24226"/>
  <xr:revisionPtr revIDLastSave="0" documentId="13_ncr:201_{40413F87-CA15-4B86-A0CC-A48CCE26E05A}" xr6:coauthVersionLast="47" xr6:coauthVersionMax="47" xr10:uidLastSave="{00000000-0000-0000-0000-000000000000}"/>
  <bookViews>
    <workbookView xWindow="-110" yWindow="-110" windowWidth="19420" windowHeight="10420" tabRatio="919" firstSheet="19" activeTab="24"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91" l="1"/>
  <c r="E19" i="91"/>
  <c r="F19" i="91"/>
  <c r="G19" i="91"/>
  <c r="H19" i="91"/>
  <c r="I19" i="91"/>
  <c r="J19" i="91"/>
  <c r="K19" i="91"/>
  <c r="L19" i="91"/>
  <c r="M19" i="91"/>
  <c r="N19" i="91"/>
  <c r="O19" i="91"/>
  <c r="C19" i="91"/>
  <c r="K7" i="89"/>
  <c r="C15" i="86"/>
  <c r="G33" i="80" l="1"/>
  <c r="F33" i="80"/>
  <c r="E33" i="80"/>
  <c r="D33" i="80"/>
  <c r="C33" i="80"/>
  <c r="G24" i="80"/>
  <c r="F24" i="80"/>
  <c r="E24" i="80"/>
  <c r="D24" i="80"/>
  <c r="C24" i="80"/>
  <c r="G18" i="80"/>
  <c r="F18" i="80"/>
  <c r="E18" i="80"/>
  <c r="D18" i="80"/>
  <c r="C18" i="80"/>
  <c r="G14" i="80"/>
  <c r="F14" i="80"/>
  <c r="E14" i="80"/>
  <c r="D14" i="80"/>
  <c r="C14" i="80"/>
  <c r="G11" i="80"/>
  <c r="F11" i="80"/>
  <c r="E11" i="80"/>
  <c r="D11" i="80"/>
  <c r="C11" i="80"/>
  <c r="G8" i="80"/>
  <c r="F8" i="80"/>
  <c r="E8" i="80"/>
  <c r="D8" i="80"/>
  <c r="C8" i="80"/>
  <c r="D29" i="83"/>
  <c r="D8" i="83"/>
  <c r="G37" i="80" l="1"/>
  <c r="G21" i="80"/>
  <c r="G39" i="80" s="1"/>
  <c r="D23" i="82"/>
  <c r="E22" i="82"/>
  <c r="D22" i="82"/>
  <c r="C22" i="82"/>
  <c r="I20" i="82" l="1"/>
  <c r="I13" i="82" l="1"/>
  <c r="C8" i="81" l="1"/>
  <c r="F15" i="74" l="1"/>
  <c r="F14" i="74"/>
  <c r="F13" i="74"/>
  <c r="D21" i="82" l="1"/>
  <c r="E21" i="82"/>
  <c r="F21" i="82"/>
  <c r="G21" i="82"/>
  <c r="H21" i="82"/>
  <c r="C21" i="82"/>
  <c r="B2" i="52"/>
  <c r="B1" i="52"/>
  <c r="B2" i="71"/>
  <c r="B1" i="71"/>
  <c r="B2" i="75"/>
  <c r="B1" i="75"/>
  <c r="B2" i="53"/>
  <c r="B1" i="53"/>
  <c r="B2" i="62"/>
  <c r="C22" i="81"/>
  <c r="B2" i="36"/>
  <c r="B1" i="36"/>
  <c r="C22" i="74"/>
  <c r="C37" i="69"/>
  <c r="C15" i="69"/>
  <c r="D21" i="72"/>
  <c r="E18" i="72"/>
  <c r="E11" i="72"/>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H21" i="75"/>
  <c r="E21" i="75"/>
  <c r="H20" i="75"/>
  <c r="E20" i="75"/>
  <c r="H19" i="75"/>
  <c r="H18" i="75"/>
  <c r="E18" i="75"/>
  <c r="H17" i="75"/>
  <c r="E17" i="75"/>
  <c r="H16" i="75"/>
  <c r="E16" i="75"/>
  <c r="H15" i="75"/>
  <c r="E15" i="75"/>
  <c r="H14" i="75"/>
  <c r="E14" i="75"/>
  <c r="H13" i="75"/>
  <c r="H12" i="75"/>
  <c r="E12" i="75"/>
  <c r="H11" i="75"/>
  <c r="E11" i="75"/>
  <c r="H10" i="75"/>
  <c r="E10" i="75"/>
  <c r="H9" i="75"/>
  <c r="E9" i="75"/>
  <c r="H8" i="75"/>
  <c r="E8" i="75"/>
  <c r="H7" i="75"/>
  <c r="E7" i="75"/>
  <c r="B1" i="62"/>
  <c r="H66" i="53"/>
  <c r="E66" i="53"/>
  <c r="H64" i="53"/>
  <c r="E64" i="53"/>
  <c r="G61" i="53"/>
  <c r="F61" i="53"/>
  <c r="D61" i="53"/>
  <c r="C61" i="53"/>
  <c r="E61" i="53" s="1"/>
  <c r="H60" i="53"/>
  <c r="E60" i="53"/>
  <c r="H59" i="53"/>
  <c r="E59" i="53"/>
  <c r="H58" i="53"/>
  <c r="E58" i="53"/>
  <c r="G53" i="53"/>
  <c r="F53" i="53"/>
  <c r="H53" i="53" s="1"/>
  <c r="D53" i="53"/>
  <c r="C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F34" i="53"/>
  <c r="D34" i="53"/>
  <c r="D45" i="53" s="1"/>
  <c r="C34" i="53"/>
  <c r="C45" i="53" s="1"/>
  <c r="G30" i="53"/>
  <c r="F30" i="53"/>
  <c r="D30" i="53"/>
  <c r="C30" i="53"/>
  <c r="E30" i="53" s="1"/>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F22" i="53" s="1"/>
  <c r="D9" i="53"/>
  <c r="D22" i="53" s="1"/>
  <c r="D31" i="53" s="1"/>
  <c r="C9" i="53"/>
  <c r="C22" i="53" s="1"/>
  <c r="H8" i="53"/>
  <c r="E8" i="53"/>
  <c r="H40" i="62"/>
  <c r="E40" i="62"/>
  <c r="H39" i="62"/>
  <c r="E39" i="62"/>
  <c r="H38" i="62"/>
  <c r="E38" i="62"/>
  <c r="H37" i="62"/>
  <c r="E37" i="62"/>
  <c r="H36" i="62"/>
  <c r="E36" i="62"/>
  <c r="H35" i="62"/>
  <c r="E35" i="62"/>
  <c r="H34" i="62"/>
  <c r="E34" i="62"/>
  <c r="H33" i="62"/>
  <c r="E33" i="62"/>
  <c r="G31" i="62"/>
  <c r="G41" i="62" s="1"/>
  <c r="F31" i="62"/>
  <c r="F41" i="62" s="1"/>
  <c r="D31" i="62"/>
  <c r="D41" i="62" s="1"/>
  <c r="C31" i="62"/>
  <c r="H30" i="62"/>
  <c r="E30" i="62"/>
  <c r="H29" i="62"/>
  <c r="E29" i="62"/>
  <c r="H28" i="62"/>
  <c r="E28" i="62"/>
  <c r="H27" i="62"/>
  <c r="E27" i="62"/>
  <c r="H26" i="62"/>
  <c r="E26" i="62"/>
  <c r="H25" i="62"/>
  <c r="E25" i="62"/>
  <c r="H24" i="62"/>
  <c r="E24" i="62"/>
  <c r="H23" i="62"/>
  <c r="E23" i="62"/>
  <c r="H22" i="62"/>
  <c r="E22" i="62"/>
  <c r="H19" i="62"/>
  <c r="E19" i="62"/>
  <c r="C20" i="72" s="1"/>
  <c r="E20" i="72" s="1"/>
  <c r="H18" i="62"/>
  <c r="E18" i="62"/>
  <c r="C19" i="72" s="1"/>
  <c r="E19" i="72" s="1"/>
  <c r="H17" i="62"/>
  <c r="E17" i="62"/>
  <c r="H16" i="62"/>
  <c r="E16" i="62"/>
  <c r="C17" i="72" s="1"/>
  <c r="E17" i="72" s="1"/>
  <c r="H15" i="62"/>
  <c r="E15" i="62"/>
  <c r="C16" i="72" s="1"/>
  <c r="E16" i="72" s="1"/>
  <c r="G14" i="62"/>
  <c r="G20" i="62" s="1"/>
  <c r="F14" i="62"/>
  <c r="D14" i="62"/>
  <c r="D20" i="62" s="1"/>
  <c r="C14" i="62"/>
  <c r="C20" i="62" s="1"/>
  <c r="H13" i="62"/>
  <c r="E13" i="62"/>
  <c r="C14" i="72" s="1"/>
  <c r="E14" i="72" s="1"/>
  <c r="H12" i="62"/>
  <c r="E12" i="62"/>
  <c r="C13" i="72" s="1"/>
  <c r="E13" i="72" s="1"/>
  <c r="H11" i="62"/>
  <c r="E11" i="62"/>
  <c r="C12" i="72" s="1"/>
  <c r="H10" i="62"/>
  <c r="E10" i="62"/>
  <c r="H9" i="62"/>
  <c r="E9" i="62"/>
  <c r="C10" i="72" s="1"/>
  <c r="E10" i="72" s="1"/>
  <c r="H8" i="62"/>
  <c r="E8" i="62"/>
  <c r="C9" i="72" s="1"/>
  <c r="E9" i="72" s="1"/>
  <c r="H7" i="62"/>
  <c r="E7" i="62"/>
  <c r="C8" i="72" s="1"/>
  <c r="E8" i="72" s="1"/>
  <c r="D54" i="53" l="1"/>
  <c r="H34" i="53"/>
  <c r="E31" i="62"/>
  <c r="E12" i="72"/>
  <c r="H14" i="62"/>
  <c r="E53" i="53"/>
  <c r="H41" i="62"/>
  <c r="E20" i="62"/>
  <c r="H61" i="53"/>
  <c r="C41" i="62"/>
  <c r="E41" i="62" s="1"/>
  <c r="H30" i="53"/>
  <c r="E22" i="75"/>
  <c r="F45" i="53"/>
  <c r="F54" i="53" s="1"/>
  <c r="E13" i="75"/>
  <c r="E9" i="53"/>
  <c r="E14" i="62"/>
  <c r="C15" i="72" s="1"/>
  <c r="E15" i="72" s="1"/>
  <c r="E21" i="72" s="1"/>
  <c r="E19" i="75"/>
  <c r="F31" i="53"/>
  <c r="H22" i="53"/>
  <c r="E22" i="53"/>
  <c r="C31" i="53"/>
  <c r="D56" i="53"/>
  <c r="D63" i="53" s="1"/>
  <c r="D65" i="53" s="1"/>
  <c r="D67" i="53" s="1"/>
  <c r="E45" i="53"/>
  <c r="C54" i="53"/>
  <c r="E54" i="53" s="1"/>
  <c r="H9" i="53"/>
  <c r="G54" i="53"/>
  <c r="E34" i="53"/>
  <c r="F20" i="62"/>
  <c r="H20" i="62" s="1"/>
  <c r="H31" i="62"/>
  <c r="C21" i="72" l="1"/>
  <c r="H54" i="53"/>
  <c r="H45" i="53"/>
  <c r="E31" i="53"/>
  <c r="C56" i="53"/>
  <c r="G56" i="53"/>
  <c r="G63" i="53" s="1"/>
  <c r="G65" i="53" s="1"/>
  <c r="G67" i="53" s="1"/>
  <c r="F56" i="53"/>
  <c r="H31" i="53"/>
  <c r="F63" i="53" l="1"/>
  <c r="H56" i="53"/>
  <c r="C63" i="53"/>
  <c r="E56" i="53"/>
  <c r="H63" i="53" l="1"/>
  <c r="F65" i="53"/>
  <c r="E63" i="53"/>
  <c r="C65" i="53"/>
  <c r="H65" i="53" l="1"/>
  <c r="F67" i="53"/>
  <c r="H67" i="53" s="1"/>
  <c r="E65" i="53"/>
  <c r="C67" i="53"/>
  <c r="E67" i="53" s="1"/>
  <c r="B2" i="91" l="1"/>
  <c r="B1" i="91"/>
  <c r="B1" i="89" l="1"/>
  <c r="B1" i="88"/>
  <c r="B1" i="87"/>
  <c r="B1" i="86"/>
  <c r="B1" i="85"/>
  <c r="B1" i="84"/>
  <c r="B1" i="83"/>
  <c r="B1" i="82"/>
  <c r="B1" i="81"/>
  <c r="D22" i="81" l="1"/>
  <c r="E22" i="81"/>
  <c r="F22" i="81"/>
  <c r="G22" i="81"/>
  <c r="B2" i="89" l="1"/>
  <c r="B2" i="88"/>
  <c r="B2" i="87"/>
  <c r="B2" i="86"/>
  <c r="B2" i="85"/>
  <c r="B2" i="84"/>
  <c r="B2" i="83"/>
  <c r="B2" i="82"/>
  <c r="B2" i="81"/>
  <c r="C19" i="85" l="1"/>
  <c r="D12" i="84"/>
  <c r="C12" i="84"/>
  <c r="D7" i="84"/>
  <c r="C7"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I19" i="82"/>
  <c r="I18" i="82"/>
  <c r="I17" i="82"/>
  <c r="I16" i="82"/>
  <c r="I15" i="82"/>
  <c r="I14" i="82"/>
  <c r="I12" i="82"/>
  <c r="I11" i="82"/>
  <c r="I10" i="82"/>
  <c r="I9" i="82"/>
  <c r="I8" i="82"/>
  <c r="I7" i="82"/>
  <c r="H21" i="81"/>
  <c r="H20" i="81"/>
  <c r="H19" i="81"/>
  <c r="H18" i="81"/>
  <c r="H17" i="81"/>
  <c r="H16" i="81"/>
  <c r="H15" i="81"/>
  <c r="H14" i="81"/>
  <c r="H13" i="81"/>
  <c r="H12" i="81"/>
  <c r="H11" i="81"/>
  <c r="H10" i="81"/>
  <c r="H9" i="81"/>
  <c r="H8" i="81"/>
  <c r="C19" i="84" l="1"/>
  <c r="D19" i="84"/>
  <c r="H22" i="81"/>
  <c r="I34" i="83"/>
  <c r="I21" i="82"/>
  <c r="B2" i="80"/>
  <c r="B1" i="80"/>
  <c r="B2" i="79" l="1"/>
  <c r="B2" i="37"/>
  <c r="B2" i="74"/>
  <c r="B2" i="64"/>
  <c r="B2" i="35"/>
  <c r="B2" i="69"/>
  <c r="B2" i="77"/>
  <c r="B2" i="28"/>
  <c r="B2" i="73"/>
  <c r="B2" i="72"/>
  <c r="C5" i="6" l="1"/>
  <c r="G5" i="6"/>
  <c r="F5" i="6"/>
  <c r="E5" i="6"/>
  <c r="D5" i="6"/>
  <c r="G5" i="71"/>
  <c r="F5" i="71"/>
  <c r="E5" i="71"/>
  <c r="D5" i="71"/>
  <c r="C5" i="71"/>
  <c r="G6" i="71" l="1"/>
  <c r="G13" i="71" s="1"/>
  <c r="F6" i="71"/>
  <c r="F13" i="71" s="1"/>
  <c r="E6" i="71"/>
  <c r="E13" i="71" s="1"/>
  <c r="D6" i="71"/>
  <c r="D13" i="71" s="1"/>
  <c r="C6" i="71"/>
  <c r="C13" i="71" s="1"/>
  <c r="C35" i="79" l="1"/>
  <c r="B1" i="79" l="1"/>
  <c r="B1" i="37"/>
  <c r="B1" i="74"/>
  <c r="B1" i="64"/>
  <c r="B1" i="35"/>
  <c r="B1" i="69"/>
  <c r="B1" i="77"/>
  <c r="B1" i="28"/>
  <c r="B1" i="73"/>
  <c r="B1" i="72"/>
  <c r="B1" i="6"/>
  <c r="C21" i="77" l="1"/>
  <c r="D16" i="77"/>
  <c r="D17" i="77"/>
  <c r="D15" i="77"/>
  <c r="D12" i="77"/>
  <c r="D13" i="77"/>
  <c r="D11" i="77"/>
  <c r="D8" i="77"/>
  <c r="D9" i="77"/>
  <c r="D7" i="77"/>
  <c r="C20" i="77"/>
  <c r="C19" i="77"/>
  <c r="D21" i="77" l="1"/>
  <c r="D19" i="77"/>
  <c r="D20" i="77"/>
  <c r="C30" i="79"/>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I7" i="37"/>
  <c r="H7" i="37"/>
  <c r="G7" i="37"/>
  <c r="F7" i="37"/>
  <c r="F21" i="37" s="1"/>
  <c r="C7" i="37"/>
  <c r="G21" i="37" l="1"/>
  <c r="H21" i="37"/>
  <c r="I21" i="37"/>
  <c r="J21" i="37"/>
  <c r="N14" i="37"/>
  <c r="E14" i="37"/>
  <c r="E7" i="37"/>
  <c r="C21" i="37"/>
  <c r="N8" i="37"/>
  <c r="E21" i="37" l="1"/>
  <c r="C18" i="79" s="1"/>
  <c r="C36" i="79" s="1"/>
  <c r="C38" i="79" s="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D22" i="74" l="1"/>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C45" i="69" l="1"/>
  <c r="C25" i="69"/>
</calcChain>
</file>

<file path=xl/sharedStrings.xml><?xml version="1.0" encoding="utf-8"?>
<sst xmlns="http://schemas.openxmlformats.org/spreadsheetml/2006/main" count="1162" uniqueCount="767">
  <si>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</si>
  <si>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</si>
  <si>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</si>
  <si>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</si>
  <si>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</si>
  <si>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</si>
  <si>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</si>
  <si>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</si>
  <si>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</si>
  <si>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</si>
  <si>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</si>
  <si>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</si>
  <si>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</si>
  <si>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</si>
  <si>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</si>
  <si>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</si>
  <si>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</si>
  <si>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</si>
  <si>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</si>
  <si>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</si>
  <si>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</si>
  <si>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</si>
  <si>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</si>
  <si>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</si>
  <si>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</si>
  <si>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</si>
  <si>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</si>
  <si>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</si>
  <si>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</si>
  <si>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</si>
  <si>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</si>
  <si>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</si>
  <si>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</si>
  <si>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</si>
  <si>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</si>
  <si>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</si>
  <si>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</si>
  <si>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</si>
  <si>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</si>
  <si>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</si>
  <si>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</si>
  <si>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</si>
  <si>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</si>
  <si>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</si>
  <si>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</si>
  <si>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</si>
  <si>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</si>
  <si>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</si>
  <si>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</si>
  <si>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</si>
  <si>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</si>
  <si>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</si>
  <si>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</si>
  <si>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</si>
  <si>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</si>
  <si>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</si>
  <si>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</si>
  <si>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</si>
  <si>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</si>
  <si>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</si>
  <si>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</si>
  <si>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</si>
  <si>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</si>
  <si>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</si>
  <si>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</si>
  <si>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</si>
  <si>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</si>
  <si>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</si>
  <si>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</si>
  <si>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</si>
  <si>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</si>
  <si>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</si>
  <si>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</si>
  <si>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</si>
  <si>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</si>
  <si>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</si>
  <si>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</si>
  <si>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</si>
  <si>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</si>
  <si>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</si>
  <si>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</si>
  <si>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</si>
  <si>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</si>
  <si>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</si>
  <si>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</si>
  <si>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</si>
  <si>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</si>
  <si>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</si>
  <si>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</si>
  <si>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</si>
  <si>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</si>
  <si>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</si>
  <si>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</si>
  <si>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</si>
  <si>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</si>
  <si>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</si>
  <si>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</si>
  <si>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</si>
  <si>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</si>
  <si>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</si>
  <si>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</si>
  <si>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</si>
  <si>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</si>
  <si>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</si>
  <si>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</si>
  <si>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</si>
  <si>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</si>
  <si>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</si>
  <si>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</si>
  <si>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</si>
  <si>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</si>
  <si>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</si>
  <si>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</si>
  <si>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</si>
  <si>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</si>
  <si>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</si>
  <si>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</si>
  <si>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</si>
  <si>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</si>
  <si>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</si>
  <si>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</si>
  <si>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</si>
  <si>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</si>
  <si>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</si>
  <si>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</si>
  <si>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</si>
  <si>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</si>
  <si>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</si>
  <si>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</si>
  <si>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</si>
  <si>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</si>
  <si>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</si>
  <si>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</si>
  <si>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</si>
  <si>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</si>
  <si>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</si>
  <si>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</si>
  <si>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</si>
  <si>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</si>
  <si>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</si>
  <si>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</si>
  <si>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</si>
  <si>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</si>
  <si>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</si>
  <si>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</si>
  <si>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</si>
  <si>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</si>
  <si>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</si>
  <si>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</si>
  <si>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</si>
  <si>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</si>
  <si>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</si>
  <si>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</si>
  <si>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</si>
  <si>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</si>
  <si>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</si>
  <si>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</si>
  <si>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</si>
  <si>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</si>
  <si>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</si>
  <si>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</si>
  <si>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</si>
  <si>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</si>
  <si>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</si>
  <si>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</si>
  <si>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</si>
  <si>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</si>
  <si>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</si>
  <si>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</si>
  <si>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</si>
  <si>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</si>
  <si>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</si>
  <si>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</si>
  <si>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</si>
  <si>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</si>
  <si>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</si>
  <si>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</si>
  <si>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</si>
  <si>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</si>
  <si>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</si>
  <si>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</si>
  <si>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</si>
  <si>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</si>
  <si>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</si>
  <si>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</si>
  <si>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</si>
  <si>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</si>
  <si>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</si>
  <si>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</si>
  <si>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</si>
  <si>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</si>
  <si>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</si>
  <si>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</si>
  <si>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</si>
  <si>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</si>
  <si>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</si>
  <si>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</si>
  <si>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</si>
  <si>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</si>
  <si>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</si>
  <si>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</si>
  <si>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</si>
  <si>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</si>
  <si>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</si>
  <si>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</si>
  <si>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</si>
  <si>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</si>
  <si>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</si>
  <si>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</si>
  <si>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</si>
  <si>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</si>
  <si>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</si>
  <si>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</si>
  <si>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</si>
  <si>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</si>
  <si>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</si>
  <si>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</si>
  <si>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</si>
  <si>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</si>
  <si>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</si>
  <si>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</si>
  <si>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</si>
  <si>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</si>
  <si>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</si>
  <si>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</si>
  <si>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</si>
  <si>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</si>
  <si>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</si>
  <si>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</si>
  <si>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</si>
  <si>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</si>
  <si>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</si>
  <si>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</si>
  <si>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</si>
  <si>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</si>
  <si>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</si>
  <si>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</si>
  <si>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</si>
  <si>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</si>
  <si>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</si>
  <si>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</si>
  <si>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</si>
  <si>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</si>
  <si>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</si>
  <si>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</si>
  <si>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</si>
  <si>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</si>
  <si>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</si>
  <si>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</si>
  <si>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</si>
  <si>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</si>
  <si>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</si>
  <si>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</si>
  <si>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</si>
  <si>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</si>
  <si>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</si>
  <si>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</si>
  <si>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</si>
  <si>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</si>
  <si>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</si>
  <si>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</si>
  <si>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</si>
  <si>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</si>
  <si>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</si>
  <si>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</si>
  <si>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</si>
  <si>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</si>
  <si>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</si>
  <si>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</si>
  <si>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</si>
  <si>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</si>
  <si>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</si>
  <si>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</si>
  <si>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</si>
  <si>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</si>
  <si>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</si>
  <si>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</si>
  <si>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</si>
  <si>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</si>
  <si>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</si>
  <si>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</si>
  <si>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</si>
  <si>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</si>
  <si>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</si>
  <si>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</si>
  <si>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</si>
  <si>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</si>
  <si>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</si>
  <si>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</si>
  <si>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</si>
  <si>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</si>
  <si>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</si>
  <si>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</si>
  <si>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</si>
  <si>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</si>
  <si>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</si>
  <si>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</si>
  <si>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</si>
  <si>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</si>
  <si>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</si>
  <si>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</si>
  <si>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</si>
  <si>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</si>
  <si>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</si>
  <si>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</si>
  <si>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</si>
  <si>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</si>
  <si>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</si>
  <si>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</si>
  <si>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</si>
  <si>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</si>
  <si>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</si>
  <si>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</si>
  <si>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</si>
  <si>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</si>
  <si>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</si>
  <si>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</si>
  <si>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</si>
  <si>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</si>
  <si>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</si>
  <si>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</si>
  <si>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</si>
  <si>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</si>
  <si>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</si>
  <si>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</si>
  <si>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</si>
  <si>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</si>
  <si>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</si>
  <si>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</si>
  <si>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</si>
  <si>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</si>
  <si>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</si>
  <si>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</si>
  <si>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</si>
  <si>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</si>
  <si>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</si>
  <si>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</si>
  <si>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</si>
  <si>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</si>
  <si>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</si>
  <si>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</si>
  <si>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</si>
  <si>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</si>
  <si>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</si>
  <si>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</si>
  <si>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</si>
  <si>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</si>
  <si>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</si>
  <si>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</si>
  <si>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</si>
  <si>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</si>
  <si>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</si>
  <si>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</si>
  <si>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</si>
  <si>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</si>
  <si>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</si>
  <si>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</si>
  <si>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</si>
  <si>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</si>
  <si>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</si>
  <si>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</si>
  <si>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</si>
  <si>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</si>
  <si>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</si>
  <si>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</si>
  <si>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</si>
  <si>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</si>
  <si>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</si>
  <si>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</si>
  <si>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</si>
  <si>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</si>
  <si>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</si>
  <si>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</si>
  <si>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</si>
  <si>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</si>
  <si>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</si>
  <si>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</si>
  <si>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</si>
  <si>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</si>
  <si>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</si>
  <si>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</si>
  <si>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</si>
  <si>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</si>
  <si>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</si>
  <si>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</si>
  <si>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</si>
  <si>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</si>
  <si>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</si>
  <si>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</si>
  <si>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</si>
  <si>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</si>
  <si>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</si>
  <si>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</si>
  <si>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</si>
  <si>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</si>
  <si>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</si>
  <si>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</si>
  <si>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</si>
  <si>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</si>
  <si>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</si>
  <si>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</si>
  <si>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</si>
  <si>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</si>
  <si>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</si>
  <si>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</si>
  <si>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</si>
  <si>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</si>
  <si>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</si>
  <si>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</si>
  <si>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</si>
  <si>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</si>
  <si>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</si>
  <si>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</si>
  <si>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</si>
  <si>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</si>
  <si>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</si>
  <si>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</si>
  <si>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</si>
  <si>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</si>
  <si>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</si>
  <si>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</si>
  <si>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</si>
  <si>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</si>
  <si>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</si>
  <si>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</si>
  <si>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</si>
  <si>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</si>
  <si>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</si>
  <si>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</si>
  <si>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</si>
  <si>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</si>
  <si>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</si>
  <si>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</si>
  <si>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</si>
  <si>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</si>
  <si>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</si>
  <si>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</si>
  <si>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</si>
  <si>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</si>
  <si>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</si>
  <si>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</si>
  <si>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</si>
  <si>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</si>
  <si>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</si>
  <si>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</si>
  <si>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</si>
  <si>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</si>
  <si>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</si>
  <si>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</si>
  <si>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</si>
  <si>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</si>
  <si>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</si>
  <si>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</si>
  <si>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</si>
  <si>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</si>
  <si>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</si>
  <si>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</si>
  <si>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</si>
  <si>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</si>
  <si>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</si>
  <si>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</si>
  <si>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</si>
  <si>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</si>
  <si>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</si>
  <si>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</si>
  <si>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</si>
  <si>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</si>
  <si>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</si>
  <si>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</si>
  <si>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</si>
  <si>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</si>
  <si>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</si>
  <si>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</si>
  <si>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</si>
  <si>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</si>
  <si>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</si>
  <si>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</si>
  <si>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</si>
  <si>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</si>
  <si>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</si>
  <si>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</si>
  <si>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</si>
  <si>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</si>
  <si>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</si>
  <si>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</si>
  <si>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</si>
  <si>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</si>
  <si>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</si>
  <si>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</si>
  <si>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</si>
  <si>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</si>
  <si>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</si>
  <si>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</si>
  <si>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</si>
  <si>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</si>
  <si>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</si>
  <si>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</si>
  <si>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</si>
  <si>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</si>
  <si>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</si>
  <si>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</si>
  <si>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</si>
  <si>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</si>
  <si>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</si>
  <si>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</si>
  <si>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</si>
  <si>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</si>
  <si>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</si>
  <si>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</si>
  <si>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</si>
  <si>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</si>
  <si>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</si>
  <si>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</si>
  <si>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</si>
  <si>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</si>
  <si>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</si>
  <si>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</si>
  <si>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</si>
  <si>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</si>
  <si>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</si>
  <si>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</si>
  <si>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</si>
  <si>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</si>
  <si>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</si>
  <si>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</si>
  <si>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</si>
  <si>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</si>
  <si>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</si>
  <si>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</si>
  <si>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</si>
  <si>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</si>
  <si>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</si>
  <si>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</si>
  <si>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</si>
  <si>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</si>
  <si>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</si>
  <si>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</si>
  <si>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</si>
  <si>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</si>
  <si>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</si>
  <si>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</si>
  <si>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</si>
  <si>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</si>
  <si>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</si>
  <si>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</si>
  <si>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</si>
  <si>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</si>
  <si>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</si>
  <si>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</si>
  <si>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</si>
  <si>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</si>
  <si>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</si>
  <si>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</si>
  <si>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</si>
  <si>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</si>
  <si>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</si>
  <si>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</si>
  <si>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</si>
  <si>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</si>
  <si>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</si>
  <si>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</si>
  <si>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</si>
  <si>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</si>
  <si>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</si>
  <si>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</si>
  <si>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</si>
  <si>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</si>
  <si>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</si>
  <si>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</si>
  <si>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</si>
  <si>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</si>
  <si>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</si>
  <si>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</si>
  <si>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</si>
  <si>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</si>
  <si>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</si>
  <si>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</si>
  <si>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</si>
  <si>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</si>
  <si>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</si>
  <si>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</si>
  <si>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</si>
  <si>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</si>
  <si>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</si>
  <si>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</si>
  <si>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</si>
  <si>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</si>
  <si>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</si>
  <si>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</si>
  <si>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</si>
  <si>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</si>
  <si>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</si>
  <si>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</si>
  <si>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</si>
  <si>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</si>
  <si>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</si>
  <si>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</si>
  <si>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</si>
  <si>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</si>
  <si>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</si>
  <si>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</si>
  <si>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</si>
  <si>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</si>
  <si>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</si>
  <si>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</si>
  <si>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</si>
  <si>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</si>
  <si>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</si>
  <si>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</si>
  <si>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</si>
  <si>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</si>
  <si>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</si>
  <si>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</si>
  <si>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</si>
  <si>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</si>
  <si>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</si>
  <si>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</si>
  <si>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</si>
  <si>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</si>
  <si>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</si>
  <si>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</si>
  <si>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</si>
  <si>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</si>
  <si>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</si>
  <si>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</si>
  <si>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</si>
  <si>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</si>
  <si>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</si>
  <si>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</si>
  <si>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</si>
  <si>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</si>
  <si>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</si>
  <si>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</si>
  <si>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</si>
  <si>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</si>
  <si>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</si>
  <si>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</si>
  <si>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</si>
  <si>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</si>
  <si>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</si>
  <si>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</si>
  <si>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</si>
  <si>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</si>
  <si>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</si>
  <si>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</si>
  <si>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</si>
  <si>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</si>
  <si>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</si>
  <si>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</si>
  <si>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</si>
  <si>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</si>
  <si>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</si>
  <si>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</si>
  <si>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</si>
  <si>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</si>
  <si>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</si>
  <si>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</si>
  <si>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</si>
  <si>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</si>
  <si>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</si>
  <si>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</si>
  <si>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</si>
  <si>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</si>
  <si>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</si>
  <si>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</si>
  <si>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</si>
  <si>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</si>
  <si>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</si>
  <si>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</si>
  <si>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</si>
  <si>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</si>
  <si>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</si>
  <si>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</si>
  <si>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</si>
  <si>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</si>
  <si>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</si>
  <si>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</si>
  <si>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</si>
  <si>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</si>
  <si>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</si>
  <si>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</si>
  <si>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</si>
  <si>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</si>
  <si>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</si>
  <si>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</si>
  <si>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</si>
  <si>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</si>
  <si>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</si>
  <si>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</si>
  <si>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</si>
  <si>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</si>
  <si>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</si>
  <si>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</si>
  <si>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</si>
  <si>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</si>
  <si>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</si>
  <si>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</si>
  <si>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</si>
  <si>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</si>
  <si>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</si>
  <si>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</si>
  <si>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</si>
  <si>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</si>
  <si>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</si>
  <si>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</si>
  <si>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</si>
  <si>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</si>
  <si>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</si>
  <si>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</si>
  <si>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</si>
  <si>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</si>
  <si>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</si>
  <si>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</si>
  <si>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</si>
  <si>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</si>
  <si>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მათ შორის მეორად კაპიტალში ჩასათვლელი ინსტრუმენტები</t>
  </si>
  <si>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</si>
  <si>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</si>
  <si>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</si>
  <si>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</si>
  <si>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</si>
  <si>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</si>
  <si>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</si>
  <si>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</si>
  <si>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</si>
  <si>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</si>
  <si>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</si>
  <si>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</si>
  <si>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</si>
  <si>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</si>
  <si>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</si>
  <si>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</si>
  <si>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</si>
  <si>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</si>
  <si>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</si>
  <si>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</si>
  <si>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</si>
  <si>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</si>
  <si>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</si>
  <si>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ზოგადი და ხარისხობრივი ინფორმაცია საცალო პროდუქტებზე</t>
  </si>
  <si>
    <t>სს " პაშა ბანკი საქართველო"</t>
  </si>
  <si>
    <t>ფარიდ მამმადოვი</t>
  </si>
  <si>
    <t>ნიკოლოზ შურღაია</t>
  </si>
  <si>
    <t>www.pashabank.ge</t>
  </si>
  <si>
    <t xml:space="preserve">არიფ პაშაევი </t>
  </si>
  <si>
    <t xml:space="preserve">არზუ ალიევა </t>
  </si>
  <si>
    <t xml:space="preserve">ლეილა ალიევა </t>
  </si>
  <si>
    <t>მირ ჯამალ პაშაევი</t>
  </si>
  <si>
    <t>ღსს "პაშა ბანკი" (PASHA Bank OJSC) -</t>
  </si>
  <si>
    <t>გენერალური დირექტორი</t>
  </si>
  <si>
    <t>სელიმ ბერენტ</t>
  </si>
  <si>
    <t>ფინანსური დირექტორი</t>
  </si>
  <si>
    <t>ლევან ალადაშვილი</t>
  </si>
  <si>
    <t>რისკების დირექტორი</t>
  </si>
  <si>
    <t>გიორგი ჩანადირი</t>
  </si>
  <si>
    <t>ინფორმაციული ტექნოლოგიებისა და საოპერაციოს დირექტორი</t>
  </si>
  <si>
    <t>შაჰინ მამმადოვი</t>
  </si>
  <si>
    <t>არადამოუკიდებელ წევრი</t>
  </si>
  <si>
    <t>გიორგი ღლონტი</t>
  </si>
  <si>
    <t>დამოუკიდებელი წევრი</t>
  </si>
  <si>
    <t>ებრუ ოგან კნოტტნერუს</t>
  </si>
  <si>
    <t>ჯალალ გასიმოვი</t>
  </si>
  <si>
    <t>არადამოუკიდებელი თავმჯდომარე</t>
  </si>
  <si>
    <t>ცხრილი 9 (Capital), N2</t>
  </si>
  <si>
    <t>ცხრილი 9 (Capital), N6</t>
  </si>
  <si>
    <t>ცხრილი 9 (Capital), N37</t>
  </si>
  <si>
    <t>ცხრილი 9 (Capital), N39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</si>
</sst>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409]mmmm\ d\,\ yyyy;@"/>
    <numFmt numFmtId="195" formatCode="_-* #,##0_р_._-;\-* #,##0_р_._-;_-* &quot;-&quot;??_р_._-;_-@_-"/>
    <numFmt numFmtId="196" formatCode="_(* #,##0.00_);_(* \(#,##0.00\);_(* \-??_);_(@_)"/>
    <numFmt numFmtId="197" formatCode="_([$€-2]* #,##0.00_);_([$€-2]* \(#,##0.00\);_([$€-2]* &quot;-&quot;??_)"/>
    <numFmt numFmtId="198" formatCode="_(* #,##0_);_(* \(#,##0\);_(* \-??_);_(@_)"/>
  </numFmts>
  <fonts count="143">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b/>
      <sz val="9"/>
      <color theme="1"/>
      <name val="Calibri"/>
      <family val="1"/>
      <scheme val="minor"/>
    </font>
    <font>
      <sz val="9"/>
      <color rgb="FF000000"/>
      <name val="Sylfaen"/>
      <family val="1"/>
    </font>
    <font>
      <b/>
      <sz val="9"/>
      <color rgb="FF000000"/>
      <name val="Sylfaen"/>
      <family val="1"/>
    </font>
    <font>
      <sz val="10"/>
      <name val="Times New Roman"/>
      <family val="1"/>
    </font>
    <font>
      <sz val="10"/>
      <name val="Tahoma"/>
      <family val="2"/>
    </font>
    <font>
      <sz val="10"/>
      <name val="MS Sans Serif"/>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b/>
      <i/>
      <sz val="10"/>
      <name val="Arial"/>
      <family val="2"/>
      <charset val="204"/>
    </font>
    <font>
      <sz val="11"/>
      <color rgb="FF000000"/>
      <name val="Calibri"/>
      <family val="2"/>
      <charset val="1"/>
    </font>
    <font>
      <sz val="10"/>
      <color indexed="8"/>
      <name val="Calibri"/>
      <family val="2"/>
      <charset val="1"/>
    </font>
    <font>
      <b/>
      <sz val="9"/>
      <color theme="1"/>
      <name val="Calibri"/>
      <family val="2"/>
      <scheme val="minor"/>
    </font>
    <font>
      <sz val="9"/>
      <name val="Calibri"/>
      <family val="2"/>
      <charset val="1"/>
    </font>
    <font>
      <b/>
      <sz val="9"/>
      <color rgb="FFFF0000"/>
      <name val="Sylfaen"/>
      <family val="1"/>
    </font>
  </fonts>
  <fills count="83">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
      <patternFill patternType="solid">
        <fgColor theme="0"/>
      </patternFill>
    </fill>
  </fills>
  <borders count="18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indexed="64"/>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auto="1"/>
      </left>
      <right style="medium">
        <color indexed="64"/>
      </right>
      <top style="thin">
        <color auto="1"/>
      </top>
      <bottom/>
      <diagonal/>
    </border>
    <border>
      <left style="thin">
        <color indexed="8"/>
      </left>
      <right style="medium">
        <color indexed="8"/>
      </right>
      <top style="thin">
        <color indexed="8"/>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style="thin">
        <color auto="1"/>
      </left>
      <right style="thin">
        <color auto="1"/>
      </right>
      <top style="thin">
        <color auto="1"/>
      </top>
      <bottom style="thin">
        <color auto="1"/>
      </bottom>
      <diagonal/>
    </border>
    <border>
      <left style="thin">
        <color theme="6" tint="-0.499984740745262"/>
      </left>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s>
  <cellStyleXfs count="31379">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68" fontId="42"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68" fontId="42"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69" fontId="42"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1" fillId="9" borderId="35"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0" fontId="40" fillId="64" borderId="41" applyNumberFormat="0" applyAlignment="0" applyProtection="0"/>
    <xf numFmtId="168" fontId="42" fillId="64" borderId="41" applyNumberFormat="0" applyAlignment="0" applyProtection="0"/>
    <xf numFmtId="169" fontId="42" fillId="64" borderId="41" applyNumberFormat="0" applyAlignment="0" applyProtection="0"/>
    <xf numFmtId="168" fontId="42" fillId="64" borderId="41" applyNumberFormat="0" applyAlignment="0" applyProtection="0"/>
    <xf numFmtId="168" fontId="42" fillId="64" borderId="41" applyNumberFormat="0" applyAlignment="0" applyProtection="0"/>
    <xf numFmtId="169" fontId="42" fillId="64" borderId="41" applyNumberFormat="0" applyAlignment="0" applyProtection="0"/>
    <xf numFmtId="168" fontId="42" fillId="64" borderId="41" applyNumberFormat="0" applyAlignment="0" applyProtection="0"/>
    <xf numFmtId="168" fontId="42" fillId="64" borderId="41" applyNumberFormat="0" applyAlignment="0" applyProtection="0"/>
    <xf numFmtId="169" fontId="42" fillId="64" borderId="41" applyNumberFormat="0" applyAlignment="0" applyProtection="0"/>
    <xf numFmtId="168" fontId="42" fillId="64" borderId="41" applyNumberFormat="0" applyAlignment="0" applyProtection="0"/>
    <xf numFmtId="168" fontId="42" fillId="64" borderId="41" applyNumberFormat="0" applyAlignment="0" applyProtection="0"/>
    <xf numFmtId="169" fontId="42" fillId="64" borderId="41" applyNumberFormat="0" applyAlignment="0" applyProtection="0"/>
    <xf numFmtId="168" fontId="42" fillId="64" borderId="41" applyNumberFormat="0" applyAlignment="0" applyProtection="0"/>
    <xf numFmtId="0" fontId="40" fillId="64" borderId="41" applyNumberFormat="0" applyAlignment="0" applyProtection="0"/>
    <xf numFmtId="0" fontId="43" fillId="65" borderId="42" applyNumberFormat="0" applyAlignment="0" applyProtection="0"/>
    <xf numFmtId="0" fontId="44" fillId="10" borderId="38" applyNumberFormat="0" applyAlignment="0" applyProtection="0"/>
    <xf numFmtId="168"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0" fontId="43"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0" fontId="44" fillId="10" borderId="38"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169" fontId="45" fillId="65" borderId="42" applyNumberFormat="0" applyAlignment="0" applyProtection="0"/>
    <xf numFmtId="168" fontId="45" fillId="65" borderId="42" applyNumberFormat="0" applyAlignment="0" applyProtection="0"/>
    <xf numFmtId="0" fontId="43" fillId="65" borderId="42"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43">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2" applyNumberFormat="0" applyAlignment="0" applyProtection="0">
      <alignment horizontal="left" vertical="center"/>
    </xf>
    <xf numFmtId="0" fontId="56" fillId="0" borderId="32" applyNumberFormat="0" applyAlignment="0" applyProtection="0">
      <alignment horizontal="left" vertical="center"/>
    </xf>
    <xf numFmtId="168" fontId="56" fillId="0" borderId="32"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4" applyNumberFormat="0" applyFill="0" applyAlignment="0" applyProtection="0"/>
    <xf numFmtId="169" fontId="57" fillId="0" borderId="44" applyNumberFormat="0" applyFill="0" applyAlignment="0" applyProtection="0"/>
    <xf numFmtId="0"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9"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9"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9" fontId="57" fillId="0" borderId="44" applyNumberFormat="0" applyFill="0" applyAlignment="0" applyProtection="0"/>
    <xf numFmtId="168" fontId="57" fillId="0" borderId="44" applyNumberFormat="0" applyFill="0" applyAlignment="0" applyProtection="0"/>
    <xf numFmtId="168" fontId="57" fillId="0" borderId="44" applyNumberFormat="0" applyFill="0" applyAlignment="0" applyProtection="0"/>
    <xf numFmtId="169" fontId="57" fillId="0" borderId="44" applyNumberFormat="0" applyFill="0" applyAlignment="0" applyProtection="0"/>
    <xf numFmtId="168" fontId="57" fillId="0" borderId="44" applyNumberFormat="0" applyFill="0" applyAlignment="0" applyProtection="0"/>
    <xf numFmtId="0" fontId="57" fillId="0" borderId="44" applyNumberFormat="0" applyFill="0" applyAlignment="0" applyProtection="0"/>
    <xf numFmtId="0" fontId="58" fillId="0" borderId="45" applyNumberFormat="0" applyFill="0" applyAlignment="0" applyProtection="0"/>
    <xf numFmtId="169" fontId="58" fillId="0" borderId="45" applyNumberFormat="0" applyFill="0" applyAlignment="0" applyProtection="0"/>
    <xf numFmtId="0"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168" fontId="58" fillId="0" borderId="45" applyNumberFormat="0" applyFill="0" applyAlignment="0" applyProtection="0"/>
    <xf numFmtId="169" fontId="58" fillId="0" borderId="45" applyNumberFormat="0" applyFill="0" applyAlignment="0" applyProtection="0"/>
    <xf numFmtId="168" fontId="58" fillId="0" borderId="45" applyNumberFormat="0" applyFill="0" applyAlignment="0" applyProtection="0"/>
    <xf numFmtId="0" fontId="58" fillId="0" borderId="45" applyNumberFormat="0" applyFill="0" applyAlignment="0" applyProtection="0"/>
    <xf numFmtId="0" fontId="59" fillId="0" borderId="46" applyNumberFormat="0" applyFill="0" applyAlignment="0" applyProtection="0"/>
    <xf numFmtId="169"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168" fontId="59" fillId="0" borderId="46" applyNumberFormat="0" applyFill="0" applyAlignment="0" applyProtection="0"/>
    <xf numFmtId="169" fontId="59" fillId="0" borderId="46" applyNumberFormat="0" applyFill="0" applyAlignment="0" applyProtection="0"/>
    <xf numFmtId="168" fontId="59" fillId="0" borderId="46" applyNumberFormat="0" applyFill="0" applyAlignment="0" applyProtection="0"/>
    <xf numFmtId="0" fontId="59" fillId="0" borderId="46"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68" fontId="70"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68" fontId="70"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69" fontId="70"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9" fillId="8" borderId="35"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0" fontId="68" fillId="43" borderId="41" applyNumberFormat="0" applyAlignment="0" applyProtection="0"/>
    <xf numFmtId="168" fontId="70" fillId="43" borderId="41" applyNumberFormat="0" applyAlignment="0" applyProtection="0"/>
    <xf numFmtId="169" fontId="70" fillId="43" borderId="41" applyNumberFormat="0" applyAlignment="0" applyProtection="0"/>
    <xf numFmtId="168" fontId="70" fillId="43" borderId="41" applyNumberFormat="0" applyAlignment="0" applyProtection="0"/>
    <xf numFmtId="168" fontId="70" fillId="43" borderId="41" applyNumberFormat="0" applyAlignment="0" applyProtection="0"/>
    <xf numFmtId="169" fontId="70" fillId="43" borderId="41" applyNumberFormat="0" applyAlignment="0" applyProtection="0"/>
    <xf numFmtId="168" fontId="70" fillId="43" borderId="41" applyNumberFormat="0" applyAlignment="0" applyProtection="0"/>
    <xf numFmtId="168" fontId="70" fillId="43" borderId="41" applyNumberFormat="0" applyAlignment="0" applyProtection="0"/>
    <xf numFmtId="169" fontId="70" fillId="43" borderId="41" applyNumberFormat="0" applyAlignment="0" applyProtection="0"/>
    <xf numFmtId="168" fontId="70" fillId="43" borderId="41" applyNumberFormat="0" applyAlignment="0" applyProtection="0"/>
    <xf numFmtId="168" fontId="70" fillId="43" borderId="41" applyNumberFormat="0" applyAlignment="0" applyProtection="0"/>
    <xf numFmtId="169" fontId="70" fillId="43" borderId="41" applyNumberFormat="0" applyAlignment="0" applyProtection="0"/>
    <xf numFmtId="168" fontId="70" fillId="43" borderId="41" applyNumberFormat="0" applyAlignment="0" applyProtection="0"/>
    <xf numFmtId="0" fontId="68" fillId="43" borderId="41"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7" applyNumberFormat="0" applyFill="0" applyAlignment="0" applyProtection="0"/>
    <xf numFmtId="0" fontId="72" fillId="0" borderId="37" applyNumberFormat="0" applyFill="0" applyAlignment="0" applyProtection="0"/>
    <xf numFmtId="168" fontId="73" fillId="0" borderId="47"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0" fontId="71" fillId="0" borderId="4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168" fontId="73" fillId="0" borderId="47"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168" fontId="73" fillId="0" borderId="47"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168" fontId="73" fillId="0" borderId="47" applyNumberFormat="0" applyFill="0" applyAlignment="0" applyProtection="0"/>
    <xf numFmtId="168" fontId="73" fillId="0" borderId="47" applyNumberFormat="0" applyFill="0" applyAlignment="0" applyProtection="0"/>
    <xf numFmtId="169" fontId="73" fillId="0" borderId="47" applyNumberFormat="0" applyFill="0" applyAlignment="0" applyProtection="0"/>
    <xf numFmtId="168" fontId="73" fillId="0" borderId="47" applyNumberFormat="0" applyFill="0" applyAlignment="0" applyProtection="0"/>
    <xf numFmtId="0" fontId="71" fillId="0" borderId="47"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8"/>
    <xf numFmtId="169" fontId="28" fillId="0" borderId="48"/>
    <xf numFmtId="168" fontId="28" fillId="0" borderId="4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168" fontId="2" fillId="0" borderId="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9" fillId="74" borderId="49" applyNumberFormat="0" applyFont="0" applyAlignment="0" applyProtection="0"/>
    <xf numFmtId="168" fontId="2" fillId="0" borderId="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169" fontId="2" fillId="0" borderId="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 fillId="0" borderId="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30" fillId="11" borderId="3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9"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168" fontId="2" fillId="0" borderId="0"/>
    <xf numFmtId="0" fontId="2" fillId="74" borderId="49" applyNumberFormat="0" applyFont="0" applyAlignment="0" applyProtection="0"/>
    <xf numFmtId="0" fontId="2" fillId="74" borderId="49" applyNumberFormat="0" applyFont="0" applyAlignment="0" applyProtection="0"/>
    <xf numFmtId="169" fontId="2" fillId="0" borderId="0"/>
    <xf numFmtId="168" fontId="2" fillId="0" borderId="0"/>
    <xf numFmtId="168" fontId="2" fillId="0" borderId="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0" fontId="2" fillId="74" borderId="49"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68" fontId="87"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68" fontId="87"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69" fontId="87"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6" fillId="9" borderId="36"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0" fontId="85" fillId="64" borderId="50" applyNumberFormat="0" applyAlignment="0" applyProtection="0"/>
    <xf numFmtId="168" fontId="87" fillId="64" borderId="50" applyNumberFormat="0" applyAlignment="0" applyProtection="0"/>
    <xf numFmtId="169" fontId="87" fillId="64" borderId="50" applyNumberFormat="0" applyAlignment="0" applyProtection="0"/>
    <xf numFmtId="168" fontId="87" fillId="64" borderId="50" applyNumberFormat="0" applyAlignment="0" applyProtection="0"/>
    <xf numFmtId="168" fontId="87" fillId="64" borderId="50" applyNumberFormat="0" applyAlignment="0" applyProtection="0"/>
    <xf numFmtId="169" fontId="87" fillId="64" borderId="50" applyNumberFormat="0" applyAlignment="0" applyProtection="0"/>
    <xf numFmtId="168" fontId="87" fillId="64" borderId="50" applyNumberFormat="0" applyAlignment="0" applyProtection="0"/>
    <xf numFmtId="168" fontId="87" fillId="64" borderId="50" applyNumberFormat="0" applyAlignment="0" applyProtection="0"/>
    <xf numFmtId="169" fontId="87" fillId="64" borderId="50" applyNumberFormat="0" applyAlignment="0" applyProtection="0"/>
    <xf numFmtId="168" fontId="87" fillId="64" borderId="50" applyNumberFormat="0" applyAlignment="0" applyProtection="0"/>
    <xf numFmtId="168" fontId="87" fillId="64" borderId="50" applyNumberFormat="0" applyAlignment="0" applyProtection="0"/>
    <xf numFmtId="169" fontId="87" fillId="64" borderId="50" applyNumberFormat="0" applyAlignment="0" applyProtection="0"/>
    <xf numFmtId="168" fontId="87" fillId="64" borderId="50" applyNumberFormat="0" applyAlignment="0" applyProtection="0"/>
    <xf numFmtId="0" fontId="85" fillId="64" borderId="50"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68" fontId="96"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68" fontId="96"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69" fontId="96"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6" fillId="0" borderId="40"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0" fontId="49" fillId="0" borderId="51" applyNumberFormat="0" applyFill="0" applyAlignment="0" applyProtection="0"/>
    <xf numFmtId="168" fontId="96" fillId="0" borderId="51" applyNumberFormat="0" applyFill="0" applyAlignment="0" applyProtection="0"/>
    <xf numFmtId="169" fontId="96" fillId="0" borderId="51" applyNumberFormat="0" applyFill="0" applyAlignment="0" applyProtection="0"/>
    <xf numFmtId="168" fontId="96" fillId="0" borderId="51" applyNumberFormat="0" applyFill="0" applyAlignment="0" applyProtection="0"/>
    <xf numFmtId="168" fontId="96" fillId="0" borderId="51" applyNumberFormat="0" applyFill="0" applyAlignment="0" applyProtection="0"/>
    <xf numFmtId="169" fontId="96" fillId="0" borderId="51" applyNumberFormat="0" applyFill="0" applyAlignment="0" applyProtection="0"/>
    <xf numFmtId="168" fontId="96" fillId="0" borderId="51" applyNumberFormat="0" applyFill="0" applyAlignment="0" applyProtection="0"/>
    <xf numFmtId="168" fontId="96" fillId="0" borderId="51" applyNumberFormat="0" applyFill="0" applyAlignment="0" applyProtection="0"/>
    <xf numFmtId="169" fontId="96" fillId="0" borderId="51" applyNumberFormat="0" applyFill="0" applyAlignment="0" applyProtection="0"/>
    <xf numFmtId="168" fontId="96" fillId="0" borderId="51" applyNumberFormat="0" applyFill="0" applyAlignment="0" applyProtection="0"/>
    <xf numFmtId="168" fontId="96" fillId="0" borderId="51" applyNumberFormat="0" applyFill="0" applyAlignment="0" applyProtection="0"/>
    <xf numFmtId="169" fontId="96" fillId="0" borderId="51" applyNumberFormat="0" applyFill="0" applyAlignment="0" applyProtection="0"/>
    <xf numFmtId="168" fontId="96" fillId="0" borderId="51" applyNumberFormat="0" applyFill="0" applyAlignment="0" applyProtection="0"/>
    <xf numFmtId="0" fontId="49" fillId="0" borderId="51" applyNumberFormat="0" applyFill="0" applyAlignment="0" applyProtection="0"/>
    <xf numFmtId="0" fontId="27" fillId="0" borderId="52"/>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88" applyNumberFormat="0" applyFill="0" applyAlignment="0" applyProtection="0"/>
    <xf numFmtId="168" fontId="96" fillId="0" borderId="88" applyNumberFormat="0" applyFill="0" applyAlignment="0" applyProtection="0"/>
    <xf numFmtId="169" fontId="96" fillId="0" borderId="88" applyNumberFormat="0" applyFill="0" applyAlignment="0" applyProtection="0"/>
    <xf numFmtId="168" fontId="96" fillId="0" borderId="88" applyNumberFormat="0" applyFill="0" applyAlignment="0" applyProtection="0"/>
    <xf numFmtId="168" fontId="96" fillId="0" borderId="88" applyNumberFormat="0" applyFill="0" applyAlignment="0" applyProtection="0"/>
    <xf numFmtId="169" fontId="96" fillId="0" borderId="88" applyNumberFormat="0" applyFill="0" applyAlignment="0" applyProtection="0"/>
    <xf numFmtId="168" fontId="96" fillId="0" borderId="88" applyNumberFormat="0" applyFill="0" applyAlignment="0" applyProtection="0"/>
    <xf numFmtId="168" fontId="96" fillId="0" borderId="88" applyNumberFormat="0" applyFill="0" applyAlignment="0" applyProtection="0"/>
    <xf numFmtId="169" fontId="96" fillId="0" borderId="88" applyNumberFormat="0" applyFill="0" applyAlignment="0" applyProtection="0"/>
    <xf numFmtId="168" fontId="96" fillId="0" borderId="88" applyNumberFormat="0" applyFill="0" applyAlignment="0" applyProtection="0"/>
    <xf numFmtId="168" fontId="96" fillId="0" borderId="88" applyNumberFormat="0" applyFill="0" applyAlignment="0" applyProtection="0"/>
    <xf numFmtId="169" fontId="96" fillId="0" borderId="88" applyNumberFormat="0" applyFill="0" applyAlignment="0" applyProtection="0"/>
    <xf numFmtId="168" fontId="96"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69" fontId="96"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68" fontId="96"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68" fontId="96"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0" fontId="49" fillId="0" borderId="88" applyNumberFormat="0" applyFill="0" applyAlignment="0" applyProtection="0"/>
    <xf numFmtId="188" fontId="2" fillId="70" borderId="83" applyFont="0">
      <alignment horizontal="right" vertical="center"/>
    </xf>
    <xf numFmtId="3" fontId="2" fillId="70" borderId="83" applyFont="0">
      <alignment horizontal="right" vertical="center"/>
    </xf>
    <xf numFmtId="0" fontId="85" fillId="64" borderId="87" applyNumberFormat="0" applyAlignment="0" applyProtection="0"/>
    <xf numFmtId="168" fontId="87" fillId="64" borderId="87" applyNumberFormat="0" applyAlignment="0" applyProtection="0"/>
    <xf numFmtId="169" fontId="87" fillId="64" borderId="87" applyNumberFormat="0" applyAlignment="0" applyProtection="0"/>
    <xf numFmtId="168" fontId="87" fillId="64" borderId="87" applyNumberFormat="0" applyAlignment="0" applyProtection="0"/>
    <xf numFmtId="168" fontId="87" fillId="64" borderId="87" applyNumberFormat="0" applyAlignment="0" applyProtection="0"/>
    <xf numFmtId="169" fontId="87" fillId="64" borderId="87" applyNumberFormat="0" applyAlignment="0" applyProtection="0"/>
    <xf numFmtId="168" fontId="87" fillId="64" borderId="87" applyNumberFormat="0" applyAlignment="0" applyProtection="0"/>
    <xf numFmtId="168" fontId="87" fillId="64" borderId="87" applyNumberFormat="0" applyAlignment="0" applyProtection="0"/>
    <xf numFmtId="169" fontId="87" fillId="64" borderId="87" applyNumberFormat="0" applyAlignment="0" applyProtection="0"/>
    <xf numFmtId="168" fontId="87" fillId="64" borderId="87" applyNumberFormat="0" applyAlignment="0" applyProtection="0"/>
    <xf numFmtId="168" fontId="87" fillId="64" borderId="87" applyNumberFormat="0" applyAlignment="0" applyProtection="0"/>
    <xf numFmtId="169" fontId="87" fillId="64" borderId="87" applyNumberFormat="0" applyAlignment="0" applyProtection="0"/>
    <xf numFmtId="168" fontId="87"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169" fontId="87"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168" fontId="87"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168" fontId="87"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0" fontId="85" fillId="64" borderId="87" applyNumberFormat="0" applyAlignment="0" applyProtection="0"/>
    <xf numFmtId="3" fontId="2" fillId="75" borderId="83" applyFont="0">
      <alignment horizontal="right" vertical="center"/>
      <protection locked="0"/>
    </xf>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 fillId="74" borderId="86" applyNumberFormat="0" applyFont="0" applyAlignment="0" applyProtection="0"/>
    <xf numFmtId="0" fontId="29" fillId="74" borderId="86" applyNumberFormat="0" applyFont="0" applyAlignment="0" applyProtection="0"/>
    <xf numFmtId="0" fontId="2" fillId="74" borderId="86" applyNumberFormat="0" applyFont="0" applyAlignment="0" applyProtection="0"/>
    <xf numFmtId="0" fontId="2"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0" fontId="29" fillId="74" borderId="86" applyNumberFormat="0" applyFont="0" applyAlignment="0" applyProtection="0"/>
    <xf numFmtId="3" fontId="2" fillId="72" borderId="83" applyFont="0">
      <alignment horizontal="right" vertical="center"/>
      <protection locked="0"/>
    </xf>
    <xf numFmtId="0" fontId="68" fillId="43" borderId="85" applyNumberFormat="0" applyAlignment="0" applyProtection="0"/>
    <xf numFmtId="168" fontId="70" fillId="43" borderId="85" applyNumberFormat="0" applyAlignment="0" applyProtection="0"/>
    <xf numFmtId="169" fontId="70" fillId="43" borderId="85" applyNumberFormat="0" applyAlignment="0" applyProtection="0"/>
    <xf numFmtId="168" fontId="70" fillId="43" borderId="85" applyNumberFormat="0" applyAlignment="0" applyProtection="0"/>
    <xf numFmtId="168" fontId="70" fillId="43" borderId="85" applyNumberFormat="0" applyAlignment="0" applyProtection="0"/>
    <xf numFmtId="169" fontId="70" fillId="43" borderId="85" applyNumberFormat="0" applyAlignment="0" applyProtection="0"/>
    <xf numFmtId="168" fontId="70" fillId="43" borderId="85" applyNumberFormat="0" applyAlignment="0" applyProtection="0"/>
    <xf numFmtId="168" fontId="70" fillId="43" borderId="85" applyNumberFormat="0" applyAlignment="0" applyProtection="0"/>
    <xf numFmtId="169" fontId="70" fillId="43" borderId="85" applyNumberFormat="0" applyAlignment="0" applyProtection="0"/>
    <xf numFmtId="168" fontId="70" fillId="43" borderId="85" applyNumberFormat="0" applyAlignment="0" applyProtection="0"/>
    <xf numFmtId="168" fontId="70" fillId="43" borderId="85" applyNumberFormat="0" applyAlignment="0" applyProtection="0"/>
    <xf numFmtId="169" fontId="70" fillId="43" borderId="85" applyNumberFormat="0" applyAlignment="0" applyProtection="0"/>
    <xf numFmtId="168" fontId="70"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169" fontId="70"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168" fontId="70"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168" fontId="70"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68" fillId="43" borderId="85" applyNumberFormat="0" applyAlignment="0" applyProtection="0"/>
    <xf numFmtId="0" fontId="2" fillId="71" borderId="84" applyNumberFormat="0" applyFont="0" applyBorder="0" applyProtection="0">
      <alignment horizontal="left" vertical="center"/>
    </xf>
    <xf numFmtId="9" fontId="2" fillId="71" borderId="83" applyFont="0" applyProtection="0">
      <alignment horizontal="right" vertical="center"/>
    </xf>
    <xf numFmtId="3" fontId="2" fillId="71" borderId="83" applyFont="0" applyProtection="0">
      <alignment horizontal="right" vertical="center"/>
    </xf>
    <xf numFmtId="0" fontId="64" fillId="70" borderId="84" applyFont="0" applyBorder="0">
      <alignment horizontal="center" wrapText="1"/>
    </xf>
    <xf numFmtId="168" fontId="56" fillId="0" borderId="81">
      <alignment horizontal="left" vertical="center"/>
    </xf>
    <xf numFmtId="0" fontId="56" fillId="0" borderId="81">
      <alignment horizontal="left" vertical="center"/>
    </xf>
    <xf numFmtId="0" fontId="56" fillId="0" borderId="81">
      <alignment horizontal="left" vertical="center"/>
    </xf>
    <xf numFmtId="0" fontId="2" fillId="69" borderId="83" applyNumberFormat="0" applyFont="0" applyBorder="0" applyProtection="0">
      <alignment horizontal="center" vertical="center"/>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38" fillId="0" borderId="83" applyNumberFormat="0" applyAlignment="0">
      <alignment horizontal="right"/>
      <protection locked="0"/>
    </xf>
    <xf numFmtId="0" fontId="40" fillId="64" borderId="85" applyNumberFormat="0" applyAlignment="0" applyProtection="0"/>
    <xf numFmtId="168" fontId="42" fillId="64" borderId="85" applyNumberFormat="0" applyAlignment="0" applyProtection="0"/>
    <xf numFmtId="169" fontId="42" fillId="64" borderId="85" applyNumberFormat="0" applyAlignment="0" applyProtection="0"/>
    <xf numFmtId="168" fontId="42" fillId="64" borderId="85" applyNumberFormat="0" applyAlignment="0" applyProtection="0"/>
    <xf numFmtId="168" fontId="42" fillId="64" borderId="85" applyNumberFormat="0" applyAlignment="0" applyProtection="0"/>
    <xf numFmtId="169" fontId="42" fillId="64" borderId="85" applyNumberFormat="0" applyAlignment="0" applyProtection="0"/>
    <xf numFmtId="168" fontId="42" fillId="64" borderId="85" applyNumberFormat="0" applyAlignment="0" applyProtection="0"/>
    <xf numFmtId="168" fontId="42" fillId="64" borderId="85" applyNumberFormat="0" applyAlignment="0" applyProtection="0"/>
    <xf numFmtId="169" fontId="42" fillId="64" borderId="85" applyNumberFormat="0" applyAlignment="0" applyProtection="0"/>
    <xf numFmtId="168" fontId="42" fillId="64" borderId="85" applyNumberFormat="0" applyAlignment="0" applyProtection="0"/>
    <xf numFmtId="168" fontId="42" fillId="64" borderId="85" applyNumberFormat="0" applyAlignment="0" applyProtection="0"/>
    <xf numFmtId="169" fontId="42" fillId="64" borderId="85" applyNumberFormat="0" applyAlignment="0" applyProtection="0"/>
    <xf numFmtId="168" fontId="42"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169" fontId="42"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168" fontId="42"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168" fontId="42"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40" fillId="64" borderId="85"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168" fontId="42"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168" fontId="42"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169" fontId="42"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0" fontId="40"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168" fontId="42" fillId="64" borderId="118" applyNumberFormat="0" applyAlignment="0" applyProtection="0"/>
    <xf numFmtId="169" fontId="42" fillId="64" borderId="118" applyNumberFormat="0" applyAlignment="0" applyProtection="0"/>
    <xf numFmtId="168" fontId="42" fillId="64" borderId="118" applyNumberFormat="0" applyAlignment="0" applyProtection="0"/>
    <xf numFmtId="0" fontId="40" fillId="64"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168" fontId="70"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168" fontId="70"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169" fontId="70"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0" fontId="68"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168" fontId="70" fillId="43" borderId="118" applyNumberFormat="0" applyAlignment="0" applyProtection="0"/>
    <xf numFmtId="169" fontId="70" fillId="43" borderId="118" applyNumberFormat="0" applyAlignment="0" applyProtection="0"/>
    <xf numFmtId="168" fontId="70" fillId="43" borderId="118" applyNumberFormat="0" applyAlignment="0" applyProtection="0"/>
    <xf numFmtId="0" fontId="68" fillId="43" borderId="118" applyNumberFormat="0" applyAlignment="0" applyProtection="0"/>
    <xf numFmtId="168" fontId="56" fillId="0" borderId="141">
      <alignment horizontal="left" vertical="center"/>
    </xf>
    <xf numFmtId="0" fontId="56" fillId="0" borderId="141">
      <alignment horizontal="left" vertical="center"/>
    </xf>
    <xf numFmtId="0" fontId="56" fillId="0" borderId="141">
      <alignment horizontal="left" vertical="center"/>
    </xf>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9"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2" fillId="74" borderId="119" applyNumberFormat="0" applyFon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168" fontId="87"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168" fontId="87"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169" fontId="87"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0" fontId="85"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168" fontId="87" fillId="64" borderId="120" applyNumberFormat="0" applyAlignment="0" applyProtection="0"/>
    <xf numFmtId="169" fontId="87" fillId="64" borderId="120" applyNumberFormat="0" applyAlignment="0" applyProtection="0"/>
    <xf numFmtId="168" fontId="87" fillId="64" borderId="120" applyNumberFormat="0" applyAlignment="0" applyProtection="0"/>
    <xf numFmtId="0" fontId="85" fillId="64" borderId="120" applyNumberFormat="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68" fontId="96"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68" fontId="96"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69" fontId="96"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0" fontId="49"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168" fontId="96" fillId="0" borderId="121" applyNumberFormat="0" applyFill="0" applyAlignment="0" applyProtection="0"/>
    <xf numFmtId="169" fontId="96" fillId="0" borderId="121" applyNumberFormat="0" applyFill="0" applyAlignment="0" applyProtection="0"/>
    <xf numFmtId="168" fontId="96" fillId="0" borderId="121" applyNumberFormat="0" applyFill="0" applyAlignment="0" applyProtection="0"/>
    <xf numFmtId="0" fontId="49" fillId="0" borderId="121" applyNumberFormat="0" applyFill="0" applyAlignment="0" applyProtection="0"/>
    <xf numFmtId="0" fontId="49" fillId="0" borderId="126" applyNumberFormat="0" applyFill="0" applyAlignment="0" applyProtection="0"/>
    <xf numFmtId="168" fontId="96" fillId="0" borderId="126" applyNumberFormat="0" applyFill="0" applyAlignment="0" applyProtection="0"/>
    <xf numFmtId="169" fontId="96" fillId="0" borderId="126" applyNumberFormat="0" applyFill="0" applyAlignment="0" applyProtection="0"/>
    <xf numFmtId="168" fontId="96" fillId="0" borderId="126" applyNumberFormat="0" applyFill="0" applyAlignment="0" applyProtection="0"/>
    <xf numFmtId="168" fontId="96" fillId="0" borderId="126" applyNumberFormat="0" applyFill="0" applyAlignment="0" applyProtection="0"/>
    <xf numFmtId="169" fontId="96" fillId="0" borderId="126" applyNumberFormat="0" applyFill="0" applyAlignment="0" applyProtection="0"/>
    <xf numFmtId="168" fontId="96" fillId="0" borderId="126" applyNumberFormat="0" applyFill="0" applyAlignment="0" applyProtection="0"/>
    <xf numFmtId="168" fontId="96" fillId="0" borderId="126" applyNumberFormat="0" applyFill="0" applyAlignment="0" applyProtection="0"/>
    <xf numFmtId="169" fontId="96" fillId="0" borderId="126" applyNumberFormat="0" applyFill="0" applyAlignment="0" applyProtection="0"/>
    <xf numFmtId="168" fontId="96" fillId="0" borderId="126" applyNumberFormat="0" applyFill="0" applyAlignment="0" applyProtection="0"/>
    <xf numFmtId="168" fontId="96" fillId="0" borderId="126" applyNumberFormat="0" applyFill="0" applyAlignment="0" applyProtection="0"/>
    <xf numFmtId="169" fontId="96" fillId="0" borderId="126" applyNumberFormat="0" applyFill="0" applyAlignment="0" applyProtection="0"/>
    <xf numFmtId="168" fontId="96"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169" fontId="96"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168" fontId="96"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168" fontId="96"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49" fillId="0" borderId="126" applyNumberFormat="0" applyFill="0" applyAlignment="0" applyProtection="0"/>
    <xf numFmtId="0" fontId="85" fillId="64" borderId="125" applyNumberFormat="0" applyAlignment="0" applyProtection="0"/>
    <xf numFmtId="168" fontId="87" fillId="64" borderId="125" applyNumberFormat="0" applyAlignment="0" applyProtection="0"/>
    <xf numFmtId="169" fontId="87" fillId="64" borderId="125" applyNumberFormat="0" applyAlignment="0" applyProtection="0"/>
    <xf numFmtId="168" fontId="87" fillId="64" borderId="125" applyNumberFormat="0" applyAlignment="0" applyProtection="0"/>
    <xf numFmtId="168" fontId="87" fillId="64" borderId="125" applyNumberFormat="0" applyAlignment="0" applyProtection="0"/>
    <xf numFmtId="169" fontId="87" fillId="64" borderId="125" applyNumberFormat="0" applyAlignment="0" applyProtection="0"/>
    <xf numFmtId="168" fontId="87" fillId="64" borderId="125" applyNumberFormat="0" applyAlignment="0" applyProtection="0"/>
    <xf numFmtId="168" fontId="87" fillId="64" borderId="125" applyNumberFormat="0" applyAlignment="0" applyProtection="0"/>
    <xf numFmtId="169" fontId="87" fillId="64" borderId="125" applyNumberFormat="0" applyAlignment="0" applyProtection="0"/>
    <xf numFmtId="168" fontId="87" fillId="64" borderId="125" applyNumberFormat="0" applyAlignment="0" applyProtection="0"/>
    <xf numFmtId="168" fontId="87" fillId="64" borderId="125" applyNumberFormat="0" applyAlignment="0" applyProtection="0"/>
    <xf numFmtId="169" fontId="87" fillId="64" borderId="125" applyNumberFormat="0" applyAlignment="0" applyProtection="0"/>
    <xf numFmtId="168" fontId="87"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169" fontId="87"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168" fontId="87"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168" fontId="87"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85" fillId="64" borderId="125" applyNumberForma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 fillId="74" borderId="124" applyNumberFormat="0" applyFont="0" applyAlignment="0" applyProtection="0"/>
    <xf numFmtId="0" fontId="29" fillId="74" borderId="124" applyNumberFormat="0" applyFont="0" applyAlignment="0" applyProtection="0"/>
    <xf numFmtId="0" fontId="2" fillId="74" borderId="124" applyNumberFormat="0" applyFont="0" applyAlignment="0" applyProtection="0"/>
    <xf numFmtId="0" fontId="2"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29" fillId="74" borderId="124" applyNumberFormat="0" applyFont="0" applyAlignment="0" applyProtection="0"/>
    <xf numFmtId="0" fontId="68" fillId="43" borderId="123" applyNumberFormat="0" applyAlignment="0" applyProtection="0"/>
    <xf numFmtId="168" fontId="70" fillId="43" borderId="123" applyNumberFormat="0" applyAlignment="0" applyProtection="0"/>
    <xf numFmtId="169" fontId="70" fillId="43" borderId="123" applyNumberFormat="0" applyAlignment="0" applyProtection="0"/>
    <xf numFmtId="168" fontId="70" fillId="43" borderId="123" applyNumberFormat="0" applyAlignment="0" applyProtection="0"/>
    <xf numFmtId="168" fontId="70" fillId="43" borderId="123" applyNumberFormat="0" applyAlignment="0" applyProtection="0"/>
    <xf numFmtId="169" fontId="70" fillId="43" borderId="123" applyNumberFormat="0" applyAlignment="0" applyProtection="0"/>
    <xf numFmtId="168" fontId="70" fillId="43" borderId="123" applyNumberFormat="0" applyAlignment="0" applyProtection="0"/>
    <xf numFmtId="168" fontId="70" fillId="43" borderId="123" applyNumberFormat="0" applyAlignment="0" applyProtection="0"/>
    <xf numFmtId="169" fontId="70" fillId="43" borderId="123" applyNumberFormat="0" applyAlignment="0" applyProtection="0"/>
    <xf numFmtId="168" fontId="70" fillId="43" borderId="123" applyNumberFormat="0" applyAlignment="0" applyProtection="0"/>
    <xf numFmtId="168" fontId="70" fillId="43" borderId="123" applyNumberFormat="0" applyAlignment="0" applyProtection="0"/>
    <xf numFmtId="169" fontId="70" fillId="43" borderId="123" applyNumberFormat="0" applyAlignment="0" applyProtection="0"/>
    <xf numFmtId="168" fontId="70"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169" fontId="70"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168" fontId="70"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168" fontId="70"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0" fontId="68" fillId="43" borderId="123" applyNumberFormat="0" applyAlignment="0" applyProtection="0"/>
    <xf numFmtId="168" fontId="56" fillId="0" borderId="122">
      <alignment horizontal="left" vertical="center"/>
    </xf>
    <xf numFmtId="0" fontId="56" fillId="0" borderId="122">
      <alignment horizontal="left" vertical="center"/>
    </xf>
    <xf numFmtId="0" fontId="56" fillId="0" borderId="122">
      <alignment horizontal="left" vertical="center"/>
    </xf>
    <xf numFmtId="0" fontId="40" fillId="64" borderId="123" applyNumberFormat="0" applyAlignment="0" applyProtection="0"/>
    <xf numFmtId="168" fontId="42" fillId="64" borderId="123" applyNumberFormat="0" applyAlignment="0" applyProtection="0"/>
    <xf numFmtId="169" fontId="42" fillId="64" borderId="123" applyNumberFormat="0" applyAlignment="0" applyProtection="0"/>
    <xf numFmtId="168" fontId="42" fillId="64" borderId="123" applyNumberFormat="0" applyAlignment="0" applyProtection="0"/>
    <xf numFmtId="168" fontId="42" fillId="64" borderId="123" applyNumberFormat="0" applyAlignment="0" applyProtection="0"/>
    <xf numFmtId="169" fontId="42" fillId="64" borderId="123" applyNumberFormat="0" applyAlignment="0" applyProtection="0"/>
    <xf numFmtId="168" fontId="42" fillId="64" borderId="123" applyNumberFormat="0" applyAlignment="0" applyProtection="0"/>
    <xf numFmtId="168" fontId="42" fillId="64" borderId="123" applyNumberFormat="0" applyAlignment="0" applyProtection="0"/>
    <xf numFmtId="169" fontId="42" fillId="64" borderId="123" applyNumberFormat="0" applyAlignment="0" applyProtection="0"/>
    <xf numFmtId="168" fontId="42" fillId="64" borderId="123" applyNumberFormat="0" applyAlignment="0" applyProtection="0"/>
    <xf numFmtId="168" fontId="42" fillId="64" borderId="123" applyNumberFormat="0" applyAlignment="0" applyProtection="0"/>
    <xf numFmtId="169" fontId="42" fillId="64" borderId="123" applyNumberFormat="0" applyAlignment="0" applyProtection="0"/>
    <xf numFmtId="168" fontId="42"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169" fontId="42"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168" fontId="42"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168" fontId="42"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3"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9"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9"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9"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9"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168" fontId="96" fillId="0" borderId="131" applyNumberFormat="0" applyFill="0" applyAlignment="0" applyProtection="0"/>
    <xf numFmtId="169" fontId="96"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9"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168" fontId="96"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49" fillId="0" borderId="131" applyNumberFormat="0" applyFill="0" applyAlignment="0" applyProtection="0"/>
    <xf numFmtId="0" fontId="85"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168" fontId="87" fillId="64" borderId="130" applyNumberFormat="0" applyAlignment="0" applyProtection="0"/>
    <xf numFmtId="169" fontId="87"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9"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168" fontId="87"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85" fillId="64" borderId="130" applyNumberForma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29" fillId="74" borderId="129" applyNumberFormat="0" applyFont="0" applyAlignment="0" applyProtection="0"/>
    <xf numFmtId="0" fontId="68"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168" fontId="70" fillId="43" borderId="128" applyNumberFormat="0" applyAlignment="0" applyProtection="0"/>
    <xf numFmtId="169" fontId="70"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9"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70"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0" fontId="68" fillId="43" borderId="128" applyNumberFormat="0" applyAlignment="0" applyProtection="0"/>
    <xf numFmtId="168" fontId="56" fillId="0" borderId="132">
      <alignment horizontal="left" vertical="center"/>
    </xf>
    <xf numFmtId="0" fontId="56" fillId="0" borderId="132">
      <alignment horizontal="left" vertical="center"/>
    </xf>
    <xf numFmtId="0" fontId="56" fillId="0" borderId="132">
      <alignment horizontal="left" vertical="center"/>
    </xf>
    <xf numFmtId="0" fontId="40"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168" fontId="42" fillId="64" borderId="128" applyNumberFormat="0" applyAlignment="0" applyProtection="0"/>
    <xf numFmtId="169" fontId="42"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9"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68" fontId="42"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0" fontId="40" fillId="64" borderId="128" applyNumberFormat="0" applyAlignment="0" applyProtection="0"/>
    <xf numFmtId="194" fontId="1" fillId="0" borderId="0"/>
    <xf numFmtId="43" fontId="1" fillId="0" borderId="0"/>
    <xf numFmtId="9" fontId="1" fillId="0" borderId="0"/>
    <xf numFmtId="166" fontId="1" fillId="0" borderId="0"/>
    <xf numFmtId="166" fontId="1" fillId="0" borderId="0" applyFont="0" applyFill="0" applyBorder="0" applyAlignment="0" applyProtection="0"/>
    <xf numFmtId="197" fontId="2" fillId="0" borderId="0" applyFont="0" applyFill="0" applyBorder="0" applyAlignment="0" applyProtection="0"/>
    <xf numFmtId="195"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9" fillId="0" borderId="0" applyFont="0" applyFill="0" applyBorder="0" applyAlignment="0" applyProtection="0"/>
    <xf numFmtId="43" fontId="8" fillId="0" borderId="0" applyFont="0" applyFill="0" applyBorder="0" applyAlignment="0" applyProtection="0"/>
    <xf numFmtId="194" fontId="27" fillId="0" borderId="0"/>
    <xf numFmtId="44" fontId="8" fillId="0" borderId="0" applyFont="0" applyFill="0" applyBorder="0" applyAlignment="0" applyProtection="0"/>
    <xf numFmtId="38" fontId="130" fillId="0" borderId="43">
      <alignment vertical="center"/>
    </xf>
    <xf numFmtId="194" fontId="2" fillId="0" borderId="0" applyFont="0" applyFill="0" applyBorder="0" applyAlignment="0" applyProtection="0"/>
    <xf numFmtId="194" fontId="8" fillId="0" borderId="0" applyFont="0" applyFill="0" applyBorder="0" applyAlignment="0" applyProtection="0"/>
    <xf numFmtId="194" fontId="2" fillId="0" borderId="0"/>
    <xf numFmtId="194" fontId="8" fillId="0" borderId="0"/>
    <xf numFmtId="194" fontId="38" fillId="0" borderId="83" applyNumberFormat="0" applyAlignment="0">
      <alignment horizontal="right"/>
      <protection locked="0"/>
    </xf>
    <xf numFmtId="194" fontId="2" fillId="69" borderId="83" applyNumberFormat="0" applyFont="0" applyBorder="0" applyProtection="0">
      <alignment horizontal="center" vertical="center"/>
    </xf>
    <xf numFmtId="194" fontId="56" fillId="0" borderId="32" applyNumberFormat="0" applyAlignment="0" applyProtection="0">
      <alignment horizontal="left" vertical="center"/>
    </xf>
    <xf numFmtId="194" fontId="56" fillId="0" borderId="122">
      <alignment horizontal="left" vertical="center"/>
    </xf>
    <xf numFmtId="194" fontId="131" fillId="0" borderId="0"/>
    <xf numFmtId="194" fontId="132" fillId="0" borderId="0"/>
    <xf numFmtId="194" fontId="133" fillId="0" borderId="0"/>
    <xf numFmtId="194" fontId="134" fillId="0" borderId="0"/>
    <xf numFmtId="194" fontId="135" fillId="0" borderId="0"/>
    <xf numFmtId="194" fontId="136" fillId="0" borderId="0"/>
    <xf numFmtId="194" fontId="64" fillId="70" borderId="84" applyFont="0" applyBorder="0">
      <alignment horizontal="center" wrapText="1"/>
    </xf>
    <xf numFmtId="3" fontId="2" fillId="71" borderId="83" applyFont="0" applyProtection="0">
      <alignment horizontal="right" vertical="center"/>
    </xf>
    <xf numFmtId="9" fontId="2" fillId="71" borderId="83" applyFont="0" applyProtection="0">
      <alignment horizontal="right" vertical="center"/>
    </xf>
    <xf numFmtId="194" fontId="2" fillId="71" borderId="84" applyNumberFormat="0" applyFont="0" applyBorder="0" applyProtection="0">
      <alignment horizontal="left" vertical="center"/>
    </xf>
    <xf numFmtId="194" fontId="2" fillId="0" borderId="0">
      <alignment horizontal="center"/>
    </xf>
    <xf numFmtId="194" fontId="8" fillId="0" borderId="0">
      <alignment horizontal="center"/>
    </xf>
    <xf numFmtId="3" fontId="2" fillId="72" borderId="83" applyFont="0">
      <alignment horizontal="right" vertical="center"/>
      <protection locked="0"/>
    </xf>
    <xf numFmtId="194" fontId="2" fillId="0" borderId="0">
      <alignment horizontal="center"/>
    </xf>
    <xf numFmtId="194" fontId="8" fillId="0" borderId="0">
      <alignment horizontal="center"/>
    </xf>
    <xf numFmtId="194" fontId="8" fillId="0" borderId="0"/>
    <xf numFmtId="194" fontId="8" fillId="0" borderId="0"/>
    <xf numFmtId="194" fontId="8" fillId="0" borderId="0"/>
    <xf numFmtId="194" fontId="8" fillId="0" borderId="0"/>
    <xf numFmtId="194" fontId="8" fillId="0" borderId="0"/>
    <xf numFmtId="194" fontId="27" fillId="0" borderId="0"/>
    <xf numFmtId="194" fontId="8" fillId="0" borderId="0"/>
    <xf numFmtId="194" fontId="128" fillId="0" borderId="0"/>
    <xf numFmtId="194" fontId="8" fillId="0" borderId="0"/>
    <xf numFmtId="194" fontId="2" fillId="0" borderId="0"/>
    <xf numFmtId="194" fontId="29" fillId="0" borderId="0"/>
    <xf numFmtId="194" fontId="8" fillId="0" borderId="0"/>
    <xf numFmtId="194" fontId="8" fillId="0" borderId="0"/>
    <xf numFmtId="194" fontId="8" fillId="0" borderId="0"/>
    <xf numFmtId="3" fontId="2" fillId="75" borderId="83" applyFont="0">
      <alignment horizontal="right" vertical="center"/>
      <protection locked="0"/>
    </xf>
    <xf numFmtId="194" fontId="137" fillId="0" borderId="0"/>
    <xf numFmtId="0" fontId="2" fillId="71" borderId="84" applyNumberFormat="0" applyFont="0" applyBorder="0" applyProtection="0">
      <alignment horizontal="left" vertical="center"/>
    </xf>
    <xf numFmtId="9" fontId="128" fillId="0" borderId="0" applyFont="0" applyFill="0" applyBorder="0" applyAlignment="0" applyProtection="0"/>
    <xf numFmtId="0" fontId="2" fillId="69" borderId="83" applyNumberFormat="0" applyFont="0" applyBorder="0" applyProtection="0">
      <alignment horizontal="center" vertical="center"/>
    </xf>
    <xf numFmtId="0" fontId="64" fillId="70" borderId="84" applyFont="0" applyBorder="0">
      <alignment horizontal="center" wrapText="1"/>
    </xf>
    <xf numFmtId="194" fontId="2" fillId="0" borderId="0"/>
    <xf numFmtId="194" fontId="8" fillId="0" borderId="0"/>
    <xf numFmtId="3" fontId="2" fillId="70" borderId="83" applyFont="0">
      <alignment horizontal="right" vertical="center"/>
    </xf>
    <xf numFmtId="188" fontId="2" fillId="70" borderId="83" applyFont="0">
      <alignment horizontal="right" vertical="center"/>
    </xf>
    <xf numFmtId="194" fontId="27" fillId="0" borderId="0"/>
    <xf numFmtId="194" fontId="92" fillId="0" borderId="0"/>
    <xf numFmtId="194" fontId="2" fillId="0" borderId="0">
      <alignment horizontal="center" textRotation="90"/>
    </xf>
    <xf numFmtId="194" fontId="8" fillId="0" borderId="0">
      <alignment horizontal="center" textRotation="90"/>
    </xf>
    <xf numFmtId="197" fontId="8" fillId="0" borderId="0" applyFont="0" applyFill="0" applyBorder="0" applyAlignment="0" applyProtection="0"/>
    <xf numFmtId="196" fontId="138" fillId="0" borderId="0" applyBorder="0" applyProtection="0"/>
    <xf numFmtId="0" fontId="138" fillId="0" borderId="0"/>
    <xf numFmtId="196" fontId="138" fillId="0" borderId="0" applyBorder="0" applyProtection="0"/>
    <xf numFmtId="9" fontId="138" fillId="0" borderId="0" applyBorder="0" applyProtection="0"/>
    <xf numFmtId="0" fontId="2" fillId="0" borderId="0"/>
    <xf numFmtId="196" fontId="138" fillId="0" borderId="0" applyBorder="0" applyProtection="0"/>
    <xf numFmtId="0" fontId="8" fillId="0" borderId="0"/>
    <xf numFmtId="0" fontId="38" fillId="0" borderId="83" applyNumberFormat="0" applyAlignment="0">
      <alignment horizontal="right"/>
      <protection locked="0"/>
    </xf>
    <xf numFmtId="0" fontId="56" fillId="0" borderId="122">
      <alignment horizontal="left" vertical="center"/>
    </xf>
    <xf numFmtId="0" fontId="131" fillId="0" borderId="0"/>
    <xf numFmtId="0" fontId="132" fillId="0" borderId="0"/>
    <xf numFmtId="0" fontId="133" fillId="0" borderId="0"/>
    <xf numFmtId="0" fontId="134" fillId="0" borderId="0"/>
    <xf numFmtId="0" fontId="135" fillId="0" borderId="0"/>
    <xf numFmtId="0" fontId="136" fillId="0" borderId="0"/>
    <xf numFmtId="0" fontId="8" fillId="0" borderId="0">
      <alignment horizontal="center"/>
    </xf>
    <xf numFmtId="0" fontId="8" fillId="0" borderId="0">
      <alignment horizontal="center"/>
    </xf>
    <xf numFmtId="0" fontId="8" fillId="0" borderId="0"/>
    <xf numFmtId="0" fontId="8" fillId="0" borderId="0"/>
    <xf numFmtId="0" fontId="8" fillId="0" borderId="0"/>
    <xf numFmtId="0" fontId="8" fillId="0" borderId="0"/>
    <xf numFmtId="0" fontId="27" fillId="0" borderId="0"/>
    <xf numFmtId="0" fontId="128" fillId="0" borderId="0"/>
    <xf numFmtId="0" fontId="8" fillId="0" borderId="0"/>
    <xf numFmtId="0" fontId="29" fillId="0" borderId="0"/>
    <xf numFmtId="0" fontId="8" fillId="0" borderId="0"/>
    <xf numFmtId="0" fontId="8" fillId="0" borderId="0"/>
    <xf numFmtId="0" fontId="8" fillId="0" borderId="0"/>
    <xf numFmtId="0" fontId="137" fillId="0" borderId="0"/>
    <xf numFmtId="0" fontId="8" fillId="0" borderId="0"/>
    <xf numFmtId="0" fontId="8" fillId="0" borderId="0">
      <alignment horizontal="center" textRotation="90"/>
    </xf>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194" fontId="1" fillId="0" borderId="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2" fillId="69" borderId="133" applyNumberFormat="0" applyFont="0" applyBorder="0" applyProtection="0">
      <alignment horizontal="center" vertical="center"/>
    </xf>
    <xf numFmtId="0" fontId="56" fillId="0" borderId="135">
      <alignment horizontal="left" vertical="center"/>
    </xf>
    <xf numFmtId="0" fontId="56" fillId="0" borderId="135">
      <alignment horizontal="left" vertical="center"/>
    </xf>
    <xf numFmtId="168" fontId="56" fillId="0" borderId="135">
      <alignment horizontal="left" vertical="center"/>
    </xf>
    <xf numFmtId="0" fontId="64" fillId="70" borderId="134" applyFont="0" applyBorder="0">
      <alignment horizontal="center" wrapText="1"/>
    </xf>
    <xf numFmtId="3" fontId="2" fillId="71" borderId="133" applyFont="0" applyProtection="0">
      <alignment horizontal="right" vertical="center"/>
    </xf>
    <xf numFmtId="9" fontId="2" fillId="71" borderId="133" applyFont="0" applyProtection="0">
      <alignment horizontal="right" vertical="center"/>
    </xf>
    <xf numFmtId="0" fontId="2" fillId="71" borderId="134" applyNumberFormat="0" applyFont="0" applyBorder="0" applyProtection="0">
      <alignment horizontal="left" vertical="center"/>
    </xf>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3" fontId="2" fillId="72" borderId="133" applyFont="0">
      <alignment horizontal="right" vertical="center"/>
      <protection locked="0"/>
    </xf>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3" fontId="2" fillId="75" borderId="133" applyFont="0">
      <alignment horizontal="right" vertical="center"/>
      <protection locked="0"/>
    </xf>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3" fontId="2" fillId="70" borderId="133" applyFont="0">
      <alignment horizontal="right" vertical="center"/>
    </xf>
    <xf numFmtId="188" fontId="2" fillId="70" borderId="133" applyFont="0">
      <alignment horizontal="right" vertical="center"/>
    </xf>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88" fontId="2" fillId="70" borderId="133" applyFont="0">
      <alignment horizontal="right" vertical="center"/>
    </xf>
    <xf numFmtId="3" fontId="2" fillId="70" borderId="133" applyFont="0">
      <alignment horizontal="right" vertical="center"/>
    </xf>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3" fontId="2" fillId="75" borderId="133" applyFont="0">
      <alignment horizontal="right" vertical="center"/>
      <protection locked="0"/>
    </xf>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3" fontId="2" fillId="72" borderId="133" applyFont="0">
      <alignment horizontal="right" vertical="center"/>
      <protection locked="0"/>
    </xf>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2" fillId="71" borderId="134" applyNumberFormat="0" applyFont="0" applyBorder="0" applyProtection="0">
      <alignment horizontal="left" vertical="center"/>
    </xf>
    <xf numFmtId="9" fontId="2" fillId="71" borderId="133" applyFont="0" applyProtection="0">
      <alignment horizontal="right" vertical="center"/>
    </xf>
    <xf numFmtId="3" fontId="2" fillId="71" borderId="133" applyFont="0" applyProtection="0">
      <alignment horizontal="right" vertical="center"/>
    </xf>
    <xf numFmtId="0" fontId="64" fillId="70" borderId="134" applyFont="0" applyBorder="0">
      <alignment horizontal="center" wrapText="1"/>
    </xf>
    <xf numFmtId="168" fontId="56" fillId="0" borderId="135">
      <alignment horizontal="left" vertical="center"/>
    </xf>
    <xf numFmtId="0" fontId="56" fillId="0" borderId="135">
      <alignment horizontal="left" vertical="center"/>
    </xf>
    <xf numFmtId="0" fontId="56" fillId="0" borderId="135">
      <alignment horizontal="left" vertical="center"/>
    </xf>
    <xf numFmtId="0" fontId="2" fillId="69" borderId="133" applyNumberFormat="0" applyFont="0" applyBorder="0" applyProtection="0">
      <alignment horizontal="center" vertical="center"/>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38" fillId="0" borderId="133" applyNumberFormat="0" applyAlignment="0">
      <alignment horizontal="right"/>
      <protection locked="0"/>
    </xf>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94" fontId="38" fillId="0" borderId="133" applyNumberFormat="0" applyAlignment="0">
      <alignment horizontal="right"/>
      <protection locked="0"/>
    </xf>
    <xf numFmtId="194" fontId="2" fillId="69" borderId="133" applyNumberFormat="0" applyFont="0" applyBorder="0" applyProtection="0">
      <alignment horizontal="center" vertical="center"/>
    </xf>
    <xf numFmtId="194" fontId="56" fillId="0" borderId="135">
      <alignment horizontal="left" vertical="center"/>
    </xf>
    <xf numFmtId="194" fontId="64" fillId="70" borderId="134" applyFont="0" applyBorder="0">
      <alignment horizontal="center" wrapText="1"/>
    </xf>
    <xf numFmtId="3" fontId="2" fillId="71" borderId="133" applyFont="0" applyProtection="0">
      <alignment horizontal="right" vertical="center"/>
    </xf>
    <xf numFmtId="9" fontId="2" fillId="71" borderId="133" applyFont="0" applyProtection="0">
      <alignment horizontal="right" vertical="center"/>
    </xf>
    <xf numFmtId="194" fontId="2" fillId="71" borderId="134" applyNumberFormat="0" applyFont="0" applyBorder="0" applyProtection="0">
      <alignment horizontal="left" vertical="center"/>
    </xf>
    <xf numFmtId="3" fontId="2" fillId="72" borderId="133" applyFont="0">
      <alignment horizontal="right" vertical="center"/>
      <protection locked="0"/>
    </xf>
    <xf numFmtId="3" fontId="2" fillId="75" borderId="133" applyFont="0">
      <alignment horizontal="right" vertical="center"/>
      <protection locked="0"/>
    </xf>
    <xf numFmtId="0" fontId="2" fillId="71" borderId="134" applyNumberFormat="0" applyFont="0" applyBorder="0" applyProtection="0">
      <alignment horizontal="left" vertical="center"/>
    </xf>
    <xf numFmtId="0" fontId="2" fillId="69" borderId="133" applyNumberFormat="0" applyFont="0" applyBorder="0" applyProtection="0">
      <alignment horizontal="center" vertical="center"/>
    </xf>
    <xf numFmtId="0" fontId="64" fillId="70" borderId="134" applyFont="0" applyBorder="0">
      <alignment horizontal="center" wrapText="1"/>
    </xf>
    <xf numFmtId="3" fontId="2" fillId="70" borderId="133" applyFont="0">
      <alignment horizontal="right" vertical="center"/>
    </xf>
    <xf numFmtId="188" fontId="2" fillId="70" borderId="133" applyFont="0">
      <alignment horizontal="right" vertical="center"/>
    </xf>
    <xf numFmtId="0" fontId="38" fillId="0" borderId="133" applyNumberFormat="0" applyAlignment="0">
      <alignment horizontal="right"/>
      <protection locked="0"/>
    </xf>
    <xf numFmtId="0" fontId="56" fillId="0" borderId="135">
      <alignment horizontal="left" vertical="center"/>
    </xf>
    <xf numFmtId="0" fontId="49" fillId="0" borderId="147" applyNumberFormat="0" applyFill="0" applyAlignment="0" applyProtection="0"/>
    <xf numFmtId="168" fontId="96" fillId="0" borderId="147" applyNumberFormat="0" applyFill="0" applyAlignment="0" applyProtection="0"/>
    <xf numFmtId="169" fontId="96" fillId="0" borderId="147" applyNumberFormat="0" applyFill="0" applyAlignment="0" applyProtection="0"/>
    <xf numFmtId="168" fontId="96" fillId="0" borderId="147" applyNumberFormat="0" applyFill="0" applyAlignment="0" applyProtection="0"/>
    <xf numFmtId="168" fontId="96" fillId="0" borderId="147" applyNumberFormat="0" applyFill="0" applyAlignment="0" applyProtection="0"/>
    <xf numFmtId="169" fontId="96" fillId="0" borderId="147" applyNumberFormat="0" applyFill="0" applyAlignment="0" applyProtection="0"/>
    <xf numFmtId="168" fontId="96" fillId="0" borderId="147" applyNumberFormat="0" applyFill="0" applyAlignment="0" applyProtection="0"/>
    <xf numFmtId="168" fontId="96" fillId="0" borderId="147" applyNumberFormat="0" applyFill="0" applyAlignment="0" applyProtection="0"/>
    <xf numFmtId="169" fontId="96" fillId="0" borderId="147" applyNumberFormat="0" applyFill="0" applyAlignment="0" applyProtection="0"/>
    <xf numFmtId="168" fontId="96" fillId="0" borderId="147" applyNumberFormat="0" applyFill="0" applyAlignment="0" applyProtection="0"/>
    <xf numFmtId="168" fontId="96" fillId="0" borderId="147" applyNumberFormat="0" applyFill="0" applyAlignment="0" applyProtection="0"/>
    <xf numFmtId="169" fontId="96" fillId="0" borderId="147" applyNumberFormat="0" applyFill="0" applyAlignment="0" applyProtection="0"/>
    <xf numFmtId="168" fontId="96"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169" fontId="96"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168" fontId="96"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168" fontId="96"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49" fillId="0" borderId="147" applyNumberFormat="0" applyFill="0" applyAlignment="0" applyProtection="0"/>
    <xf numFmtId="0" fontId="85" fillId="64" borderId="146" applyNumberFormat="0" applyAlignment="0" applyProtection="0"/>
    <xf numFmtId="168" fontId="87" fillId="64" borderId="146" applyNumberFormat="0" applyAlignment="0" applyProtection="0"/>
    <xf numFmtId="169" fontId="87" fillId="64" borderId="146" applyNumberFormat="0" applyAlignment="0" applyProtection="0"/>
    <xf numFmtId="168" fontId="87" fillId="64" borderId="146" applyNumberFormat="0" applyAlignment="0" applyProtection="0"/>
    <xf numFmtId="168" fontId="87" fillId="64" borderId="146" applyNumberFormat="0" applyAlignment="0" applyProtection="0"/>
    <xf numFmtId="169" fontId="87" fillId="64" borderId="146" applyNumberFormat="0" applyAlignment="0" applyProtection="0"/>
    <xf numFmtId="168" fontId="87" fillId="64" borderId="146" applyNumberFormat="0" applyAlignment="0" applyProtection="0"/>
    <xf numFmtId="168" fontId="87" fillId="64" borderId="146" applyNumberFormat="0" applyAlignment="0" applyProtection="0"/>
    <xf numFmtId="169" fontId="87" fillId="64" borderId="146" applyNumberFormat="0" applyAlignment="0" applyProtection="0"/>
    <xf numFmtId="168" fontId="87" fillId="64" borderId="146" applyNumberFormat="0" applyAlignment="0" applyProtection="0"/>
    <xf numFmtId="168" fontId="87" fillId="64" borderId="146" applyNumberFormat="0" applyAlignment="0" applyProtection="0"/>
    <xf numFmtId="169" fontId="87" fillId="64" borderId="146" applyNumberFormat="0" applyAlignment="0" applyProtection="0"/>
    <xf numFmtId="168" fontId="87"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169" fontId="87"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168" fontId="87"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168" fontId="87"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85" fillId="64" borderId="146" applyNumberForma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 fillId="74" borderId="145" applyNumberFormat="0" applyFont="0" applyAlignment="0" applyProtection="0"/>
    <xf numFmtId="0" fontId="29" fillId="74" borderId="145" applyNumberFormat="0" applyFont="0" applyAlignment="0" applyProtection="0"/>
    <xf numFmtId="0" fontId="2" fillId="74" borderId="145" applyNumberFormat="0" applyFont="0" applyAlignment="0" applyProtection="0"/>
    <xf numFmtId="0" fontId="2"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29" fillId="74" borderId="145" applyNumberFormat="0" applyFont="0" applyAlignment="0" applyProtection="0"/>
    <xf numFmtId="0" fontId="68" fillId="43" borderId="144" applyNumberFormat="0" applyAlignment="0" applyProtection="0"/>
    <xf numFmtId="168" fontId="70" fillId="43" borderId="144" applyNumberFormat="0" applyAlignment="0" applyProtection="0"/>
    <xf numFmtId="169" fontId="70" fillId="43" borderId="144" applyNumberFormat="0" applyAlignment="0" applyProtection="0"/>
    <xf numFmtId="168" fontId="70" fillId="43" borderId="144" applyNumberFormat="0" applyAlignment="0" applyProtection="0"/>
    <xf numFmtId="168" fontId="70" fillId="43" borderId="144" applyNumberFormat="0" applyAlignment="0" applyProtection="0"/>
    <xf numFmtId="169" fontId="70" fillId="43" borderId="144" applyNumberFormat="0" applyAlignment="0" applyProtection="0"/>
    <xf numFmtId="168" fontId="70" fillId="43" borderId="144" applyNumberFormat="0" applyAlignment="0" applyProtection="0"/>
    <xf numFmtId="168" fontId="70" fillId="43" borderId="144" applyNumberFormat="0" applyAlignment="0" applyProtection="0"/>
    <xf numFmtId="169" fontId="70" fillId="43" borderId="144" applyNumberFormat="0" applyAlignment="0" applyProtection="0"/>
    <xf numFmtId="168" fontId="70" fillId="43" borderId="144" applyNumberFormat="0" applyAlignment="0" applyProtection="0"/>
    <xf numFmtId="168" fontId="70" fillId="43" borderId="144" applyNumberFormat="0" applyAlignment="0" applyProtection="0"/>
    <xf numFmtId="169" fontId="70" fillId="43" borderId="144" applyNumberFormat="0" applyAlignment="0" applyProtection="0"/>
    <xf numFmtId="168" fontId="70"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169" fontId="70"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168" fontId="70"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168" fontId="70"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0" fontId="68" fillId="43" borderId="144" applyNumberFormat="0" applyAlignment="0" applyProtection="0"/>
    <xf numFmtId="168" fontId="56" fillId="0" borderId="141">
      <alignment horizontal="left" vertical="center"/>
    </xf>
    <xf numFmtId="0" fontId="56" fillId="0" borderId="141">
      <alignment horizontal="left" vertical="center"/>
    </xf>
    <xf numFmtId="0" fontId="56" fillId="0" borderId="141">
      <alignment horizontal="left" vertical="center"/>
    </xf>
    <xf numFmtId="0" fontId="40" fillId="64" borderId="144" applyNumberFormat="0" applyAlignment="0" applyProtection="0"/>
    <xf numFmtId="168" fontId="42" fillId="64" borderId="144" applyNumberFormat="0" applyAlignment="0" applyProtection="0"/>
    <xf numFmtId="169" fontId="42" fillId="64" borderId="144" applyNumberFormat="0" applyAlignment="0" applyProtection="0"/>
    <xf numFmtId="168" fontId="42" fillId="64" borderId="144" applyNumberFormat="0" applyAlignment="0" applyProtection="0"/>
    <xf numFmtId="168" fontId="42" fillId="64" borderId="144" applyNumberFormat="0" applyAlignment="0" applyProtection="0"/>
    <xf numFmtId="169" fontId="42" fillId="64" borderId="144" applyNumberFormat="0" applyAlignment="0" applyProtection="0"/>
    <xf numFmtId="168" fontId="42" fillId="64" borderId="144" applyNumberFormat="0" applyAlignment="0" applyProtection="0"/>
    <xf numFmtId="168" fontId="42" fillId="64" borderId="144" applyNumberFormat="0" applyAlignment="0" applyProtection="0"/>
    <xf numFmtId="169" fontId="42" fillId="64" borderId="144" applyNumberFormat="0" applyAlignment="0" applyProtection="0"/>
    <xf numFmtId="168" fontId="42" fillId="64" borderId="144" applyNumberFormat="0" applyAlignment="0" applyProtection="0"/>
    <xf numFmtId="168" fontId="42" fillId="64" borderId="144" applyNumberFormat="0" applyAlignment="0" applyProtection="0"/>
    <xf numFmtId="169" fontId="42" fillId="64" borderId="144" applyNumberFormat="0" applyAlignment="0" applyProtection="0"/>
    <xf numFmtId="168" fontId="42"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169" fontId="42"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168" fontId="42"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168" fontId="42"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44"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168" fontId="96" fillId="0" borderId="139" applyNumberFormat="0" applyFill="0" applyAlignment="0" applyProtection="0"/>
    <xf numFmtId="169" fontId="96"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9"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168" fontId="96"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49" fillId="0" borderId="139" applyNumberFormat="0" applyFill="0" applyAlignment="0" applyProtection="0"/>
    <xf numFmtId="0" fontId="85"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168" fontId="87" fillId="64" borderId="138" applyNumberFormat="0" applyAlignment="0" applyProtection="0"/>
    <xf numFmtId="169" fontId="87"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9"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168" fontId="87"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85" fillId="64" borderId="138" applyNumberForma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29" fillId="74" borderId="137" applyNumberFormat="0" applyFont="0" applyAlignment="0" applyProtection="0"/>
    <xf numFmtId="0" fontId="68"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168" fontId="70" fillId="43" borderId="136" applyNumberFormat="0" applyAlignment="0" applyProtection="0"/>
    <xf numFmtId="169" fontId="70"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9"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70"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0" fontId="68" fillId="43" borderId="136" applyNumberFormat="0" applyAlignment="0" applyProtection="0"/>
    <xf numFmtId="168" fontId="56" fillId="0" borderId="135">
      <alignment horizontal="left" vertical="center"/>
    </xf>
    <xf numFmtId="0" fontId="56" fillId="0" borderId="135">
      <alignment horizontal="left" vertical="center"/>
    </xf>
    <xf numFmtId="0" fontId="56" fillId="0" borderId="135">
      <alignment horizontal="left" vertical="center"/>
    </xf>
    <xf numFmtId="0" fontId="40"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168" fontId="42" fillId="64" borderId="136" applyNumberFormat="0" applyAlignment="0" applyProtection="0"/>
    <xf numFmtId="169" fontId="42"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9"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68" fontId="42"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0" fontId="40" fillId="64" borderId="136" applyNumberFormat="0" applyAlignment="0" applyProtection="0"/>
    <xf numFmtId="194" fontId="56" fillId="0" borderId="141">
      <alignment horizontal="left" vertical="center"/>
    </xf>
    <xf numFmtId="0" fontId="56" fillId="0" borderId="141">
      <alignment horizontal="left" vertical="center"/>
    </xf>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2" fillId="69" borderId="148" applyNumberFormat="0" applyFont="0" applyBorder="0" applyProtection="0">
      <alignment horizontal="center" vertical="center"/>
    </xf>
    <xf numFmtId="0" fontId="64" fillId="70" borderId="150" applyFont="0" applyBorder="0">
      <alignment horizontal="center" wrapText="1"/>
    </xf>
    <xf numFmtId="3" fontId="2" fillId="71" borderId="148" applyFont="0" applyProtection="0">
      <alignment horizontal="right" vertical="center"/>
    </xf>
    <xf numFmtId="9" fontId="2" fillId="71" borderId="148" applyFont="0" applyProtection="0">
      <alignment horizontal="right" vertical="center"/>
    </xf>
    <xf numFmtId="0" fontId="2" fillId="71" borderId="150" applyNumberFormat="0" applyFont="0" applyBorder="0" applyProtection="0">
      <alignment horizontal="left" vertical="center"/>
    </xf>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3" fontId="2" fillId="72" borderId="148" applyFont="0">
      <alignment horizontal="right" vertical="center"/>
      <protection locked="0"/>
    </xf>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3" fontId="2" fillId="75" borderId="148" applyFont="0">
      <alignment horizontal="right" vertical="center"/>
      <protection locked="0"/>
    </xf>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3" fontId="2" fillId="70" borderId="148" applyFont="0">
      <alignment horizontal="right" vertical="center"/>
    </xf>
    <xf numFmtId="188" fontId="2" fillId="70" borderId="148" applyFont="0">
      <alignment horizontal="right" vertical="center"/>
    </xf>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88" fontId="2" fillId="70" borderId="148" applyFont="0">
      <alignment horizontal="right" vertical="center"/>
    </xf>
    <xf numFmtId="3" fontId="2" fillId="70" borderId="148" applyFont="0">
      <alignment horizontal="right" vertical="center"/>
    </xf>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3" fontId="2" fillId="75" borderId="148" applyFont="0">
      <alignment horizontal="right" vertical="center"/>
      <protection locked="0"/>
    </xf>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3" fontId="2" fillId="72" borderId="148" applyFont="0">
      <alignment horizontal="right" vertical="center"/>
      <protection locked="0"/>
    </xf>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2" fillId="71" borderId="150" applyNumberFormat="0" applyFont="0" applyBorder="0" applyProtection="0">
      <alignment horizontal="left" vertical="center"/>
    </xf>
    <xf numFmtId="9" fontId="2" fillId="71" borderId="148" applyFont="0" applyProtection="0">
      <alignment horizontal="right" vertical="center"/>
    </xf>
    <xf numFmtId="3" fontId="2" fillId="71" borderId="148" applyFont="0" applyProtection="0">
      <alignment horizontal="right" vertical="center"/>
    </xf>
    <xf numFmtId="0" fontId="64" fillId="70" borderId="150" applyFont="0" applyBorder="0">
      <alignment horizontal="center" wrapText="1"/>
    </xf>
    <xf numFmtId="0" fontId="2" fillId="69" borderId="148" applyNumberFormat="0" applyFont="0" applyBorder="0" applyProtection="0">
      <alignment horizontal="center" vertical="center"/>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38" fillId="0" borderId="148" applyNumberFormat="0" applyAlignment="0">
      <alignment horizontal="right"/>
      <protection locked="0"/>
    </xf>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94" fontId="38" fillId="0" borderId="148" applyNumberFormat="0" applyAlignment="0">
      <alignment horizontal="right"/>
      <protection locked="0"/>
    </xf>
    <xf numFmtId="194" fontId="2" fillId="69" borderId="148" applyNumberFormat="0" applyFont="0" applyBorder="0" applyProtection="0">
      <alignment horizontal="center" vertical="center"/>
    </xf>
    <xf numFmtId="194" fontId="64" fillId="70" borderId="150" applyFont="0" applyBorder="0">
      <alignment horizontal="center" wrapText="1"/>
    </xf>
    <xf numFmtId="3" fontId="2" fillId="71" borderId="148" applyFont="0" applyProtection="0">
      <alignment horizontal="right" vertical="center"/>
    </xf>
    <xf numFmtId="9" fontId="2" fillId="71" borderId="148" applyFont="0" applyProtection="0">
      <alignment horizontal="right" vertical="center"/>
    </xf>
    <xf numFmtId="194" fontId="2" fillId="71" borderId="150" applyNumberFormat="0" applyFont="0" applyBorder="0" applyProtection="0">
      <alignment horizontal="left" vertical="center"/>
    </xf>
    <xf numFmtId="3" fontId="2" fillId="72" borderId="148" applyFont="0">
      <alignment horizontal="right" vertical="center"/>
      <protection locked="0"/>
    </xf>
    <xf numFmtId="3" fontId="2" fillId="75" borderId="148" applyFont="0">
      <alignment horizontal="right" vertical="center"/>
      <protection locked="0"/>
    </xf>
    <xf numFmtId="0" fontId="2" fillId="71" borderId="150" applyNumberFormat="0" applyFont="0" applyBorder="0" applyProtection="0">
      <alignment horizontal="left" vertical="center"/>
    </xf>
    <xf numFmtId="0" fontId="2" fillId="69" borderId="148" applyNumberFormat="0" applyFont="0" applyBorder="0" applyProtection="0">
      <alignment horizontal="center" vertical="center"/>
    </xf>
    <xf numFmtId="0" fontId="64" fillId="70" borderId="150" applyFont="0" applyBorder="0">
      <alignment horizontal="center" wrapText="1"/>
    </xf>
    <xf numFmtId="3" fontId="2" fillId="70" borderId="148" applyFont="0">
      <alignment horizontal="right" vertical="center"/>
    </xf>
    <xf numFmtId="188" fontId="2" fillId="70" borderId="148" applyFont="0">
      <alignment horizontal="right" vertical="center"/>
    </xf>
    <xf numFmtId="0" fontId="38" fillId="0" borderId="148" applyNumberFormat="0" applyAlignment="0">
      <alignment horizontal="right"/>
      <protection locked="0"/>
    </xf>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9"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9"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9"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9"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9"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88" fontId="2" fillId="70" borderId="179" applyFont="0">
      <alignment horizontal="right" vertical="center"/>
    </xf>
    <xf numFmtId="3" fontId="2" fillId="70" borderId="179" applyFont="0">
      <alignment horizontal="right" vertical="center"/>
    </xf>
    <xf numFmtId="0" fontId="85"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9"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3" fontId="2" fillId="75" borderId="179" applyFont="0">
      <alignment horizontal="right" vertical="center"/>
      <protection locked="0"/>
    </xf>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3" fontId="2" fillId="72" borderId="179" applyFont="0">
      <alignment horizontal="right" vertical="center"/>
      <protection locked="0"/>
    </xf>
    <xf numFmtId="0" fontId="68"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9"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2" fillId="71" borderId="180" applyNumberFormat="0" applyFont="0" applyBorder="0" applyProtection="0">
      <alignment horizontal="left" vertical="center"/>
    </xf>
    <xf numFmtId="9" fontId="2" fillId="71" borderId="179" applyFont="0" applyProtection="0">
      <alignment horizontal="right" vertical="center"/>
    </xf>
    <xf numFmtId="3" fontId="2" fillId="71" borderId="179" applyFont="0" applyProtection="0">
      <alignment horizontal="right" vertical="center"/>
    </xf>
    <xf numFmtId="0" fontId="64" fillId="70" borderId="180" applyFont="0" applyBorder="0">
      <alignment horizontal="center" wrapText="1"/>
    </xf>
    <xf numFmtId="0" fontId="2" fillId="69" borderId="179" applyNumberFormat="0" applyFont="0" applyBorder="0" applyProtection="0">
      <alignment horizontal="center" vertical="center"/>
    </xf>
    <xf numFmtId="0" fontId="38" fillId="0" borderId="179" applyNumberFormat="0" applyAlignment="0">
      <alignment horizontal="right"/>
      <protection locked="0"/>
    </xf>
    <xf numFmtId="0" fontId="38" fillId="0" borderId="179" applyNumberFormat="0" applyAlignment="0">
      <alignment horizontal="right"/>
      <protection locked="0"/>
    </xf>
    <xf numFmtId="0" fontId="38" fillId="0" borderId="179" applyNumberFormat="0" applyAlignment="0">
      <alignment horizontal="right"/>
      <protection locked="0"/>
    </xf>
    <xf numFmtId="0" fontId="38" fillId="0" borderId="179" applyNumberFormat="0" applyAlignment="0">
      <alignment horizontal="right"/>
      <protection locked="0"/>
    </xf>
    <xf numFmtId="0" fontId="38" fillId="0" borderId="179" applyNumberFormat="0" applyAlignment="0">
      <alignment horizontal="right"/>
      <protection locked="0"/>
    </xf>
    <xf numFmtId="0" fontId="38" fillId="0" borderId="179" applyNumberFormat="0" applyAlignment="0">
      <alignment horizontal="right"/>
      <protection locked="0"/>
    </xf>
    <xf numFmtId="0" fontId="38" fillId="0" borderId="179" applyNumberFormat="0" applyAlignment="0">
      <alignment horizontal="right"/>
      <protection locked="0"/>
    </xf>
    <xf numFmtId="0" fontId="38" fillId="0" borderId="179" applyNumberFormat="0" applyAlignment="0">
      <alignment horizontal="right"/>
      <protection locked="0"/>
    </xf>
    <xf numFmtId="0" fontId="38" fillId="0" borderId="179" applyNumberFormat="0" applyAlignment="0">
      <alignment horizontal="right"/>
      <protection locked="0"/>
    </xf>
    <xf numFmtId="0" fontId="38" fillId="0" borderId="179" applyNumberFormat="0" applyAlignment="0">
      <alignment horizontal="right"/>
      <protection locked="0"/>
    </xf>
    <xf numFmtId="0" fontId="40"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9"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9"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9"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9"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2" fillId="74" borderId="176" applyNumberFormat="0" applyFon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9"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9"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56" fillId="0" borderId="141">
      <alignment horizontal="left" vertical="center"/>
    </xf>
    <xf numFmtId="0" fontId="56" fillId="0" borderId="141">
      <alignment horizontal="left" vertical="center"/>
    </xf>
    <xf numFmtId="0" fontId="56" fillId="0" borderId="141">
      <alignment horizontal="left" vertical="center"/>
    </xf>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94" fontId="38" fillId="0" borderId="179" applyNumberFormat="0" applyAlignment="0">
      <alignment horizontal="right"/>
      <protection locked="0"/>
    </xf>
    <xf numFmtId="194" fontId="2" fillId="69" borderId="179" applyNumberFormat="0" applyFont="0" applyBorder="0" applyProtection="0">
      <alignment horizontal="center" vertical="center"/>
    </xf>
    <xf numFmtId="194" fontId="64" fillId="70" borderId="180" applyFont="0" applyBorder="0">
      <alignment horizontal="center" wrapText="1"/>
    </xf>
    <xf numFmtId="3" fontId="2" fillId="71" borderId="179" applyFont="0" applyProtection="0">
      <alignment horizontal="right" vertical="center"/>
    </xf>
    <xf numFmtId="9" fontId="2" fillId="71" borderId="179" applyFont="0" applyProtection="0">
      <alignment horizontal="right" vertical="center"/>
    </xf>
    <xf numFmtId="194" fontId="2" fillId="71" borderId="180" applyNumberFormat="0" applyFont="0" applyBorder="0" applyProtection="0">
      <alignment horizontal="left" vertical="center"/>
    </xf>
    <xf numFmtId="3" fontId="2" fillId="72" borderId="179" applyFont="0">
      <alignment horizontal="right" vertical="center"/>
      <protection locked="0"/>
    </xf>
    <xf numFmtId="3" fontId="2" fillId="75" borderId="179" applyFont="0">
      <alignment horizontal="right" vertical="center"/>
      <protection locked="0"/>
    </xf>
    <xf numFmtId="0" fontId="2" fillId="71" borderId="180" applyNumberFormat="0" applyFont="0" applyBorder="0" applyProtection="0">
      <alignment horizontal="left" vertical="center"/>
    </xf>
    <xf numFmtId="0" fontId="2" fillId="69" borderId="179" applyNumberFormat="0" applyFont="0" applyBorder="0" applyProtection="0">
      <alignment horizontal="center" vertical="center"/>
    </xf>
    <xf numFmtId="0" fontId="64" fillId="70" borderId="180" applyFont="0" applyBorder="0">
      <alignment horizontal="center" wrapText="1"/>
    </xf>
    <xf numFmtId="3" fontId="2" fillId="70" borderId="179" applyFont="0">
      <alignment horizontal="right" vertical="center"/>
    </xf>
    <xf numFmtId="188" fontId="2" fillId="70" borderId="179" applyFont="0">
      <alignment horizontal="right" vertical="center"/>
    </xf>
    <xf numFmtId="0" fontId="38" fillId="0" borderId="179"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2" fillId="69" borderId="181" applyNumberFormat="0" applyFont="0" applyBorder="0" applyProtection="0">
      <alignment horizontal="center" vertical="center"/>
    </xf>
    <xf numFmtId="0" fontId="64" fillId="70" borderId="182" applyFont="0" applyBorder="0">
      <alignment horizontal="center" wrapText="1"/>
    </xf>
    <xf numFmtId="3" fontId="2" fillId="71" borderId="181" applyFont="0" applyProtection="0">
      <alignment horizontal="right" vertical="center"/>
    </xf>
    <xf numFmtId="9" fontId="2" fillId="71" borderId="181" applyFont="0" applyProtection="0">
      <alignment horizontal="right" vertical="center"/>
    </xf>
    <xf numFmtId="0" fontId="2" fillId="71" borderId="182" applyNumberFormat="0" applyFont="0" applyBorder="0" applyProtection="0">
      <alignment horizontal="left" vertical="center"/>
    </xf>
    <xf numFmtId="3" fontId="2" fillId="72" borderId="181" applyFont="0">
      <alignment horizontal="right" vertical="center"/>
      <protection locked="0"/>
    </xf>
    <xf numFmtId="3" fontId="2" fillId="75" borderId="181" applyFont="0">
      <alignment horizontal="right" vertical="center"/>
      <protection locked="0"/>
    </xf>
    <xf numFmtId="3" fontId="2" fillId="70" borderId="181" applyFont="0">
      <alignment horizontal="right" vertical="center"/>
    </xf>
    <xf numFmtId="188" fontId="2" fillId="70" borderId="181" applyFont="0">
      <alignment horizontal="right" vertical="center"/>
    </xf>
    <xf numFmtId="188" fontId="2" fillId="70" borderId="181" applyFont="0">
      <alignment horizontal="right" vertical="center"/>
    </xf>
    <xf numFmtId="3" fontId="2" fillId="70" borderId="181" applyFont="0">
      <alignment horizontal="right" vertical="center"/>
    </xf>
    <xf numFmtId="3" fontId="2" fillId="75" borderId="181" applyFont="0">
      <alignment horizontal="right" vertical="center"/>
      <protection locked="0"/>
    </xf>
    <xf numFmtId="3" fontId="2" fillId="72" borderId="181" applyFont="0">
      <alignment horizontal="right" vertical="center"/>
      <protection locked="0"/>
    </xf>
    <xf numFmtId="0" fontId="2" fillId="71" borderId="182" applyNumberFormat="0" applyFont="0" applyBorder="0" applyProtection="0">
      <alignment horizontal="left" vertical="center"/>
    </xf>
    <xf numFmtId="9" fontId="2" fillId="71" borderId="181" applyFont="0" applyProtection="0">
      <alignment horizontal="right" vertical="center"/>
    </xf>
    <xf numFmtId="3" fontId="2" fillId="71" borderId="181" applyFont="0" applyProtection="0">
      <alignment horizontal="right" vertical="center"/>
    </xf>
    <xf numFmtId="0" fontId="64" fillId="70" borderId="182" applyFont="0" applyBorder="0">
      <alignment horizontal="center" wrapText="1"/>
    </xf>
    <xf numFmtId="0" fontId="2" fillId="69" borderId="181" applyNumberFormat="0" applyFont="0" applyBorder="0" applyProtection="0">
      <alignment horizontal="center" vertical="center"/>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194" fontId="38" fillId="0" borderId="181" applyNumberFormat="0" applyAlignment="0">
      <alignment horizontal="right"/>
      <protection locked="0"/>
    </xf>
    <xf numFmtId="194" fontId="2" fillId="69" borderId="181" applyNumberFormat="0" applyFont="0" applyBorder="0" applyProtection="0">
      <alignment horizontal="center" vertical="center"/>
    </xf>
    <xf numFmtId="194" fontId="64" fillId="70" borderId="182" applyFont="0" applyBorder="0">
      <alignment horizontal="center" wrapText="1"/>
    </xf>
    <xf numFmtId="3" fontId="2" fillId="71" borderId="181" applyFont="0" applyProtection="0">
      <alignment horizontal="right" vertical="center"/>
    </xf>
    <xf numFmtId="9" fontId="2" fillId="71" borderId="181" applyFont="0" applyProtection="0">
      <alignment horizontal="right" vertical="center"/>
    </xf>
    <xf numFmtId="194" fontId="2" fillId="71" borderId="182" applyNumberFormat="0" applyFont="0" applyBorder="0" applyProtection="0">
      <alignment horizontal="left" vertical="center"/>
    </xf>
    <xf numFmtId="3" fontId="2" fillId="72" borderId="181" applyFont="0">
      <alignment horizontal="right" vertical="center"/>
      <protection locked="0"/>
    </xf>
    <xf numFmtId="3" fontId="2" fillId="75" borderId="181" applyFont="0">
      <alignment horizontal="right" vertical="center"/>
      <protection locked="0"/>
    </xf>
    <xf numFmtId="0" fontId="2" fillId="71" borderId="182" applyNumberFormat="0" applyFont="0" applyBorder="0" applyProtection="0">
      <alignment horizontal="left" vertical="center"/>
    </xf>
    <xf numFmtId="0" fontId="2" fillId="69" borderId="181" applyNumberFormat="0" applyFont="0" applyBorder="0" applyProtection="0">
      <alignment horizontal="center" vertical="center"/>
    </xf>
    <xf numFmtId="0" fontId="64" fillId="70" borderId="182" applyFont="0" applyBorder="0">
      <alignment horizontal="center" wrapText="1"/>
    </xf>
    <xf numFmtId="3" fontId="2" fillId="70" borderId="181" applyFont="0">
      <alignment horizontal="right" vertical="center"/>
    </xf>
    <xf numFmtId="188" fontId="2" fillId="70" borderId="181" applyFont="0">
      <alignment horizontal="right" vertical="center"/>
    </xf>
    <xf numFmtId="0" fontId="38" fillId="0" borderId="181" applyNumberFormat="0" applyAlignment="0">
      <alignment horizontal="right"/>
      <protection locked="0"/>
    </xf>
    <xf numFmtId="0" fontId="49"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9"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85"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9"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68"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9"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40"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9"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168" fontId="96" fillId="0" borderId="154" applyNumberFormat="0" applyFill="0" applyAlignment="0" applyProtection="0"/>
    <xf numFmtId="169" fontId="96"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9"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168" fontId="96"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49" fillId="0" borderId="154" applyNumberFormat="0" applyFill="0" applyAlignment="0" applyProtection="0"/>
    <xf numFmtId="0" fontId="85"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168" fontId="87" fillId="64" borderId="153" applyNumberFormat="0" applyAlignment="0" applyProtection="0"/>
    <xf numFmtId="169" fontId="87"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9"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168" fontId="87"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85" fillId="64" borderId="153" applyNumberForma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29" fillId="74" borderId="152" applyNumberFormat="0" applyFont="0" applyAlignment="0" applyProtection="0"/>
    <xf numFmtId="0" fontId="68"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168" fontId="70" fillId="43" borderId="151" applyNumberFormat="0" applyAlignment="0" applyProtection="0"/>
    <xf numFmtId="169" fontId="70"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9"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168" fontId="70"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68" fillId="43" borderId="151" applyNumberFormat="0" applyAlignment="0" applyProtection="0"/>
    <xf numFmtId="0" fontId="40"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168" fontId="42" fillId="64" borderId="151" applyNumberFormat="0" applyAlignment="0" applyProtection="0"/>
    <xf numFmtId="169" fontId="42"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9"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168" fontId="42"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51"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9"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2" fillId="69" borderId="181" applyNumberFormat="0" applyFont="0" applyBorder="0" applyProtection="0">
      <alignment horizontal="center" vertical="center"/>
    </xf>
    <xf numFmtId="0" fontId="64" fillId="70" borderId="182" applyFont="0" applyBorder="0">
      <alignment horizontal="center" wrapText="1"/>
    </xf>
    <xf numFmtId="3" fontId="2" fillId="71" borderId="181" applyFont="0" applyProtection="0">
      <alignment horizontal="right" vertical="center"/>
    </xf>
    <xf numFmtId="9" fontId="2" fillId="71" borderId="181" applyFont="0" applyProtection="0">
      <alignment horizontal="right" vertical="center"/>
    </xf>
    <xf numFmtId="0" fontId="2" fillId="71" borderId="182" applyNumberFormat="0" applyFont="0" applyBorder="0" applyProtection="0">
      <alignment horizontal="left" vertical="center"/>
    </xf>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9"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0" fontId="68" fillId="43" borderId="175" applyNumberFormat="0" applyAlignment="0" applyProtection="0"/>
    <xf numFmtId="3" fontId="2" fillId="72" borderId="181" applyFont="0">
      <alignment horizontal="right" vertical="center"/>
      <protection locked="0"/>
    </xf>
    <xf numFmtId="3" fontId="2" fillId="75" borderId="181" applyFont="0">
      <alignment horizontal="right" vertical="center"/>
      <protection locked="0"/>
    </xf>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9"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0" fontId="85" fillId="64" borderId="177" applyNumberFormat="0" applyAlignment="0" applyProtection="0"/>
    <xf numFmtId="3" fontId="2" fillId="70" borderId="181" applyFont="0">
      <alignment horizontal="right" vertical="center"/>
    </xf>
    <xf numFmtId="188" fontId="2" fillId="70" borderId="181" applyFont="0">
      <alignment horizontal="right" vertical="center"/>
    </xf>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9"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168" fontId="96" fillId="0" borderId="178" applyNumberFormat="0" applyFill="0" applyAlignment="0" applyProtection="0"/>
    <xf numFmtId="169" fontId="96"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9"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68" fontId="96"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0" fontId="49" fillId="0" borderId="178" applyNumberFormat="0" applyFill="0" applyAlignment="0" applyProtection="0"/>
    <xf numFmtId="188" fontId="2" fillId="70" borderId="181" applyFont="0">
      <alignment horizontal="right" vertical="center"/>
    </xf>
    <xf numFmtId="3" fontId="2" fillId="70" borderId="181" applyFont="0">
      <alignment horizontal="right" vertical="center"/>
    </xf>
    <xf numFmtId="0" fontId="85"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168" fontId="87" fillId="64" borderId="177" applyNumberFormat="0" applyAlignment="0" applyProtection="0"/>
    <xf numFmtId="169" fontId="87"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9"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168" fontId="87"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0" fontId="85" fillId="64" borderId="177" applyNumberFormat="0" applyAlignment="0" applyProtection="0"/>
    <xf numFmtId="3" fontId="2" fillId="75" borderId="181" applyFont="0">
      <alignment horizontal="right" vertical="center"/>
      <protection locked="0"/>
    </xf>
    <xf numFmtId="3" fontId="2" fillId="72" borderId="181" applyFont="0">
      <alignment horizontal="right" vertical="center"/>
      <protection locked="0"/>
    </xf>
    <xf numFmtId="0" fontId="68"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168" fontId="70" fillId="43" borderId="175" applyNumberFormat="0" applyAlignment="0" applyProtection="0"/>
    <xf numFmtId="169" fontId="70"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9"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168" fontId="70"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68" fillId="43" borderId="175" applyNumberFormat="0" applyAlignment="0" applyProtection="0"/>
    <xf numFmtId="0" fontId="2" fillId="71" borderId="182" applyNumberFormat="0" applyFont="0" applyBorder="0" applyProtection="0">
      <alignment horizontal="left" vertical="center"/>
    </xf>
    <xf numFmtId="9" fontId="2" fillId="71" borderId="181" applyFont="0" applyProtection="0">
      <alignment horizontal="right" vertical="center"/>
    </xf>
    <xf numFmtId="3" fontId="2" fillId="71" borderId="181" applyFont="0" applyProtection="0">
      <alignment horizontal="right" vertical="center"/>
    </xf>
    <xf numFmtId="0" fontId="64" fillId="70" borderId="182" applyFont="0" applyBorder="0">
      <alignment horizontal="center" wrapText="1"/>
    </xf>
    <xf numFmtId="0" fontId="2" fillId="69" borderId="181" applyNumberFormat="0" applyFont="0" applyBorder="0" applyProtection="0">
      <alignment horizontal="center" vertical="center"/>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38" fillId="0" borderId="181" applyNumberFormat="0" applyAlignment="0">
      <alignment horizontal="right"/>
      <protection locked="0"/>
    </xf>
    <xf numFmtId="0" fontId="40"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168" fontId="42" fillId="64" borderId="175" applyNumberFormat="0" applyAlignment="0" applyProtection="0"/>
    <xf numFmtId="169" fontId="42"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9"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68" fontId="42"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0" fontId="40" fillId="64" borderId="175" applyNumberFormat="0" applyAlignment="0" applyProtection="0"/>
    <xf numFmtId="194" fontId="38" fillId="0" borderId="181" applyNumberFormat="0" applyAlignment="0">
      <alignment horizontal="right"/>
      <protection locked="0"/>
    </xf>
    <xf numFmtId="194" fontId="2" fillId="69" borderId="181" applyNumberFormat="0" applyFont="0" applyBorder="0" applyProtection="0">
      <alignment horizontal="center" vertical="center"/>
    </xf>
    <xf numFmtId="194" fontId="64" fillId="70" borderId="182" applyFont="0" applyBorder="0">
      <alignment horizontal="center" wrapText="1"/>
    </xf>
    <xf numFmtId="3" fontId="2" fillId="71" borderId="181" applyFont="0" applyProtection="0">
      <alignment horizontal="right" vertical="center"/>
    </xf>
    <xf numFmtId="9" fontId="2" fillId="71" borderId="181" applyFont="0" applyProtection="0">
      <alignment horizontal="right" vertical="center"/>
    </xf>
    <xf numFmtId="194" fontId="2" fillId="71" borderId="182" applyNumberFormat="0" applyFont="0" applyBorder="0" applyProtection="0">
      <alignment horizontal="left" vertical="center"/>
    </xf>
    <xf numFmtId="3" fontId="2" fillId="72" borderId="181" applyFont="0">
      <alignment horizontal="right" vertical="center"/>
      <protection locked="0"/>
    </xf>
    <xf numFmtId="3" fontId="2" fillId="75" borderId="181" applyFont="0">
      <alignment horizontal="right" vertical="center"/>
      <protection locked="0"/>
    </xf>
    <xf numFmtId="0" fontId="2" fillId="71" borderId="182" applyNumberFormat="0" applyFont="0" applyBorder="0" applyProtection="0">
      <alignment horizontal="left" vertical="center"/>
    </xf>
    <xf numFmtId="0" fontId="2" fillId="69" borderId="181" applyNumberFormat="0" applyFont="0" applyBorder="0" applyProtection="0">
      <alignment horizontal="center" vertical="center"/>
    </xf>
    <xf numFmtId="0" fontId="64" fillId="70" borderId="182" applyFont="0" applyBorder="0">
      <alignment horizontal="center" wrapText="1"/>
    </xf>
    <xf numFmtId="3" fontId="2" fillId="70" borderId="181" applyFont="0">
      <alignment horizontal="right" vertical="center"/>
    </xf>
    <xf numFmtId="188" fontId="2" fillId="70" borderId="181" applyFont="0">
      <alignment horizontal="right" vertical="center"/>
    </xf>
    <xf numFmtId="0" fontId="38" fillId="0" borderId="181" applyNumberFormat="0" applyAlignment="0">
      <alignment horizontal="right"/>
      <protection locked="0"/>
    </xf>
  </cellStyleXfs>
  <cellXfs count="867">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12" fillId="0" borderId="0" xfId="0" applyFont="1" applyBorder="1"/>
    <xf numFmtId="0" fontId="12" fillId="0" borderId="0" xfId="0" applyFont="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7" fillId="0" borderId="0" xfId="0" applyFont="1" applyBorder="1"/>
    <xf numFmtId="0" fontId="6"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4"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4" fillId="0" borderId="20"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0"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0" fontId="4" fillId="0" borderId="17" xfId="0" applyFont="1" applyBorder="1"/>
    <xf numFmtId="0" fontId="4" fillId="0" borderId="19" xfId="0" applyFont="1" applyBorder="1"/>
    <xf numFmtId="0" fontId="7" fillId="3" borderId="23" xfId="9" applyFont="1" applyFill="1" applyBorder="1" applyAlignment="1" applyProtection="1">
      <alignment horizontal="left" vertical="center"/>
      <protection locked="0"/>
    </xf>
    <xf numFmtId="0" fontId="15" fillId="3" borderId="25"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0" xfId="11" applyFont="1" applyFill="1" applyBorder="1" applyAlignment="1" applyProtection="1">
      <alignment vertical="center"/>
    </xf>
    <xf numFmtId="0" fontId="4" fillId="0" borderId="20" xfId="0" applyFont="1" applyBorder="1" applyAlignment="1">
      <alignment vertical="center"/>
    </xf>
    <xf numFmtId="0" fontId="4" fillId="0" borderId="57" xfId="0" applyFont="1" applyBorder="1"/>
    <xf numFmtId="0" fontId="4" fillId="0" borderId="58" xfId="0" applyFont="1" applyBorder="1"/>
    <xf numFmtId="0" fontId="7" fillId="0" borderId="17"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9" xfId="2" applyNumberFormat="1" applyFont="1" applyFill="1" applyBorder="1" applyAlignment="1" applyProtection="1">
      <alignment horizontal="center" vertical="center"/>
      <protection locked="0"/>
    </xf>
    <xf numFmtId="0" fontId="7" fillId="0" borderId="20"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0" xfId="9" applyFont="1" applyFill="1" applyBorder="1" applyAlignment="1" applyProtection="1">
      <alignment horizontal="center" vertical="center" wrapText="1"/>
      <protection locked="0"/>
    </xf>
    <xf numFmtId="0" fontId="7" fillId="0" borderId="23" xfId="9" applyFont="1" applyFill="1" applyBorder="1" applyAlignment="1" applyProtection="1">
      <alignment horizontal="center" vertical="center" wrapText="1"/>
      <protection locked="0"/>
    </xf>
    <xf numFmtId="0" fontId="15" fillId="36" borderId="24"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3" xfId="0" applyNumberFormat="1" applyFont="1" applyBorder="1" applyAlignment="1">
      <alignment horizontal="center"/>
    </xf>
    <xf numFmtId="167" fontId="25" fillId="0" borderId="66" xfId="0" applyNumberFormat="1" applyFont="1" applyBorder="1" applyAlignment="1">
      <alignment horizontal="center"/>
    </xf>
    <xf numFmtId="167" fontId="25" fillId="0" borderId="62" xfId="0" applyNumberFormat="1" applyFont="1" applyBorder="1" applyAlignment="1">
      <alignment horizontal="center"/>
    </xf>
    <xf numFmtId="0" fontId="25" fillId="0" borderId="23" xfId="0" applyFont="1" applyBorder="1" applyAlignment="1">
      <alignment horizontal="center"/>
    </xf>
    <xf numFmtId="0" fontId="24" fillId="36" borderId="59" xfId="0" applyFont="1" applyFill="1" applyBorder="1" applyAlignment="1">
      <alignment wrapText="1"/>
    </xf>
    <xf numFmtId="167" fontId="24" fillId="36" borderId="61"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0" fillId="0" borderId="0" xfId="0" applyFont="1" applyFill="1"/>
    <xf numFmtId="0" fontId="4" fillId="0" borderId="67" xfId="0" applyFont="1" applyBorder="1"/>
    <xf numFmtId="0" fontId="4" fillId="0" borderId="18" xfId="0" applyFont="1" applyBorder="1"/>
    <xf numFmtId="0" fontId="4" fillId="0" borderId="23" xfId="0" applyFont="1" applyBorder="1"/>
    <xf numFmtId="0" fontId="7" fillId="3" borderId="21" xfId="13" applyFont="1" applyFill="1" applyBorder="1" applyAlignment="1" applyProtection="1">
      <alignment horizontal="left" vertical="center"/>
      <protection locked="0"/>
    </xf>
    <xf numFmtId="0" fontId="12" fillId="0" borderId="0" xfId="0" applyFont="1" applyAlignment="1"/>
    <xf numFmtId="0" fontId="7" fillId="3" borderId="20" xfId="5" applyFont="1" applyFill="1" applyBorder="1" applyAlignment="1" applyProtection="1">
      <alignment horizontal="right" vertical="center"/>
      <protection locked="0"/>
    </xf>
    <xf numFmtId="0" fontId="4" fillId="0" borderId="18" xfId="0" applyFont="1" applyBorder="1" applyAlignment="1">
      <alignment wrapText="1"/>
    </xf>
    <xf numFmtId="0" fontId="4" fillId="0" borderId="19" xfId="0" applyFont="1" applyBorder="1" applyAlignment="1">
      <alignment wrapText="1"/>
    </xf>
    <xf numFmtId="0" fontId="6" fillId="0" borderId="24" xfId="0" applyFont="1" applyBorder="1"/>
    <xf numFmtId="0" fontId="9" fillId="3" borderId="20" xfId="5" applyFont="1" applyFill="1" applyBorder="1" applyAlignment="1" applyProtection="1">
      <alignment horizontal="left" vertical="center"/>
      <protection locked="0"/>
    </xf>
    <xf numFmtId="0" fontId="9" fillId="3" borderId="21" xfId="13" applyFont="1" applyFill="1" applyBorder="1" applyAlignment="1" applyProtection="1">
      <alignment horizontal="center" vertical="center" wrapText="1"/>
      <protection locked="0"/>
    </xf>
    <xf numFmtId="0" fontId="9" fillId="3" borderId="20" xfId="5" applyFont="1" applyFill="1" applyBorder="1" applyAlignment="1" applyProtection="1">
      <alignment horizontal="right" vertical="center"/>
      <protection locked="0"/>
    </xf>
    <xf numFmtId="3" fontId="9" fillId="36" borderId="21" xfId="5" applyNumberFormat="1" applyFont="1" applyFill="1" applyBorder="1" applyProtection="1">
      <protection locked="0"/>
    </xf>
    <xf numFmtId="0" fontId="9" fillId="3" borderId="23" xfId="9" applyFont="1" applyFill="1" applyBorder="1" applyAlignment="1" applyProtection="1">
      <alignment horizontal="right" vertical="center"/>
      <protection locked="0"/>
    </xf>
    <xf numFmtId="0" fontId="10" fillId="3" borderId="24" xfId="16" applyFont="1" applyFill="1" applyBorder="1" applyAlignment="1" applyProtection="1">
      <protection locked="0"/>
    </xf>
    <xf numFmtId="3" fontId="10" fillId="36" borderId="24" xfId="16" applyNumberFormat="1" applyFont="1" applyFill="1" applyBorder="1" applyAlignment="1" applyProtection="1">
      <protection locked="0"/>
    </xf>
    <xf numFmtId="164" fontId="10" fillId="36" borderId="25" xfId="1" applyNumberFormat="1" applyFont="1" applyFill="1" applyBorder="1" applyAlignment="1" applyProtection="1">
      <protection locked="0"/>
    </xf>
    <xf numFmtId="0" fontId="4" fillId="0" borderId="57" xfId="0" applyFont="1" applyBorder="1" applyAlignment="1">
      <alignment horizontal="center"/>
    </xf>
    <xf numFmtId="0" fontId="4" fillId="0" borderId="58"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1"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8"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7" xfId="0" applyBorder="1" applyAlignment="1">
      <alignment horizontal="center" vertical="center"/>
    </xf>
    <xf numFmtId="0" fontId="6" fillId="36" borderId="29"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2"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0" xfId="0" applyFont="1" applyBorder="1" applyAlignment="1">
      <alignment horizontal="center" vertical="center" wrapText="1"/>
    </xf>
    <xf numFmtId="0" fontId="4" fillId="0" borderId="9" xfId="0" applyFont="1" applyBorder="1" applyAlignment="1">
      <alignment wrapText="1"/>
    </xf>
    <xf numFmtId="0" fontId="4" fillId="0" borderId="23" xfId="0" applyFont="1" applyBorder="1" applyAlignment="1">
      <alignment horizontal="center" vertical="center" wrapText="1"/>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20"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3" xfId="0" applyFont="1" applyFill="1" applyBorder="1" applyAlignment="1">
      <alignment horizontal="center" vertical="center"/>
    </xf>
    <xf numFmtId="0" fontId="15" fillId="0" borderId="27" xfId="0" applyNumberFormat="1" applyFont="1" applyFill="1" applyBorder="1" applyAlignment="1">
      <alignment vertical="center"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6" borderId="63" xfId="0" applyNumberFormat="1" applyFont="1" applyFill="1" applyBorder="1" applyAlignment="1">
      <alignment horizontal="center"/>
    </xf>
    <xf numFmtId="193" fontId="9" fillId="2" borderId="24" xfId="0" applyNumberFormat="1" applyFont="1" applyFill="1" applyBorder="1" applyAlignment="1" applyProtection="1">
      <alignment vertical="center"/>
      <protection locked="0"/>
    </xf>
    <xf numFmtId="193" fontId="0" fillId="36" borderId="19" xfId="0" applyNumberFormat="1" applyFill="1" applyBorder="1" applyAlignment="1">
      <alignment horizontal="center" vertical="center"/>
    </xf>
    <xf numFmtId="193" fontId="0" fillId="36" borderId="21" xfId="0" applyNumberFormat="1" applyFill="1" applyBorder="1" applyAlignment="1">
      <alignment horizontal="center" vertical="center" wrapText="1"/>
    </xf>
    <xf numFmtId="193" fontId="0" fillId="36" borderId="25" xfId="0" applyNumberFormat="1" applyFill="1" applyBorder="1" applyAlignment="1">
      <alignment horizontal="center" vertical="center" wrapText="1"/>
    </xf>
    <xf numFmtId="193" fontId="7" fillId="36" borderId="21" xfId="2" applyNumberFormat="1" applyFont="1" applyFill="1" applyBorder="1" applyAlignment="1" applyProtection="1">
      <alignment vertical="top"/>
    </xf>
    <xf numFmtId="193" fontId="7" fillId="36" borderId="21" xfId="2" applyNumberFormat="1" applyFont="1" applyFill="1" applyBorder="1" applyAlignment="1" applyProtection="1">
      <alignment vertical="top" wrapText="1"/>
    </xf>
    <xf numFmtId="193" fontId="7" fillId="3" borderId="21" xfId="2" applyNumberFormat="1" applyFont="1" applyFill="1" applyBorder="1" applyAlignment="1" applyProtection="1">
      <alignment vertical="top" wrapText="1"/>
      <protection locked="0"/>
    </xf>
    <xf numFmtId="193" fontId="7" fillId="36" borderId="21" xfId="2" applyNumberFormat="1" applyFont="1" applyFill="1" applyBorder="1" applyAlignment="1" applyProtection="1">
      <alignment vertical="top" wrapText="1"/>
      <protection locked="0"/>
    </xf>
    <xf numFmtId="193" fontId="7" fillId="36" borderId="25" xfId="2" applyNumberFormat="1" applyFont="1" applyFill="1" applyBorder="1" applyAlignment="1" applyProtection="1">
      <alignment vertical="top" wrapText="1"/>
    </xf>
    <xf numFmtId="193" fontId="25" fillId="0" borderId="33" xfId="0" applyNumberFormat="1" applyFont="1" applyBorder="1" applyAlignment="1">
      <alignment vertical="center"/>
    </xf>
    <xf numFmtId="193" fontId="25" fillId="0" borderId="14" xfId="0" applyNumberFormat="1" applyFont="1" applyBorder="1" applyAlignment="1">
      <alignment vertical="center"/>
    </xf>
    <xf numFmtId="193" fontId="25" fillId="0" borderId="15" xfId="0" applyNumberFormat="1" applyFont="1" applyBorder="1" applyAlignment="1">
      <alignment vertical="center"/>
    </xf>
    <xf numFmtId="193" fontId="25" fillId="0" borderId="16" xfId="0" applyNumberFormat="1" applyFont="1" applyBorder="1" applyAlignment="1">
      <alignment vertical="center"/>
    </xf>
    <xf numFmtId="193" fontId="24" fillId="36" borderId="60" xfId="0" applyNumberFormat="1" applyFont="1" applyFill="1" applyBorder="1" applyAlignment="1">
      <alignment vertical="center"/>
    </xf>
    <xf numFmtId="193" fontId="4" fillId="0" borderId="3" xfId="0" applyNumberFormat="1" applyFont="1" applyBorder="1" applyAlignment="1"/>
    <xf numFmtId="193" fontId="4" fillId="36" borderId="24" xfId="0" applyNumberFormat="1" applyFont="1" applyFill="1" applyBorder="1"/>
    <xf numFmtId="193" fontId="4" fillId="0" borderId="20" xfId="0" applyNumberFormat="1" applyFont="1" applyBorder="1" applyAlignment="1"/>
    <xf numFmtId="193" fontId="4" fillId="0" borderId="21" xfId="0" applyNumberFormat="1" applyFont="1" applyBorder="1" applyAlignment="1"/>
    <xf numFmtId="193" fontId="4" fillId="36" borderId="54" xfId="0" applyNumberFormat="1" applyFont="1" applyFill="1" applyBorder="1" applyAlignment="1"/>
    <xf numFmtId="193" fontId="4" fillId="36" borderId="23" xfId="0" applyNumberFormat="1" applyFont="1" applyFill="1" applyBorder="1"/>
    <xf numFmtId="193" fontId="4" fillId="36" borderId="25" xfId="0" applyNumberFormat="1" applyFont="1" applyFill="1" applyBorder="1"/>
    <xf numFmtId="193" fontId="4" fillId="36" borderId="55"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4"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4" xfId="1" applyNumberFormat="1" applyFont="1" applyFill="1" applyBorder="1" applyAlignment="1" applyProtection="1">
      <protection locked="0"/>
    </xf>
    <xf numFmtId="193" fontId="9" fillId="3" borderId="24" xfId="5" applyNumberFormat="1" applyFont="1" applyFill="1" applyBorder="1" applyProtection="1">
      <protection locked="0"/>
    </xf>
    <xf numFmtId="193" fontId="25" fillId="0" borderId="0" xfId="0" applyNumberFormat="1" applyFont="1"/>
    <xf numFmtId="0" fontId="4" fillId="0" borderId="28" xfId="0" applyFont="1" applyBorder="1" applyAlignment="1">
      <alignment horizontal="center" vertical="center"/>
    </xf>
    <xf numFmtId="0" fontId="4" fillId="0" borderId="28" xfId="0" applyFont="1" applyBorder="1" applyAlignment="1">
      <alignment wrapText="1"/>
    </xf>
    <xf numFmtId="193" fontId="4" fillId="0" borderId="22" xfId="0" applyNumberFormat="1" applyFont="1" applyBorder="1" applyAlignment="1"/>
    <xf numFmtId="193" fontId="4" fillId="0" borderId="22"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1" xfId="20961" applyFont="1" applyBorder="1"/>
    <xf numFmtId="9" fontId="4" fillId="36" borderId="25" xfId="20961" applyFont="1" applyFill="1" applyBorder="1"/>
    <xf numFmtId="167" fontId="4" fillId="0" borderId="21" xfId="0" applyNumberFormat="1" applyFont="1" applyBorder="1" applyAlignment="1"/>
    <xf numFmtId="0" fontId="7" fillId="0" borderId="18" xfId="0" applyFont="1" applyFill="1" applyBorder="1" applyAlignment="1">
      <alignment vertical="center" wrapText="1"/>
    </xf>
    <xf numFmtId="169" fontId="28" fillId="37" borderId="0" xfId="20" applyBorder="1"/>
    <xf numFmtId="169" fontId="28" fillId="37" borderId="76" xfId="20" applyBorder="1"/>
    <xf numFmtId="0" fontId="4" fillId="0" borderId="0" xfId="0" applyFont="1"/>
    <xf numFmtId="0" fontId="4" fillId="0" borderId="0" xfId="0" applyFont="1" applyFill="1"/>
    <xf numFmtId="0" fontId="4" fillId="0" borderId="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7" fillId="0" borderId="17" xfId="11" applyFont="1" applyFill="1" applyBorder="1" applyAlignment="1" applyProtection="1">
      <alignment vertical="center"/>
    </xf>
    <xf numFmtId="0" fontId="7" fillId="0" borderId="18" xfId="11" applyFont="1" applyFill="1" applyBorder="1" applyAlignment="1" applyProtection="1">
      <alignment vertical="center"/>
    </xf>
    <xf numFmtId="0" fontId="15" fillId="0" borderId="19" xfId="11" applyFont="1" applyFill="1" applyBorder="1" applyAlignment="1" applyProtection="1">
      <alignment horizontal="center" vertical="center"/>
    </xf>
    <xf numFmtId="0" fontId="0" fillId="0" borderId="97" xfId="0" applyBorder="1"/>
    <xf numFmtId="0" fontId="4" fillId="0" borderId="82" xfId="0" applyFont="1" applyBorder="1" applyAlignment="1">
      <alignment vertical="center" wrapText="1"/>
    </xf>
    <xf numFmtId="0" fontId="14" fillId="0" borderId="82" xfId="0" applyFont="1" applyBorder="1" applyAlignment="1">
      <alignment vertical="center" wrapText="1"/>
    </xf>
    <xf numFmtId="0" fontId="0" fillId="0" borderId="23" xfId="0" applyBorder="1"/>
    <xf numFmtId="0" fontId="6" fillId="36" borderId="98" xfId="0" applyFont="1" applyFill="1" applyBorder="1" applyAlignment="1">
      <alignment vertical="center" wrapText="1"/>
    </xf>
    <xf numFmtId="0" fontId="7" fillId="0" borderId="0" xfId="0" applyFont="1" applyFill="1" applyAlignment="1">
      <alignment wrapText="1"/>
    </xf>
    <xf numFmtId="0" fontId="6" fillId="36" borderId="18"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97" xfId="0" applyFont="1" applyFill="1" applyBorder="1" applyAlignment="1">
      <alignment horizontal="left" vertical="center" wrapText="1"/>
    </xf>
    <xf numFmtId="0" fontId="6" fillId="36" borderId="83" xfId="0" applyFont="1" applyFill="1" applyBorder="1" applyAlignment="1">
      <alignment horizontal="left" vertical="center" wrapText="1"/>
    </xf>
    <xf numFmtId="0" fontId="6" fillId="36" borderId="95" xfId="0" applyFont="1" applyFill="1" applyBorder="1" applyAlignment="1">
      <alignment horizontal="left" vertical="center" wrapText="1"/>
    </xf>
    <xf numFmtId="0" fontId="4" fillId="0" borderId="97" xfId="0" applyFont="1" applyFill="1" applyBorder="1" applyAlignment="1">
      <alignment horizontal="right" vertical="center" wrapText="1"/>
    </xf>
    <xf numFmtId="0" fontId="4" fillId="0" borderId="83" xfId="0" applyFont="1" applyFill="1" applyBorder="1" applyAlignment="1">
      <alignment horizontal="left" vertical="center" wrapText="1"/>
    </xf>
    <xf numFmtId="0" fontId="108" fillId="0" borderId="97" xfId="0" applyFont="1" applyFill="1" applyBorder="1" applyAlignment="1">
      <alignment horizontal="right" vertical="center" wrapText="1"/>
    </xf>
    <xf numFmtId="0" fontId="108" fillId="0" borderId="83" xfId="0" applyFont="1" applyFill="1" applyBorder="1" applyAlignment="1">
      <alignment horizontal="left" vertical="center" wrapText="1"/>
    </xf>
    <xf numFmtId="0" fontId="6" fillId="0" borderId="97"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3" xfId="5" applyNumberFormat="1" applyFont="1" applyFill="1" applyBorder="1" applyAlignment="1" applyProtection="1">
      <alignment horizontal="left" vertical="center"/>
      <protection locked="0"/>
    </xf>
    <xf numFmtId="0" fontId="110" fillId="0" borderId="24" xfId="9" applyFont="1" applyFill="1" applyBorder="1" applyAlignment="1" applyProtection="1">
      <alignment horizontal="left" vertical="center" wrapText="1"/>
      <protection locked="0"/>
    </xf>
    <xf numFmtId="0" fontId="11" fillId="0" borderId="83" xfId="17" applyFill="1" applyBorder="1" applyAlignment="1" applyProtection="1"/>
    <xf numFmtId="49" fontId="108" fillId="0" borderId="97" xfId="0" applyNumberFormat="1" applyFont="1" applyFill="1" applyBorder="1" applyAlignment="1">
      <alignment horizontal="right" vertical="center" wrapText="1"/>
    </xf>
    <xf numFmtId="0" fontId="7" fillId="3" borderId="83" xfId="20960" applyFont="1" applyFill="1" applyBorder="1" applyAlignment="1" applyProtection="1"/>
    <xf numFmtId="0" fontId="105" fillId="0" borderId="83" xfId="20960" applyFont="1" applyFill="1" applyBorder="1" applyAlignment="1" applyProtection="1">
      <alignment horizontal="center" vertical="center"/>
    </xf>
    <xf numFmtId="0" fontId="4" fillId="0" borderId="83" xfId="0" applyFont="1" applyBorder="1"/>
    <xf numFmtId="0" fontId="11" fillId="0" borderId="83" xfId="17" applyFill="1" applyBorder="1" applyAlignment="1" applyProtection="1">
      <alignment horizontal="left" vertical="center" wrapText="1"/>
    </xf>
    <xf numFmtId="49" fontId="108" fillId="0" borderId="83" xfId="0" applyNumberFormat="1" applyFont="1" applyFill="1" applyBorder="1" applyAlignment="1">
      <alignment horizontal="right" vertical="center" wrapText="1"/>
    </xf>
    <xf numFmtId="0" fontId="11" fillId="0" borderId="83" xfId="17" applyFill="1" applyBorder="1" applyAlignment="1" applyProtection="1">
      <alignment horizontal="left" vertical="center"/>
    </xf>
    <xf numFmtId="0" fontId="11" fillId="0" borderId="83" xfId="17" applyBorder="1" applyAlignment="1" applyProtection="1"/>
    <xf numFmtId="0" fontId="4" fillId="0" borderId="83" xfId="0" applyFont="1" applyFill="1" applyBorder="1"/>
    <xf numFmtId="0" fontId="111" fillId="77" borderId="84" xfId="21412" applyFont="1" applyFill="1" applyBorder="1" applyAlignment="1" applyProtection="1">
      <alignment vertical="center" wrapText="1"/>
      <protection locked="0"/>
    </xf>
    <xf numFmtId="0" fontId="112" fillId="70" borderId="78" xfId="21412" applyFont="1" applyFill="1" applyBorder="1" applyAlignment="1" applyProtection="1">
      <alignment horizontal="center" vertical="center"/>
      <protection locked="0"/>
    </xf>
    <xf numFmtId="0" fontId="111" fillId="78" borderId="83" xfId="21412" applyFont="1" applyFill="1" applyBorder="1" applyAlignment="1" applyProtection="1">
      <alignment horizontal="center" vertical="center"/>
      <protection locked="0"/>
    </xf>
    <xf numFmtId="0" fontId="111" fillId="77" borderId="84" xfId="21412" applyFont="1" applyFill="1" applyBorder="1" applyAlignment="1" applyProtection="1">
      <alignment vertical="center"/>
      <protection locked="0"/>
    </xf>
    <xf numFmtId="0" fontId="113" fillId="70" borderId="78" xfId="21412" applyFont="1" applyFill="1" applyBorder="1" applyAlignment="1" applyProtection="1">
      <alignment horizontal="center" vertical="center"/>
      <protection locked="0"/>
    </xf>
    <xf numFmtId="0" fontId="113" fillId="3" borderId="78" xfId="21412" applyFont="1" applyFill="1" applyBorder="1" applyAlignment="1" applyProtection="1">
      <alignment horizontal="center" vertical="center"/>
      <protection locked="0"/>
    </xf>
    <xf numFmtId="0" fontId="113" fillId="0" borderId="78" xfId="21412" applyFont="1" applyFill="1" applyBorder="1" applyAlignment="1" applyProtection="1">
      <alignment horizontal="center" vertical="center"/>
      <protection locked="0"/>
    </xf>
    <xf numFmtId="0" fontId="114" fillId="78" borderId="83" xfId="21412" applyFont="1" applyFill="1" applyBorder="1" applyAlignment="1" applyProtection="1">
      <alignment horizontal="center" vertical="center"/>
      <protection locked="0"/>
    </xf>
    <xf numFmtId="0" fontId="111" fillId="77" borderId="84" xfId="21412" applyFont="1" applyFill="1" applyBorder="1" applyAlignment="1" applyProtection="1">
      <alignment horizontal="center" vertical="center"/>
      <protection locked="0"/>
    </xf>
    <xf numFmtId="0" fontId="64" fillId="77" borderId="84" xfId="21412" applyFont="1" applyFill="1" applyBorder="1" applyAlignment="1" applyProtection="1">
      <alignment vertical="center"/>
      <protection locked="0"/>
    </xf>
    <xf numFmtId="0" fontId="113" fillId="70" borderId="83" xfId="21412" applyFont="1" applyFill="1" applyBorder="1" applyAlignment="1" applyProtection="1">
      <alignment horizontal="center" vertical="center"/>
      <protection locked="0"/>
    </xf>
    <xf numFmtId="0" fontId="38" fillId="70" borderId="83" xfId="21412" applyFont="1" applyFill="1" applyBorder="1" applyAlignment="1" applyProtection="1">
      <alignment horizontal="center" vertical="center"/>
      <protection locked="0"/>
    </xf>
    <xf numFmtId="0" fontId="64" fillId="77" borderId="82" xfId="21412" applyFont="1" applyFill="1" applyBorder="1" applyAlignment="1" applyProtection="1">
      <alignment vertical="center"/>
      <protection locked="0"/>
    </xf>
    <xf numFmtId="0" fontId="112" fillId="0" borderId="82" xfId="21412" applyFont="1" applyFill="1" applyBorder="1" applyAlignment="1" applyProtection="1">
      <alignment horizontal="left" vertical="center" wrapText="1"/>
      <protection locked="0"/>
    </xf>
    <xf numFmtId="164" fontId="112" fillId="0" borderId="83" xfId="948" applyNumberFormat="1" applyFont="1" applyFill="1" applyBorder="1" applyAlignment="1" applyProtection="1">
      <alignment horizontal="right" vertical="center"/>
      <protection locked="0"/>
    </xf>
    <xf numFmtId="0" fontId="111" fillId="78" borderId="82" xfId="21412" applyFont="1" applyFill="1" applyBorder="1" applyAlignment="1" applyProtection="1">
      <alignment vertical="top" wrapText="1"/>
      <protection locked="0"/>
    </xf>
    <xf numFmtId="164" fontId="112" fillId="78" borderId="83" xfId="948" applyNumberFormat="1" applyFont="1" applyFill="1" applyBorder="1" applyAlignment="1" applyProtection="1">
      <alignment horizontal="right" vertical="center"/>
    </xf>
    <xf numFmtId="164" fontId="64" fillId="77" borderId="82" xfId="948" applyNumberFormat="1" applyFont="1" applyFill="1" applyBorder="1" applyAlignment="1" applyProtection="1">
      <alignment horizontal="right" vertical="center"/>
      <protection locked="0"/>
    </xf>
    <xf numFmtId="0" fontId="112" fillId="70" borderId="82" xfId="21412" applyFont="1" applyFill="1" applyBorder="1" applyAlignment="1" applyProtection="1">
      <alignment vertical="center" wrapText="1"/>
      <protection locked="0"/>
    </xf>
    <xf numFmtId="0" fontId="112" fillId="70" borderId="82" xfId="21412" applyFont="1" applyFill="1" applyBorder="1" applyAlignment="1" applyProtection="1">
      <alignment horizontal="left" vertical="center" wrapText="1"/>
      <protection locked="0"/>
    </xf>
    <xf numFmtId="0" fontId="112" fillId="0" borderId="82" xfId="21412" applyFont="1" applyFill="1" applyBorder="1" applyAlignment="1" applyProtection="1">
      <alignment vertical="center" wrapText="1"/>
      <protection locked="0"/>
    </xf>
    <xf numFmtId="0" fontId="112" fillId="3" borderId="82" xfId="21412" applyFont="1" applyFill="1" applyBorder="1" applyAlignment="1" applyProtection="1">
      <alignment horizontal="left" vertical="center" wrapText="1"/>
      <protection locked="0"/>
    </xf>
    <xf numFmtId="0" fontId="111" fillId="78" borderId="82" xfId="21412" applyFont="1" applyFill="1" applyBorder="1" applyAlignment="1" applyProtection="1">
      <alignment vertical="center" wrapText="1"/>
      <protection locked="0"/>
    </xf>
    <xf numFmtId="164" fontId="111" fillId="77" borderId="82" xfId="948" applyNumberFormat="1" applyFont="1" applyFill="1" applyBorder="1" applyAlignment="1" applyProtection="1">
      <alignment horizontal="right" vertical="center"/>
      <protection locked="0"/>
    </xf>
    <xf numFmtId="164" fontId="112" fillId="3" borderId="83" xfId="948" applyNumberFormat="1" applyFont="1" applyFill="1" applyBorder="1" applyAlignment="1" applyProtection="1">
      <alignment horizontal="right" vertical="center"/>
      <protection locked="0"/>
    </xf>
    <xf numFmtId="10" fontId="7" fillId="0" borderId="83" xfId="20961" applyNumberFormat="1" applyFont="1" applyFill="1" applyBorder="1" applyAlignment="1">
      <alignment horizontal="left" vertical="center" wrapText="1"/>
    </xf>
    <xf numFmtId="10" fontId="4" fillId="0" borderId="83" xfId="20961" applyNumberFormat="1" applyFont="1" applyFill="1" applyBorder="1" applyAlignment="1">
      <alignment horizontal="left" vertical="center" wrapText="1"/>
    </xf>
    <xf numFmtId="10" fontId="6" fillId="36" borderId="83" xfId="0" applyNumberFormat="1" applyFont="1" applyFill="1" applyBorder="1" applyAlignment="1">
      <alignment horizontal="left" vertical="center" wrapText="1"/>
    </xf>
    <xf numFmtId="10" fontId="108" fillId="0" borderId="83" xfId="20961" applyNumberFormat="1" applyFont="1" applyFill="1" applyBorder="1" applyAlignment="1">
      <alignment horizontal="left" vertical="center" wrapText="1"/>
    </xf>
    <xf numFmtId="10" fontId="6" fillId="36" borderId="83" xfId="20961" applyNumberFormat="1" applyFont="1" applyFill="1" applyBorder="1" applyAlignment="1">
      <alignment horizontal="left" vertical="center" wrapText="1"/>
    </xf>
    <xf numFmtId="10" fontId="6" fillId="36" borderId="83" xfId="0" applyNumberFormat="1" applyFont="1" applyFill="1" applyBorder="1" applyAlignment="1">
      <alignment horizontal="center" vertical="center" wrapText="1"/>
    </xf>
    <xf numFmtId="10" fontId="110" fillId="0" borderId="24"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7" fillId="0" borderId="83" xfId="0" applyFont="1" applyFill="1" applyBorder="1" applyAlignment="1">
      <alignment vertical="center" wrapText="1"/>
    </xf>
    <xf numFmtId="0" fontId="2" fillId="0" borderId="18" xfId="0" applyNumberFormat="1" applyFont="1" applyFill="1" applyBorder="1" applyAlignment="1">
      <alignment horizontal="left" vertical="center" wrapText="1" indent="1"/>
    </xf>
    <xf numFmtId="0" fontId="2" fillId="0" borderId="19" xfId="0" applyNumberFormat="1" applyFont="1" applyFill="1" applyBorder="1" applyAlignment="1">
      <alignment horizontal="left" vertical="center" wrapText="1" indent="1"/>
    </xf>
    <xf numFmtId="0" fontId="9" fillId="0" borderId="97" xfId="0" applyFont="1" applyFill="1" applyBorder="1" applyAlignment="1">
      <alignment horizontal="center" vertical="center" wrapText="1"/>
    </xf>
    <xf numFmtId="0" fontId="15" fillId="0" borderId="83" xfId="0" applyFont="1" applyFill="1" applyBorder="1" applyAlignment="1">
      <alignment horizontal="center" vertical="center" wrapText="1"/>
    </xf>
    <xf numFmtId="0" fontId="16" fillId="0" borderId="83" xfId="0" applyFont="1" applyFill="1" applyBorder="1" applyAlignment="1">
      <alignment horizontal="left" vertical="center" wrapText="1"/>
    </xf>
    <xf numFmtId="0" fontId="7" fillId="0" borderId="83" xfId="0" applyFont="1" applyBorder="1" applyAlignment="1">
      <alignment vertical="center" wrapText="1"/>
    </xf>
    <xf numFmtId="0" fontId="9" fillId="2" borderId="83" xfId="0" applyFont="1" applyFill="1" applyBorder="1" applyAlignment="1">
      <alignment vertical="center"/>
    </xf>
    <xf numFmtId="193" fontId="9" fillId="2" borderId="83" xfId="0" applyNumberFormat="1" applyFont="1" applyFill="1" applyBorder="1" applyAlignment="1" applyProtection="1">
      <alignment vertical="center"/>
      <protection locked="0"/>
    </xf>
    <xf numFmtId="0" fontId="15" fillId="0" borderId="97"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7" xfId="0" applyFont="1" applyFill="1" applyBorder="1"/>
    <xf numFmtId="0" fontId="4" fillId="3" borderId="100" xfId="0" applyFont="1" applyFill="1" applyBorder="1" applyAlignment="1">
      <alignment wrapText="1"/>
    </xf>
    <xf numFmtId="0" fontId="4" fillId="3" borderId="101" xfId="0" applyFont="1" applyFill="1" applyBorder="1"/>
    <xf numFmtId="0" fontId="6" fillId="3" borderId="11" xfId="0" applyFont="1" applyFill="1" applyBorder="1" applyAlignment="1">
      <alignment horizontal="center" wrapText="1"/>
    </xf>
    <xf numFmtId="0" fontId="4" fillId="0" borderId="83" xfId="0" applyFont="1" applyBorder="1" applyAlignment="1">
      <alignment horizontal="center"/>
    </xf>
    <xf numFmtId="0" fontId="4" fillId="3" borderId="67" xfId="0" applyFont="1" applyFill="1" applyBorder="1"/>
    <xf numFmtId="0" fontId="6" fillId="3" borderId="0" xfId="0" applyFont="1" applyFill="1" applyBorder="1" applyAlignment="1">
      <alignment horizontal="center" wrapText="1"/>
    </xf>
    <xf numFmtId="0" fontId="4" fillId="3" borderId="76" xfId="0" applyFont="1" applyFill="1" applyBorder="1" applyAlignment="1">
      <alignment horizontal="center" vertical="center" wrapText="1"/>
    </xf>
    <xf numFmtId="0" fontId="4" fillId="0" borderId="97" xfId="0" applyFont="1" applyBorder="1"/>
    <xf numFmtId="0" fontId="6" fillId="0" borderId="97" xfId="0" applyFont="1" applyBorder="1"/>
    <xf numFmtId="0" fontId="3" fillId="3" borderId="67" xfId="0" applyFont="1" applyFill="1" applyBorder="1" applyAlignment="1">
      <alignment horizontal="left"/>
    </xf>
    <xf numFmtId="0" fontId="6" fillId="0" borderId="23" xfId="0" applyFont="1" applyBorder="1"/>
    <xf numFmtId="0" fontId="9" fillId="2" borderId="78" xfId="0" applyFont="1" applyFill="1" applyBorder="1" applyAlignment="1">
      <alignment vertical="center"/>
    </xf>
    <xf numFmtId="0" fontId="9" fillId="0" borderId="83"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9" fillId="0" borderId="83" xfId="0" applyFont="1" applyBorder="1" applyAlignment="1">
      <alignment horizontal="center" vertical="center" wrapText="1"/>
    </xf>
    <xf numFmtId="49" fontId="120" fillId="3" borderId="83" xfId="5" applyNumberFormat="1" applyFont="1" applyFill="1" applyBorder="1" applyAlignment="1" applyProtection="1">
      <alignment horizontal="right" vertical="center"/>
      <protection locked="0"/>
    </xf>
    <xf numFmtId="0" fontId="120" fillId="3" borderId="83" xfId="13" applyFont="1" applyFill="1" applyBorder="1" applyAlignment="1" applyProtection="1">
      <alignment horizontal="left" vertical="center" wrapText="1"/>
      <protection locked="0"/>
    </xf>
    <xf numFmtId="0" fontId="119" fillId="0" borderId="83" xfId="0" applyFont="1" applyBorder="1"/>
    <xf numFmtId="0" fontId="120" fillId="0" borderId="83" xfId="13" applyFont="1" applyFill="1" applyBorder="1" applyAlignment="1" applyProtection="1">
      <alignment horizontal="left" vertical="center" wrapText="1"/>
      <protection locked="0"/>
    </xf>
    <xf numFmtId="49" fontId="120" fillId="0" borderId="83" xfId="5" applyNumberFormat="1" applyFont="1" applyFill="1" applyBorder="1" applyAlignment="1" applyProtection="1">
      <alignment horizontal="right" vertical="center"/>
      <protection locked="0"/>
    </xf>
    <xf numFmtId="0" fontId="116" fillId="0" borderId="0" xfId="0" applyFont="1" applyAlignment="1">
      <alignment wrapText="1"/>
    </xf>
    <xf numFmtId="0" fontId="116" fillId="0" borderId="83" xfId="0" applyFont="1" applyBorder="1" applyAlignment="1">
      <alignment horizontal="center" vertical="center"/>
    </xf>
    <xf numFmtId="0" fontId="116" fillId="0" borderId="83" xfId="0" applyFont="1" applyBorder="1" applyAlignment="1">
      <alignment horizontal="center" vertical="center" wrapText="1"/>
    </xf>
    <xf numFmtId="49" fontId="120" fillId="3" borderId="83" xfId="5" applyNumberFormat="1" applyFont="1" applyFill="1" applyBorder="1" applyAlignment="1" applyProtection="1">
      <alignment horizontal="right" vertical="center" wrapText="1"/>
      <protection locked="0"/>
    </xf>
    <xf numFmtId="0" fontId="116" fillId="0" borderId="83" xfId="0" applyFont="1" applyBorder="1"/>
    <xf numFmtId="0" fontId="116" fillId="0" borderId="83" xfId="0" applyFont="1" applyFill="1" applyBorder="1"/>
    <xf numFmtId="49" fontId="120" fillId="0" borderId="83" xfId="5" applyNumberFormat="1" applyFont="1" applyFill="1" applyBorder="1" applyAlignment="1" applyProtection="1">
      <alignment horizontal="right" vertical="center" wrapText="1"/>
      <protection locked="0"/>
    </xf>
    <xf numFmtId="49" fontId="121" fillId="0" borderId="83" xfId="5" applyNumberFormat="1" applyFont="1" applyFill="1" applyBorder="1" applyAlignment="1" applyProtection="1">
      <alignment horizontal="right" vertical="center" wrapText="1"/>
      <protection locked="0"/>
    </xf>
    <xf numFmtId="0" fontId="119" fillId="0" borderId="0" xfId="0" applyFont="1"/>
    <xf numFmtId="0" fontId="116" fillId="0" borderId="83" xfId="0" applyFont="1" applyBorder="1" applyAlignment="1">
      <alignment wrapText="1"/>
    </xf>
    <xf numFmtId="0" fontId="116" fillId="0" borderId="83" xfId="0" applyFont="1" applyBorder="1" applyAlignment="1">
      <alignment horizontal="left" indent="8"/>
    </xf>
    <xf numFmtId="0" fontId="116" fillId="0" borderId="0" xfId="0" applyFont="1" applyFill="1"/>
    <xf numFmtId="0" fontId="115" fillId="0" borderId="83" xfId="0" applyNumberFormat="1" applyFont="1" applyFill="1" applyBorder="1" applyAlignment="1">
      <alignment horizontal="left" vertical="center" wrapText="1"/>
    </xf>
    <xf numFmtId="0" fontId="116" fillId="0" borderId="0" xfId="0" applyFont="1" applyBorder="1"/>
    <xf numFmtId="0" fontId="119" fillId="0" borderId="83" xfId="0" applyFont="1" applyFill="1" applyBorder="1"/>
    <xf numFmtId="0" fontId="116" fillId="0" borderId="0" xfId="0" applyFont="1" applyBorder="1" applyAlignment="1">
      <alignment horizontal="left"/>
    </xf>
    <xf numFmtId="0" fontId="119" fillId="0" borderId="0" xfId="0" applyFont="1" applyBorder="1"/>
    <xf numFmtId="0" fontId="116" fillId="0" borderId="0" xfId="0" applyFont="1" applyFill="1" applyBorder="1"/>
    <xf numFmtId="0" fontId="119" fillId="0" borderId="83" xfId="0" applyFont="1" applyFill="1" applyBorder="1" applyAlignment="1">
      <alignment horizontal="center" vertical="center" wrapText="1"/>
    </xf>
    <xf numFmtId="0" fontId="116" fillId="0" borderId="83" xfId="0" applyFont="1" applyFill="1" applyBorder="1" applyAlignment="1">
      <alignment horizontal="left" wrapText="1"/>
    </xf>
    <xf numFmtId="0" fontId="119" fillId="0" borderId="7" xfId="0" applyFont="1" applyBorder="1"/>
    <xf numFmtId="0" fontId="116" fillId="0" borderId="0" xfId="0" applyFont="1" applyBorder="1" applyAlignment="1">
      <alignment horizontal="center" vertical="center"/>
    </xf>
    <xf numFmtId="0" fontId="116" fillId="0" borderId="0" xfId="0" applyFont="1" applyFill="1" applyBorder="1" applyAlignment="1">
      <alignment horizontal="center" vertical="center" wrapText="1"/>
    </xf>
    <xf numFmtId="0" fontId="116" fillId="0" borderId="0" xfId="0" applyFont="1" applyBorder="1" applyAlignment="1">
      <alignment horizontal="center" vertical="center" wrapText="1"/>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3" xfId="0" applyNumberFormat="1" applyFont="1" applyBorder="1" applyAlignment="1">
      <alignment horizontal="center" vertical="center" wrapText="1"/>
    </xf>
    <xf numFmtId="0" fontId="116" fillId="0" borderId="83" xfId="0" applyFont="1" applyBorder="1" applyAlignment="1">
      <alignment horizontal="center"/>
    </xf>
    <xf numFmtId="0" fontId="116" fillId="0" borderId="83" xfId="0" applyFont="1" applyBorder="1" applyAlignment="1">
      <alignment horizontal="left" indent="1"/>
    </xf>
    <xf numFmtId="0" fontId="116" fillId="0" borderId="7" xfId="0" applyFont="1" applyBorder="1"/>
    <xf numFmtId="0" fontId="116" fillId="0" borderId="83" xfId="0" applyFont="1" applyBorder="1" applyAlignment="1">
      <alignment horizontal="left" indent="2"/>
    </xf>
    <xf numFmtId="49" fontId="116" fillId="0" borderId="83" xfId="0" applyNumberFormat="1" applyFont="1" applyBorder="1" applyAlignment="1">
      <alignment horizontal="left" indent="3"/>
    </xf>
    <xf numFmtId="49" fontId="116" fillId="0" borderId="83" xfId="0" applyNumberFormat="1" applyFont="1" applyFill="1" applyBorder="1" applyAlignment="1">
      <alignment horizontal="left" indent="3"/>
    </xf>
    <xf numFmtId="49" fontId="116" fillId="0" borderId="83" xfId="0" applyNumberFormat="1" applyFont="1" applyBorder="1" applyAlignment="1">
      <alignment horizontal="left" indent="1"/>
    </xf>
    <xf numFmtId="49" fontId="116" fillId="0" borderId="83" xfId="0" applyNumberFormat="1" applyFont="1" applyFill="1" applyBorder="1" applyAlignment="1">
      <alignment horizontal="left" indent="1"/>
    </xf>
    <xf numFmtId="0" fontId="116" fillId="0" borderId="83" xfId="0" applyNumberFormat="1" applyFont="1" applyBorder="1" applyAlignment="1">
      <alignment horizontal="left" indent="1"/>
    </xf>
    <xf numFmtId="49" fontId="116" fillId="0" borderId="83" xfId="0" applyNumberFormat="1" applyFont="1" applyBorder="1" applyAlignment="1">
      <alignment horizontal="left" wrapText="1" indent="2"/>
    </xf>
    <xf numFmtId="49" fontId="116" fillId="0" borderId="83" xfId="0" applyNumberFormat="1" applyFont="1" applyFill="1" applyBorder="1" applyAlignment="1">
      <alignment horizontal="left" vertical="top" wrapText="1" indent="2"/>
    </xf>
    <xf numFmtId="49" fontId="116" fillId="0" borderId="83" xfId="0" applyNumberFormat="1" applyFont="1" applyFill="1" applyBorder="1" applyAlignment="1">
      <alignment horizontal="left" wrapText="1" indent="3"/>
    </xf>
    <xf numFmtId="49" fontId="116" fillId="0" borderId="83" xfId="0" applyNumberFormat="1" applyFont="1" applyFill="1" applyBorder="1" applyAlignment="1">
      <alignment horizontal="left" wrapText="1" indent="2"/>
    </xf>
    <xf numFmtId="0" fontId="116" fillId="0" borderId="83" xfId="0" applyNumberFormat="1" applyFont="1" applyFill="1" applyBorder="1" applyAlignment="1">
      <alignment horizontal="left" wrapText="1" indent="1"/>
    </xf>
    <xf numFmtId="0" fontId="118" fillId="0" borderId="111" xfId="0" applyNumberFormat="1" applyFont="1" applyFill="1" applyBorder="1" applyAlignment="1">
      <alignment horizontal="left" vertical="center" wrapText="1"/>
    </xf>
    <xf numFmtId="0" fontId="116" fillId="0" borderId="78"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8" fillId="0" borderId="83" xfId="0" applyNumberFormat="1" applyFont="1" applyFill="1" applyBorder="1" applyAlignment="1">
      <alignment horizontal="left" vertical="center" wrapText="1"/>
    </xf>
    <xf numFmtId="0" fontId="116" fillId="0" borderId="0" xfId="0" applyFont="1" applyAlignment="1">
      <alignment horizontal="center" vertical="center"/>
    </xf>
    <xf numFmtId="0" fontId="124" fillId="0" borderId="0" xfId="0" applyFont="1"/>
    <xf numFmtId="0" fontId="124" fillId="0" borderId="0" xfId="0" applyFont="1" applyAlignment="1">
      <alignment horizontal="center" vertical="center"/>
    </xf>
    <xf numFmtId="0" fontId="116" fillId="0" borderId="83" xfId="0" applyFont="1" applyFill="1" applyBorder="1" applyAlignment="1">
      <alignment horizontal="left" indent="1"/>
    </xf>
    <xf numFmtId="0" fontId="11" fillId="0" borderId="83" xfId="17" applyFill="1" applyBorder="1" applyAlignment="1" applyProtection="1">
      <alignment wrapText="1"/>
    </xf>
    <xf numFmtId="49" fontId="116" fillId="0" borderId="83" xfId="0" applyNumberFormat="1" applyFont="1" applyFill="1" applyBorder="1" applyAlignment="1">
      <alignment horizontal="left" wrapText="1" indent="1"/>
    </xf>
    <xf numFmtId="0" fontId="119" fillId="0" borderId="83"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0" xfId="0" applyFont="1" applyFill="1" applyAlignment="1">
      <alignment horizontal="left" vertical="top" wrapText="1"/>
    </xf>
    <xf numFmtId="0" fontId="122" fillId="0" borderId="83" xfId="13" applyFont="1" applyFill="1" applyBorder="1" applyAlignment="1" applyProtection="1">
      <alignment horizontal="left" vertical="center" wrapText="1"/>
      <protection locked="0"/>
    </xf>
    <xf numFmtId="0" fontId="116" fillId="0" borderId="83" xfId="0" applyFont="1" applyFill="1" applyBorder="1" applyAlignment="1">
      <alignment horizontal="center" vertical="center" wrapText="1"/>
    </xf>
    <xf numFmtId="0" fontId="116" fillId="0" borderId="0" xfId="0" applyFont="1" applyFill="1" applyBorder="1" applyAlignment="1">
      <alignment horizontal="center" vertical="center"/>
    </xf>
    <xf numFmtId="0" fontId="116" fillId="0" borderId="7" xfId="0" applyFont="1" applyFill="1" applyBorder="1"/>
    <xf numFmtId="49" fontId="116" fillId="0" borderId="83" xfId="0" applyNumberFormat="1" applyFont="1" applyFill="1" applyBorder="1" applyAlignment="1">
      <alignment horizontal="center" vertical="center" wrapText="1"/>
    </xf>
    <xf numFmtId="0" fontId="25" fillId="0" borderId="97" xfId="0" applyFont="1" applyBorder="1" applyAlignment="1">
      <alignment horizontal="center"/>
    </xf>
    <xf numFmtId="0" fontId="124" fillId="0" borderId="83" xfId="0" applyFont="1" applyBorder="1" applyAlignment="1">
      <alignment horizontal="left" indent="2"/>
    </xf>
    <xf numFmtId="0" fontId="126" fillId="0" borderId="115" xfId="0" applyNumberFormat="1" applyFont="1" applyFill="1" applyBorder="1" applyAlignment="1">
      <alignment vertical="center" wrapText="1" readingOrder="1"/>
    </xf>
    <xf numFmtId="0" fontId="126" fillId="0" borderId="116" xfId="0" applyNumberFormat="1" applyFont="1" applyFill="1" applyBorder="1" applyAlignment="1">
      <alignment vertical="center" wrapText="1" readingOrder="1"/>
    </xf>
    <xf numFmtId="0" fontId="126" fillId="0" borderId="116" xfId="0" applyNumberFormat="1" applyFont="1" applyFill="1" applyBorder="1" applyAlignment="1">
      <alignment horizontal="left" vertical="center" wrapText="1" indent="1" readingOrder="1"/>
    </xf>
    <xf numFmtId="0" fontId="124" fillId="0" borderId="78" xfId="0" applyFont="1" applyBorder="1" applyAlignment="1">
      <alignment horizontal="left" indent="2"/>
    </xf>
    <xf numFmtId="0" fontId="126" fillId="0" borderId="117" xfId="0" applyNumberFormat="1" applyFont="1" applyFill="1" applyBorder="1" applyAlignment="1">
      <alignment vertical="center" wrapText="1" readingOrder="1"/>
    </xf>
    <xf numFmtId="0" fontId="124" fillId="0" borderId="83" xfId="0" applyFont="1" applyFill="1" applyBorder="1" applyAlignment="1">
      <alignment horizontal="left" indent="2"/>
    </xf>
    <xf numFmtId="0" fontId="127" fillId="0" borderId="83" xfId="0" applyNumberFormat="1" applyFont="1" applyFill="1" applyBorder="1" applyAlignment="1">
      <alignment vertical="center" wrapText="1" readingOrder="1"/>
    </xf>
    <xf numFmtId="0" fontId="0" fillId="0" borderId="7" xfId="0" applyBorder="1"/>
    <xf numFmtId="0" fontId="124" fillId="0" borderId="83" xfId="0" applyFont="1" applyBorder="1" applyAlignment="1">
      <alignment horizontal="left" indent="3"/>
    </xf>
    <xf numFmtId="164" fontId="118" fillId="0" borderId="83" xfId="7" applyNumberFormat="1" applyFont="1" applyFill="1" applyBorder="1" applyAlignment="1">
      <alignment horizontal="left" vertical="center" wrapText="1"/>
    </xf>
    <xf numFmtId="0" fontId="7" fillId="0" borderId="83" xfId="0" applyFont="1" applyFill="1" applyBorder="1" applyAlignment="1">
      <alignment vertical="top" wrapText="1"/>
    </xf>
    <xf numFmtId="0" fontId="104" fillId="0" borderId="83" xfId="0" applyFont="1" applyBorder="1"/>
    <xf numFmtId="14" fontId="7" fillId="0" borderId="0" xfId="0" applyNumberFormat="1" applyFont="1" applyAlignment="1">
      <alignment horizontal="left"/>
    </xf>
    <xf numFmtId="164" fontId="0" fillId="0" borderId="83" xfId="7" applyNumberFormat="1" applyFont="1" applyBorder="1"/>
    <xf numFmtId="164" fontId="116" fillId="0" borderId="83" xfId="7" applyNumberFormat="1" applyFont="1" applyBorder="1" applyAlignment="1">
      <alignment vertical="center"/>
    </xf>
    <xf numFmtId="164" fontId="115" fillId="0" borderId="83" xfId="7" applyNumberFormat="1" applyFont="1" applyFill="1" applyBorder="1" applyAlignment="1">
      <alignment horizontal="left" vertical="center" wrapText="1"/>
    </xf>
    <xf numFmtId="164" fontId="119" fillId="0" borderId="83" xfId="7" applyNumberFormat="1" applyFont="1" applyFill="1" applyBorder="1" applyAlignment="1">
      <alignment horizontal="left" vertical="center" wrapText="1"/>
    </xf>
    <xf numFmtId="164" fontId="116" fillId="0" borderId="83" xfId="7" applyNumberFormat="1" applyFont="1" applyFill="1" applyBorder="1" applyAlignment="1">
      <alignment vertical="center"/>
    </xf>
    <xf numFmtId="164" fontId="116" fillId="0" borderId="83" xfId="7" applyNumberFormat="1" applyFont="1" applyFill="1" applyBorder="1" applyAlignment="1">
      <alignment horizontal="left" vertical="center" wrapText="1"/>
    </xf>
    <xf numFmtId="164" fontId="116" fillId="81" borderId="83" xfId="7" applyNumberFormat="1" applyFont="1" applyFill="1" applyBorder="1" applyAlignment="1">
      <alignment vertical="center"/>
    </xf>
    <xf numFmtId="164" fontId="116" fillId="0" borderId="83" xfId="7" applyNumberFormat="1" applyFont="1" applyBorder="1" applyAlignment="1">
      <alignment horizontal="left" vertical="center"/>
    </xf>
    <xf numFmtId="164" fontId="119" fillId="0" borderId="7" xfId="7" applyNumberFormat="1" applyFont="1" applyBorder="1" applyAlignment="1">
      <alignment vertical="center"/>
    </xf>
    <xf numFmtId="49" fontId="116" fillId="0" borderId="83" xfId="0" applyNumberFormat="1" applyFont="1" applyFill="1" applyBorder="1" applyAlignment="1">
      <alignment horizontal="left" vertical="center" wrapText="1" indent="3"/>
    </xf>
    <xf numFmtId="164" fontId="116" fillId="80" borderId="83" xfId="7" applyNumberFormat="1" applyFont="1" applyFill="1" applyBorder="1"/>
    <xf numFmtId="164" fontId="116" fillId="0" borderId="83" xfId="7" applyNumberFormat="1" applyFont="1" applyBorder="1" applyAlignment="1">
      <alignment horizontal="left" indent="1"/>
    </xf>
    <xf numFmtId="0" fontId="119" fillId="0" borderId="83" xfId="0" applyFont="1" applyFill="1" applyBorder="1" applyAlignment="1">
      <alignment wrapText="1"/>
    </xf>
    <xf numFmtId="164" fontId="119" fillId="79" borderId="83" xfId="7" applyNumberFormat="1" applyFont="1" applyFill="1" applyBorder="1"/>
    <xf numFmtId="164" fontId="116" fillId="79" borderId="83" xfId="7" applyNumberFormat="1" applyFont="1" applyFill="1" applyBorder="1"/>
    <xf numFmtId="0" fontId="116" fillId="0" borderId="0" xfId="0" applyFont="1" applyAlignment="1">
      <alignment vertical="center"/>
    </xf>
    <xf numFmtId="0" fontId="116" fillId="0" borderId="83" xfId="0" applyFont="1" applyFill="1" applyBorder="1" applyAlignment="1">
      <alignment vertical="center"/>
    </xf>
    <xf numFmtId="0" fontId="119" fillId="0" borderId="83" xfId="0" applyFont="1" applyFill="1" applyBorder="1" applyAlignment="1">
      <alignment vertical="center"/>
    </xf>
    <xf numFmtId="0" fontId="119" fillId="0" borderId="7" xfId="0" applyFont="1" applyBorder="1" applyAlignment="1">
      <alignment wrapText="1"/>
    </xf>
    <xf numFmtId="0" fontId="116" fillId="0" borderId="83" xfId="0" applyFont="1" applyFill="1" applyBorder="1" applyAlignment="1">
      <alignment wrapText="1"/>
    </xf>
    <xf numFmtId="0" fontId="119" fillId="0" borderId="83" xfId="0" applyFont="1" applyBorder="1" applyAlignment="1">
      <alignment wrapText="1"/>
    </xf>
    <xf numFmtId="0" fontId="115" fillId="0" borderId="83" xfId="0" applyFont="1" applyFill="1" applyBorder="1" applyAlignment="1">
      <alignment horizontal="left" vertical="center" indent="1"/>
    </xf>
    <xf numFmtId="164" fontId="119" fillId="0" borderId="83" xfId="7" applyNumberFormat="1" applyFont="1" applyBorder="1" applyAlignment="1">
      <alignment vertical="center"/>
    </xf>
    <xf numFmtId="164" fontId="118" fillId="36" borderId="83" xfId="7" applyNumberFormat="1" applyFont="1" applyFill="1" applyBorder="1"/>
    <xf numFmtId="164" fontId="116" fillId="0" borderId="0" xfId="7" applyNumberFormat="1" applyFont="1" applyFill="1"/>
    <xf numFmtId="164" fontId="119" fillId="0" borderId="0" xfId="7" applyNumberFormat="1" applyFont="1"/>
    <xf numFmtId="164" fontId="116" fillId="0" borderId="83" xfId="7" applyNumberFormat="1" applyFont="1" applyFill="1" applyBorder="1"/>
    <xf numFmtId="164" fontId="119" fillId="0" borderId="83" xfId="7" applyNumberFormat="1" applyFont="1" applyBorder="1" applyAlignment="1">
      <alignment horizontal="center" vertical="center" wrapText="1"/>
    </xf>
    <xf numFmtId="164" fontId="121" fillId="0" borderId="83" xfId="7" applyNumberFormat="1" applyFont="1" applyFill="1" applyBorder="1" applyAlignment="1" applyProtection="1">
      <alignment horizontal="right" vertical="center"/>
      <protection locked="0"/>
    </xf>
    <xf numFmtId="0" fontId="4" fillId="3" borderId="0" xfId="0" applyFont="1" applyFill="1" applyAlignment="1">
      <alignment wrapText="1"/>
    </xf>
    <xf numFmtId="0" fontId="4" fillId="0" borderId="80" xfId="0" applyFont="1" applyBorder="1" applyAlignment="1">
      <alignment vertical="center"/>
    </xf>
    <xf numFmtId="0" fontId="4" fillId="0" borderId="91" xfId="0" applyFont="1" applyBorder="1" applyAlignment="1">
      <alignment horizontal="center" vertical="center"/>
    </xf>
    <xf numFmtId="0" fontId="4" fillId="0" borderId="156" xfId="0" applyFont="1" applyBorder="1" applyAlignment="1">
      <alignment vertical="center"/>
    </xf>
    <xf numFmtId="0" fontId="4" fillId="0" borderId="157" xfId="0" applyFont="1" applyBorder="1" applyAlignment="1">
      <alignment horizontal="center" vertical="center"/>
    </xf>
    <xf numFmtId="0" fontId="4" fillId="0" borderId="18" xfId="0" applyFont="1" applyBorder="1" applyAlignment="1">
      <alignment vertical="center"/>
    </xf>
    <xf numFmtId="0" fontId="4" fillId="3" borderId="0" xfId="0" applyFont="1" applyFill="1" applyAlignment="1">
      <alignment vertical="center"/>
    </xf>
    <xf numFmtId="0" fontId="6" fillId="0" borderId="24" xfId="0" applyFont="1" applyBorder="1" applyAlignment="1">
      <alignment vertical="center"/>
    </xf>
    <xf numFmtId="0" fontId="4" fillId="0" borderId="23" xfId="0" applyFont="1" applyBorder="1" applyAlignment="1">
      <alignment horizontal="center" vertical="center"/>
    </xf>
    <xf numFmtId="0" fontId="4" fillId="0" borderId="7" xfId="0" applyFont="1" applyBorder="1" applyAlignment="1">
      <alignment vertical="center"/>
    </xf>
    <xf numFmtId="0" fontId="4" fillId="0" borderId="73" xfId="0" applyFont="1" applyBorder="1" applyAlignment="1">
      <alignment horizontal="center" vertical="center"/>
    </xf>
    <xf numFmtId="0" fontId="14" fillId="3" borderId="162" xfId="0" applyFont="1" applyFill="1" applyBorder="1" applyAlignment="1">
      <alignment horizontal="left"/>
    </xf>
    <xf numFmtId="164" fontId="4" fillId="0" borderId="84" xfId="7" applyNumberFormat="1" applyFont="1" applyBorder="1"/>
    <xf numFmtId="164" fontId="12" fillId="0" borderId="0" xfId="7" applyNumberFormat="1" applyFont="1"/>
    <xf numFmtId="164" fontId="15" fillId="3" borderId="24" xfId="7" applyNumberFormat="1" applyFont="1" applyFill="1" applyBorder="1" applyAlignment="1" applyProtection="1">
      <protection locked="0"/>
    </xf>
    <xf numFmtId="164" fontId="7" fillId="3" borderId="23" xfId="7" applyNumberFormat="1" applyFont="1" applyFill="1" applyBorder="1" applyAlignment="1" applyProtection="1">
      <alignment horizontal="left" vertical="center"/>
      <protection locked="0"/>
    </xf>
    <xf numFmtId="164" fontId="4" fillId="0" borderId="8" xfId="7" applyNumberFormat="1" applyFont="1" applyBorder="1" applyAlignment="1"/>
    <xf numFmtId="164" fontId="4" fillId="0" borderId="3" xfId="7" applyNumberFormat="1" applyFont="1" applyBorder="1" applyAlignment="1"/>
    <xf numFmtId="0" fontId="19" fillId="0" borderId="12" xfId="0" applyFont="1" applyBorder="1" applyAlignment="1">
      <alignment horizontal="right"/>
    </xf>
    <xf numFmtId="164" fontId="6" fillId="36" borderId="95" xfId="7" applyNumberFormat="1" applyFont="1" applyFill="1" applyBorder="1" applyAlignment="1">
      <alignment horizontal="center" vertical="center" wrapText="1"/>
    </xf>
    <xf numFmtId="164" fontId="108" fillId="0" borderId="95" xfId="7" applyNumberFormat="1" applyFont="1" applyFill="1" applyBorder="1" applyAlignment="1">
      <alignment horizontal="right" vertical="center" wrapText="1"/>
    </xf>
    <xf numFmtId="164" fontId="6" fillId="36" borderId="95" xfId="7" applyNumberFormat="1" applyFont="1" applyFill="1" applyBorder="1" applyAlignment="1">
      <alignment horizontal="right" vertical="center" wrapText="1"/>
    </xf>
    <xf numFmtId="164" fontId="4" fillId="0" borderId="95" xfId="7" applyNumberFormat="1" applyFont="1" applyFill="1" applyBorder="1" applyAlignment="1">
      <alignment horizontal="right" vertical="center" wrapText="1"/>
    </xf>
    <xf numFmtId="193" fontId="7" fillId="3" borderId="161" xfId="2" applyNumberFormat="1" applyFont="1" applyFill="1" applyBorder="1" applyAlignment="1" applyProtection="1">
      <alignment vertical="top" wrapText="1"/>
      <protection locked="0"/>
    </xf>
    <xf numFmtId="193" fontId="7" fillId="3" borderId="161" xfId="2" applyNumberFormat="1" applyFont="1" applyFill="1" applyBorder="1" applyAlignment="1" applyProtection="1">
      <alignment vertical="top"/>
      <protection locked="0"/>
    </xf>
    <xf numFmtId="0" fontId="4" fillId="0" borderId="9" xfId="0" applyFont="1" applyFill="1" applyBorder="1" applyAlignment="1">
      <alignment wrapText="1"/>
    </xf>
    <xf numFmtId="193" fontId="0" fillId="0" borderId="161" xfId="0" applyNumberFormat="1" applyBorder="1" applyAlignment="1">
      <alignment wrapText="1"/>
    </xf>
    <xf numFmtId="193" fontId="0" fillId="0" borderId="161" xfId="0" applyNumberFormat="1" applyBorder="1"/>
    <xf numFmtId="167" fontId="0" fillId="0" borderId="0" xfId="0" applyNumberFormat="1" applyAlignment="1">
      <alignment wrapText="1"/>
    </xf>
    <xf numFmtId="167" fontId="14" fillId="0" borderId="83" xfId="0" applyNumberFormat="1" applyFont="1" applyBorder="1" applyAlignment="1">
      <alignment horizontal="center" vertical="center" wrapText="1"/>
    </xf>
    <xf numFmtId="193" fontId="139" fillId="64" borderId="160" xfId="24929" applyNumberFormat="1" applyFont="1" applyBorder="1" applyAlignment="1">
      <alignment horizontal="center" vertical="center" wrapText="1"/>
    </xf>
    <xf numFmtId="167" fontId="4" fillId="0" borderId="83" xfId="0" applyNumberFormat="1" applyFont="1" applyBorder="1" applyAlignment="1">
      <alignment horizontal="center" vertical="center" wrapText="1"/>
    </xf>
    <xf numFmtId="0" fontId="0" fillId="0" borderId="97" xfId="0" applyBorder="1" applyAlignment="1">
      <alignment horizontal="center" wrapText="1"/>
    </xf>
    <xf numFmtId="3" fontId="23" fillId="0" borderId="127" xfId="0" applyNumberFormat="1" applyFont="1" applyFill="1" applyBorder="1" applyAlignment="1">
      <alignment vertical="center" wrapText="1"/>
    </xf>
    <xf numFmtId="3" fontId="23" fillId="0" borderId="127" xfId="0" applyNumberFormat="1" applyFont="1" applyBorder="1" applyAlignment="1">
      <alignment vertical="center" wrapText="1"/>
    </xf>
    <xf numFmtId="0" fontId="18" fillId="0" borderId="0" xfId="0" applyFont="1" applyFill="1" applyBorder="1" applyAlignment="1">
      <alignment horizontal="center"/>
    </xf>
    <xf numFmtId="0" fontId="6" fillId="0" borderId="0" xfId="0" applyFont="1" applyBorder="1" applyAlignment="1">
      <alignment horizontal="center"/>
    </xf>
    <xf numFmtId="43" fontId="23" fillId="0" borderId="127" xfId="7" applyFont="1" applyBorder="1" applyAlignment="1">
      <alignment vertical="center" wrapText="1"/>
    </xf>
    <xf numFmtId="0" fontId="6" fillId="0" borderId="18" xfId="0" applyFont="1" applyBorder="1" applyAlignment="1">
      <alignment vertical="center" wrapText="1"/>
    </xf>
    <xf numFmtId="0" fontId="4" fillId="0" borderId="17" xfId="0" applyFont="1" applyBorder="1" applyAlignment="1">
      <alignment vertical="center" wrapText="1"/>
    </xf>
    <xf numFmtId="43" fontId="23" fillId="0" borderId="83" xfId="7" applyFont="1" applyBorder="1" applyAlignment="1">
      <alignment vertical="center" wrapText="1"/>
    </xf>
    <xf numFmtId="0" fontId="4" fillId="0" borderId="83" xfId="0" applyFont="1" applyFill="1" applyBorder="1" applyAlignment="1">
      <alignment horizontal="left" vertical="center" indent="2"/>
    </xf>
    <xf numFmtId="14" fontId="7" fillId="3" borderId="83" xfId="8" quotePrefix="1" applyNumberFormat="1" applyFont="1" applyFill="1" applyBorder="1" applyAlignment="1" applyProtection="1">
      <alignment horizontal="left" vertical="center" indent="3"/>
      <protection locked="0"/>
    </xf>
    <xf numFmtId="193" fontId="9" fillId="36" borderId="24" xfId="0" applyNumberFormat="1" applyFont="1" applyFill="1" applyBorder="1" applyAlignment="1">
      <alignment horizontal="right"/>
    </xf>
    <xf numFmtId="193" fontId="9" fillId="0" borderId="24" xfId="0" applyNumberFormat="1" applyFont="1" applyBorder="1" applyAlignment="1">
      <alignment horizontal="right"/>
    </xf>
    <xf numFmtId="193" fontId="9" fillId="36" borderId="83" xfId="0" applyNumberFormat="1" applyFont="1" applyFill="1" applyBorder="1" applyAlignment="1">
      <alignment horizontal="right"/>
    </xf>
    <xf numFmtId="0" fontId="18" fillId="0" borderId="0" xfId="0" applyFont="1" applyAlignment="1">
      <alignment horizontal="center"/>
    </xf>
    <xf numFmtId="0" fontId="9" fillId="0" borderId="0" xfId="0" applyFont="1" applyAlignment="1">
      <alignment horizontal="center"/>
    </xf>
    <xf numFmtId="0" fontId="21" fillId="0" borderId="24" xfId="0" applyFont="1" applyBorder="1"/>
    <xf numFmtId="0" fontId="20" fillId="0" borderId="23" xfId="0" applyFont="1" applyBorder="1" applyAlignment="1">
      <alignment horizontal="left" vertical="center" indent="1"/>
    </xf>
    <xf numFmtId="193" fontId="20" fillId="0" borderId="83" xfId="0" applyNumberFormat="1" applyFont="1" applyBorder="1" applyAlignment="1" applyProtection="1">
      <alignment horizontal="right" vertical="center"/>
      <protection locked="0"/>
    </xf>
    <xf numFmtId="0" fontId="21" fillId="0" borderId="83" xfId="0" applyFont="1" applyBorder="1" applyAlignment="1">
      <alignment horizontal="center" vertical="center" wrapText="1"/>
    </xf>
    <xf numFmtId="0" fontId="21" fillId="0" borderId="83" xfId="0" applyFont="1" applyBorder="1" applyAlignment="1">
      <alignment horizontal="left" indent="1"/>
    </xf>
    <xf numFmtId="193" fontId="20" fillId="0" borderId="83" xfId="0" applyNumberFormat="1" applyFont="1" applyBorder="1" applyProtection="1">
      <protection locked="0"/>
    </xf>
    <xf numFmtId="193" fontId="20" fillId="0" borderId="83" xfId="0" applyNumberFormat="1" applyFont="1" applyBorder="1" applyAlignment="1" applyProtection="1">
      <alignment horizontal="left" indent="1"/>
      <protection locked="0"/>
    </xf>
    <xf numFmtId="193" fontId="20" fillId="0" borderId="127" xfId="0" applyNumberFormat="1" applyFont="1" applyBorder="1" applyAlignment="1" applyProtection="1">
      <alignment horizontal="right"/>
      <protection locked="0"/>
    </xf>
    <xf numFmtId="0" fontId="20" fillId="0" borderId="83" xfId="0" applyFont="1" applyBorder="1" applyAlignment="1">
      <alignment horizontal="left" indent="1"/>
    </xf>
    <xf numFmtId="193" fontId="21" fillId="0" borderId="127" xfId="0" applyNumberFormat="1" applyFont="1" applyBorder="1" applyAlignment="1">
      <alignment horizontal="center"/>
    </xf>
    <xf numFmtId="193" fontId="21" fillId="0" borderId="83" xfId="0" applyNumberFormat="1" applyFont="1" applyBorder="1" applyAlignment="1">
      <alignment horizontal="center"/>
    </xf>
    <xf numFmtId="0" fontId="21" fillId="0" borderId="83" xfId="0" applyFont="1" applyBorder="1" applyAlignment="1">
      <alignment horizontal="left"/>
    </xf>
    <xf numFmtId="193" fontId="20" fillId="0" borderId="83" xfId="0" applyNumberFormat="1" applyFont="1" applyBorder="1" applyAlignment="1" applyProtection="1">
      <alignment horizontal="right"/>
      <protection locked="0"/>
    </xf>
    <xf numFmtId="38" fontId="20" fillId="0" borderId="127" xfId="0" applyNumberFormat="1" applyFont="1" applyBorder="1" applyAlignment="1" applyProtection="1">
      <alignment horizontal="right"/>
      <protection locked="0"/>
    </xf>
    <xf numFmtId="38" fontId="20" fillId="0" borderId="83" xfId="0" applyNumberFormat="1" applyFont="1" applyBorder="1" applyAlignment="1" applyProtection="1">
      <alignment horizontal="right"/>
      <protection locked="0"/>
    </xf>
    <xf numFmtId="0" fontId="21" fillId="0" borderId="83" xfId="0" applyFont="1" applyBorder="1" applyAlignment="1">
      <alignment horizontal="center"/>
    </xf>
    <xf numFmtId="0" fontId="20" fillId="0" borderId="97" xfId="0" applyFont="1" applyBorder="1" applyAlignment="1">
      <alignment horizontal="left" indent="1"/>
    </xf>
    <xf numFmtId="0" fontId="20" fillId="0" borderId="127" xfId="0" applyFont="1" applyBorder="1" applyAlignment="1">
      <alignment horizontal="center" vertical="center" wrapText="1"/>
    </xf>
    <xf numFmtId="0" fontId="20" fillId="0" borderId="83" xfId="0" applyFont="1" applyBorder="1" applyAlignment="1">
      <alignment horizontal="center" vertical="center" wrapText="1"/>
    </xf>
    <xf numFmtId="0" fontId="20" fillId="0" borderId="83" xfId="0" applyFont="1" applyBorder="1" applyAlignment="1">
      <alignment horizontal="left" vertical="center"/>
    </xf>
    <xf numFmtId="0" fontId="20" fillId="0" borderId="97" xfId="0" applyFont="1" applyBorder="1" applyAlignment="1">
      <alignment horizontal="left" vertical="center" indent="1"/>
    </xf>
    <xf numFmtId="0" fontId="20" fillId="0" borderId="18" xfId="0" applyFont="1" applyBorder="1" applyAlignment="1">
      <alignment horizontal="left" vertical="center"/>
    </xf>
    <xf numFmtId="0" fontId="20" fillId="0" borderId="17" xfId="0" applyFont="1" applyBorder="1" applyAlignment="1">
      <alignment horizontal="left" vertical="center" indent="1"/>
    </xf>
    <xf numFmtId="0" fontId="18" fillId="0" borderId="0" xfId="0" applyFont="1"/>
    <xf numFmtId="193" fontId="9" fillId="36" borderId="25" xfId="0" applyNumberFormat="1" applyFont="1" applyFill="1" applyBorder="1" applyAlignment="1">
      <alignment horizontal="right"/>
    </xf>
    <xf numFmtId="0" fontId="10" fillId="0" borderId="26" xfId="0" applyFont="1" applyBorder="1"/>
    <xf numFmtId="0" fontId="9" fillId="0" borderId="23" xfId="0" applyFont="1" applyBorder="1" applyAlignment="1">
      <alignment horizontal="left" indent="1"/>
    </xf>
    <xf numFmtId="193" fontId="9" fillId="0" borderId="127" xfId="0" applyNumberFormat="1" applyFont="1" applyBorder="1" applyAlignment="1">
      <alignment horizontal="right"/>
    </xf>
    <xf numFmtId="193" fontId="9" fillId="0" borderId="83" xfId="0" applyNumberFormat="1" applyFont="1" applyBorder="1" applyAlignment="1" applyProtection="1">
      <alignment horizontal="right"/>
      <protection locked="0"/>
    </xf>
    <xf numFmtId="193" fontId="9" fillId="0" borderId="155" xfId="0" applyNumberFormat="1" applyFont="1" applyBorder="1" applyAlignment="1" applyProtection="1">
      <alignment horizontal="right"/>
      <protection locked="0"/>
    </xf>
    <xf numFmtId="0" fontId="10" fillId="0" borderId="84" xfId="0" applyFont="1" applyBorder="1"/>
    <xf numFmtId="0" fontId="9" fillId="0" borderId="84" xfId="0" applyFont="1" applyBorder="1" applyAlignment="1">
      <alignment horizontal="left" indent="2"/>
    </xf>
    <xf numFmtId="193" fontId="9" fillId="36" borderId="127" xfId="0" applyNumberFormat="1" applyFont="1" applyFill="1" applyBorder="1" applyAlignment="1">
      <alignment horizontal="right"/>
    </xf>
    <xf numFmtId="193" fontId="9" fillId="0" borderId="83" xfId="0" applyNumberFormat="1" applyFont="1" applyBorder="1" applyAlignment="1">
      <alignment horizontal="right"/>
    </xf>
    <xf numFmtId="193" fontId="9" fillId="0" borderId="155" xfId="0" applyNumberFormat="1" applyFont="1" applyBorder="1" applyAlignment="1">
      <alignment horizontal="right"/>
    </xf>
    <xf numFmtId="0" fontId="9" fillId="0" borderId="84" xfId="0" applyFont="1" applyBorder="1" applyAlignment="1">
      <alignment horizontal="left" indent="1"/>
    </xf>
    <xf numFmtId="0" fontId="9" fillId="0" borderId="127" xfId="0" applyFont="1" applyBorder="1" applyAlignment="1">
      <alignment horizontal="center" vertical="center" wrapText="1"/>
    </xf>
    <xf numFmtId="0" fontId="9" fillId="0" borderId="83" xfId="0" applyFont="1" applyBorder="1" applyAlignment="1">
      <alignment horizontal="center" vertical="center" wrapText="1"/>
    </xf>
    <xf numFmtId="0" fontId="10" fillId="0" borderId="84" xfId="0" applyFont="1" applyBorder="1" applyAlignment="1">
      <alignment horizontal="center"/>
    </xf>
    <xf numFmtId="0" fontId="9" fillId="0" borderId="97" xfId="0" applyFont="1" applyBorder="1" applyAlignment="1">
      <alignment horizontal="left" indent="1"/>
    </xf>
    <xf numFmtId="0" fontId="9" fillId="0" borderId="18" xfId="0" applyFont="1" applyBorder="1"/>
    <xf numFmtId="0" fontId="10" fillId="0" borderId="17" xfId="0" applyFont="1" applyBorder="1" applyAlignment="1">
      <alignment horizontal="center" vertical="center"/>
    </xf>
    <xf numFmtId="0" fontId="18" fillId="0" borderId="0" xfId="0" applyFont="1" applyProtection="1">
      <protection locked="0"/>
    </xf>
    <xf numFmtId="0" fontId="9" fillId="0" borderId="0" xfId="0" applyFont="1" applyProtection="1">
      <protection locked="0"/>
    </xf>
    <xf numFmtId="0" fontId="10" fillId="0" borderId="0" xfId="0" applyFont="1" applyAlignment="1">
      <alignment horizontal="center" vertical="center"/>
    </xf>
    <xf numFmtId="0" fontId="9" fillId="0" borderId="0" xfId="11" applyFont="1"/>
    <xf numFmtId="0" fontId="4" fillId="0" borderId="17" xfId="0" applyFont="1" applyBorder="1" applyAlignment="1">
      <alignment horizontal="center" vertical="center"/>
    </xf>
    <xf numFmtId="164" fontId="116" fillId="0" borderId="83" xfId="7" applyNumberFormat="1" applyFont="1" applyFill="1" applyBorder="1" applyAlignment="1">
      <alignment horizontal="left" vertical="center"/>
    </xf>
    <xf numFmtId="0" fontId="20" fillId="0" borderId="83" xfId="0" applyFont="1" applyBorder="1" applyAlignment="1">
      <alignment horizontal="left" wrapText="1" indent="1"/>
    </xf>
    <xf numFmtId="0" fontId="21" fillId="0" borderId="83" xfId="0" applyFont="1" applyBorder="1"/>
    <xf numFmtId="0" fontId="6" fillId="3" borderId="0" xfId="0" applyFont="1" applyFill="1" applyAlignment="1">
      <alignment horizontal="center"/>
    </xf>
    <xf numFmtId="0" fontId="20" fillId="0" borderId="83" xfId="0" applyFont="1" applyBorder="1" applyAlignment="1">
      <alignment horizontal="left" wrapText="1" indent="2"/>
    </xf>
    <xf numFmtId="0" fontId="0" fillId="0" borderId="0" xfId="0"/>
    <xf numFmtId="0" fontId="4" fillId="0" borderId="0" xfId="0" applyFont="1"/>
    <xf numFmtId="0" fontId="0" fillId="0" borderId="0" xfId="0" applyAlignment="1">
      <alignment wrapText="1"/>
    </xf>
    <xf numFmtId="167" fontId="0" fillId="0" borderId="0" xfId="0" applyNumberFormat="1" applyBorder="1" applyAlignment="1">
      <alignment horizontal="center"/>
    </xf>
    <xf numFmtId="0" fontId="4" fillId="0" borderId="83" xfId="0" applyFont="1" applyBorder="1"/>
    <xf numFmtId="0" fontId="12" fillId="0" borderId="0" xfId="0" applyFont="1"/>
    <xf numFmtId="0" fontId="7" fillId="0" borderId="0" xfId="0" applyFont="1"/>
    <xf numFmtId="0" fontId="4" fillId="0" borderId="0" xfId="0" applyFont="1" applyBorder="1"/>
    <xf numFmtId="0" fontId="9" fillId="0" borderId="0" xfId="0" applyFont="1"/>
    <xf numFmtId="0" fontId="4" fillId="0" borderId="0" xfId="0" applyFont="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19" fillId="0" borderId="0" xfId="0" applyFont="1" applyAlignment="1">
      <alignment vertical="center"/>
    </xf>
    <xf numFmtId="0" fontId="6" fillId="0" borderId="0" xfId="0" applyFont="1" applyAlignment="1">
      <alignment horizontal="center"/>
    </xf>
    <xf numFmtId="0" fontId="4" fillId="0" borderId="97" xfId="0" applyFont="1" applyBorder="1" applyAlignment="1">
      <alignment horizontal="center" vertical="center"/>
    </xf>
    <xf numFmtId="0" fontId="22" fillId="0" borderId="23" xfId="0" applyFont="1" applyBorder="1" applyAlignment="1">
      <alignment horizontal="center" vertical="center" wrapText="1"/>
    </xf>
    <xf numFmtId="167" fontId="25" fillId="0" borderId="63" xfId="0" applyNumberFormat="1" applyFont="1" applyBorder="1" applyAlignment="1">
      <alignment horizontal="center"/>
    </xf>
    <xf numFmtId="0" fontId="0" fillId="0" borderId="0" xfId="0" applyAlignment="1"/>
    <xf numFmtId="0" fontId="0" fillId="0" borderId="0" xfId="0" applyAlignment="1">
      <alignment horizontal="left" indent="1"/>
    </xf>
    <xf numFmtId="0" fontId="12" fillId="0" borderId="0" xfId="0" applyFont="1" applyAlignment="1">
      <alignment horizontal="left" indent="1"/>
    </xf>
    <xf numFmtId="193" fontId="9" fillId="0" borderId="83" xfId="7" applyNumberFormat="1" applyFont="1" applyFill="1" applyBorder="1" applyAlignment="1" applyProtection="1">
      <alignment horizontal="right"/>
    </xf>
    <xf numFmtId="193" fontId="9" fillId="36" borderId="83" xfId="7" applyNumberFormat="1" applyFont="1" applyFill="1" applyBorder="1" applyAlignment="1" applyProtection="1">
      <alignment horizontal="right"/>
    </xf>
    <xf numFmtId="193" fontId="9" fillId="0" borderId="83" xfId="7" applyNumberFormat="1" applyFont="1" applyFill="1" applyBorder="1" applyAlignment="1" applyProtection="1">
      <alignment horizontal="right"/>
      <protection locked="0"/>
    </xf>
    <xf numFmtId="193" fontId="9" fillId="36" borderId="24" xfId="7" applyNumberFormat="1" applyFont="1" applyFill="1" applyBorder="1" applyAlignment="1" applyProtection="1">
      <alignment horizontal="right"/>
    </xf>
    <xf numFmtId="193" fontId="9" fillId="36" borderId="127" xfId="7" applyNumberFormat="1" applyFont="1" applyFill="1" applyBorder="1" applyAlignment="1" applyProtection="1">
      <alignment horizontal="right"/>
    </xf>
    <xf numFmtId="193" fontId="20" fillId="36" borderId="83" xfId="0" applyNumberFormat="1" applyFont="1" applyFill="1" applyBorder="1" applyAlignment="1">
      <alignment horizontal="right"/>
    </xf>
    <xf numFmtId="193" fontId="9" fillId="0" borderId="127" xfId="7" applyNumberFormat="1" applyFont="1" applyFill="1" applyBorder="1" applyAlignment="1" applyProtection="1">
      <alignment horizontal="right"/>
    </xf>
    <xf numFmtId="193" fontId="9" fillId="36" borderId="83" xfId="7" applyNumberFormat="1" applyFont="1" applyFill="1" applyBorder="1" applyAlignment="1" applyProtection="1"/>
    <xf numFmtId="193" fontId="9" fillId="36" borderId="127" xfId="7" applyNumberFormat="1" applyFont="1" applyFill="1" applyBorder="1" applyAlignment="1" applyProtection="1"/>
    <xf numFmtId="193" fontId="20" fillId="36" borderId="24" xfId="0" applyNumberFormat="1" applyFont="1" applyFill="1" applyBorder="1" applyAlignment="1">
      <alignment horizontal="right"/>
    </xf>
    <xf numFmtId="193" fontId="9" fillId="36" borderId="25" xfId="7" applyNumberFormat="1" applyFont="1" applyFill="1" applyBorder="1" applyAlignment="1" applyProtection="1">
      <alignment horizontal="right"/>
    </xf>
    <xf numFmtId="3" fontId="23" fillId="36" borderId="24" xfId="0" applyNumberFormat="1" applyFont="1" applyFill="1" applyBorder="1" applyAlignment="1">
      <alignment vertical="center" wrapText="1"/>
    </xf>
    <xf numFmtId="3" fontId="23" fillId="36" borderId="25" xfId="0" applyNumberFormat="1" applyFont="1" applyFill="1" applyBorder="1" applyAlignment="1">
      <alignment vertical="center" wrapText="1"/>
    </xf>
    <xf numFmtId="193" fontId="19" fillId="0" borderId="14" xfId="0" applyNumberFormat="1" applyFont="1" applyBorder="1" applyAlignment="1">
      <alignment vertical="center"/>
    </xf>
    <xf numFmtId="193" fontId="24" fillId="36" borderId="142"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36" borderId="24" xfId="0" applyNumberFormat="1" applyFont="1" applyFill="1" applyBorder="1"/>
    <xf numFmtId="193" fontId="9" fillId="3" borderId="83" xfId="5" applyNumberFormat="1" applyFont="1" applyFill="1" applyBorder="1" applyProtection="1">
      <protection locked="0"/>
    </xf>
    <xf numFmtId="167" fontId="6" fillId="36" borderId="24" xfId="0" applyNumberFormat="1" applyFont="1" applyFill="1" applyBorder="1" applyAlignment="1">
      <alignment horizontal="center" vertical="center"/>
    </xf>
    <xf numFmtId="169" fontId="28" fillId="37" borderId="0" xfId="20" applyBorder="1"/>
    <xf numFmtId="169" fontId="28" fillId="37" borderId="76" xfId="20" applyBorder="1"/>
    <xf numFmtId="169" fontId="28" fillId="37" borderId="32" xfId="20" applyBorder="1"/>
    <xf numFmtId="169" fontId="28" fillId="37" borderId="93" xfId="20" applyBorder="1"/>
    <xf numFmtId="169" fontId="28" fillId="37" borderId="98" xfId="20" applyBorder="1"/>
    <xf numFmtId="169" fontId="28" fillId="37" borderId="58" xfId="20" applyBorder="1"/>
    <xf numFmtId="0" fontId="4" fillId="3" borderId="67" xfId="0" applyFont="1" applyFill="1" applyBorder="1" applyAlignment="1">
      <alignment horizontal="center" vertical="center"/>
    </xf>
    <xf numFmtId="169" fontId="28" fillId="37" borderId="26" xfId="20" applyBorder="1"/>
    <xf numFmtId="167" fontId="6" fillId="36" borderId="25" xfId="0" applyNumberFormat="1" applyFont="1" applyFill="1" applyBorder="1" applyAlignment="1">
      <alignment horizontal="center" vertical="center"/>
    </xf>
    <xf numFmtId="0" fontId="22" fillId="0" borderId="97" xfId="0" applyFont="1" applyBorder="1" applyAlignment="1">
      <alignment horizontal="center" vertical="center" wrapText="1"/>
    </xf>
    <xf numFmtId="3" fontId="23" fillId="36" borderId="83" xfId="0" applyNumberFormat="1" applyFont="1" applyFill="1" applyBorder="1" applyAlignment="1">
      <alignment vertical="center" wrapText="1"/>
    </xf>
    <xf numFmtId="3" fontId="23" fillId="36" borderId="127" xfId="0" applyNumberFormat="1" applyFont="1" applyFill="1" applyBorder="1" applyAlignment="1">
      <alignment vertical="center" wrapText="1"/>
    </xf>
    <xf numFmtId="14" fontId="7" fillId="3" borderId="83" xfId="8" quotePrefix="1" applyNumberFormat="1" applyFont="1" applyFill="1" applyBorder="1" applyAlignment="1" applyProtection="1">
      <alignment horizontal="left" vertical="center" wrapText="1" indent="2"/>
      <protection locked="0"/>
    </xf>
    <xf numFmtId="3" fontId="23" fillId="0" borderId="83" xfId="0" applyNumberFormat="1" applyFont="1" applyBorder="1" applyAlignment="1">
      <alignment vertical="center" wrapText="1"/>
    </xf>
    <xf numFmtId="3" fontId="23" fillId="0" borderId="83" xfId="0" applyNumberFormat="1" applyFont="1" applyFill="1" applyBorder="1" applyAlignment="1">
      <alignment vertical="center" wrapText="1"/>
    </xf>
    <xf numFmtId="0" fontId="22" fillId="0" borderId="97" xfId="0" applyFont="1" applyFill="1" applyBorder="1" applyAlignment="1">
      <alignment horizontal="center" vertical="center" wrapText="1"/>
    </xf>
    <xf numFmtId="164" fontId="112" fillId="0" borderId="83" xfId="948" applyNumberFormat="1" applyFont="1" applyFill="1" applyBorder="1" applyAlignment="1" applyProtection="1">
      <alignment horizontal="right" vertical="center"/>
      <protection locked="0"/>
    </xf>
    <xf numFmtId="10" fontId="108" fillId="0" borderId="83" xfId="20961" applyNumberFormat="1" applyFont="1" applyFill="1" applyBorder="1" applyAlignment="1">
      <alignment horizontal="left" vertical="center" wrapText="1"/>
    </xf>
    <xf numFmtId="43" fontId="7" fillId="0" borderId="0" xfId="7" applyFont="1"/>
    <xf numFmtId="0" fontId="4" fillId="0" borderId="83" xfId="0" applyFont="1" applyBorder="1" applyAlignment="1">
      <alignment vertical="center" wrapText="1"/>
    </xf>
    <xf numFmtId="0" fontId="4" fillId="0" borderId="83" xfId="0" applyFont="1" applyFill="1" applyBorder="1" applyAlignment="1">
      <alignment vertical="center" wrapText="1"/>
    </xf>
    <xf numFmtId="0" fontId="6" fillId="0" borderId="24" xfId="0" applyFont="1" applyBorder="1" applyAlignment="1">
      <alignment vertical="center" wrapText="1"/>
    </xf>
    <xf numFmtId="0" fontId="2" fillId="0" borderId="18" xfId="0" applyNumberFormat="1" applyFont="1" applyFill="1" applyBorder="1" applyAlignment="1">
      <alignment horizontal="left" vertical="center" wrapText="1" indent="1"/>
    </xf>
    <xf numFmtId="0" fontId="2" fillId="0" borderId="19" xfId="0" applyNumberFormat="1" applyFont="1" applyFill="1" applyBorder="1" applyAlignment="1">
      <alignment horizontal="left" vertical="center" wrapText="1" indent="1"/>
    </xf>
    <xf numFmtId="0" fontId="4" fillId="0" borderId="83" xfId="0" applyFont="1" applyBorder="1" applyAlignment="1">
      <alignment wrapText="1"/>
    </xf>
    <xf numFmtId="164" fontId="4" fillId="0" borderId="83" xfId="7" applyNumberFormat="1" applyFont="1" applyBorder="1"/>
    <xf numFmtId="0" fontId="14" fillId="0" borderId="83" xfId="0" applyFont="1" applyBorder="1" applyAlignment="1">
      <alignment horizontal="left" wrapText="1" indent="2"/>
    </xf>
    <xf numFmtId="0" fontId="6" fillId="0" borderId="83" xfId="0" applyFont="1" applyBorder="1" applyAlignment="1">
      <alignment wrapText="1"/>
    </xf>
    <xf numFmtId="0" fontId="14" fillId="0" borderId="83" xfId="0" applyFont="1" applyBorder="1" applyAlignment="1">
      <alignment horizontal="left" wrapText="1" indent="4"/>
    </xf>
    <xf numFmtId="0" fontId="6" fillId="0" borderId="24" xfId="0" applyFont="1" applyBorder="1" applyAlignment="1">
      <alignment wrapText="1"/>
    </xf>
    <xf numFmtId="193" fontId="9" fillId="2" borderId="140" xfId="0" applyNumberFormat="1" applyFont="1" applyFill="1" applyBorder="1" applyAlignment="1" applyProtection="1">
      <alignment vertical="center"/>
      <protection locked="0"/>
    </xf>
    <xf numFmtId="0" fontId="116" fillId="0" borderId="0" xfId="0" applyFont="1"/>
    <xf numFmtId="0" fontId="119" fillId="0" borderId="83" xfId="0" applyFont="1" applyBorder="1"/>
    <xf numFmtId="0" fontId="116" fillId="0" borderId="0" xfId="0" applyFont="1" applyAlignment="1">
      <alignment wrapText="1"/>
    </xf>
    <xf numFmtId="0" fontId="116" fillId="0" borderId="83" xfId="0" applyFont="1" applyBorder="1"/>
    <xf numFmtId="0" fontId="119" fillId="0" borderId="0" xfId="0" applyFont="1"/>
    <xf numFmtId="0" fontId="118" fillId="0" borderId="83" xfId="0" applyFont="1" applyFill="1" applyBorder="1" applyAlignment="1">
      <alignment horizontal="left" wrapText="1" indent="1"/>
    </xf>
    <xf numFmtId="0" fontId="115" fillId="0" borderId="83" xfId="0" applyFont="1" applyFill="1" applyBorder="1" applyAlignment="1">
      <alignment horizontal="left" wrapText="1" indent="2"/>
    </xf>
    <xf numFmtId="0" fontId="118" fillId="0" borderId="83" xfId="0" applyFont="1" applyFill="1" applyBorder="1" applyAlignment="1">
      <alignment horizontal="left" vertical="center" indent="1"/>
    </xf>
    <xf numFmtId="0" fontId="115" fillId="0" borderId="83" xfId="0" applyNumberFormat="1" applyFont="1" applyFill="1" applyBorder="1" applyAlignment="1">
      <alignment horizontal="left" vertical="center" indent="1"/>
    </xf>
    <xf numFmtId="10" fontId="17" fillId="2" borderId="24" xfId="20961" applyNumberFormat="1" applyFont="1" applyFill="1" applyBorder="1" applyAlignment="1" applyProtection="1">
      <alignment vertical="center"/>
      <protection locked="0"/>
    </xf>
    <xf numFmtId="10" fontId="9" fillId="2" borderId="24" xfId="20961" applyNumberFormat="1" applyFont="1" applyFill="1" applyBorder="1" applyAlignment="1" applyProtection="1">
      <alignment vertical="center"/>
      <protection locked="0"/>
    </xf>
    <xf numFmtId="164" fontId="7" fillId="0" borderId="25" xfId="7" applyNumberFormat="1" applyFont="1" applyFill="1" applyBorder="1" applyAlignment="1" applyProtection="1">
      <alignment horizontal="right" vertical="center"/>
    </xf>
    <xf numFmtId="164" fontId="4" fillId="36" borderId="24" xfId="7" applyNumberFormat="1" applyFont="1" applyFill="1" applyBorder="1"/>
    <xf numFmtId="164" fontId="4" fillId="36" borderId="25" xfId="7" applyNumberFormat="1" applyFont="1" applyFill="1" applyBorder="1"/>
    <xf numFmtId="10" fontId="112" fillId="78" borderId="83" xfId="20961" applyNumberFormat="1" applyFont="1" applyFill="1" applyBorder="1" applyAlignment="1" applyProtection="1">
      <alignment horizontal="right" vertical="center"/>
    </xf>
    <xf numFmtId="193" fontId="7" fillId="0" borderId="148" xfId="0" applyNumberFormat="1" applyFont="1" applyFill="1" applyBorder="1" applyAlignment="1" applyProtection="1">
      <alignment vertical="center" wrapText="1"/>
      <protection locked="0"/>
    </xf>
    <xf numFmtId="193" fontId="4" fillId="0" borderId="148" xfId="0" applyNumberFormat="1" applyFont="1" applyFill="1" applyBorder="1" applyAlignment="1" applyProtection="1">
      <alignment vertical="center" wrapText="1"/>
      <protection locked="0"/>
    </xf>
    <xf numFmtId="193" fontId="4" fillId="0" borderId="149" xfId="0" applyNumberFormat="1" applyFont="1" applyFill="1" applyBorder="1" applyAlignment="1" applyProtection="1">
      <alignment vertical="center" wrapText="1"/>
      <protection locked="0"/>
    </xf>
    <xf numFmtId="193" fontId="7" fillId="0" borderId="148" xfId="0" applyNumberFormat="1" applyFont="1" applyFill="1" applyBorder="1" applyAlignment="1" applyProtection="1">
      <alignment horizontal="right" vertical="center" wrapText="1"/>
      <protection locked="0"/>
    </xf>
    <xf numFmtId="10" fontId="4" fillId="0" borderId="148" xfId="20961" applyNumberFormat="1" applyFont="1" applyFill="1" applyBorder="1" applyAlignment="1" applyProtection="1">
      <alignment horizontal="right" vertical="center" wrapText="1"/>
      <protection locked="0"/>
    </xf>
    <xf numFmtId="10" fontId="4" fillId="0" borderId="148" xfId="20961" applyNumberFormat="1" applyFont="1" applyBorder="1" applyAlignment="1" applyProtection="1">
      <alignment vertical="center" wrapText="1"/>
      <protection locked="0"/>
    </xf>
    <xf numFmtId="10" fontId="4" fillId="0" borderId="149" xfId="20961" applyNumberFormat="1" applyFont="1" applyBorder="1" applyAlignment="1" applyProtection="1">
      <alignment vertical="center" wrapText="1"/>
      <protection locked="0"/>
    </xf>
    <xf numFmtId="193" fontId="9" fillId="2" borderId="148" xfId="0" applyNumberFormat="1" applyFont="1" applyFill="1" applyBorder="1" applyAlignment="1" applyProtection="1">
      <alignment vertical="center"/>
      <protection locked="0"/>
    </xf>
    <xf numFmtId="10" fontId="17" fillId="2" borderId="148" xfId="20961" applyNumberFormat="1" applyFont="1" applyFill="1" applyBorder="1" applyAlignment="1" applyProtection="1">
      <alignment vertical="center"/>
      <protection locked="0"/>
    </xf>
    <xf numFmtId="10" fontId="17" fillId="2" borderId="149" xfId="20961" applyNumberFormat="1" applyFont="1" applyFill="1" applyBorder="1" applyAlignment="1" applyProtection="1">
      <alignment vertical="center"/>
      <protection locked="0"/>
    </xf>
    <xf numFmtId="165" fontId="17" fillId="2" borderId="148" xfId="20961" applyNumberFormat="1" applyFont="1" applyFill="1" applyBorder="1" applyAlignment="1" applyProtection="1">
      <alignment vertical="center"/>
      <protection locked="0"/>
    </xf>
    <xf numFmtId="165" fontId="17" fillId="2" borderId="149" xfId="20961" applyNumberFormat="1" applyFont="1" applyFill="1" applyBorder="1" applyAlignment="1" applyProtection="1">
      <alignment vertical="center"/>
      <protection locked="0"/>
    </xf>
    <xf numFmtId="10" fontId="9" fillId="2" borderId="148" xfId="20961" applyNumberFormat="1" applyFont="1" applyFill="1" applyBorder="1" applyAlignment="1" applyProtection="1">
      <alignment vertical="center"/>
      <protection locked="0"/>
    </xf>
    <xf numFmtId="10" fontId="9" fillId="2" borderId="149" xfId="20961" applyNumberFormat="1" applyFont="1" applyFill="1" applyBorder="1" applyAlignment="1" applyProtection="1">
      <alignment vertical="center"/>
      <protection locked="0"/>
    </xf>
    <xf numFmtId="193" fontId="9" fillId="2" borderId="149" xfId="0" applyNumberFormat="1" applyFont="1" applyFill="1" applyBorder="1" applyAlignment="1" applyProtection="1">
      <alignment vertical="center"/>
      <protection locked="0"/>
    </xf>
    <xf numFmtId="193" fontId="17" fillId="2" borderId="148" xfId="0" applyNumberFormat="1" applyFont="1" applyFill="1" applyBorder="1" applyAlignment="1" applyProtection="1">
      <alignment vertical="center"/>
      <protection locked="0"/>
    </xf>
    <xf numFmtId="193" fontId="17" fillId="2" borderId="149" xfId="0" applyNumberFormat="1" applyFont="1" applyFill="1" applyBorder="1" applyAlignment="1" applyProtection="1">
      <alignment vertical="center"/>
      <protection locked="0"/>
    </xf>
    <xf numFmtId="193" fontId="17" fillId="2" borderId="140" xfId="0" applyNumberFormat="1" applyFont="1" applyFill="1" applyBorder="1" applyAlignment="1" applyProtection="1">
      <alignment vertical="center"/>
      <protection locked="0"/>
    </xf>
    <xf numFmtId="193" fontId="17" fillId="2" borderId="143" xfId="0" applyNumberFormat="1" applyFont="1" applyFill="1" applyBorder="1" applyAlignment="1" applyProtection="1">
      <alignment vertical="center"/>
      <protection locked="0"/>
    </xf>
    <xf numFmtId="10" fontId="17" fillId="2" borderId="25" xfId="20961" applyNumberFormat="1" applyFont="1" applyFill="1" applyBorder="1" applyAlignment="1" applyProtection="1">
      <alignment vertical="center"/>
      <protection locked="0"/>
    </xf>
    <xf numFmtId="14" fontId="4" fillId="0" borderId="0" xfId="0" applyNumberFormat="1" applyFont="1" applyAlignment="1">
      <alignment horizontal="left"/>
    </xf>
    <xf numFmtId="0" fontId="14" fillId="0" borderId="83" xfId="0" applyFont="1" applyBorder="1" applyAlignment="1">
      <alignment horizontal="left" indent="2"/>
    </xf>
    <xf numFmtId="0" fontId="14" fillId="0" borderId="83" xfId="0" applyFont="1" applyBorder="1" applyAlignment="1">
      <alignment horizontal="left" indent="4"/>
    </xf>
    <xf numFmtId="164" fontId="115" fillId="36" borderId="83" xfId="7" applyNumberFormat="1" applyFont="1" applyFill="1" applyBorder="1"/>
    <xf numFmtId="14" fontId="116" fillId="0" borderId="0" xfId="0" applyNumberFormat="1" applyFont="1" applyAlignment="1">
      <alignment horizontal="left"/>
    </xf>
    <xf numFmtId="164" fontId="116" fillId="0" borderId="83" xfId="7" applyNumberFormat="1" applyFont="1" applyBorder="1"/>
    <xf numFmtId="164" fontId="119" fillId="0" borderId="83" xfId="7" applyNumberFormat="1" applyFont="1" applyBorder="1"/>
    <xf numFmtId="164" fontId="116" fillId="0" borderId="0" xfId="7" applyNumberFormat="1" applyFont="1"/>
    <xf numFmtId="164" fontId="116" fillId="0" borderId="83" xfId="7" applyNumberFormat="1" applyFont="1" applyBorder="1" applyAlignment="1">
      <alignment horizontal="center" vertical="center" wrapText="1"/>
    </xf>
    <xf numFmtId="164" fontId="116" fillId="0" borderId="83" xfId="7" applyNumberFormat="1" applyFont="1" applyBorder="1" applyAlignment="1">
      <alignment horizontal="center" vertical="center"/>
    </xf>
    <xf numFmtId="14" fontId="7" fillId="0" borderId="0" xfId="0" applyNumberFormat="1" applyFont="1" applyAlignment="1">
      <alignment horizontal="left"/>
    </xf>
    <xf numFmtId="164" fontId="4" fillId="0"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56" xfId="7" applyNumberFormat="1" applyFont="1" applyFill="1" applyBorder="1" applyAlignment="1">
      <alignment vertical="center"/>
    </xf>
    <xf numFmtId="164" fontId="4" fillId="0" borderId="28" xfId="0" applyNumberFormat="1" applyFont="1" applyBorder="1" applyAlignment="1">
      <alignment vertical="center"/>
    </xf>
    <xf numFmtId="164" fontId="4" fillId="0" borderId="19" xfId="0" applyNumberFormat="1" applyFont="1" applyBorder="1" applyAlignment="1">
      <alignment vertical="center"/>
    </xf>
    <xf numFmtId="10" fontId="4" fillId="0" borderId="77" xfId="20961" applyNumberFormat="1" applyFont="1" applyFill="1" applyBorder="1" applyAlignment="1">
      <alignment vertical="center"/>
    </xf>
    <xf numFmtId="10" fontId="4" fillId="0" borderId="92" xfId="20961" applyNumberFormat="1" applyFont="1" applyFill="1" applyBorder="1" applyAlignment="1">
      <alignment vertical="center"/>
    </xf>
    <xf numFmtId="164" fontId="4" fillId="0" borderId="68" xfId="7" applyNumberFormat="1" applyFont="1" applyFill="1" applyBorder="1" applyAlignment="1">
      <alignment vertical="center"/>
    </xf>
    <xf numFmtId="164" fontId="4" fillId="0" borderId="25" xfId="7" applyNumberFormat="1" applyFont="1" applyFill="1" applyBorder="1" applyAlignment="1">
      <alignment vertical="center"/>
    </xf>
    <xf numFmtId="164" fontId="116" fillId="0" borderId="0" xfId="7" applyNumberFormat="1" applyFont="1" applyBorder="1"/>
    <xf numFmtId="164" fontId="4" fillId="0" borderId="99" xfId="0" applyNumberFormat="1" applyFont="1" applyBorder="1" applyAlignment="1">
      <alignment vertical="center"/>
    </xf>
    <xf numFmtId="164" fontId="0" fillId="0" borderId="23" xfId="7" applyNumberFormat="1" applyFont="1" applyBorder="1"/>
    <xf numFmtId="164" fontId="0" fillId="0" borderId="24" xfId="7" applyNumberFormat="1" applyFont="1" applyBorder="1"/>
    <xf numFmtId="164" fontId="0" fillId="0" borderId="25" xfId="7" applyNumberFormat="1" applyFont="1" applyBorder="1"/>
    <xf numFmtId="164" fontId="119" fillId="0" borderId="163" xfId="7" applyNumberFormat="1" applyFont="1" applyBorder="1"/>
    <xf numFmtId="164" fontId="4" fillId="0" borderId="83" xfId="7" applyNumberFormat="1" applyFont="1" applyFill="1" applyBorder="1" applyAlignment="1"/>
    <xf numFmtId="164" fontId="4" fillId="0" borderId="83" xfId="7" applyNumberFormat="1" applyFont="1" applyFill="1" applyBorder="1"/>
    <xf numFmtId="193" fontId="25" fillId="0" borderId="164" xfId="0" applyNumberFormat="1" applyFont="1" applyBorder="1" applyAlignment="1">
      <alignment vertical="center"/>
    </xf>
    <xf numFmtId="0" fontId="24" fillId="36" borderId="165" xfId="0" applyFont="1" applyFill="1" applyBorder="1" applyAlignment="1">
      <alignment wrapText="1"/>
    </xf>
    <xf numFmtId="167" fontId="24" fillId="36" borderId="166" xfId="0" applyNumberFormat="1" applyFont="1" applyFill="1" applyBorder="1" applyAlignment="1">
      <alignment horizontal="center"/>
    </xf>
    <xf numFmtId="167" fontId="25" fillId="0" borderId="95" xfId="0" applyNumberFormat="1" applyFont="1" applyBorder="1" applyAlignment="1">
      <alignment horizontal="center"/>
    </xf>
    <xf numFmtId="193" fontId="19" fillId="0" borderId="164" xfId="0" applyNumberFormat="1" applyFont="1" applyFill="1" applyBorder="1" applyAlignment="1">
      <alignment vertical="center"/>
    </xf>
    <xf numFmtId="43" fontId="0" fillId="0" borderId="0" xfId="7" applyFont="1"/>
    <xf numFmtId="43" fontId="0" fillId="0" borderId="0" xfId="0" applyNumberFormat="1"/>
    <xf numFmtId="193" fontId="19" fillId="0" borderId="14" xfId="0" applyNumberFormat="1" applyFont="1" applyFill="1" applyBorder="1" applyAlignment="1">
      <alignment vertical="center"/>
    </xf>
    <xf numFmtId="193" fontId="25" fillId="0" borderId="15" xfId="0" applyNumberFormat="1" applyFont="1" applyFill="1" applyBorder="1" applyAlignment="1">
      <alignment vertical="center"/>
    </xf>
    <xf numFmtId="193" fontId="0" fillId="0" borderId="0" xfId="0" applyNumberFormat="1" applyFill="1"/>
    <xf numFmtId="43" fontId="119" fillId="0" borderId="0" xfId="7" applyFont="1"/>
    <xf numFmtId="0" fontId="4" fillId="0" borderId="95" xfId="0" applyFont="1" applyBorder="1" applyAlignment="1">
      <alignment horizontal="center" vertical="center" wrapText="1"/>
    </xf>
    <xf numFmtId="164" fontId="116" fillId="0" borderId="0" xfId="0" applyNumberFormat="1" applyFont="1" applyBorder="1"/>
    <xf numFmtId="43" fontId="116" fillId="0" borderId="0" xfId="7" applyFont="1" applyBorder="1"/>
    <xf numFmtId="43" fontId="116" fillId="0" borderId="0" xfId="0" applyNumberFormat="1" applyFont="1" applyBorder="1"/>
    <xf numFmtId="164" fontId="116" fillId="0" borderId="0" xfId="0" applyNumberFormat="1" applyFont="1"/>
    <xf numFmtId="43" fontId="116" fillId="0" borderId="0" xfId="7" applyFont="1"/>
    <xf numFmtId="43" fontId="116" fillId="0" borderId="0" xfId="0" applyNumberFormat="1" applyFont="1"/>
    <xf numFmtId="164" fontId="4" fillId="0" borderId="95" xfId="7" applyNumberFormat="1" applyFont="1" applyBorder="1" applyAlignment="1">
      <alignment horizontal="right" vertical="center"/>
    </xf>
    <xf numFmtId="43" fontId="116" fillId="0" borderId="0" xfId="7" applyFont="1" applyAlignment="1">
      <alignment horizontal="center" vertical="center"/>
    </xf>
    <xf numFmtId="43" fontId="116" fillId="0" borderId="0" xfId="0" applyNumberFormat="1" applyFont="1" applyAlignment="1">
      <alignment horizontal="center" vertical="center"/>
    </xf>
    <xf numFmtId="0" fontId="4" fillId="3" borderId="0" xfId="0" applyFont="1" applyFill="1" applyAlignment="1">
      <alignment horizontal="center"/>
    </xf>
    <xf numFmtId="164" fontId="4" fillId="0" borderId="83" xfId="7" applyNumberFormat="1" applyFont="1" applyBorder="1" applyAlignment="1">
      <alignment horizontal="right" vertical="center"/>
    </xf>
    <xf numFmtId="198" fontId="141" fillId="0" borderId="83" xfId="7" applyNumberFormat="1" applyFont="1" applyFill="1" applyBorder="1" applyAlignment="1">
      <alignment horizontal="right" vertical="center"/>
    </xf>
    <xf numFmtId="169" fontId="28" fillId="37" borderId="83" xfId="20" applyBorder="1" applyAlignment="1">
      <alignment horizontal="right" vertical="center"/>
    </xf>
    <xf numFmtId="198" fontId="141" fillId="0" borderId="83" xfId="7" applyNumberFormat="1" applyFont="1" applyBorder="1" applyAlignment="1">
      <alignment horizontal="right" vertical="center"/>
    </xf>
    <xf numFmtId="164" fontId="4" fillId="3" borderId="0" xfId="7" applyNumberFormat="1" applyFont="1" applyFill="1" applyBorder="1" applyAlignment="1">
      <alignment horizontal="right" vertical="center"/>
    </xf>
    <xf numFmtId="164" fontId="4" fillId="0" borderId="83" xfId="7" applyNumberFormat="1" applyFont="1" applyFill="1" applyBorder="1" applyAlignment="1">
      <alignment horizontal="right" vertical="center"/>
    </xf>
    <xf numFmtId="0" fontId="4" fillId="3" borderId="0" xfId="0" applyFont="1" applyFill="1" applyAlignment="1">
      <alignment horizontal="right" vertical="center"/>
    </xf>
    <xf numFmtId="0" fontId="4" fillId="3" borderId="76" xfId="0" applyFont="1" applyFill="1" applyBorder="1" applyAlignment="1">
      <alignment horizontal="right" vertical="center"/>
    </xf>
    <xf numFmtId="169" fontId="28" fillId="37" borderId="26" xfId="20" applyBorder="1" applyAlignment="1">
      <alignment horizontal="right" vertical="center"/>
    </xf>
    <xf numFmtId="169" fontId="28" fillId="37" borderId="93" xfId="20" applyBorder="1" applyAlignment="1">
      <alignment horizontal="right" vertical="center"/>
    </xf>
    <xf numFmtId="169" fontId="28" fillId="37" borderId="98" xfId="20" applyBorder="1" applyAlignment="1">
      <alignment horizontal="right" vertical="center"/>
    </xf>
    <xf numFmtId="10" fontId="6" fillId="0" borderId="25" xfId="20961" applyNumberFormat="1" applyFont="1" applyBorder="1" applyAlignment="1">
      <alignment horizontal="right" vertical="center"/>
    </xf>
    <xf numFmtId="164" fontId="4" fillId="0" borderId="95" xfId="7" applyNumberFormat="1" applyFont="1" applyFill="1" applyBorder="1" applyAlignment="1">
      <alignment vertical="center"/>
    </xf>
    <xf numFmtId="164" fontId="4" fillId="0" borderId="107" xfId="7" applyNumberFormat="1" applyFont="1" applyFill="1" applyBorder="1" applyAlignment="1">
      <alignment vertical="center"/>
    </xf>
    <xf numFmtId="164" fontId="4" fillId="0" borderId="98" xfId="7" applyNumberFormat="1" applyFont="1" applyFill="1" applyBorder="1" applyAlignment="1">
      <alignment vertical="center"/>
    </xf>
    <xf numFmtId="0" fontId="14" fillId="3" borderId="169" xfId="0" applyFont="1" applyFill="1" applyBorder="1" applyAlignment="1">
      <alignment horizontal="left"/>
    </xf>
    <xf numFmtId="0" fontId="4" fillId="0" borderId="170" xfId="0" applyFont="1" applyBorder="1" applyAlignment="1">
      <alignment horizontal="center" vertical="center" wrapText="1"/>
    </xf>
    <xf numFmtId="0" fontId="6" fillId="3" borderId="96" xfId="0" applyFont="1" applyFill="1" applyBorder="1" applyAlignment="1">
      <alignment vertical="center"/>
    </xf>
    <xf numFmtId="0" fontId="4" fillId="3" borderId="171" xfId="0" applyFont="1" applyFill="1" applyBorder="1" applyAlignment="1">
      <alignment vertical="center"/>
    </xf>
    <xf numFmtId="0" fontId="4" fillId="3" borderId="172" xfId="0" applyFont="1" applyFill="1" applyBorder="1" applyAlignment="1">
      <alignment vertical="center"/>
    </xf>
    <xf numFmtId="164" fontId="4" fillId="0" borderId="170" xfId="7" applyNumberFormat="1" applyFont="1" applyFill="1" applyBorder="1" applyAlignment="1">
      <alignment vertical="center"/>
    </xf>
    <xf numFmtId="164" fontId="4" fillId="82" borderId="171" xfId="7" applyNumberFormat="1" applyFont="1" applyFill="1" applyBorder="1" applyAlignment="1">
      <alignment vertical="center"/>
    </xf>
    <xf numFmtId="164" fontId="4" fillId="0" borderId="171" xfId="7" applyNumberFormat="1" applyFont="1" applyFill="1" applyBorder="1" applyAlignment="1">
      <alignment vertical="center"/>
    </xf>
    <xf numFmtId="0" fontId="4" fillId="0" borderId="170" xfId="0" applyFont="1" applyBorder="1" applyAlignment="1">
      <alignment vertical="center"/>
    </xf>
    <xf numFmtId="164" fontId="4" fillId="0" borderId="173" xfId="7" applyNumberFormat="1" applyFont="1" applyFill="1" applyBorder="1" applyAlignment="1">
      <alignment vertical="center"/>
    </xf>
    <xf numFmtId="0" fontId="6" fillId="0" borderId="170" xfId="0" applyFont="1" applyBorder="1" applyAlignment="1">
      <alignment vertical="center"/>
    </xf>
    <xf numFmtId="164" fontId="4" fillId="0" borderId="174" xfId="7" applyNumberFormat="1" applyFont="1" applyFill="1" applyBorder="1" applyAlignment="1">
      <alignment vertical="center"/>
    </xf>
    <xf numFmtId="164" fontId="4" fillId="3" borderId="171" xfId="7" applyNumberFormat="1" applyFont="1" applyFill="1" applyBorder="1" applyAlignment="1">
      <alignment vertical="center"/>
    </xf>
    <xf numFmtId="0" fontId="4" fillId="82" borderId="171" xfId="0" applyFont="1" applyFill="1" applyBorder="1" applyAlignment="1">
      <alignment vertical="center"/>
    </xf>
    <xf numFmtId="0" fontId="4" fillId="82" borderId="170" xfId="0" applyFont="1" applyFill="1" applyBorder="1" applyAlignment="1">
      <alignment vertical="center"/>
    </xf>
    <xf numFmtId="0" fontId="4" fillId="82" borderId="172" xfId="0" applyFont="1" applyFill="1" applyBorder="1" applyAlignment="1">
      <alignment vertical="center"/>
    </xf>
    <xf numFmtId="10" fontId="0" fillId="0" borderId="0" xfId="20961" applyNumberFormat="1" applyFont="1"/>
    <xf numFmtId="0" fontId="9" fillId="0" borderId="17" xfId="0" applyFont="1" applyFill="1" applyBorder="1" applyAlignment="1">
      <alignment horizontal="center" vertical="center" wrapText="1"/>
    </xf>
    <xf numFmtId="0" fontId="9" fillId="0" borderId="97" xfId="0" applyFont="1" applyBorder="1" applyAlignment="1">
      <alignment horizontal="center" vertical="center" wrapText="1"/>
    </xf>
    <xf numFmtId="0" fontId="9" fillId="2" borderId="97" xfId="0" applyFont="1" applyFill="1" applyBorder="1" applyAlignment="1">
      <alignment horizontal="center" vertical="center"/>
    </xf>
    <xf numFmtId="0" fontId="9" fillId="2" borderId="90" xfId="0" applyFont="1" applyFill="1" applyBorder="1" applyAlignment="1">
      <alignment horizontal="center" vertical="center"/>
    </xf>
    <xf numFmtId="0" fontId="9" fillId="2" borderId="23" xfId="0" applyFont="1" applyFill="1" applyBorder="1" applyAlignment="1">
      <alignment horizontal="center" vertical="center"/>
    </xf>
    <xf numFmtId="0" fontId="9" fillId="0" borderId="0" xfId="11" applyFont="1" applyFill="1"/>
    <xf numFmtId="43" fontId="7" fillId="0" borderId="0" xfId="7" applyFont="1" applyFill="1"/>
    <xf numFmtId="14" fontId="7" fillId="0" borderId="0" xfId="0" applyNumberFormat="1" applyFont="1" applyFill="1" applyAlignment="1">
      <alignment horizontal="left"/>
    </xf>
    <xf numFmtId="0" fontId="9" fillId="0" borderId="0" xfId="0" applyFont="1" applyFill="1" applyBorder="1" applyAlignment="1">
      <alignment horizontal="left" wrapText="1"/>
    </xf>
    <xf numFmtId="0" fontId="9" fillId="0" borderId="17" xfId="0" applyFont="1" applyFill="1" applyBorder="1" applyAlignment="1">
      <alignment horizontal="center"/>
    </xf>
    <xf numFmtId="0" fontId="10" fillId="0" borderId="28" xfId="0" applyFont="1" applyFill="1" applyBorder="1" applyAlignment="1">
      <alignment horizontal="center" wrapText="1"/>
    </xf>
    <xf numFmtId="0" fontId="10" fillId="0" borderId="19" xfId="0" applyFont="1" applyFill="1" applyBorder="1" applyAlignment="1">
      <alignment horizontal="center"/>
    </xf>
    <xf numFmtId="0" fontId="9" fillId="0" borderId="20" xfId="0" applyFont="1" applyFill="1" applyBorder="1" applyAlignment="1">
      <alignment horizontal="center" vertical="center"/>
    </xf>
    <xf numFmtId="0" fontId="9" fillId="0" borderId="84" xfId="0" applyFont="1" applyFill="1" applyBorder="1" applyAlignment="1">
      <alignment wrapText="1"/>
    </xf>
    <xf numFmtId="0" fontId="9" fillId="0" borderId="127" xfId="0" applyFont="1" applyFill="1" applyBorder="1"/>
    <xf numFmtId="0" fontId="13" fillId="0" borderId="8" xfId="0" applyFont="1" applyFill="1" applyBorder="1" applyAlignment="1">
      <alignment wrapText="1"/>
    </xf>
    <xf numFmtId="0" fontId="4" fillId="0" borderId="95" xfId="0" applyFont="1" applyFill="1" applyBorder="1" applyAlignment="1"/>
    <xf numFmtId="0" fontId="0" fillId="0" borderId="0" xfId="0" applyFill="1" applyAlignment="1">
      <alignment wrapText="1"/>
    </xf>
    <xf numFmtId="0" fontId="10" fillId="0" borderId="8" xfId="0" applyFont="1" applyFill="1" applyBorder="1" applyAlignment="1">
      <alignment horizontal="center" vertical="center" wrapText="1"/>
    </xf>
    <xf numFmtId="0" fontId="10" fillId="0" borderId="95" xfId="0" applyFont="1" applyFill="1" applyBorder="1" applyAlignment="1">
      <alignment horizontal="center" vertical="center" wrapText="1"/>
    </xf>
    <xf numFmtId="0" fontId="9" fillId="0" borderId="97" xfId="0" applyFont="1" applyFill="1" applyBorder="1" applyAlignment="1">
      <alignment horizontal="center" vertical="center"/>
    </xf>
    <xf numFmtId="0" fontId="9" fillId="0" borderId="8" xfId="0" applyFont="1" applyFill="1" applyBorder="1" applyAlignment="1">
      <alignment wrapText="1"/>
    </xf>
    <xf numFmtId="0" fontId="9" fillId="0" borderId="95" xfId="0" applyFont="1" applyFill="1" applyBorder="1" applyAlignment="1"/>
    <xf numFmtId="0" fontId="9" fillId="0" borderId="95" xfId="0" applyFont="1" applyFill="1" applyBorder="1" applyAlignment="1">
      <alignment wrapText="1"/>
    </xf>
    <xf numFmtId="0" fontId="9" fillId="0" borderId="22" xfId="0" applyFont="1" applyFill="1" applyBorder="1" applyAlignment="1">
      <alignment wrapText="1"/>
    </xf>
    <xf numFmtId="0" fontId="13" fillId="0" borderId="84" xfId="0" applyFont="1" applyFill="1" applyBorder="1" applyAlignment="1">
      <alignment wrapText="1"/>
    </xf>
    <xf numFmtId="9" fontId="4" fillId="0" borderId="22" xfId="20961" applyFont="1" applyFill="1" applyBorder="1" applyAlignment="1"/>
    <xf numFmtId="0" fontId="4" fillId="0" borderId="22" xfId="0" applyFont="1" applyFill="1" applyBorder="1" applyAlignment="1"/>
    <xf numFmtId="0" fontId="9" fillId="0" borderId="157" xfId="0" applyFont="1" applyFill="1" applyBorder="1" applyAlignment="1">
      <alignment horizontal="center" vertical="center"/>
    </xf>
    <xf numFmtId="0" fontId="13" fillId="0" borderId="158" xfId="0" applyFont="1" applyFill="1" applyBorder="1" applyAlignment="1">
      <alignment wrapText="1"/>
    </xf>
    <xf numFmtId="10" fontId="4" fillId="0" borderId="159" xfId="20961" applyNumberFormat="1" applyFont="1" applyFill="1" applyBorder="1" applyAlignment="1"/>
    <xf numFmtId="0" fontId="9" fillId="0" borderId="23" xfId="0" applyFont="1" applyFill="1" applyBorder="1" applyAlignment="1">
      <alignment horizontal="center"/>
    </xf>
    <xf numFmtId="0" fontId="13" fillId="0" borderId="26" xfId="0" applyFont="1" applyFill="1" applyBorder="1" applyAlignment="1">
      <alignment wrapText="1"/>
    </xf>
    <xf numFmtId="10" fontId="4" fillId="0" borderId="25" xfId="20961" applyNumberFormat="1" applyFont="1" applyFill="1" applyBorder="1" applyAlignment="1"/>
    <xf numFmtId="0" fontId="4" fillId="0" borderId="0" xfId="0" applyFont="1" applyFill="1" applyAlignment="1">
      <alignment horizontal="center"/>
    </xf>
    <xf numFmtId="0" fontId="120" fillId="3" borderId="83" xfId="13" applyFont="1" applyFill="1" applyBorder="1" applyAlignment="1" applyProtection="1">
      <alignment horizontal="left" vertical="center"/>
      <protection locked="0"/>
    </xf>
    <xf numFmtId="0" fontId="142" fillId="0" borderId="0" xfId="0" applyFont="1" applyFill="1"/>
    <xf numFmtId="164" fontId="119" fillId="0" borderId="83" xfId="7" applyNumberFormat="1" applyFont="1" applyFill="1" applyBorder="1"/>
    <xf numFmtId="164" fontId="124" fillId="0" borderId="183" xfId="7" applyNumberFormat="1" applyFont="1" applyBorder="1"/>
    <xf numFmtId="164" fontId="140" fillId="0" borderId="179" xfId="7" applyNumberFormat="1" applyFont="1" applyBorder="1"/>
    <xf numFmtId="164" fontId="124" fillId="0" borderId="179" xfId="7" applyNumberFormat="1" applyFont="1" applyBorder="1"/>
    <xf numFmtId="9" fontId="124" fillId="0" borderId="179" xfId="20961" applyFont="1" applyBorder="1"/>
    <xf numFmtId="165" fontId="124" fillId="0" borderId="179" xfId="20961" applyNumberFormat="1" applyFont="1" applyBorder="1"/>
    <xf numFmtId="10" fontId="124" fillId="0" borderId="179" xfId="20961" applyNumberFormat="1" applyFont="1" applyBorder="1"/>
    <xf numFmtId="164" fontId="116" fillId="0" borderId="83" xfId="7" applyNumberFormat="1" applyFont="1" applyFill="1" applyBorder="1" applyAlignment="1">
      <alignment horizontal="left" indent="1"/>
    </xf>
    <xf numFmtId="0" fontId="106" fillId="0" borderId="70" xfId="0" applyFont="1" applyBorder="1" applyAlignment="1">
      <alignment horizontal="left" vertical="center" wrapText="1"/>
    </xf>
    <xf numFmtId="0" fontId="106" fillId="0" borderId="69" xfId="0" applyFont="1" applyBorder="1" applyAlignment="1">
      <alignment horizontal="left" vertical="center" wrapText="1"/>
    </xf>
    <xf numFmtId="0" fontId="9" fillId="0" borderId="28" xfId="0" applyFont="1" applyBorder="1" applyAlignment="1">
      <alignment horizontal="center"/>
    </xf>
    <xf numFmtId="0" fontId="9" fillId="0" borderId="29" xfId="0" applyFont="1" applyBorder="1" applyAlignment="1">
      <alignment horizontal="center"/>
    </xf>
    <xf numFmtId="0" fontId="9" fillId="0" borderId="31" xfId="0" applyFont="1" applyBorder="1" applyAlignment="1">
      <alignment horizontal="center"/>
    </xf>
    <xf numFmtId="0" fontId="9" fillId="0" borderId="30" xfId="0" applyFont="1" applyBorder="1" applyAlignment="1">
      <alignment horizontal="center"/>
    </xf>
    <xf numFmtId="0" fontId="6" fillId="0" borderId="4" xfId="0" applyFont="1" applyBorder="1" applyAlignment="1">
      <alignment horizontal="center" vertical="center"/>
    </xf>
    <xf numFmtId="0" fontId="6" fillId="0" borderId="73"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8" xfId="0" applyFont="1" applyBorder="1" applyAlignment="1">
      <alignment horizontal="center"/>
    </xf>
    <xf numFmtId="0" fontId="10" fillId="0" borderId="19" xfId="0" applyFont="1" applyBorder="1" applyAlignment="1">
      <alignment horizontal="center"/>
    </xf>
    <xf numFmtId="0" fontId="13" fillId="0" borderId="3" xfId="0" applyFont="1" applyFill="1" applyBorder="1" applyAlignment="1">
      <alignment wrapText="1"/>
    </xf>
    <xf numFmtId="0" fontId="4" fillId="0" borderId="21" xfId="0" applyFont="1" applyFill="1" applyBorder="1" applyAlignment="1"/>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83" xfId="0" applyFont="1" applyFill="1" applyBorder="1" applyAlignment="1">
      <alignment horizontal="center" vertical="center" wrapText="1"/>
    </xf>
    <xf numFmtId="0" fontId="4" fillId="0" borderId="84" xfId="0" applyFont="1" applyFill="1" applyBorder="1" applyAlignment="1">
      <alignment horizontal="center"/>
    </xf>
    <xf numFmtId="0" fontId="4" fillId="0" borderId="22" xfId="0" applyFont="1" applyFill="1" applyBorder="1" applyAlignment="1">
      <alignment horizontal="center"/>
    </xf>
    <xf numFmtId="0" fontId="6" fillId="36" borderId="99" xfId="0" applyFont="1" applyFill="1" applyBorder="1" applyAlignment="1">
      <alignment horizontal="center" vertical="center" wrapText="1"/>
    </xf>
    <xf numFmtId="0" fontId="6" fillId="36" borderId="31" xfId="0" applyFont="1" applyFill="1" applyBorder="1" applyAlignment="1">
      <alignment horizontal="center" vertical="center" wrapText="1"/>
    </xf>
    <xf numFmtId="0" fontId="6" fillId="36" borderId="96" xfId="0" applyFont="1" applyFill="1" applyBorder="1" applyAlignment="1">
      <alignment horizontal="center" vertical="center" wrapText="1"/>
    </xf>
    <xf numFmtId="0" fontId="6" fillId="36" borderId="82" xfId="0" applyFont="1" applyFill="1" applyBorder="1" applyAlignment="1">
      <alignment horizontal="center" vertical="center" wrapText="1"/>
    </xf>
    <xf numFmtId="0" fontId="103" fillId="3" borderId="71" xfId="13" applyFont="1" applyFill="1" applyBorder="1" applyAlignment="1" applyProtection="1">
      <alignment horizontal="center" vertical="center" wrapText="1"/>
      <protection locked="0"/>
    </xf>
    <xf numFmtId="0" fontId="103" fillId="3" borderId="6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7" xfId="1" applyNumberFormat="1" applyFont="1" applyFill="1" applyBorder="1" applyAlignment="1" applyProtection="1">
      <alignment horizontal="center"/>
      <protection locked="0"/>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164" fontId="15" fillId="0" borderId="74" xfId="1" applyNumberFormat="1" applyFont="1" applyFill="1" applyBorder="1" applyAlignment="1" applyProtection="1">
      <alignment horizontal="center" vertical="center" wrapText="1"/>
      <protection locked="0"/>
    </xf>
    <xf numFmtId="164" fontId="15" fillId="0" borderId="75"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1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16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68" xfId="0" applyFont="1" applyBorder="1" applyAlignment="1">
      <alignment horizontal="center" vertical="center" wrapText="1"/>
    </xf>
    <xf numFmtId="0" fontId="14" fillId="0" borderId="57" xfId="0" applyFont="1" applyBorder="1" applyAlignment="1">
      <alignment horizontal="left" vertical="center"/>
    </xf>
    <xf numFmtId="0" fontId="14" fillId="0" borderId="58" xfId="0" applyFont="1" applyBorder="1" applyAlignment="1">
      <alignment horizontal="left" vertical="center"/>
    </xf>
    <xf numFmtId="0" fontId="4" fillId="0" borderId="5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18" xfId="0" applyFont="1" applyBorder="1" applyAlignment="1">
      <alignment horizontal="center"/>
    </xf>
    <xf numFmtId="0" fontId="4" fillId="0" borderId="19" xfId="0" applyFont="1" applyBorder="1" applyAlignment="1">
      <alignment horizontal="center" vertical="center" wrapText="1"/>
    </xf>
    <xf numFmtId="0" fontId="4" fillId="0" borderId="95" xfId="0" applyFont="1" applyBorder="1" applyAlignment="1">
      <alignment horizontal="center" vertical="center" wrapText="1"/>
    </xf>
    <xf numFmtId="0" fontId="118" fillId="0" borderId="102" xfId="0" applyNumberFormat="1" applyFont="1" applyFill="1" applyBorder="1" applyAlignment="1">
      <alignment horizontal="left" vertical="center" wrapText="1"/>
    </xf>
    <xf numFmtId="0" fontId="118" fillId="0" borderId="103" xfId="0" applyNumberFormat="1" applyFont="1" applyFill="1" applyBorder="1" applyAlignment="1">
      <alignment horizontal="left" vertical="center" wrapText="1"/>
    </xf>
    <xf numFmtId="0" fontId="118" fillId="0" borderId="105" xfId="0" applyNumberFormat="1" applyFont="1" applyFill="1" applyBorder="1" applyAlignment="1">
      <alignment horizontal="left" vertical="center" wrapText="1"/>
    </xf>
    <xf numFmtId="0" fontId="118" fillId="0" borderId="106" xfId="0" applyNumberFormat="1" applyFont="1" applyFill="1" applyBorder="1" applyAlignment="1">
      <alignment horizontal="left" vertical="center" wrapText="1"/>
    </xf>
    <xf numFmtId="0" fontId="118" fillId="0" borderId="108" xfId="0" applyNumberFormat="1" applyFont="1" applyFill="1" applyBorder="1" applyAlignment="1">
      <alignment horizontal="left" vertical="center" wrapText="1"/>
    </xf>
    <xf numFmtId="0" fontId="118" fillId="0" borderId="109" xfId="0" applyNumberFormat="1" applyFont="1" applyFill="1" applyBorder="1" applyAlignment="1">
      <alignment horizontal="left" vertical="center" wrapText="1"/>
    </xf>
    <xf numFmtId="0" fontId="119" fillId="0" borderId="79" xfId="0" applyFont="1" applyFill="1" applyBorder="1" applyAlignment="1">
      <alignment horizontal="center" vertical="center" wrapText="1"/>
    </xf>
    <xf numFmtId="0" fontId="119" fillId="0" borderId="94" xfId="0" applyFont="1" applyFill="1" applyBorder="1" applyAlignment="1">
      <alignment horizontal="center" vertical="center" wrapText="1"/>
    </xf>
    <xf numFmtId="0" fontId="119" fillId="0" borderId="104" xfId="0" applyFont="1" applyFill="1" applyBorder="1" applyAlignment="1">
      <alignment horizontal="center" vertical="center" wrapText="1"/>
    </xf>
    <xf numFmtId="0" fontId="119" fillId="0" borderId="56" xfId="0" applyFont="1" applyFill="1" applyBorder="1" applyAlignment="1">
      <alignment horizontal="center" vertical="center" wrapText="1"/>
    </xf>
    <xf numFmtId="0" fontId="119" fillId="0" borderId="107"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78"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3" xfId="0" applyFont="1" applyBorder="1" applyAlignment="1">
      <alignment horizontal="center" vertical="center" wrapText="1"/>
    </xf>
    <xf numFmtId="0" fontId="123" fillId="0" borderId="83" xfId="0" applyFont="1" applyFill="1" applyBorder="1" applyAlignment="1">
      <alignment horizontal="center" vertical="center"/>
    </xf>
    <xf numFmtId="0" fontId="123" fillId="0" borderId="79" xfId="0" applyFont="1" applyFill="1" applyBorder="1" applyAlignment="1">
      <alignment horizontal="center" vertical="center"/>
    </xf>
    <xf numFmtId="0" fontId="123" fillId="0" borderId="104" xfId="0" applyFont="1" applyFill="1" applyBorder="1" applyAlignment="1">
      <alignment horizontal="center" vertical="center"/>
    </xf>
    <xf numFmtId="0" fontId="123" fillId="0" borderId="56" xfId="0" applyFont="1" applyFill="1" applyBorder="1" applyAlignment="1">
      <alignment horizontal="center" vertical="center"/>
    </xf>
    <xf numFmtId="0" fontId="123" fillId="0" borderId="11" xfId="0" applyFont="1" applyFill="1" applyBorder="1" applyAlignment="1">
      <alignment horizontal="center" vertical="center"/>
    </xf>
    <xf numFmtId="0" fontId="119" fillId="0" borderId="83" xfId="0" applyFont="1" applyFill="1" applyBorder="1" applyAlignment="1">
      <alignment horizontal="center" vertical="center" wrapText="1"/>
    </xf>
    <xf numFmtId="0" fontId="119" fillId="0" borderId="110" xfId="0" applyFont="1" applyFill="1" applyBorder="1" applyAlignment="1">
      <alignment horizontal="center" vertical="center" wrapText="1"/>
    </xf>
    <xf numFmtId="0" fontId="119" fillId="0" borderId="111" xfId="0" applyFont="1" applyFill="1" applyBorder="1" applyAlignment="1">
      <alignment horizontal="center" vertical="center" wrapText="1"/>
    </xf>
    <xf numFmtId="0" fontId="116" fillId="0" borderId="84" xfId="0" applyFont="1" applyFill="1" applyBorder="1" applyAlignment="1">
      <alignment horizontal="center" vertical="center" wrapText="1"/>
    </xf>
    <xf numFmtId="0" fontId="116" fillId="0" borderId="81" xfId="0" applyFont="1" applyFill="1" applyBorder="1" applyAlignment="1">
      <alignment horizontal="center" vertical="center" wrapText="1"/>
    </xf>
    <xf numFmtId="0" fontId="116" fillId="0" borderId="82" xfId="0" applyFont="1" applyFill="1" applyBorder="1" applyAlignment="1">
      <alignment horizontal="center" vertical="center" wrapText="1"/>
    </xf>
    <xf numFmtId="0" fontId="119" fillId="0" borderId="112"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12"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110"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11" xfId="0" applyFont="1" applyFill="1" applyBorder="1" applyAlignment="1">
      <alignment horizontal="center" vertical="center" wrapText="1"/>
    </xf>
    <xf numFmtId="0" fontId="116" fillId="0" borderId="11" xfId="0" applyFont="1" applyBorder="1" applyAlignment="1">
      <alignment horizontal="center" vertical="center" wrapText="1"/>
    </xf>
    <xf numFmtId="0" fontId="118" fillId="0" borderId="79" xfId="0" applyNumberFormat="1" applyFont="1" applyFill="1" applyBorder="1" applyAlignment="1">
      <alignment horizontal="left" vertical="top" wrapText="1"/>
    </xf>
    <xf numFmtId="0" fontId="118" fillId="0" borderId="104" xfId="0" applyNumberFormat="1" applyFont="1" applyFill="1" applyBorder="1" applyAlignment="1">
      <alignment horizontal="left" vertical="top" wrapText="1"/>
    </xf>
    <xf numFmtId="0" fontId="118" fillId="0" borderId="110" xfId="0" applyNumberFormat="1" applyFont="1" applyFill="1" applyBorder="1" applyAlignment="1">
      <alignment horizontal="left" vertical="top" wrapText="1"/>
    </xf>
    <xf numFmtId="0" fontId="118" fillId="0" borderId="111" xfId="0" applyNumberFormat="1" applyFont="1" applyFill="1" applyBorder="1" applyAlignment="1">
      <alignment horizontal="left" vertical="top" wrapText="1"/>
    </xf>
    <xf numFmtId="0" fontId="118" fillId="0" borderId="56" xfId="0" applyNumberFormat="1" applyFont="1" applyFill="1" applyBorder="1" applyAlignment="1">
      <alignment horizontal="left" vertical="top" wrapText="1"/>
    </xf>
    <xf numFmtId="0" fontId="118" fillId="0" borderId="11" xfId="0" applyNumberFormat="1" applyFont="1" applyFill="1" applyBorder="1" applyAlignment="1">
      <alignment horizontal="left" vertical="top" wrapText="1"/>
    </xf>
    <xf numFmtId="0" fontId="116" fillId="0" borderId="79" xfId="0" applyFont="1" applyFill="1" applyBorder="1" applyAlignment="1">
      <alignment horizontal="center" vertical="center"/>
    </xf>
    <xf numFmtId="0" fontId="116" fillId="0" borderId="94" xfId="0" applyFont="1" applyFill="1" applyBorder="1" applyAlignment="1">
      <alignment horizontal="center" vertical="center"/>
    </xf>
    <xf numFmtId="0" fontId="116" fillId="0" borderId="104" xfId="0" applyFont="1" applyFill="1" applyBorder="1" applyAlignment="1">
      <alignment horizontal="center" vertical="center"/>
    </xf>
    <xf numFmtId="0" fontId="116" fillId="0" borderId="79" xfId="0" applyFont="1" applyFill="1" applyBorder="1" applyAlignment="1">
      <alignment horizontal="center" vertical="center" wrapText="1"/>
    </xf>
    <xf numFmtId="0" fontId="116" fillId="0" borderId="94" xfId="0" applyFont="1" applyFill="1" applyBorder="1" applyAlignment="1">
      <alignment horizontal="center" vertical="center" wrapText="1"/>
    </xf>
    <xf numFmtId="0" fontId="116" fillId="0" borderId="104" xfId="0" applyFont="1" applyFill="1" applyBorder="1" applyAlignment="1">
      <alignment horizontal="center" vertical="center" wrapText="1"/>
    </xf>
    <xf numFmtId="0" fontId="116" fillId="0" borderId="79" xfId="0" applyFont="1" applyBorder="1" applyAlignment="1">
      <alignment horizontal="center" vertical="top" wrapText="1"/>
    </xf>
    <xf numFmtId="0" fontId="116" fillId="0" borderId="94" xfId="0" applyFont="1" applyBorder="1" applyAlignment="1">
      <alignment horizontal="center" vertical="top" wrapText="1"/>
    </xf>
    <xf numFmtId="0" fontId="116" fillId="0" borderId="104" xfId="0" applyFont="1" applyBorder="1" applyAlignment="1">
      <alignment horizontal="center" vertical="top" wrapText="1"/>
    </xf>
    <xf numFmtId="0" fontId="116" fillId="0" borderId="79" xfId="0" applyFont="1" applyFill="1" applyBorder="1" applyAlignment="1">
      <alignment horizontal="center" vertical="top" wrapText="1"/>
    </xf>
    <xf numFmtId="0" fontId="116" fillId="0" borderId="81" xfId="0" applyFont="1" applyFill="1" applyBorder="1" applyAlignment="1">
      <alignment horizontal="center" vertical="top" wrapText="1"/>
    </xf>
    <xf numFmtId="0" fontId="116" fillId="0" borderId="82" xfId="0" applyFont="1" applyFill="1" applyBorder="1" applyAlignment="1">
      <alignment horizontal="center" vertical="top" wrapText="1"/>
    </xf>
    <xf numFmtId="0" fontId="116" fillId="0" borderId="78" xfId="0" applyFont="1" applyBorder="1" applyAlignment="1">
      <alignment horizontal="center" vertical="top" wrapText="1"/>
    </xf>
    <xf numFmtId="0" fontId="116" fillId="0" borderId="7" xfId="0" applyFont="1" applyBorder="1" applyAlignment="1">
      <alignment horizontal="center" vertical="top" wrapText="1"/>
    </xf>
    <xf numFmtId="0" fontId="118" fillId="0" borderId="113" xfId="0" applyNumberFormat="1" applyFont="1" applyFill="1" applyBorder="1" applyAlignment="1">
      <alignment horizontal="left" vertical="top" wrapText="1"/>
    </xf>
    <xf numFmtId="0" fontId="118" fillId="0" borderId="114" xfId="0" applyNumberFormat="1" applyFont="1" applyFill="1" applyBorder="1" applyAlignment="1">
      <alignment horizontal="left" vertical="top" wrapText="1"/>
    </xf>
    <xf numFmtId="0" fontId="125" fillId="0" borderId="83" xfId="0" applyFont="1" applyBorder="1" applyAlignment="1">
      <alignment horizontal="center" vertical="center"/>
    </xf>
    <xf numFmtId="0" fontId="124" fillId="0" borderId="83" xfId="0" applyFont="1" applyBorder="1" applyAlignment="1">
      <alignment horizontal="center" vertical="center" wrapText="1"/>
    </xf>
    <xf numFmtId="0" fontId="124" fillId="0" borderId="78" xfId="0" applyFont="1" applyBorder="1" applyAlignment="1">
      <alignment horizontal="center" vertical="center" wrapText="1"/>
    </xf>
  </cellXfs>
  <cellStyles count="31379">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2 2 2" xfId="23125" xr:uid="{2709AFCC-DDB5-419C-BF87-3C7187E66049}"/>
    <cellStyle name="Calculation 2 10 2 2 2 2" xfId="25825" xr:uid="{557789E5-F24A-4B9D-AE0E-E66A1730121D}"/>
    <cellStyle name="Calculation 2 10 2 2 2 2 2" xfId="30653" xr:uid="{FCCEE4F3-E109-4593-98E7-D35EC6F49FEE}"/>
    <cellStyle name="Calculation 2 10 2 2 2 3" xfId="29309" xr:uid="{C21CBDC9-A949-4006-BFC2-D4F08619BD65}"/>
    <cellStyle name="Calculation 2 10 2 2 3" xfId="24525" xr:uid="{D39F83F5-4D17-4F09-9B1A-5391F32D40A5}"/>
    <cellStyle name="Calculation 2 10 2 2 3 2" xfId="26717" xr:uid="{520291E4-4107-4890-8576-3623D8615F0B}"/>
    <cellStyle name="Calculation 2 10 2 2 3 2 2" xfId="31363" xr:uid="{6275D653-C0C3-4E31-97BF-AB76AED7B57A}"/>
    <cellStyle name="Calculation 2 10 2 2 4" xfId="22270" xr:uid="{530E4318-DF16-4140-A3A5-6D62C4D2A5A8}"/>
    <cellStyle name="Calculation 2 10 2 2 4 2" xfId="28457" xr:uid="{60D66861-C674-420E-8BC4-CA57377EDEF7}"/>
    <cellStyle name="Calculation 2 10 2 2 5" xfId="24970" xr:uid="{B90592F9-12A0-4C81-879D-739F2022FC80}"/>
    <cellStyle name="Calculation 2 10 2 2 5 2" xfId="29801" xr:uid="{0A9F49EC-FCF3-424C-8993-1C88D2D0F851}"/>
    <cellStyle name="Calculation 2 10 2 2 6" xfId="27602" xr:uid="{77088551-F3A4-49F9-9F10-96A86E3BEC4F}"/>
    <cellStyle name="Calculation 2 10 2 3" xfId="22273" xr:uid="{272667C1-8B10-4BBB-95CC-D02FB497500E}"/>
    <cellStyle name="Calculation 2 10 2 3 2" xfId="24973" xr:uid="{A2BC9399-FC87-42FF-829A-BCA9380558B1}"/>
    <cellStyle name="Calculation 2 10 2 3 2 2" xfId="29804" xr:uid="{4A2801DB-7A63-48F5-A5AD-044C16D18EB2}"/>
    <cellStyle name="Calculation 2 10 2 3 3" xfId="28460" xr:uid="{361D0BA2-CA04-431B-A9CF-0E55B537FA95}"/>
    <cellStyle name="Calculation 2 10 2 4" xfId="23632" xr:uid="{AE54B35B-D2DA-42EE-974A-2BF3A3D0ECF6}"/>
    <cellStyle name="Calculation 2 10 2 4 2" xfId="25830" xr:uid="{CB0C1BCB-14C9-4BF1-BF38-140AF686DAAA}"/>
    <cellStyle name="Calculation 2 10 2 4 2 2" xfId="30656" xr:uid="{E08A86F1-47D6-4DC8-ABDE-73E9068D0CC7}"/>
    <cellStyle name="Calculation 2 10 2 5" xfId="21415" xr:uid="{D35D92F6-C105-42C0-BC23-23F562B0E8C1}"/>
    <cellStyle name="Calculation 2 10 2 5 2" xfId="27605" xr:uid="{8713F0C7-BC01-49F6-9FAC-9544C8A2116A}"/>
    <cellStyle name="Calculation 2 10 2 6" xfId="26734" xr:uid="{0F179A80-F4A2-4A8D-ACE3-019CC7A71041}"/>
    <cellStyle name="Calculation 2 10 3" xfId="724" xr:uid="{00000000-0005-0000-0000-0000C4020000}"/>
    <cellStyle name="Calculation 2 10 3 2" xfId="21407" xr:uid="{00000000-0005-0000-0000-0000C5020000}"/>
    <cellStyle name="Calculation 2 10 3 2 2" xfId="23124" xr:uid="{B18AD1FF-A89F-4A66-8574-0102C0CA3545}"/>
    <cellStyle name="Calculation 2 10 3 2 2 2" xfId="25824" xr:uid="{F444B7BD-C9FF-4537-917D-2AB19B0C7320}"/>
    <cellStyle name="Calculation 2 10 3 2 2 2 2" xfId="30652" xr:uid="{A2E610BF-D0B5-4FB3-B5BD-935C15220A81}"/>
    <cellStyle name="Calculation 2 10 3 2 2 3" xfId="29308" xr:uid="{4DE5D9DC-5BBF-4F41-800E-86B35872763E}"/>
    <cellStyle name="Calculation 2 10 3 2 3" xfId="24524" xr:uid="{8BABD18D-147F-4771-9138-02D28EA483C2}"/>
    <cellStyle name="Calculation 2 10 3 2 3 2" xfId="26716" xr:uid="{868E9ABC-6D4A-48BE-B919-8A6C51F7687B}"/>
    <cellStyle name="Calculation 2 10 3 2 3 2 2" xfId="31362" xr:uid="{C51E174B-8AC8-4AF1-8BA9-88DC84A58A31}"/>
    <cellStyle name="Calculation 2 10 3 2 4" xfId="22269" xr:uid="{BCFE309A-4BC9-41FD-A8C4-23F67C54CE76}"/>
    <cellStyle name="Calculation 2 10 3 2 4 2" xfId="28456" xr:uid="{A730A21A-AF3F-4D81-9841-0A0194C99BB7}"/>
    <cellStyle name="Calculation 2 10 3 2 5" xfId="24969" xr:uid="{A181335E-663D-4546-A65E-2EB150CC8B99}"/>
    <cellStyle name="Calculation 2 10 3 2 5 2" xfId="29800" xr:uid="{0C9C123D-DA6D-4178-B496-2544F0977B47}"/>
    <cellStyle name="Calculation 2 10 3 2 6" xfId="27601" xr:uid="{2A38208F-CE2C-4670-9D15-73B43D9FFF16}"/>
    <cellStyle name="Calculation 2 10 3 3" xfId="22274" xr:uid="{4CF19FCD-5F20-4D34-8272-1DEA27E3A4C8}"/>
    <cellStyle name="Calculation 2 10 3 3 2" xfId="24974" xr:uid="{B1708C57-039D-41E8-9E72-BB95A9F672FA}"/>
    <cellStyle name="Calculation 2 10 3 3 2 2" xfId="29805" xr:uid="{673470D4-DA2F-45E7-95B3-0A5C9D04F655}"/>
    <cellStyle name="Calculation 2 10 3 3 3" xfId="28461" xr:uid="{BBC7A80D-20CE-420C-B0AB-51A044B11873}"/>
    <cellStyle name="Calculation 2 10 3 4" xfId="23633" xr:uid="{9FA672DE-1443-4103-B92D-A098CCB69705}"/>
    <cellStyle name="Calculation 2 10 3 4 2" xfId="25831" xr:uid="{48145DB0-DBA0-4B79-BB09-0FE9D22804BD}"/>
    <cellStyle name="Calculation 2 10 3 4 2 2" xfId="30657" xr:uid="{A4C78E77-8020-4F5B-9B22-468515345593}"/>
    <cellStyle name="Calculation 2 10 3 5" xfId="21416" xr:uid="{453A5928-CDFE-435F-B78D-1F9DC0D44DF3}"/>
    <cellStyle name="Calculation 2 10 3 5 2" xfId="27606" xr:uid="{CF449E7D-A978-41C6-B915-ED24E3C0D148}"/>
    <cellStyle name="Calculation 2 10 3 6" xfId="26735" xr:uid="{C104B8EC-B529-475E-83CB-29DB7D39F097}"/>
    <cellStyle name="Calculation 2 10 4" xfId="725" xr:uid="{00000000-0005-0000-0000-0000C6020000}"/>
    <cellStyle name="Calculation 2 10 4 2" xfId="21406" xr:uid="{00000000-0005-0000-0000-0000C7020000}"/>
    <cellStyle name="Calculation 2 10 4 2 2" xfId="23123" xr:uid="{9C3A3E0D-8668-49A4-AC77-E159C846385D}"/>
    <cellStyle name="Calculation 2 10 4 2 2 2" xfId="25823" xr:uid="{CAA1FE13-20F1-4961-AC1F-FE725BB6FA3B}"/>
    <cellStyle name="Calculation 2 10 4 2 2 2 2" xfId="30651" xr:uid="{7FF232F5-BEBC-485E-8123-0E2938E2A97C}"/>
    <cellStyle name="Calculation 2 10 4 2 2 3" xfId="29307" xr:uid="{E6DBBF00-9ED5-43F1-9A11-32396380CF31}"/>
    <cellStyle name="Calculation 2 10 4 2 3" xfId="24523" xr:uid="{1C72B117-9FDC-45C8-A1A5-F950EA2B6AEE}"/>
    <cellStyle name="Calculation 2 10 4 2 3 2" xfId="26715" xr:uid="{699E3813-D793-4E60-8FDC-9465D2DB8EEA}"/>
    <cellStyle name="Calculation 2 10 4 2 3 2 2" xfId="31361" xr:uid="{F974212B-49EF-41E5-910D-C7D4983A9019}"/>
    <cellStyle name="Calculation 2 10 4 2 4" xfId="22268" xr:uid="{DC06B44B-DB84-402E-B738-EBD70E26CC4F}"/>
    <cellStyle name="Calculation 2 10 4 2 4 2" xfId="28455" xr:uid="{CA0D6FAB-5BC7-49CD-B031-9CDB583E1F49}"/>
    <cellStyle name="Calculation 2 10 4 2 5" xfId="24968" xr:uid="{5824EEEE-7C49-4348-AB0C-AEB706C60203}"/>
    <cellStyle name="Calculation 2 10 4 2 5 2" xfId="29799" xr:uid="{089474AB-595D-4B63-A699-0AE0F1CE1230}"/>
    <cellStyle name="Calculation 2 10 4 2 6" xfId="27600" xr:uid="{283E2C6C-5EB6-499A-8622-5C448DBBF338}"/>
    <cellStyle name="Calculation 2 10 4 3" xfId="22275" xr:uid="{5A5C03A9-4CE9-4211-A9D3-409C5332E968}"/>
    <cellStyle name="Calculation 2 10 4 3 2" xfId="24975" xr:uid="{465F5D8C-F01A-4C55-8A25-8C3425A6AB0D}"/>
    <cellStyle name="Calculation 2 10 4 3 2 2" xfId="29806" xr:uid="{B679ECC7-DE6F-4FF6-9D1D-A1F8E4786B87}"/>
    <cellStyle name="Calculation 2 10 4 3 3" xfId="28462" xr:uid="{93EFB5F7-244B-4385-BA4F-DCA72A311B87}"/>
    <cellStyle name="Calculation 2 10 4 4" xfId="23634" xr:uid="{DF9FA61F-B08D-481C-9D43-369E3F4B2C5E}"/>
    <cellStyle name="Calculation 2 10 4 4 2" xfId="25832" xr:uid="{F931BA59-DFDA-4606-A96A-F99915DFC8BC}"/>
    <cellStyle name="Calculation 2 10 4 4 2 2" xfId="30658" xr:uid="{A5555F83-13F1-4A4D-9F4A-B59E806CDD38}"/>
    <cellStyle name="Calculation 2 10 4 5" xfId="21417" xr:uid="{7594863D-5E9F-4088-8828-158634FDB436}"/>
    <cellStyle name="Calculation 2 10 4 5 2" xfId="27607" xr:uid="{7C7957A3-CAB2-4B72-898D-9E86EE97F79B}"/>
    <cellStyle name="Calculation 2 10 4 6" xfId="26736" xr:uid="{71B9AF3B-F970-43E4-A037-A8D0A54DD8E0}"/>
    <cellStyle name="Calculation 2 10 5" xfId="726" xr:uid="{00000000-0005-0000-0000-0000C8020000}"/>
    <cellStyle name="Calculation 2 10 5 2" xfId="21405" xr:uid="{00000000-0005-0000-0000-0000C9020000}"/>
    <cellStyle name="Calculation 2 10 5 2 2" xfId="23122" xr:uid="{6B5F846E-15D3-4756-A6ED-0805AD67F12E}"/>
    <cellStyle name="Calculation 2 10 5 2 2 2" xfId="25822" xr:uid="{B862028D-A0C1-4DC6-A52C-AFA986DC5DEC}"/>
    <cellStyle name="Calculation 2 10 5 2 2 2 2" xfId="30650" xr:uid="{B313F5DF-7380-4594-8416-9FC6EF4A7AE6}"/>
    <cellStyle name="Calculation 2 10 5 2 2 3" xfId="29306" xr:uid="{4C2C5F3B-ED0F-4690-B29E-6895AC8032A2}"/>
    <cellStyle name="Calculation 2 10 5 2 3" xfId="24522" xr:uid="{279689BA-7544-4989-8698-A8186C4EE293}"/>
    <cellStyle name="Calculation 2 10 5 2 3 2" xfId="26714" xr:uid="{1A8537E2-26A3-4EAC-B1F3-A84D9765B536}"/>
    <cellStyle name="Calculation 2 10 5 2 3 2 2" xfId="31360" xr:uid="{B91ACB04-799C-475A-957F-96F5FCE98FCF}"/>
    <cellStyle name="Calculation 2 10 5 2 4" xfId="22267" xr:uid="{393B17B8-1FCB-4C86-9FE8-2D53FDC0FB08}"/>
    <cellStyle name="Calculation 2 10 5 2 4 2" xfId="28454" xr:uid="{FCF6DA3A-D76E-4E33-B127-833FF4CCDCC2}"/>
    <cellStyle name="Calculation 2 10 5 2 5" xfId="24967" xr:uid="{87316DD1-18A9-4C31-90A4-904AF917A863}"/>
    <cellStyle name="Calculation 2 10 5 2 5 2" xfId="29798" xr:uid="{43F2C224-217C-4859-B536-1CF548200760}"/>
    <cellStyle name="Calculation 2 10 5 2 6" xfId="27599" xr:uid="{52A785BA-240B-4719-8D11-32D6B1F8D4BC}"/>
    <cellStyle name="Calculation 2 10 5 3" xfId="22276" xr:uid="{2D7E82C4-161D-4454-B9C6-84035A36F59B}"/>
    <cellStyle name="Calculation 2 10 5 3 2" xfId="24976" xr:uid="{B8986D57-3BFD-4AD8-93C9-CF05EFB4BD65}"/>
    <cellStyle name="Calculation 2 10 5 3 2 2" xfId="29807" xr:uid="{505919EC-9F6F-4124-B0A5-AA9325F41F09}"/>
    <cellStyle name="Calculation 2 10 5 3 3" xfId="28463" xr:uid="{26395EFD-B90E-4FE0-AB04-DEFF849C5066}"/>
    <cellStyle name="Calculation 2 10 5 4" xfId="23635" xr:uid="{C9BADC1A-6DD1-4457-A9D6-3E8F782019C7}"/>
    <cellStyle name="Calculation 2 10 5 4 2" xfId="25833" xr:uid="{7B05C2F0-FEC4-4C97-A9B1-7DC12F7BD02E}"/>
    <cellStyle name="Calculation 2 10 5 4 2 2" xfId="30659" xr:uid="{8BB69D8D-390D-48E9-9393-4A8952EF2791}"/>
    <cellStyle name="Calculation 2 10 5 5" xfId="21418" xr:uid="{71D4BDB0-B3CD-4EBF-B35F-783ACF8B9720}"/>
    <cellStyle name="Calculation 2 10 5 5 2" xfId="27608" xr:uid="{65A7D110-F118-4AEB-924B-EE13B463B4EA}"/>
    <cellStyle name="Calculation 2 10 5 6" xfId="26737" xr:uid="{96FBC0C6-0A2D-4328-AB69-12FBF6EB7770}"/>
    <cellStyle name="Calculation 2 11" xfId="727" xr:uid="{00000000-0005-0000-0000-0000CA020000}"/>
    <cellStyle name="Calculation 2 11 10" xfId="26738" xr:uid="{AC7FCF6F-6D90-4BEC-8B60-B4114136FFBB}"/>
    <cellStyle name="Calculation 2 11 2" xfId="728" xr:uid="{00000000-0005-0000-0000-0000CB020000}"/>
    <cellStyle name="Calculation 2 11 2 2" xfId="21403" xr:uid="{00000000-0005-0000-0000-0000CC020000}"/>
    <cellStyle name="Calculation 2 11 2 2 2" xfId="23120" xr:uid="{71A85918-69F3-4EA5-A056-0E2D3FD59887}"/>
    <cellStyle name="Calculation 2 11 2 2 2 2" xfId="25820" xr:uid="{41856A2E-6094-401B-BCFF-F6FBE77EA6B6}"/>
    <cellStyle name="Calculation 2 11 2 2 2 2 2" xfId="30648" xr:uid="{DFA3F3E2-914C-4535-BAF3-A66CF90EC76C}"/>
    <cellStyle name="Calculation 2 11 2 2 2 3" xfId="29304" xr:uid="{5780E7DC-197E-4D2B-BBC9-9F695257BDF3}"/>
    <cellStyle name="Calculation 2 11 2 2 3" xfId="24520" xr:uid="{9AC19004-7106-47D4-8751-514D83BA24DD}"/>
    <cellStyle name="Calculation 2 11 2 2 3 2" xfId="26712" xr:uid="{FE80DADA-E285-4674-B654-B4EE0ADBDF42}"/>
    <cellStyle name="Calculation 2 11 2 2 3 2 2" xfId="31358" xr:uid="{0EB5CEA3-1EB7-40F6-AB3A-A2143935E573}"/>
    <cellStyle name="Calculation 2 11 2 2 4" xfId="22265" xr:uid="{38D9EE70-32A7-47BA-8D97-AF26404D8A08}"/>
    <cellStyle name="Calculation 2 11 2 2 4 2" xfId="28452" xr:uid="{E5AA543A-4380-4A16-BCE9-1D18A1A1BE16}"/>
    <cellStyle name="Calculation 2 11 2 2 5" xfId="24965" xr:uid="{6FB2CD9D-3B94-4384-8646-E42D5F04BB5A}"/>
    <cellStyle name="Calculation 2 11 2 2 5 2" xfId="29796" xr:uid="{38034447-3502-46D6-9EF3-F46A5C51D4B8}"/>
    <cellStyle name="Calculation 2 11 2 2 6" xfId="27597" xr:uid="{973C1BF0-1C4D-4002-A344-A5EEB72A194E}"/>
    <cellStyle name="Calculation 2 11 2 3" xfId="22278" xr:uid="{EAC5D0B5-57E6-4045-ACF4-F2736B39F1F1}"/>
    <cellStyle name="Calculation 2 11 2 3 2" xfId="24978" xr:uid="{8B80754D-D05E-4A5C-9D46-BA8BC8E2AE3B}"/>
    <cellStyle name="Calculation 2 11 2 3 2 2" xfId="29809" xr:uid="{655278B2-B4C1-4ADD-82B5-3CC18411BF85}"/>
    <cellStyle name="Calculation 2 11 2 3 3" xfId="28465" xr:uid="{1F3A8130-159A-469C-87A0-25916EE39E26}"/>
    <cellStyle name="Calculation 2 11 2 4" xfId="23637" xr:uid="{5320F9FC-8BB6-4E05-8460-8E13536D3021}"/>
    <cellStyle name="Calculation 2 11 2 4 2" xfId="25835" xr:uid="{41F1980F-365A-43D0-BDE1-5BC6EE4F4070}"/>
    <cellStyle name="Calculation 2 11 2 4 2 2" xfId="30661" xr:uid="{2508169A-694B-4872-AD15-46D0F958B92C}"/>
    <cellStyle name="Calculation 2 11 2 5" xfId="21420" xr:uid="{7E563024-8251-4833-B23B-B62512871CD0}"/>
    <cellStyle name="Calculation 2 11 2 5 2" xfId="27610" xr:uid="{237EAB5E-3530-40FC-9488-81D2BB8A822A}"/>
    <cellStyle name="Calculation 2 11 2 6" xfId="26739" xr:uid="{44719B2F-1388-4967-AE2C-8991FB9D7499}"/>
    <cellStyle name="Calculation 2 11 3" xfId="729" xr:uid="{00000000-0005-0000-0000-0000CD020000}"/>
    <cellStyle name="Calculation 2 11 3 2" xfId="21402" xr:uid="{00000000-0005-0000-0000-0000CE020000}"/>
    <cellStyle name="Calculation 2 11 3 2 2" xfId="23119" xr:uid="{4D35FBD3-C58F-4ACE-A0FE-BBCA824C621C}"/>
    <cellStyle name="Calculation 2 11 3 2 2 2" xfId="25819" xr:uid="{BE1B2EB1-FEBE-4077-88AD-53EACFD3A124}"/>
    <cellStyle name="Calculation 2 11 3 2 2 2 2" xfId="30647" xr:uid="{575851FF-C781-4C4A-940D-452C968DF763}"/>
    <cellStyle name="Calculation 2 11 3 2 2 3" xfId="29303" xr:uid="{34FC0A0D-6935-4F4B-9F72-CF117F72E47E}"/>
    <cellStyle name="Calculation 2 11 3 2 3" xfId="24519" xr:uid="{EE01C185-D5FF-4C40-B9E2-7A84AEF1904D}"/>
    <cellStyle name="Calculation 2 11 3 2 3 2" xfId="26711" xr:uid="{CA834ECF-82B3-4E8B-9F67-38C5CDEA5429}"/>
    <cellStyle name="Calculation 2 11 3 2 3 2 2" xfId="31357" xr:uid="{92A30A7E-59E0-4EDF-A0A6-53D9BA520450}"/>
    <cellStyle name="Calculation 2 11 3 2 4" xfId="22264" xr:uid="{3C9B5A7F-CEC7-4A11-ACC1-644C95DAFB26}"/>
    <cellStyle name="Calculation 2 11 3 2 4 2" xfId="28451" xr:uid="{7C74CA4C-A57E-4953-B423-71B69F9D375E}"/>
    <cellStyle name="Calculation 2 11 3 2 5" xfId="24964" xr:uid="{55CE8609-3652-49A1-88C0-775E18B7194A}"/>
    <cellStyle name="Calculation 2 11 3 2 5 2" xfId="29795" xr:uid="{57349A43-73ED-4B20-AB42-24629AC1C5BB}"/>
    <cellStyle name="Calculation 2 11 3 2 6" xfId="27596" xr:uid="{CFA3030E-B3D4-46A1-B237-A35C1BFD2464}"/>
    <cellStyle name="Calculation 2 11 3 3" xfId="22279" xr:uid="{D3C5FDDD-F374-40E0-B4D2-8C04D41D4C5A}"/>
    <cellStyle name="Calculation 2 11 3 3 2" xfId="24979" xr:uid="{4C935A91-71E2-4207-9F87-5CCF9821D335}"/>
    <cellStyle name="Calculation 2 11 3 3 2 2" xfId="29810" xr:uid="{8EEBCA8F-C4D0-4EE6-8C11-59EDE5C97EF4}"/>
    <cellStyle name="Calculation 2 11 3 3 3" xfId="28466" xr:uid="{8C7CC2D1-548D-4F3C-B6DA-9FCDD8699A8E}"/>
    <cellStyle name="Calculation 2 11 3 4" xfId="23638" xr:uid="{497D2B20-0534-4EB9-A0DD-F7A1414043C7}"/>
    <cellStyle name="Calculation 2 11 3 4 2" xfId="25836" xr:uid="{D3896845-9A1F-4D09-B50D-6D06A395FF4D}"/>
    <cellStyle name="Calculation 2 11 3 4 2 2" xfId="30662" xr:uid="{F1A17177-5140-4424-BA1E-9A2A673D6517}"/>
    <cellStyle name="Calculation 2 11 3 5" xfId="21421" xr:uid="{5828AC0A-B2AE-43F7-8568-7FABB5240A7A}"/>
    <cellStyle name="Calculation 2 11 3 5 2" xfId="27611" xr:uid="{6272C0DA-6C85-4AF1-8C62-E8AE15436102}"/>
    <cellStyle name="Calculation 2 11 3 6" xfId="26740" xr:uid="{0074629B-23FB-43E0-9730-FA5F147E677D}"/>
    <cellStyle name="Calculation 2 11 4" xfId="730" xr:uid="{00000000-0005-0000-0000-0000CF020000}"/>
    <cellStyle name="Calculation 2 11 4 2" xfId="21401" xr:uid="{00000000-0005-0000-0000-0000D0020000}"/>
    <cellStyle name="Calculation 2 11 4 2 2" xfId="23118" xr:uid="{770F4D37-FE45-4A49-AA6E-CC9601702182}"/>
    <cellStyle name="Calculation 2 11 4 2 2 2" xfId="25818" xr:uid="{8A832669-6F40-4AF9-A729-5AC638A7F557}"/>
    <cellStyle name="Calculation 2 11 4 2 2 2 2" xfId="30646" xr:uid="{9E5E833A-C372-4D31-8240-36BE7FF865E9}"/>
    <cellStyle name="Calculation 2 11 4 2 2 3" xfId="29302" xr:uid="{1688D3D6-B5A9-43FA-9749-407D3032E461}"/>
    <cellStyle name="Calculation 2 11 4 2 3" xfId="24518" xr:uid="{0F6A775E-0C9D-4ED7-8ECC-CB68EA71C953}"/>
    <cellStyle name="Calculation 2 11 4 2 3 2" xfId="26710" xr:uid="{962D4717-48A9-4915-89B3-62FE89DC9C1D}"/>
    <cellStyle name="Calculation 2 11 4 2 3 2 2" xfId="31356" xr:uid="{D79C6071-76C4-4D98-A528-C97041F7C7A7}"/>
    <cellStyle name="Calculation 2 11 4 2 4" xfId="22263" xr:uid="{19517BFE-CD4F-4136-9AD8-F5EBB1485909}"/>
    <cellStyle name="Calculation 2 11 4 2 4 2" xfId="28450" xr:uid="{54EF279E-3D62-4B65-9D87-B59D61A5FAB2}"/>
    <cellStyle name="Calculation 2 11 4 2 5" xfId="24963" xr:uid="{8FCCF5C9-184F-405B-BBB1-93D5F7B4B98B}"/>
    <cellStyle name="Calculation 2 11 4 2 5 2" xfId="29794" xr:uid="{C99AD348-EE82-4A0D-B681-18263881114D}"/>
    <cellStyle name="Calculation 2 11 4 2 6" xfId="27595" xr:uid="{B8B382C7-4218-49B8-ACC3-3D03FFAD5ECC}"/>
    <cellStyle name="Calculation 2 11 4 3" xfId="22280" xr:uid="{D087F211-717D-4033-BE31-0750BFEA1CC9}"/>
    <cellStyle name="Calculation 2 11 4 3 2" xfId="24980" xr:uid="{56401B48-A3F6-46B8-8561-30B04D2A77B1}"/>
    <cellStyle name="Calculation 2 11 4 3 2 2" xfId="29811" xr:uid="{837984BB-FE0D-45B1-A4A8-DF5952E5FFB8}"/>
    <cellStyle name="Calculation 2 11 4 3 3" xfId="28467" xr:uid="{84D96A1A-66EA-4B78-8921-6284D77C0848}"/>
    <cellStyle name="Calculation 2 11 4 4" xfId="23639" xr:uid="{8C4073FA-2F96-49AF-B665-BA5217A80CCB}"/>
    <cellStyle name="Calculation 2 11 4 4 2" xfId="25837" xr:uid="{A9F6641A-BA69-4051-AE41-6EEA16622E91}"/>
    <cellStyle name="Calculation 2 11 4 4 2 2" xfId="30663" xr:uid="{9B026B02-578E-4B90-86AC-4147EC785747}"/>
    <cellStyle name="Calculation 2 11 4 5" xfId="21422" xr:uid="{6E899414-694B-44A5-BF02-08C0667A4136}"/>
    <cellStyle name="Calculation 2 11 4 5 2" xfId="27612" xr:uid="{4DAD54FD-C0E4-46E8-BE68-E9F9E2E51A81}"/>
    <cellStyle name="Calculation 2 11 4 6" xfId="26741" xr:uid="{D5A9A406-4ADA-476D-ACE9-C00E5248064B}"/>
    <cellStyle name="Calculation 2 11 5" xfId="731" xr:uid="{00000000-0005-0000-0000-0000D1020000}"/>
    <cellStyle name="Calculation 2 11 5 2" xfId="21400" xr:uid="{00000000-0005-0000-0000-0000D2020000}"/>
    <cellStyle name="Calculation 2 11 5 2 2" xfId="23117" xr:uid="{4241C575-210D-4862-BE5E-28E254974187}"/>
    <cellStyle name="Calculation 2 11 5 2 2 2" xfId="25817" xr:uid="{725553C3-FB5A-4599-9A37-756A74A1717C}"/>
    <cellStyle name="Calculation 2 11 5 2 2 2 2" xfId="30645" xr:uid="{A77F2D26-C94E-4002-B03B-EB067844A59D}"/>
    <cellStyle name="Calculation 2 11 5 2 2 3" xfId="29301" xr:uid="{1EF7727D-E2BF-4ADC-BE03-4557578591B2}"/>
    <cellStyle name="Calculation 2 11 5 2 3" xfId="24517" xr:uid="{0CE51EE4-46B7-42A5-8A36-C2892A765D1E}"/>
    <cellStyle name="Calculation 2 11 5 2 3 2" xfId="26709" xr:uid="{F5DFD550-8FF8-4C57-9A15-BB2416AB5C5F}"/>
    <cellStyle name="Calculation 2 11 5 2 3 2 2" xfId="31355" xr:uid="{6C4EC43F-175D-424A-8167-A0B1567E0E14}"/>
    <cellStyle name="Calculation 2 11 5 2 4" xfId="22262" xr:uid="{62B86731-409A-4344-9486-6D260660FAF2}"/>
    <cellStyle name="Calculation 2 11 5 2 4 2" xfId="28449" xr:uid="{3F093299-DEBD-4AE5-9C2C-ACC7310975EB}"/>
    <cellStyle name="Calculation 2 11 5 2 5" xfId="24962" xr:uid="{5C2EBF8E-4D8E-44A2-AF16-B4A22CE31ACA}"/>
    <cellStyle name="Calculation 2 11 5 2 5 2" xfId="29793" xr:uid="{4AA0AB8D-778E-49B5-85A3-23BC5FF96586}"/>
    <cellStyle name="Calculation 2 11 5 2 6" xfId="27594" xr:uid="{C2D75D93-DD2C-4DB5-97C7-E16FA26A0C72}"/>
    <cellStyle name="Calculation 2 11 5 3" xfId="22281" xr:uid="{9A6FD86D-5BD9-468F-A180-5214FBB613A6}"/>
    <cellStyle name="Calculation 2 11 5 3 2" xfId="24981" xr:uid="{AC982C51-B9C0-4F50-A808-F72EE9695403}"/>
    <cellStyle name="Calculation 2 11 5 3 2 2" xfId="29812" xr:uid="{D2D361D6-20FE-4805-8FEF-948883007EE5}"/>
    <cellStyle name="Calculation 2 11 5 3 3" xfId="28468" xr:uid="{426E3595-B8F4-472B-9930-DAB54B76A518}"/>
    <cellStyle name="Calculation 2 11 5 4" xfId="23640" xr:uid="{959963E5-0CD3-450A-9191-BCDC4A74369F}"/>
    <cellStyle name="Calculation 2 11 5 4 2" xfId="25838" xr:uid="{7F027641-5E79-46DF-AD1B-6CBB230793A3}"/>
    <cellStyle name="Calculation 2 11 5 4 2 2" xfId="30664" xr:uid="{44E845D6-B275-436D-B02E-DBEC20A75CCD}"/>
    <cellStyle name="Calculation 2 11 5 5" xfId="21423" xr:uid="{BB1CA774-1DAA-4D01-A1E9-AD7B040DE75A}"/>
    <cellStyle name="Calculation 2 11 5 5 2" xfId="27613" xr:uid="{CC8DF3E4-14E6-499D-9869-0447A7118EE1}"/>
    <cellStyle name="Calculation 2 11 5 6" xfId="26742" xr:uid="{BB6E7F3A-F485-4351-834E-87EF7D4BE2DD}"/>
    <cellStyle name="Calculation 2 11 6" xfId="21404" xr:uid="{00000000-0005-0000-0000-0000D3020000}"/>
    <cellStyle name="Calculation 2 11 6 2" xfId="23121" xr:uid="{83544339-B118-4AA2-AC3D-D3594ED8E369}"/>
    <cellStyle name="Calculation 2 11 6 2 2" xfId="25821" xr:uid="{8A24FD84-077D-4A46-8B75-8AAC87AB58E2}"/>
    <cellStyle name="Calculation 2 11 6 2 2 2" xfId="30649" xr:uid="{045C16BB-86A3-4F8F-9443-A535A1989C14}"/>
    <cellStyle name="Calculation 2 11 6 2 3" xfId="29305" xr:uid="{5AFED3ED-794F-403D-A1C8-8C5D98FAEA49}"/>
    <cellStyle name="Calculation 2 11 6 3" xfId="24521" xr:uid="{B0B4195C-1F47-487F-B283-9677F05987C9}"/>
    <cellStyle name="Calculation 2 11 6 3 2" xfId="26713" xr:uid="{B1653DED-3B01-4AFA-B010-AC6F08ED423D}"/>
    <cellStyle name="Calculation 2 11 6 3 2 2" xfId="31359" xr:uid="{065CC0FE-DF0A-4D13-91F3-C8FC951D7F3F}"/>
    <cellStyle name="Calculation 2 11 6 4" xfId="22266" xr:uid="{98501D08-E1ED-4730-A0C5-78BC5E042522}"/>
    <cellStyle name="Calculation 2 11 6 4 2" xfId="28453" xr:uid="{5F2079D7-79DA-4F9E-A7B7-59297FD8D742}"/>
    <cellStyle name="Calculation 2 11 6 5" xfId="24966" xr:uid="{6D362F3C-B830-4896-B7EE-8BF179BE106A}"/>
    <cellStyle name="Calculation 2 11 6 5 2" xfId="29797" xr:uid="{629013E2-5801-49CA-ABC0-19787D6035E1}"/>
    <cellStyle name="Calculation 2 11 6 6" xfId="27598" xr:uid="{18FC1219-33E8-4E39-813C-0F29596FEC8E}"/>
    <cellStyle name="Calculation 2 11 7" xfId="22277" xr:uid="{EA4A9432-DB14-46A4-B9E4-238A8A0D1507}"/>
    <cellStyle name="Calculation 2 11 7 2" xfId="24977" xr:uid="{DA46E4AB-0F08-47FA-B092-9FA370C576D9}"/>
    <cellStyle name="Calculation 2 11 7 2 2" xfId="29808" xr:uid="{4F345FC2-B922-4D0F-AB0A-BB7AAC71AC0C}"/>
    <cellStyle name="Calculation 2 11 7 3" xfId="28464" xr:uid="{6694B525-3006-4526-803C-378D3DB1B8EF}"/>
    <cellStyle name="Calculation 2 11 8" xfId="23636" xr:uid="{5E41A741-C2DF-41FF-B9AF-272512125D12}"/>
    <cellStyle name="Calculation 2 11 8 2" xfId="25834" xr:uid="{20C97E23-C622-4A55-98CB-967FAA87AD28}"/>
    <cellStyle name="Calculation 2 11 8 2 2" xfId="30660" xr:uid="{2426A29D-E05D-4114-890C-87E7351C6852}"/>
    <cellStyle name="Calculation 2 11 9" xfId="21419" xr:uid="{6BBDC176-B41C-416D-94B0-39DFD554FA7D}"/>
    <cellStyle name="Calculation 2 11 9 2" xfId="27609" xr:uid="{B37346BC-868D-4313-BF95-AC6860D92FC2}"/>
    <cellStyle name="Calculation 2 12" xfId="732" xr:uid="{00000000-0005-0000-0000-0000D4020000}"/>
    <cellStyle name="Calculation 2 12 10" xfId="26743" xr:uid="{FFA2C1CA-A2D7-4B9F-99C1-9F621113799E}"/>
    <cellStyle name="Calculation 2 12 2" xfId="733" xr:uid="{00000000-0005-0000-0000-0000D5020000}"/>
    <cellStyle name="Calculation 2 12 2 2" xfId="21398" xr:uid="{00000000-0005-0000-0000-0000D6020000}"/>
    <cellStyle name="Calculation 2 12 2 2 2" xfId="23115" xr:uid="{CEC184CC-9508-4120-8D88-9F7A921FD07D}"/>
    <cellStyle name="Calculation 2 12 2 2 2 2" xfId="25815" xr:uid="{E8116F9F-C9CD-40F3-9DFB-5D4E468CEB55}"/>
    <cellStyle name="Calculation 2 12 2 2 2 2 2" xfId="30643" xr:uid="{AC0887E0-97A4-43D1-B597-879A15D18C58}"/>
    <cellStyle name="Calculation 2 12 2 2 2 3" xfId="29299" xr:uid="{5EAF1546-A763-49EB-84F1-46243FA43489}"/>
    <cellStyle name="Calculation 2 12 2 2 3" xfId="24515" xr:uid="{07680FBF-152A-4334-81BA-3154BB9F08C3}"/>
    <cellStyle name="Calculation 2 12 2 2 3 2" xfId="26707" xr:uid="{1175F660-B349-4ED3-AC05-AFA9B7333F95}"/>
    <cellStyle name="Calculation 2 12 2 2 3 2 2" xfId="31353" xr:uid="{C090EC76-85DA-4A22-AE62-CBD427B33049}"/>
    <cellStyle name="Calculation 2 12 2 2 4" xfId="22260" xr:uid="{7121787B-CE9A-47B9-96E1-C41D0C329967}"/>
    <cellStyle name="Calculation 2 12 2 2 4 2" xfId="28447" xr:uid="{3EEA1546-D0CA-42AB-8220-C3328E2A31DA}"/>
    <cellStyle name="Calculation 2 12 2 2 5" xfId="24960" xr:uid="{95D80CFC-85D1-4A0A-BE61-39841730246B}"/>
    <cellStyle name="Calculation 2 12 2 2 5 2" xfId="29791" xr:uid="{CEB60359-621A-436E-A9CD-FDE47C27889F}"/>
    <cellStyle name="Calculation 2 12 2 2 6" xfId="27592" xr:uid="{A5A270A7-3FDF-480B-ACF8-5E046CB29615}"/>
    <cellStyle name="Calculation 2 12 2 3" xfId="22283" xr:uid="{0E9FDE34-E68D-4E51-9FB2-655986B9FCFC}"/>
    <cellStyle name="Calculation 2 12 2 3 2" xfId="24983" xr:uid="{FE50526E-2B01-4743-8EB7-3405BC28E215}"/>
    <cellStyle name="Calculation 2 12 2 3 2 2" xfId="29814" xr:uid="{713A6FC0-CAFC-494C-AEFC-13E5EEFE4371}"/>
    <cellStyle name="Calculation 2 12 2 3 3" xfId="28470" xr:uid="{AAF33039-7F63-4A2A-8891-604F2DFD063F}"/>
    <cellStyle name="Calculation 2 12 2 4" xfId="23642" xr:uid="{685EE570-17CB-4EB4-B03F-C8A5A5A72761}"/>
    <cellStyle name="Calculation 2 12 2 4 2" xfId="25840" xr:uid="{C9225910-6BC7-432A-9713-63B7A0978021}"/>
    <cellStyle name="Calculation 2 12 2 4 2 2" xfId="30666" xr:uid="{7D2BF44E-972B-4723-885C-88D0190648FA}"/>
    <cellStyle name="Calculation 2 12 2 5" xfId="21425" xr:uid="{45727456-86A9-486D-8EDA-6748A6F658B3}"/>
    <cellStyle name="Calculation 2 12 2 5 2" xfId="27615" xr:uid="{4BCD7EEC-8F78-42CB-AFAE-FE1E8DFD27CA}"/>
    <cellStyle name="Calculation 2 12 2 6" xfId="26744" xr:uid="{BF41FE68-E2A0-4F53-9E92-B32257CB34DD}"/>
    <cellStyle name="Calculation 2 12 3" xfId="734" xr:uid="{00000000-0005-0000-0000-0000D7020000}"/>
    <cellStyle name="Calculation 2 12 3 2" xfId="21397" xr:uid="{00000000-0005-0000-0000-0000D8020000}"/>
    <cellStyle name="Calculation 2 12 3 2 2" xfId="23114" xr:uid="{61D8EE24-D89E-4C3F-889A-16A9A9BF2292}"/>
    <cellStyle name="Calculation 2 12 3 2 2 2" xfId="25814" xr:uid="{4A38E823-5903-4B5F-BE89-7E8C81EAA5CE}"/>
    <cellStyle name="Calculation 2 12 3 2 2 2 2" xfId="30642" xr:uid="{861D15DE-AB42-408A-91F4-CBA6133C4183}"/>
    <cellStyle name="Calculation 2 12 3 2 2 3" xfId="29298" xr:uid="{7567D5E3-8E13-4468-8C78-B2F4CAFE6305}"/>
    <cellStyle name="Calculation 2 12 3 2 3" xfId="24514" xr:uid="{BACBBEC2-6345-4828-B816-0E0AF1D2DAB5}"/>
    <cellStyle name="Calculation 2 12 3 2 3 2" xfId="26706" xr:uid="{623AA84B-E43E-42A2-BDD3-44BE828D8ED5}"/>
    <cellStyle name="Calculation 2 12 3 2 3 2 2" xfId="31352" xr:uid="{8A35611B-569D-4A91-B3E8-ED806186965A}"/>
    <cellStyle name="Calculation 2 12 3 2 4" xfId="22259" xr:uid="{9A382D48-48F5-45DD-90D0-7213F784660C}"/>
    <cellStyle name="Calculation 2 12 3 2 4 2" xfId="28446" xr:uid="{9ED6ED3A-6279-48F5-80C9-7CBEB7C4AD6B}"/>
    <cellStyle name="Calculation 2 12 3 2 5" xfId="24959" xr:uid="{B902A78C-5D67-4BB6-8D6B-760197255BB4}"/>
    <cellStyle name="Calculation 2 12 3 2 5 2" xfId="29790" xr:uid="{93F2D2B7-68FD-48E8-98AC-CBCA59B0166C}"/>
    <cellStyle name="Calculation 2 12 3 2 6" xfId="27591" xr:uid="{DEEC2453-FCDC-4814-A7FC-CEF9DB0E393C}"/>
    <cellStyle name="Calculation 2 12 3 3" xfId="22284" xr:uid="{2C7B831B-BC39-4BCD-BF4E-7F048F4041D5}"/>
    <cellStyle name="Calculation 2 12 3 3 2" xfId="24984" xr:uid="{9C60CC4F-A31B-4107-AAEB-2EE4B09672C6}"/>
    <cellStyle name="Calculation 2 12 3 3 2 2" xfId="29815" xr:uid="{221A771D-5C12-4464-B6C1-49B7BF985F39}"/>
    <cellStyle name="Calculation 2 12 3 3 3" xfId="28471" xr:uid="{13B73128-2937-4529-B546-898945FBA8FB}"/>
    <cellStyle name="Calculation 2 12 3 4" xfId="23643" xr:uid="{0D59875A-7F17-421D-822D-B0910B8E9FC2}"/>
    <cellStyle name="Calculation 2 12 3 4 2" xfId="25841" xr:uid="{8D52D630-6E32-4A94-BE7B-E79AE5946484}"/>
    <cellStyle name="Calculation 2 12 3 4 2 2" xfId="30667" xr:uid="{CBE6167C-7326-4C6C-BF09-CEA53E5D4443}"/>
    <cellStyle name="Calculation 2 12 3 5" xfId="21426" xr:uid="{50A545BD-F8A2-449F-AD91-540200346306}"/>
    <cellStyle name="Calculation 2 12 3 5 2" xfId="27616" xr:uid="{1D03A083-15B5-4AAC-81D9-196556BC706B}"/>
    <cellStyle name="Calculation 2 12 3 6" xfId="26745" xr:uid="{41CAC304-B5DC-4B10-A126-F9D534BB64BE}"/>
    <cellStyle name="Calculation 2 12 4" xfId="735" xr:uid="{00000000-0005-0000-0000-0000D9020000}"/>
    <cellStyle name="Calculation 2 12 4 2" xfId="21396" xr:uid="{00000000-0005-0000-0000-0000DA020000}"/>
    <cellStyle name="Calculation 2 12 4 2 2" xfId="23113" xr:uid="{9E772537-00AA-44B9-BEAC-E96FD844FF33}"/>
    <cellStyle name="Calculation 2 12 4 2 2 2" xfId="25813" xr:uid="{E1EB2F94-482B-42BC-B68E-F6BB9895AF5F}"/>
    <cellStyle name="Calculation 2 12 4 2 2 2 2" xfId="30641" xr:uid="{9E677D0B-6F31-45DF-8D28-8C168AEAC614}"/>
    <cellStyle name="Calculation 2 12 4 2 2 3" xfId="29297" xr:uid="{3282210B-60EA-4C91-9FFF-10BE69A8F5CA}"/>
    <cellStyle name="Calculation 2 12 4 2 3" xfId="24513" xr:uid="{6E3B0791-74AC-4F1E-AF03-6DFDB1B1FA91}"/>
    <cellStyle name="Calculation 2 12 4 2 3 2" xfId="26705" xr:uid="{B92B467A-C76E-42AE-AD09-EDB69AE89B0D}"/>
    <cellStyle name="Calculation 2 12 4 2 3 2 2" xfId="31351" xr:uid="{C8DA0173-6F73-46DE-BE15-D1E04CA19E48}"/>
    <cellStyle name="Calculation 2 12 4 2 4" xfId="22258" xr:uid="{3447A2D4-EA13-4043-861A-9F785A8AE88B}"/>
    <cellStyle name="Calculation 2 12 4 2 4 2" xfId="28445" xr:uid="{A31C298B-9D2A-4328-8BB8-BCC9991C24BE}"/>
    <cellStyle name="Calculation 2 12 4 2 5" xfId="24958" xr:uid="{352A7635-5C9F-4D53-AD1F-F0791793A064}"/>
    <cellStyle name="Calculation 2 12 4 2 5 2" xfId="29789" xr:uid="{402DBBF1-A1DE-4425-B6C1-48146FE604EC}"/>
    <cellStyle name="Calculation 2 12 4 2 6" xfId="27590" xr:uid="{04DF8D21-F368-4731-B0EF-25FCA94F1543}"/>
    <cellStyle name="Calculation 2 12 4 3" xfId="22285" xr:uid="{55BB907E-E93F-4ABF-BF9D-CF0AF00A8C18}"/>
    <cellStyle name="Calculation 2 12 4 3 2" xfId="24985" xr:uid="{E9521677-0E88-4F1A-A443-9410997DC2F7}"/>
    <cellStyle name="Calculation 2 12 4 3 2 2" xfId="29816" xr:uid="{81F0A289-2FD0-41E1-9853-EBD2B04E1184}"/>
    <cellStyle name="Calculation 2 12 4 3 3" xfId="28472" xr:uid="{C523421F-1AC3-4080-8D5C-0C5D5CBB7C8D}"/>
    <cellStyle name="Calculation 2 12 4 4" xfId="23644" xr:uid="{8662AE44-E2B3-457E-BF3A-BB0A58F02F36}"/>
    <cellStyle name="Calculation 2 12 4 4 2" xfId="25842" xr:uid="{1138361C-2089-40C4-983D-E8302A1A0A0A}"/>
    <cellStyle name="Calculation 2 12 4 4 2 2" xfId="30668" xr:uid="{26878B72-E488-4F6F-919B-B4BE8FE34F26}"/>
    <cellStyle name="Calculation 2 12 4 5" xfId="21427" xr:uid="{4B4C082D-3E56-4C37-99A9-2678341B0BDD}"/>
    <cellStyle name="Calculation 2 12 4 5 2" xfId="27617" xr:uid="{602DCA9A-3513-40C7-BFD4-0F26A2E62F7E}"/>
    <cellStyle name="Calculation 2 12 4 6" xfId="26746" xr:uid="{0A197572-21F8-4D21-B555-70C2DB6D7241}"/>
    <cellStyle name="Calculation 2 12 5" xfId="736" xr:uid="{00000000-0005-0000-0000-0000DB020000}"/>
    <cellStyle name="Calculation 2 12 5 2" xfId="21395" xr:uid="{00000000-0005-0000-0000-0000DC020000}"/>
    <cellStyle name="Calculation 2 12 5 2 2" xfId="23112" xr:uid="{2268E118-03E3-4EDC-986D-A15BFF590BA8}"/>
    <cellStyle name="Calculation 2 12 5 2 2 2" xfId="25812" xr:uid="{68FFF8C1-FA53-47EE-89FD-6E3EBD6DC4BE}"/>
    <cellStyle name="Calculation 2 12 5 2 2 2 2" xfId="30640" xr:uid="{AF3298A2-5CCD-4C21-95DE-F10BDF7FDF44}"/>
    <cellStyle name="Calculation 2 12 5 2 2 3" xfId="29296" xr:uid="{FAE409AF-35ED-48CE-9496-D8B274BD33DF}"/>
    <cellStyle name="Calculation 2 12 5 2 3" xfId="24512" xr:uid="{7E080DA9-DB3C-4323-80C8-603EFD94B2F3}"/>
    <cellStyle name="Calculation 2 12 5 2 3 2" xfId="26704" xr:uid="{750C9ED9-D203-40C7-BB39-EC0077E2433B}"/>
    <cellStyle name="Calculation 2 12 5 2 3 2 2" xfId="31350" xr:uid="{AEC73651-602D-4214-A5D7-A60E4558A844}"/>
    <cellStyle name="Calculation 2 12 5 2 4" xfId="22257" xr:uid="{13177558-BE97-4F9C-9D85-71DAD2B9BEBC}"/>
    <cellStyle name="Calculation 2 12 5 2 4 2" xfId="28444" xr:uid="{379745D4-33A7-4BEF-BFA0-8E4F321DAC06}"/>
    <cellStyle name="Calculation 2 12 5 2 5" xfId="24957" xr:uid="{6D48845A-C48E-4AF3-B040-89B5A217C95A}"/>
    <cellStyle name="Calculation 2 12 5 2 5 2" xfId="29788" xr:uid="{7023A3E1-1048-42B8-9D2C-7C51A7517040}"/>
    <cellStyle name="Calculation 2 12 5 2 6" xfId="27589" xr:uid="{0EA6262C-05C7-452C-B394-7BBEE38B57EB}"/>
    <cellStyle name="Calculation 2 12 5 3" xfId="22286" xr:uid="{831EFD0F-34EA-44E3-AD13-F779AC4D898C}"/>
    <cellStyle name="Calculation 2 12 5 3 2" xfId="24986" xr:uid="{0EFDE995-7B9A-4C7D-91DC-C3F8C4CAF606}"/>
    <cellStyle name="Calculation 2 12 5 3 2 2" xfId="29817" xr:uid="{AB7564FA-77BB-4891-8384-D9A7DBFD7701}"/>
    <cellStyle name="Calculation 2 12 5 3 3" xfId="28473" xr:uid="{447B5E1F-AE1C-48F1-9BC5-5696170DF67C}"/>
    <cellStyle name="Calculation 2 12 5 4" xfId="23645" xr:uid="{30F128C2-4F96-44A3-96D4-F15F98755201}"/>
    <cellStyle name="Calculation 2 12 5 4 2" xfId="25843" xr:uid="{89073B88-5CBC-4A17-96F4-331837EFD2E9}"/>
    <cellStyle name="Calculation 2 12 5 4 2 2" xfId="30669" xr:uid="{89DD2D31-DF78-460E-927F-FE406C07F6A2}"/>
    <cellStyle name="Calculation 2 12 5 5" xfId="21428" xr:uid="{B7D4A773-59C3-4767-9B2C-5FF6A0EF8D32}"/>
    <cellStyle name="Calculation 2 12 5 5 2" xfId="27618" xr:uid="{30CDA0B1-C834-4A54-885A-1452950B5967}"/>
    <cellStyle name="Calculation 2 12 5 6" xfId="26747" xr:uid="{C376A856-C40D-47F1-A75F-E13E2D68B904}"/>
    <cellStyle name="Calculation 2 12 6" xfId="21399" xr:uid="{00000000-0005-0000-0000-0000DD020000}"/>
    <cellStyle name="Calculation 2 12 6 2" xfId="23116" xr:uid="{B802274B-DFDA-4441-A76D-10EBD6DBA264}"/>
    <cellStyle name="Calculation 2 12 6 2 2" xfId="25816" xr:uid="{36E19012-3194-4265-AA33-0B0574D67D14}"/>
    <cellStyle name="Calculation 2 12 6 2 2 2" xfId="30644" xr:uid="{FBEDED0C-9EAE-4CEE-8D13-676DA12363E6}"/>
    <cellStyle name="Calculation 2 12 6 2 3" xfId="29300" xr:uid="{B38FBDC9-520F-4390-B058-E59BDAAEC538}"/>
    <cellStyle name="Calculation 2 12 6 3" xfId="24516" xr:uid="{A859CBF4-AE61-42F1-B1FB-6E56D275EF6C}"/>
    <cellStyle name="Calculation 2 12 6 3 2" xfId="26708" xr:uid="{485EB88E-18B0-4E51-BD70-061C17FDD92E}"/>
    <cellStyle name="Calculation 2 12 6 3 2 2" xfId="31354" xr:uid="{E1A8E0A3-99AA-4F16-9EFA-89FB224C6DD0}"/>
    <cellStyle name="Calculation 2 12 6 4" xfId="22261" xr:uid="{B2CE3D40-F8D5-4668-9B71-E0D2285E4576}"/>
    <cellStyle name="Calculation 2 12 6 4 2" xfId="28448" xr:uid="{02C0D8EB-3D62-4280-B573-AF4E400DFD1E}"/>
    <cellStyle name="Calculation 2 12 6 5" xfId="24961" xr:uid="{42B08D4D-47F5-4051-B6B6-2F129DDD5667}"/>
    <cellStyle name="Calculation 2 12 6 5 2" xfId="29792" xr:uid="{8D649838-1B10-4226-8B8A-EAA5EFF1D9B9}"/>
    <cellStyle name="Calculation 2 12 6 6" xfId="27593" xr:uid="{9E882DE6-C792-4DA0-B06E-9610A513C7E8}"/>
    <cellStyle name="Calculation 2 12 7" xfId="22282" xr:uid="{D649E484-FE56-4BF3-B46F-A9F357EFD942}"/>
    <cellStyle name="Calculation 2 12 7 2" xfId="24982" xr:uid="{5664A64D-D158-4D76-923D-DFC5E1DE7C79}"/>
    <cellStyle name="Calculation 2 12 7 2 2" xfId="29813" xr:uid="{047BE4F8-C92C-41A8-9820-08AE5EC7779B}"/>
    <cellStyle name="Calculation 2 12 7 3" xfId="28469" xr:uid="{D276C28A-78C6-4AC8-A903-BEE9024893AD}"/>
    <cellStyle name="Calculation 2 12 8" xfId="23641" xr:uid="{0C11BEE5-785B-4234-A34C-F7AD6132D648}"/>
    <cellStyle name="Calculation 2 12 8 2" xfId="25839" xr:uid="{69A35966-0F52-45BD-A1CD-B5EACBB7CD7D}"/>
    <cellStyle name="Calculation 2 12 8 2 2" xfId="30665" xr:uid="{D37EED32-5BA3-4764-9878-6AB8F0E03C44}"/>
    <cellStyle name="Calculation 2 12 9" xfId="21424" xr:uid="{D64D50CB-4CCD-414B-9F3A-912B9FE81C12}"/>
    <cellStyle name="Calculation 2 12 9 2" xfId="27614" xr:uid="{F509205D-C955-4728-99A0-0F9FC1DA864B}"/>
    <cellStyle name="Calculation 2 13" xfId="737" xr:uid="{00000000-0005-0000-0000-0000DE020000}"/>
    <cellStyle name="Calculation 2 13 2" xfId="738" xr:uid="{00000000-0005-0000-0000-0000DF020000}"/>
    <cellStyle name="Calculation 2 13 2 2" xfId="21393" xr:uid="{00000000-0005-0000-0000-0000E0020000}"/>
    <cellStyle name="Calculation 2 13 2 2 2" xfId="23110" xr:uid="{B7D66B0B-A9B1-465F-943A-D0719EFB405B}"/>
    <cellStyle name="Calculation 2 13 2 2 2 2" xfId="25810" xr:uid="{FBB66D67-51C3-4015-97A1-D5FFEEDF7653}"/>
    <cellStyle name="Calculation 2 13 2 2 2 2 2" xfId="30638" xr:uid="{BB0BD075-6B8D-4A37-A526-4FBA870F1B0D}"/>
    <cellStyle name="Calculation 2 13 2 2 2 3" xfId="29294" xr:uid="{56F8BD4D-BAAA-4DEF-B7D4-7D2ACCE9B34B}"/>
    <cellStyle name="Calculation 2 13 2 2 3" xfId="24510" xr:uid="{CA99C9D2-A41C-4B79-8139-03AC757A0CC0}"/>
    <cellStyle name="Calculation 2 13 2 2 3 2" xfId="26702" xr:uid="{78533747-6ADD-449C-B0CA-09169BC4BEEB}"/>
    <cellStyle name="Calculation 2 13 2 2 3 2 2" xfId="31348" xr:uid="{0B25DE82-6039-4D15-8B55-C90A4507649E}"/>
    <cellStyle name="Calculation 2 13 2 2 4" xfId="22255" xr:uid="{57B018E7-3F3A-4B9A-A625-DF67A1A39F42}"/>
    <cellStyle name="Calculation 2 13 2 2 4 2" xfId="28442" xr:uid="{C20918B2-26E8-492F-A3C6-836F1A5A5B9D}"/>
    <cellStyle name="Calculation 2 13 2 2 5" xfId="24955" xr:uid="{C627B473-224D-45EF-A600-441D582AE50E}"/>
    <cellStyle name="Calculation 2 13 2 2 5 2" xfId="29786" xr:uid="{FEEDC2F0-4050-4D5C-9E6F-B9F47CB90822}"/>
    <cellStyle name="Calculation 2 13 2 2 6" xfId="27587" xr:uid="{6CCAC303-0D0C-4AC9-B7DB-A5A55795A6DB}"/>
    <cellStyle name="Calculation 2 13 2 3" xfId="22288" xr:uid="{9FA0226A-3E56-490D-8EB7-BF481D02D12A}"/>
    <cellStyle name="Calculation 2 13 2 3 2" xfId="24988" xr:uid="{B6365314-5DF7-4776-B29E-A19061A6A724}"/>
    <cellStyle name="Calculation 2 13 2 3 2 2" xfId="29819" xr:uid="{349B8DF4-4771-4DC8-9223-4677BC99E75D}"/>
    <cellStyle name="Calculation 2 13 2 3 3" xfId="28475" xr:uid="{9D4569C5-3A8B-40C2-A646-BB972C0FA176}"/>
    <cellStyle name="Calculation 2 13 2 4" xfId="23647" xr:uid="{4058B5E4-A187-49AF-980B-F035E1431F0B}"/>
    <cellStyle name="Calculation 2 13 2 4 2" xfId="25845" xr:uid="{9D0342CD-CF87-43E3-80CC-2A82CF4CBCB2}"/>
    <cellStyle name="Calculation 2 13 2 4 2 2" xfId="30671" xr:uid="{198C8629-EEE6-4A5D-BC7F-9D909A66DA0D}"/>
    <cellStyle name="Calculation 2 13 2 5" xfId="21430" xr:uid="{1F9EFB55-CAF1-4CD7-B37F-3D480AD7C664}"/>
    <cellStyle name="Calculation 2 13 2 5 2" xfId="27620" xr:uid="{36A41352-37FE-4248-8CC4-59A3E361B220}"/>
    <cellStyle name="Calculation 2 13 2 6" xfId="26749" xr:uid="{19D311D7-141B-4693-BCD0-812081ECBB18}"/>
    <cellStyle name="Calculation 2 13 3" xfId="739" xr:uid="{00000000-0005-0000-0000-0000E1020000}"/>
    <cellStyle name="Calculation 2 13 3 2" xfId="21392" xr:uid="{00000000-0005-0000-0000-0000E2020000}"/>
    <cellStyle name="Calculation 2 13 3 2 2" xfId="23109" xr:uid="{845A9B50-8D68-46FB-A078-60127E3E9F6C}"/>
    <cellStyle name="Calculation 2 13 3 2 2 2" xfId="25809" xr:uid="{3DD2E341-BE72-489A-A4F5-A95D5A988220}"/>
    <cellStyle name="Calculation 2 13 3 2 2 2 2" xfId="30637" xr:uid="{3FCAB25C-41DB-45E6-9C92-23BBD3B57082}"/>
    <cellStyle name="Calculation 2 13 3 2 2 3" xfId="29293" xr:uid="{CDCF59A7-097B-47C4-9539-692AA50825C9}"/>
    <cellStyle name="Calculation 2 13 3 2 3" xfId="24509" xr:uid="{5E9186C0-BA3E-4BC9-8360-A0CC46A5DA8F}"/>
    <cellStyle name="Calculation 2 13 3 2 3 2" xfId="26701" xr:uid="{6A13F325-3ADE-4B8B-8A68-A48493C83643}"/>
    <cellStyle name="Calculation 2 13 3 2 3 2 2" xfId="31347" xr:uid="{33FF9A47-F72D-4EE2-82BE-0777A40FDE52}"/>
    <cellStyle name="Calculation 2 13 3 2 4" xfId="22254" xr:uid="{8C68C396-3D5A-490F-B528-1B44796C1654}"/>
    <cellStyle name="Calculation 2 13 3 2 4 2" xfId="28441" xr:uid="{DF96D6CA-356C-4D0F-A3AB-BC78F6E40A27}"/>
    <cellStyle name="Calculation 2 13 3 2 5" xfId="24954" xr:uid="{EA901558-69CD-4B76-8BFC-B685BC5FF1A9}"/>
    <cellStyle name="Calculation 2 13 3 2 5 2" xfId="29785" xr:uid="{E1266103-155E-4632-A3D5-D8FD4B314E85}"/>
    <cellStyle name="Calculation 2 13 3 2 6" xfId="27586" xr:uid="{1AF21FEA-CE15-4D85-A77E-A848BB281A4C}"/>
    <cellStyle name="Calculation 2 13 3 3" xfId="22289" xr:uid="{F1F64D73-E5B4-467A-9FCE-4BDAA2CD1140}"/>
    <cellStyle name="Calculation 2 13 3 3 2" xfId="24989" xr:uid="{5E2F19D0-CA12-44A3-AF68-DD4BFD583FE8}"/>
    <cellStyle name="Calculation 2 13 3 3 2 2" xfId="29820" xr:uid="{3254A311-B959-4189-B5D3-C6D7A8947E95}"/>
    <cellStyle name="Calculation 2 13 3 3 3" xfId="28476" xr:uid="{DE490028-F65C-4484-A1C1-51FB3958BB3F}"/>
    <cellStyle name="Calculation 2 13 3 4" xfId="23648" xr:uid="{91493599-79E1-4001-9C6A-324FD84EA39C}"/>
    <cellStyle name="Calculation 2 13 3 4 2" xfId="25846" xr:uid="{57783B7C-8FDC-4C16-AF36-08FE705BA69E}"/>
    <cellStyle name="Calculation 2 13 3 4 2 2" xfId="30672" xr:uid="{D3BD3FEF-ED88-49A0-8C95-039F9FFD516F}"/>
    <cellStyle name="Calculation 2 13 3 5" xfId="21431" xr:uid="{53F26E39-425D-47D6-BEDE-7CF2E34D7495}"/>
    <cellStyle name="Calculation 2 13 3 5 2" xfId="27621" xr:uid="{D8289614-7676-474F-B6E8-6D7B0A75F15E}"/>
    <cellStyle name="Calculation 2 13 3 6" xfId="26750" xr:uid="{97C62068-3BFF-426B-A5DA-21231419AD6B}"/>
    <cellStyle name="Calculation 2 13 4" xfId="740" xr:uid="{00000000-0005-0000-0000-0000E3020000}"/>
    <cellStyle name="Calculation 2 13 4 2" xfId="21391" xr:uid="{00000000-0005-0000-0000-0000E4020000}"/>
    <cellStyle name="Calculation 2 13 4 2 2" xfId="23108" xr:uid="{1F345E10-1A25-4210-B3A0-991479B5E3CF}"/>
    <cellStyle name="Calculation 2 13 4 2 2 2" xfId="25808" xr:uid="{454C1BD9-EDF9-41A6-9D88-915A57BC83A6}"/>
    <cellStyle name="Calculation 2 13 4 2 2 2 2" xfId="30636" xr:uid="{A03D293A-94B5-4EF1-AD08-BB36873A7646}"/>
    <cellStyle name="Calculation 2 13 4 2 2 3" xfId="29292" xr:uid="{1EFA57C9-A20A-4379-880B-2BB3208ED3E0}"/>
    <cellStyle name="Calculation 2 13 4 2 3" xfId="24508" xr:uid="{077E0C35-CF8C-4BA1-A12A-FC2A9F06E936}"/>
    <cellStyle name="Calculation 2 13 4 2 3 2" xfId="26700" xr:uid="{BBC167A5-D1A2-4CBC-A56C-58F73EA2325F}"/>
    <cellStyle name="Calculation 2 13 4 2 3 2 2" xfId="31346" xr:uid="{969C82D4-01AE-4CF7-AC6B-976136676970}"/>
    <cellStyle name="Calculation 2 13 4 2 4" xfId="22253" xr:uid="{D38C4F8C-4564-4A48-8A0F-D980D7BB49BD}"/>
    <cellStyle name="Calculation 2 13 4 2 4 2" xfId="28440" xr:uid="{50266CBD-0523-4C55-A923-C10EB605EB89}"/>
    <cellStyle name="Calculation 2 13 4 2 5" xfId="24953" xr:uid="{FEDDCCB8-8C3B-430E-BF10-51E9E5A8A42A}"/>
    <cellStyle name="Calculation 2 13 4 2 5 2" xfId="29784" xr:uid="{61E2775F-C4C5-4187-9552-E7AA75A9DE32}"/>
    <cellStyle name="Calculation 2 13 4 2 6" xfId="27585" xr:uid="{30B1BB03-5451-4ADD-8384-792F8AB90272}"/>
    <cellStyle name="Calculation 2 13 4 3" xfId="22290" xr:uid="{A452C143-DE0D-49AA-B7C4-CF78DC265878}"/>
    <cellStyle name="Calculation 2 13 4 3 2" xfId="24990" xr:uid="{6344D65A-D818-444E-8F4F-D629869E80C4}"/>
    <cellStyle name="Calculation 2 13 4 3 2 2" xfId="29821" xr:uid="{95C744D9-D7E3-4E20-BA02-9A6D733515A2}"/>
    <cellStyle name="Calculation 2 13 4 3 3" xfId="28477" xr:uid="{B77F8DA5-4838-41D3-A95D-88BBE1C700BC}"/>
    <cellStyle name="Calculation 2 13 4 4" xfId="23649" xr:uid="{5E4CE38B-D25C-43A7-A4DD-A9F27AF94AF3}"/>
    <cellStyle name="Calculation 2 13 4 4 2" xfId="25847" xr:uid="{BC72ABD1-157D-4FC1-8CF0-C4031BB157D9}"/>
    <cellStyle name="Calculation 2 13 4 4 2 2" xfId="30673" xr:uid="{AE0ED5F3-192F-40AA-BE25-2B1520355AAD}"/>
    <cellStyle name="Calculation 2 13 4 5" xfId="21432" xr:uid="{6F02361F-4A75-4E72-94FF-2F7ED0C94205}"/>
    <cellStyle name="Calculation 2 13 4 5 2" xfId="27622" xr:uid="{11F59903-C7BB-4378-AFAF-08ADB7E0409C}"/>
    <cellStyle name="Calculation 2 13 4 6" xfId="26751" xr:uid="{C0B23577-920D-402F-9772-2E0009F61F0F}"/>
    <cellStyle name="Calculation 2 13 5" xfId="21394" xr:uid="{00000000-0005-0000-0000-0000E5020000}"/>
    <cellStyle name="Calculation 2 13 5 2" xfId="23111" xr:uid="{628C7C16-3CD0-450F-8266-E0241210D0AE}"/>
    <cellStyle name="Calculation 2 13 5 2 2" xfId="25811" xr:uid="{6574D63D-9FC4-4F76-8D93-C776786AFE61}"/>
    <cellStyle name="Calculation 2 13 5 2 2 2" xfId="30639" xr:uid="{7D99BD58-E3DD-49EE-BCEC-8EBB9920BDFF}"/>
    <cellStyle name="Calculation 2 13 5 2 3" xfId="29295" xr:uid="{28B5338D-D205-47D6-AFE3-11D98AD99E53}"/>
    <cellStyle name="Calculation 2 13 5 3" xfId="24511" xr:uid="{E5DF6203-2792-4235-8F89-9E649ED2773F}"/>
    <cellStyle name="Calculation 2 13 5 3 2" xfId="26703" xr:uid="{1489578A-0BF3-4083-A15D-95ED16B89EFB}"/>
    <cellStyle name="Calculation 2 13 5 3 2 2" xfId="31349" xr:uid="{B90B20E0-1F3A-4718-BEA5-6213ABAEABF9}"/>
    <cellStyle name="Calculation 2 13 5 4" xfId="22256" xr:uid="{63EC7E85-BF92-4934-BB06-CAA3468D1500}"/>
    <cellStyle name="Calculation 2 13 5 4 2" xfId="28443" xr:uid="{3F22ED13-30F7-44A8-AD6A-DAFA2186C3D9}"/>
    <cellStyle name="Calculation 2 13 5 5" xfId="24956" xr:uid="{D66D804D-F640-418A-A30F-EA57418C7C39}"/>
    <cellStyle name="Calculation 2 13 5 5 2" xfId="29787" xr:uid="{B2345FD3-048C-43B6-A9B7-6B3626BDDDE2}"/>
    <cellStyle name="Calculation 2 13 5 6" xfId="27588" xr:uid="{C4137673-082C-4A7C-9803-1DB81AEFDDC7}"/>
    <cellStyle name="Calculation 2 13 6" xfId="22287" xr:uid="{9F782ECC-4E49-4CB9-A960-036613AC4507}"/>
    <cellStyle name="Calculation 2 13 6 2" xfId="24987" xr:uid="{2981E596-12DB-4CDA-A93A-15CDE6BBA26D}"/>
    <cellStyle name="Calculation 2 13 6 2 2" xfId="29818" xr:uid="{EA29D183-E7AC-4C52-98EE-F8C7C69ACB3E}"/>
    <cellStyle name="Calculation 2 13 6 3" xfId="28474" xr:uid="{CBCBF11C-ADF3-4D86-8C89-ACF704CC85C9}"/>
    <cellStyle name="Calculation 2 13 7" xfId="23646" xr:uid="{395A3837-7654-475D-AD8F-6E454F097AB6}"/>
    <cellStyle name="Calculation 2 13 7 2" xfId="25844" xr:uid="{3E475289-F33B-4073-BAB0-986BBCB29828}"/>
    <cellStyle name="Calculation 2 13 7 2 2" xfId="30670" xr:uid="{B7B2FCB9-4F87-4B75-954B-10B6EE79EDDC}"/>
    <cellStyle name="Calculation 2 13 8" xfId="21429" xr:uid="{1479EC4F-4B0A-4C40-B271-7F4C85809D1E}"/>
    <cellStyle name="Calculation 2 13 8 2" xfId="27619" xr:uid="{5F830B2D-6028-443E-9EA3-18023A845521}"/>
    <cellStyle name="Calculation 2 13 9" xfId="26748" xr:uid="{A6A1C0F0-76F9-4DBF-BE25-73E4A23D5F39}"/>
    <cellStyle name="Calculation 2 14" xfId="741" xr:uid="{00000000-0005-0000-0000-0000E6020000}"/>
    <cellStyle name="Calculation 2 14 2" xfId="21390" xr:uid="{00000000-0005-0000-0000-0000E7020000}"/>
    <cellStyle name="Calculation 2 14 2 2" xfId="23107" xr:uid="{9E8EA83B-B052-4DFF-954C-AE296A03E623}"/>
    <cellStyle name="Calculation 2 14 2 2 2" xfId="25807" xr:uid="{25CF71BF-A4BB-4547-938F-2267E7EA4823}"/>
    <cellStyle name="Calculation 2 14 2 2 2 2" xfId="30635" xr:uid="{731CD7AE-6423-4A63-AE87-C1B0E3DFAF48}"/>
    <cellStyle name="Calculation 2 14 2 2 3" xfId="29291" xr:uid="{F5EC6DEA-258B-46EA-A758-2392702F177B}"/>
    <cellStyle name="Calculation 2 14 2 3" xfId="24507" xr:uid="{5F4BA258-518E-46BC-AB9C-71B1AFDC1670}"/>
    <cellStyle name="Calculation 2 14 2 3 2" xfId="26699" xr:uid="{91B593CC-D10B-416A-A179-D86B712E0533}"/>
    <cellStyle name="Calculation 2 14 2 3 2 2" xfId="31345" xr:uid="{2EA584AD-20BD-4B4E-868A-918DE4B1E229}"/>
    <cellStyle name="Calculation 2 14 2 4" xfId="22252" xr:uid="{C9E92099-A35D-4855-85D8-18175ACB5216}"/>
    <cellStyle name="Calculation 2 14 2 4 2" xfId="28439" xr:uid="{F1493BC6-A5D0-4C7D-B2EC-064E7D51AEE6}"/>
    <cellStyle name="Calculation 2 14 2 5" xfId="24952" xr:uid="{E026EBA7-FAD7-4257-A260-9F1A940A3DC3}"/>
    <cellStyle name="Calculation 2 14 2 5 2" xfId="29783" xr:uid="{AFC391EC-A307-496B-AFEA-025F74F9D668}"/>
    <cellStyle name="Calculation 2 14 2 6" xfId="27584" xr:uid="{16739FBD-2A60-4EC0-9DA7-9A92D9A4D9E9}"/>
    <cellStyle name="Calculation 2 14 3" xfId="22291" xr:uid="{0DD803C4-2EE9-4CCD-A0E0-3CA03AC774E9}"/>
    <cellStyle name="Calculation 2 14 3 2" xfId="24991" xr:uid="{716DD359-5D5E-4AB6-AF97-D39E48C05AA8}"/>
    <cellStyle name="Calculation 2 14 3 2 2" xfId="29822" xr:uid="{4A8DEE88-ABFA-4EEE-8945-964E07EB19F2}"/>
    <cellStyle name="Calculation 2 14 3 3" xfId="28478" xr:uid="{5751CC20-1539-473B-9D2D-BFEB5A50E138}"/>
    <cellStyle name="Calculation 2 14 4" xfId="23650" xr:uid="{4095BE08-CB9D-451E-BB7C-013A213AD845}"/>
    <cellStyle name="Calculation 2 14 4 2" xfId="25848" xr:uid="{A9245530-26DB-4DF6-BE3C-398FE7BF3C6B}"/>
    <cellStyle name="Calculation 2 14 4 2 2" xfId="30674" xr:uid="{A4BB3F75-F523-47BB-A423-345491607849}"/>
    <cellStyle name="Calculation 2 14 5" xfId="21433" xr:uid="{DE28D5DB-FA86-41F2-B126-6A976B7F0743}"/>
    <cellStyle name="Calculation 2 14 5 2" xfId="27623" xr:uid="{BE0E1EA9-3B50-48DD-BCB9-AA42C23431F9}"/>
    <cellStyle name="Calculation 2 14 6" xfId="26752" xr:uid="{563531B0-8E96-49C7-BD06-2A9B375CA4BB}"/>
    <cellStyle name="Calculation 2 15" xfId="742" xr:uid="{00000000-0005-0000-0000-0000E8020000}"/>
    <cellStyle name="Calculation 2 15 2" xfId="21389" xr:uid="{00000000-0005-0000-0000-0000E9020000}"/>
    <cellStyle name="Calculation 2 15 2 2" xfId="23106" xr:uid="{2A9884B3-AF1A-44A5-A6D4-B3CC4036D302}"/>
    <cellStyle name="Calculation 2 15 2 2 2" xfId="25806" xr:uid="{81D94A77-A7C6-4603-A933-C936EB76A339}"/>
    <cellStyle name="Calculation 2 15 2 2 2 2" xfId="30634" xr:uid="{529EA8C2-BBE9-4F09-B9D0-E8C1D0133842}"/>
    <cellStyle name="Calculation 2 15 2 2 3" xfId="29290" xr:uid="{3D4EAF17-6C4C-4C64-B810-636871B9B58C}"/>
    <cellStyle name="Calculation 2 15 2 3" xfId="24506" xr:uid="{183FB92F-E12F-4793-B394-6420401365CB}"/>
    <cellStyle name="Calculation 2 15 2 3 2" xfId="26698" xr:uid="{0BE956FE-5EED-4245-9A53-940DA7E7E2D6}"/>
    <cellStyle name="Calculation 2 15 2 3 2 2" xfId="31344" xr:uid="{87BD83E9-A138-4B34-835B-37E320EC1C36}"/>
    <cellStyle name="Calculation 2 15 2 4" xfId="22251" xr:uid="{E0682D5E-2D6E-45A2-A63C-C779920DC156}"/>
    <cellStyle name="Calculation 2 15 2 4 2" xfId="28438" xr:uid="{0B99EA84-E60F-44C7-BFD6-71D3423CA8AB}"/>
    <cellStyle name="Calculation 2 15 2 5" xfId="24951" xr:uid="{687EB337-9DB3-4775-82D4-5258331ABDAF}"/>
    <cellStyle name="Calculation 2 15 2 5 2" xfId="29782" xr:uid="{842A8F3A-A837-486F-828B-F62451B7278F}"/>
    <cellStyle name="Calculation 2 15 2 6" xfId="27583" xr:uid="{433FA2B9-081A-40A9-92AF-97105BDE5DB1}"/>
    <cellStyle name="Calculation 2 15 3" xfId="22292" xr:uid="{706B4301-6FED-4A3A-9E41-47CB40476E72}"/>
    <cellStyle name="Calculation 2 15 3 2" xfId="24992" xr:uid="{50463505-7CFA-4881-8B80-BE2DA660D343}"/>
    <cellStyle name="Calculation 2 15 3 2 2" xfId="29823" xr:uid="{FC74465A-2365-44F2-A631-D7CD9389934B}"/>
    <cellStyle name="Calculation 2 15 3 3" xfId="28479" xr:uid="{F1EFB775-83CD-4A37-A2C8-5CC8AACB855B}"/>
    <cellStyle name="Calculation 2 15 4" xfId="23651" xr:uid="{DB7148B1-5A22-43F2-B06A-80D9615F5455}"/>
    <cellStyle name="Calculation 2 15 4 2" xfId="25849" xr:uid="{99A91991-A61E-45E1-AFB1-279DCD5D140E}"/>
    <cellStyle name="Calculation 2 15 4 2 2" xfId="30675" xr:uid="{2DE50DDB-B362-456A-B01B-57543A3A59E6}"/>
    <cellStyle name="Calculation 2 15 5" xfId="21434" xr:uid="{635029AC-0D16-4BFB-B129-2ADA33B5C27F}"/>
    <cellStyle name="Calculation 2 15 5 2" xfId="27624" xr:uid="{BB0BCB92-642B-4360-952C-7975F5645D58}"/>
    <cellStyle name="Calculation 2 15 6" xfId="26753" xr:uid="{1B628368-4EEE-4CAF-AC56-7E0D621F6FD4}"/>
    <cellStyle name="Calculation 2 16" xfId="743" xr:uid="{00000000-0005-0000-0000-0000EA020000}"/>
    <cellStyle name="Calculation 2 16 2" xfId="21388" xr:uid="{00000000-0005-0000-0000-0000EB020000}"/>
    <cellStyle name="Calculation 2 16 2 2" xfId="23105" xr:uid="{7103C948-5F0C-416B-BBE7-1C12B91C65DE}"/>
    <cellStyle name="Calculation 2 16 2 2 2" xfId="25805" xr:uid="{3D0185A5-904E-4394-8381-11026A2C98EB}"/>
    <cellStyle name="Calculation 2 16 2 2 2 2" xfId="30633" xr:uid="{10DD9CE2-DC68-4037-8973-EF64F9C3EEE9}"/>
    <cellStyle name="Calculation 2 16 2 2 3" xfId="29289" xr:uid="{5A0B44A4-BBA5-434B-B21E-0042965002E3}"/>
    <cellStyle name="Calculation 2 16 2 3" xfId="24505" xr:uid="{47648352-61F2-48CE-9D8B-96D8004ABBA6}"/>
    <cellStyle name="Calculation 2 16 2 3 2" xfId="26697" xr:uid="{EB7205EA-2335-4FD0-BB4A-664C2931A22C}"/>
    <cellStyle name="Calculation 2 16 2 3 2 2" xfId="31343" xr:uid="{E1757375-1E81-4513-B757-748C3CFB6C0A}"/>
    <cellStyle name="Calculation 2 16 2 4" xfId="22250" xr:uid="{3E760AB5-46E8-4016-9A87-D65EA985AF63}"/>
    <cellStyle name="Calculation 2 16 2 4 2" xfId="28437" xr:uid="{10173FB5-4EF3-43B6-8F9A-02A313C92E41}"/>
    <cellStyle name="Calculation 2 16 2 5" xfId="24950" xr:uid="{86A9DCE1-77B2-42DF-BD49-42A620168B4B}"/>
    <cellStyle name="Calculation 2 16 2 5 2" xfId="29781" xr:uid="{B5F68556-097C-4F17-AA4E-0C774695BDBC}"/>
    <cellStyle name="Calculation 2 16 2 6" xfId="27582" xr:uid="{CABCD096-C547-4FF2-A88D-3AFA476490D0}"/>
    <cellStyle name="Calculation 2 16 3" xfId="22293" xr:uid="{10E8BF9F-9FF4-486E-B674-CCE24A552C19}"/>
    <cellStyle name="Calculation 2 16 3 2" xfId="24993" xr:uid="{FAA91166-6533-461B-9828-257E8A488982}"/>
    <cellStyle name="Calculation 2 16 3 2 2" xfId="29824" xr:uid="{CAA26DA2-CAB4-4CF3-BF3D-57F7B0957DF2}"/>
    <cellStyle name="Calculation 2 16 3 3" xfId="28480" xr:uid="{A4A21AF6-E897-47C8-AC1E-A31B9758252C}"/>
    <cellStyle name="Calculation 2 16 4" xfId="23652" xr:uid="{751EB72D-9D24-4187-905A-184EB2317D01}"/>
    <cellStyle name="Calculation 2 16 4 2" xfId="25850" xr:uid="{6A433C82-A920-415E-9B49-3BB37D8A4B18}"/>
    <cellStyle name="Calculation 2 16 4 2 2" xfId="30676" xr:uid="{77628A40-78BC-4062-807B-4AB70191C16D}"/>
    <cellStyle name="Calculation 2 16 5" xfId="21435" xr:uid="{D7FF9149-4841-49EC-84DA-38A597DFCD31}"/>
    <cellStyle name="Calculation 2 16 5 2" xfId="27625" xr:uid="{4FECE2DE-C4FC-4988-A473-3A46C39F0ED1}"/>
    <cellStyle name="Calculation 2 16 6" xfId="26754" xr:uid="{D7777520-5EC6-42B0-9C87-22E033758D24}"/>
    <cellStyle name="Calculation 2 17" xfId="21409" xr:uid="{00000000-0005-0000-0000-0000EC020000}"/>
    <cellStyle name="Calculation 2 17 2" xfId="23126" xr:uid="{A5809E15-76EC-4E7C-AA9F-F42907FC19D1}"/>
    <cellStyle name="Calculation 2 17 2 2" xfId="25826" xr:uid="{D710F77C-406C-4CCC-A224-059BE403CB8A}"/>
    <cellStyle name="Calculation 2 17 2 2 2" xfId="30654" xr:uid="{4032C7DC-AFF5-4166-B822-B5BB301095A6}"/>
    <cellStyle name="Calculation 2 17 2 3" xfId="29310" xr:uid="{0712D1D5-86E8-4753-A7C9-89292ECDDCEF}"/>
    <cellStyle name="Calculation 2 17 3" xfId="24526" xr:uid="{F0385376-92F2-44D0-9CF1-CB6A2CDB05D6}"/>
    <cellStyle name="Calculation 2 17 3 2" xfId="26718" xr:uid="{948CC827-6CCB-4797-9FB9-D817BE92B3CE}"/>
    <cellStyle name="Calculation 2 17 3 2 2" xfId="31364" xr:uid="{9D6C3B46-D406-433D-888C-78C7DC8BCCBD}"/>
    <cellStyle name="Calculation 2 17 4" xfId="22271" xr:uid="{A71880DE-7064-41F6-9299-DB6BEEC00B32}"/>
    <cellStyle name="Calculation 2 17 4 2" xfId="28458" xr:uid="{F9DC9DFC-0A34-422F-9FA1-AA287BE218D6}"/>
    <cellStyle name="Calculation 2 17 5" xfId="24971" xr:uid="{3C3BB44D-EFD3-4F50-803F-467CC625EECB}"/>
    <cellStyle name="Calculation 2 17 5 2" xfId="29802" xr:uid="{F2C2FDC0-330C-49BF-996D-434E70B6D36E}"/>
    <cellStyle name="Calculation 2 17 6" xfId="27603" xr:uid="{9D41B934-7288-4ED5-A547-5006350C24F2}"/>
    <cellStyle name="Calculation 2 18" xfId="22272" xr:uid="{7174707E-5B14-4D5E-9F1E-69D722353977}"/>
    <cellStyle name="Calculation 2 18 2" xfId="24972" xr:uid="{741B21B2-82B5-43DC-AEA3-9D58BACD6915}"/>
    <cellStyle name="Calculation 2 18 2 2" xfId="29803" xr:uid="{C54E0585-9E4B-4CCF-A8B9-B0A3388769A5}"/>
    <cellStyle name="Calculation 2 18 3" xfId="28459" xr:uid="{B7E3EA3A-1ED6-4B1B-9CD7-D8D65BD5A4BE}"/>
    <cellStyle name="Calculation 2 19" xfId="23631" xr:uid="{77297CD9-142B-42D1-8FED-AFE343C53AFC}"/>
    <cellStyle name="Calculation 2 19 2" xfId="25829" xr:uid="{A7D78780-6D59-45D5-A84A-9016DCDD6B86}"/>
    <cellStyle name="Calculation 2 19 2 2" xfId="30655" xr:uid="{E181C1EF-671F-4A83-83AF-3D2AD2B1D218}"/>
    <cellStyle name="Calculation 2 2" xfId="744" xr:uid="{00000000-0005-0000-0000-0000ED020000}"/>
    <cellStyle name="Calculation 2 2 10" xfId="21387" xr:uid="{00000000-0005-0000-0000-0000EE020000}"/>
    <cellStyle name="Calculation 2 2 10 2" xfId="23104" xr:uid="{FAFDCF73-4E41-4D8D-A446-82AC90B950EA}"/>
    <cellStyle name="Calculation 2 2 10 2 2" xfId="25804" xr:uid="{778EC31A-C555-4028-AF84-EC878C7030DB}"/>
    <cellStyle name="Calculation 2 2 10 2 2 2" xfId="30632" xr:uid="{3F6656E3-0C67-417A-9E82-EEBFB184F2EF}"/>
    <cellStyle name="Calculation 2 2 10 2 3" xfId="29288" xr:uid="{CA8FB1DC-3FB6-44A3-B46D-935B829A7FE5}"/>
    <cellStyle name="Calculation 2 2 10 3" xfId="24504" xr:uid="{5C3B059E-EBE1-4CEA-824E-D48357269A1E}"/>
    <cellStyle name="Calculation 2 2 10 3 2" xfId="26696" xr:uid="{BA75F85D-952A-4C9F-BB6E-D7CB1CF3F9B8}"/>
    <cellStyle name="Calculation 2 2 10 3 2 2" xfId="31342" xr:uid="{2F5BA798-4880-4F75-9B7D-534507DBAF57}"/>
    <cellStyle name="Calculation 2 2 10 4" xfId="22249" xr:uid="{0632123A-805D-4EBA-B11F-E5A79BBFB0DB}"/>
    <cellStyle name="Calculation 2 2 10 4 2" xfId="28436" xr:uid="{43A7F810-E390-404C-B9E8-DB2BB9E271C1}"/>
    <cellStyle name="Calculation 2 2 10 5" xfId="24949" xr:uid="{DC2C1A45-D583-4328-9904-275D836D0E03}"/>
    <cellStyle name="Calculation 2 2 10 5 2" xfId="29780" xr:uid="{774CC809-13FF-4486-9253-8D572EF822A5}"/>
    <cellStyle name="Calculation 2 2 10 6" xfId="27581" xr:uid="{64B65C4B-5059-4CC4-A82A-EC51F5D20E2C}"/>
    <cellStyle name="Calculation 2 2 11" xfId="22294" xr:uid="{F6C44E77-02FA-472C-877C-857EA99890B4}"/>
    <cellStyle name="Calculation 2 2 11 2" xfId="24994" xr:uid="{8D848B43-5AAB-47AB-A8DA-C97368ED32EB}"/>
    <cellStyle name="Calculation 2 2 11 2 2" xfId="29825" xr:uid="{D1276BA1-B33D-434F-B305-60C417540D33}"/>
    <cellStyle name="Calculation 2 2 11 3" xfId="28481" xr:uid="{27CBF5D9-0881-4628-9961-5B21DA1F779D}"/>
    <cellStyle name="Calculation 2 2 12" xfId="23653" xr:uid="{2DA357A5-CF69-413C-B877-5955A057B2D9}"/>
    <cellStyle name="Calculation 2 2 12 2" xfId="25851" xr:uid="{B63D9705-1AA7-45AE-8D1A-D42613341C43}"/>
    <cellStyle name="Calculation 2 2 12 2 2" xfId="30677" xr:uid="{CBC2379D-B779-4460-AC35-B8219E3B35EB}"/>
    <cellStyle name="Calculation 2 2 13" xfId="21436" xr:uid="{1D6E9556-7646-4BC5-A141-EF81B77550C6}"/>
    <cellStyle name="Calculation 2 2 13 2" xfId="27626" xr:uid="{64C47780-46DB-404B-922D-468FE02FBD01}"/>
    <cellStyle name="Calculation 2 2 14" xfId="26755" xr:uid="{498A6A62-6F3A-4150-ADBB-7A7425408E81}"/>
    <cellStyle name="Calculation 2 2 2" xfId="745" xr:uid="{00000000-0005-0000-0000-0000EF020000}"/>
    <cellStyle name="Calculation 2 2 2 2" xfId="746" xr:uid="{00000000-0005-0000-0000-0000F0020000}"/>
    <cellStyle name="Calculation 2 2 2 2 2" xfId="21385" xr:uid="{00000000-0005-0000-0000-0000F1020000}"/>
    <cellStyle name="Calculation 2 2 2 2 2 2" xfId="23102" xr:uid="{D5928207-AB83-4DFC-9D5F-076996BAC0FC}"/>
    <cellStyle name="Calculation 2 2 2 2 2 2 2" xfId="25802" xr:uid="{C2DC4C33-1340-4C0E-B512-9D09475D8239}"/>
    <cellStyle name="Calculation 2 2 2 2 2 2 2 2" xfId="30630" xr:uid="{BE38071C-150D-4334-A88B-351D42825176}"/>
    <cellStyle name="Calculation 2 2 2 2 2 2 3" xfId="29286" xr:uid="{04C1ACAB-624D-4081-B1AF-5FB6A47C3A94}"/>
    <cellStyle name="Calculation 2 2 2 2 2 3" xfId="24502" xr:uid="{17788268-6281-4BFA-8AFB-AF057126F9AB}"/>
    <cellStyle name="Calculation 2 2 2 2 2 3 2" xfId="26694" xr:uid="{1D5C5CD6-5657-443E-AE3C-0188211CEA21}"/>
    <cellStyle name="Calculation 2 2 2 2 2 3 2 2" xfId="31340" xr:uid="{0E3F97B7-F8BD-4AEE-BE0A-A2484722AEA7}"/>
    <cellStyle name="Calculation 2 2 2 2 2 4" xfId="22247" xr:uid="{5E14FC1A-35AE-4052-8ADC-CB174C929589}"/>
    <cellStyle name="Calculation 2 2 2 2 2 4 2" xfId="28434" xr:uid="{EE058EB8-6D7C-4A62-AC9F-E635187548C3}"/>
    <cellStyle name="Calculation 2 2 2 2 2 5" xfId="24947" xr:uid="{A3DD6054-A1E2-4CD7-A4A4-A242683C9D96}"/>
    <cellStyle name="Calculation 2 2 2 2 2 5 2" xfId="29778" xr:uid="{8B9866CF-E72D-49D2-8852-2809571C05AC}"/>
    <cellStyle name="Calculation 2 2 2 2 2 6" xfId="27579" xr:uid="{2AB5CF9D-531F-47B1-80D7-E8088F093534}"/>
    <cellStyle name="Calculation 2 2 2 2 3" xfId="22296" xr:uid="{C6003848-43A2-4C68-B9B1-F353E487BDDD}"/>
    <cellStyle name="Calculation 2 2 2 2 3 2" xfId="24996" xr:uid="{E19DDB8E-47A3-4B7B-8470-E763C7F4C9BC}"/>
    <cellStyle name="Calculation 2 2 2 2 3 2 2" xfId="29827" xr:uid="{8DBD65C5-A13E-4B83-A296-EAA10C66D34A}"/>
    <cellStyle name="Calculation 2 2 2 2 3 3" xfId="28483" xr:uid="{EAB46825-57EA-481D-902F-EF432C47BEE5}"/>
    <cellStyle name="Calculation 2 2 2 2 4" xfId="23655" xr:uid="{08273B4C-05EE-4EE5-915F-719132711F04}"/>
    <cellStyle name="Calculation 2 2 2 2 4 2" xfId="25853" xr:uid="{D2DDAC58-9DFE-4018-9020-A9C09789B686}"/>
    <cellStyle name="Calculation 2 2 2 2 4 2 2" xfId="30679" xr:uid="{6013F279-325A-47FA-8CA0-BE25F5B5AD30}"/>
    <cellStyle name="Calculation 2 2 2 2 5" xfId="21438" xr:uid="{7B6CA29A-F47A-4076-843A-B3CD132DE213}"/>
    <cellStyle name="Calculation 2 2 2 2 5 2" xfId="27628" xr:uid="{3C5BEB70-1DD8-4F8B-B00A-77F4638AA9E1}"/>
    <cellStyle name="Calculation 2 2 2 2 6" xfId="26757" xr:uid="{5BF06479-A9D8-46EC-9026-D7DDF4DBE685}"/>
    <cellStyle name="Calculation 2 2 2 3" xfId="747" xr:uid="{00000000-0005-0000-0000-0000F2020000}"/>
    <cellStyle name="Calculation 2 2 2 3 2" xfId="21384" xr:uid="{00000000-0005-0000-0000-0000F3020000}"/>
    <cellStyle name="Calculation 2 2 2 3 2 2" xfId="23101" xr:uid="{A375213E-590E-422E-9931-34C73F8FBD7B}"/>
    <cellStyle name="Calculation 2 2 2 3 2 2 2" xfId="25801" xr:uid="{89C5E217-1FD4-449F-A45D-93727D72400E}"/>
    <cellStyle name="Calculation 2 2 2 3 2 2 2 2" xfId="30629" xr:uid="{ED430AC2-EA32-430C-A714-3CDBADA92945}"/>
    <cellStyle name="Calculation 2 2 2 3 2 2 3" xfId="29285" xr:uid="{28B5625C-5589-4F08-BF27-3C69FBDA4F3D}"/>
    <cellStyle name="Calculation 2 2 2 3 2 3" xfId="24501" xr:uid="{74E4964D-CE55-475F-A0C4-9DE252E674C9}"/>
    <cellStyle name="Calculation 2 2 2 3 2 3 2" xfId="26693" xr:uid="{8B9164ED-F2D8-4BD6-9FA0-91AB395C47CC}"/>
    <cellStyle name="Calculation 2 2 2 3 2 3 2 2" xfId="31339" xr:uid="{66D41B5A-D724-47CE-AA0B-4A6BAB59A707}"/>
    <cellStyle name="Calculation 2 2 2 3 2 4" xfId="22246" xr:uid="{16DC6BD7-9901-46C6-812D-03A262078E86}"/>
    <cellStyle name="Calculation 2 2 2 3 2 4 2" xfId="28433" xr:uid="{8D7B9408-5F8F-4A1B-9015-86224FE66670}"/>
    <cellStyle name="Calculation 2 2 2 3 2 5" xfId="24946" xr:uid="{ED50E0CF-960C-4BB5-BA57-016DCFC2CBDA}"/>
    <cellStyle name="Calculation 2 2 2 3 2 5 2" xfId="29777" xr:uid="{F2761BF4-1C46-41F2-AD4F-CFE8A688058B}"/>
    <cellStyle name="Calculation 2 2 2 3 2 6" xfId="27578" xr:uid="{658B8843-C7A3-438F-A90D-E8A8FD338FE7}"/>
    <cellStyle name="Calculation 2 2 2 3 3" xfId="22297" xr:uid="{46D74B94-28F6-458A-A868-8964BC1A4C2B}"/>
    <cellStyle name="Calculation 2 2 2 3 3 2" xfId="24997" xr:uid="{F260A7BA-D821-4F94-BAC9-9E7124E8E614}"/>
    <cellStyle name="Calculation 2 2 2 3 3 2 2" xfId="29828" xr:uid="{F147A848-4AEC-403D-9F33-DB3EFD1B9FD2}"/>
    <cellStyle name="Calculation 2 2 2 3 3 3" xfId="28484" xr:uid="{45E5AA35-79BE-457F-8777-08051DC0FB4D}"/>
    <cellStyle name="Calculation 2 2 2 3 4" xfId="23656" xr:uid="{84360BF8-539C-4CC8-9052-7DFA4A1B2BCE}"/>
    <cellStyle name="Calculation 2 2 2 3 4 2" xfId="25854" xr:uid="{9894A9BD-7C54-4B7B-871A-0E1635B8001B}"/>
    <cellStyle name="Calculation 2 2 2 3 4 2 2" xfId="30680" xr:uid="{F44A59A7-63AC-4786-B0DD-D873066C82F5}"/>
    <cellStyle name="Calculation 2 2 2 3 5" xfId="21439" xr:uid="{8046899D-E712-4F9D-A297-6E3F36483FA9}"/>
    <cellStyle name="Calculation 2 2 2 3 5 2" xfId="27629" xr:uid="{51BF5E2A-4C32-4AE5-AEF8-F133E6050D8D}"/>
    <cellStyle name="Calculation 2 2 2 3 6" xfId="26758" xr:uid="{84CF8CC1-B1B3-4ED5-ADD1-197B53B72FDD}"/>
    <cellStyle name="Calculation 2 2 2 4" xfId="748" xr:uid="{00000000-0005-0000-0000-0000F4020000}"/>
    <cellStyle name="Calculation 2 2 2 4 2" xfId="21383" xr:uid="{00000000-0005-0000-0000-0000F5020000}"/>
    <cellStyle name="Calculation 2 2 2 4 2 2" xfId="23100" xr:uid="{9FE9176C-9D4C-4487-9FAD-58D8D86635AE}"/>
    <cellStyle name="Calculation 2 2 2 4 2 2 2" xfId="25800" xr:uid="{DF13BD61-7866-43C6-B5B2-6F28802F7E7B}"/>
    <cellStyle name="Calculation 2 2 2 4 2 2 2 2" xfId="30628" xr:uid="{4D7614D6-62C7-42BB-A0AC-EF3351DB4880}"/>
    <cellStyle name="Calculation 2 2 2 4 2 2 3" xfId="29284" xr:uid="{D4B120FC-1557-4BFC-9C4C-414C6CECC38D}"/>
    <cellStyle name="Calculation 2 2 2 4 2 3" xfId="24500" xr:uid="{45E2CBE8-DD46-479E-BF95-F667735A2855}"/>
    <cellStyle name="Calculation 2 2 2 4 2 3 2" xfId="26692" xr:uid="{50306FBB-C81B-4D35-9F0D-7E757B61CFA2}"/>
    <cellStyle name="Calculation 2 2 2 4 2 3 2 2" xfId="31338" xr:uid="{755EB2C8-FCD3-4314-8AB3-E3B80075D978}"/>
    <cellStyle name="Calculation 2 2 2 4 2 4" xfId="22245" xr:uid="{B5395831-E72C-4D08-9350-F34011D2BA76}"/>
    <cellStyle name="Calculation 2 2 2 4 2 4 2" xfId="28432" xr:uid="{09B3E4AD-27A3-4661-83DA-FE186CE4C2A1}"/>
    <cellStyle name="Calculation 2 2 2 4 2 5" xfId="24945" xr:uid="{8BD35B0C-BB9C-4DEF-9F45-E11FABD4B014}"/>
    <cellStyle name="Calculation 2 2 2 4 2 5 2" xfId="29776" xr:uid="{877B46C5-E043-4C44-893B-CD0D2641BACF}"/>
    <cellStyle name="Calculation 2 2 2 4 2 6" xfId="27577" xr:uid="{ACD64235-2A90-49EC-9631-064C5D6F1835}"/>
    <cellStyle name="Calculation 2 2 2 4 3" xfId="22298" xr:uid="{8277DA38-0A87-4619-9218-234F8BDF2F5F}"/>
    <cellStyle name="Calculation 2 2 2 4 3 2" xfId="24998" xr:uid="{2CC7B4D1-E569-4B80-B7FC-9C1173C39509}"/>
    <cellStyle name="Calculation 2 2 2 4 3 2 2" xfId="29829" xr:uid="{742775B1-00E9-450D-8524-5F2F758E179F}"/>
    <cellStyle name="Calculation 2 2 2 4 3 3" xfId="28485" xr:uid="{59F94AD3-49BB-4DB4-A49C-E9ED133E96BD}"/>
    <cellStyle name="Calculation 2 2 2 4 4" xfId="23657" xr:uid="{2B341BDB-4EEC-424D-AFE8-1A34B142C49D}"/>
    <cellStyle name="Calculation 2 2 2 4 4 2" xfId="25855" xr:uid="{64C4BBFF-5474-4CB9-A23E-51A6CBAC4882}"/>
    <cellStyle name="Calculation 2 2 2 4 4 2 2" xfId="30681" xr:uid="{B2CB74D5-8CED-4DC8-8F97-56CC9AC53B97}"/>
    <cellStyle name="Calculation 2 2 2 4 5" xfId="21440" xr:uid="{48E9CA70-A494-4040-B5B2-38108266DBDD}"/>
    <cellStyle name="Calculation 2 2 2 4 5 2" xfId="27630" xr:uid="{D7B9968C-0142-4962-B6EC-F9A9E7D9644B}"/>
    <cellStyle name="Calculation 2 2 2 4 6" xfId="26759" xr:uid="{573C1B59-BD52-46F3-8E05-1E0135B53838}"/>
    <cellStyle name="Calculation 2 2 2 5" xfId="21386" xr:uid="{00000000-0005-0000-0000-0000F6020000}"/>
    <cellStyle name="Calculation 2 2 2 5 2" xfId="23103" xr:uid="{7D95D19F-81E9-447E-8089-18781F4F203C}"/>
    <cellStyle name="Calculation 2 2 2 5 2 2" xfId="25803" xr:uid="{BCB1BF85-6316-4B3E-A850-6A32BF5F21D8}"/>
    <cellStyle name="Calculation 2 2 2 5 2 2 2" xfId="30631" xr:uid="{A6322AC4-4695-4564-832B-127020B2EAE6}"/>
    <cellStyle name="Calculation 2 2 2 5 2 3" xfId="29287" xr:uid="{A965F338-4206-4B56-BD37-9214F83DD3AE}"/>
    <cellStyle name="Calculation 2 2 2 5 3" xfId="24503" xr:uid="{0DFDA26D-CC8C-4512-BB74-D58F80965941}"/>
    <cellStyle name="Calculation 2 2 2 5 3 2" xfId="26695" xr:uid="{9A7C8973-6CA9-4885-A368-32EA6063F709}"/>
    <cellStyle name="Calculation 2 2 2 5 3 2 2" xfId="31341" xr:uid="{1BA7FD3F-F28C-4FA1-9ACA-1E2F6D8AA5FF}"/>
    <cellStyle name="Calculation 2 2 2 5 4" xfId="22248" xr:uid="{EE0B3B6C-6C04-46F4-BDDD-4078D83CC072}"/>
    <cellStyle name="Calculation 2 2 2 5 4 2" xfId="28435" xr:uid="{41122938-B000-4214-8C16-07A64362FF69}"/>
    <cellStyle name="Calculation 2 2 2 5 5" xfId="24948" xr:uid="{05D5F594-75A9-43A8-8E22-750799C54AD0}"/>
    <cellStyle name="Calculation 2 2 2 5 5 2" xfId="29779" xr:uid="{1D7FE21D-ECB5-4C6F-8326-3F667DC5A98B}"/>
    <cellStyle name="Calculation 2 2 2 5 6" xfId="27580" xr:uid="{FA86D25B-1E27-4144-AFA3-FB131173C1EF}"/>
    <cellStyle name="Calculation 2 2 2 6" xfId="22295" xr:uid="{5BFD402D-8D5F-4D89-833A-D896501CA6C1}"/>
    <cellStyle name="Calculation 2 2 2 6 2" xfId="24995" xr:uid="{1058D04B-7CA7-4ED3-B112-8450154C435B}"/>
    <cellStyle name="Calculation 2 2 2 6 2 2" xfId="29826" xr:uid="{72901D5B-C175-442C-9B72-B23093527407}"/>
    <cellStyle name="Calculation 2 2 2 6 3" xfId="28482" xr:uid="{760B47EC-7D71-4C5F-9C8B-7C81074FCA21}"/>
    <cellStyle name="Calculation 2 2 2 7" xfId="23654" xr:uid="{4312CAE8-75CE-4E18-80F5-6561F00BDC56}"/>
    <cellStyle name="Calculation 2 2 2 7 2" xfId="25852" xr:uid="{4CC7BF9B-97AA-4A82-B876-296AE2C654A6}"/>
    <cellStyle name="Calculation 2 2 2 7 2 2" xfId="30678" xr:uid="{C8248C89-D72F-4E3B-BD40-5647EF3621F9}"/>
    <cellStyle name="Calculation 2 2 2 8" xfId="21437" xr:uid="{BD92B750-CCE0-45EC-B7E5-E995660AA100}"/>
    <cellStyle name="Calculation 2 2 2 8 2" xfId="27627" xr:uid="{F39F635B-679C-4E50-BF93-8BE2BD9387CF}"/>
    <cellStyle name="Calculation 2 2 2 9" xfId="26756" xr:uid="{B81073CD-F0D7-4B42-A121-BB70FA103AA2}"/>
    <cellStyle name="Calculation 2 2 3" xfId="749" xr:uid="{00000000-0005-0000-0000-0000F7020000}"/>
    <cellStyle name="Calculation 2 2 3 2" xfId="750" xr:uid="{00000000-0005-0000-0000-0000F8020000}"/>
    <cellStyle name="Calculation 2 2 3 2 2" xfId="21381" xr:uid="{00000000-0005-0000-0000-0000F9020000}"/>
    <cellStyle name="Calculation 2 2 3 2 2 2" xfId="23098" xr:uid="{A1EF7030-963F-4932-90D5-CCE2E0F1252F}"/>
    <cellStyle name="Calculation 2 2 3 2 2 2 2" xfId="25798" xr:uid="{71387925-5B8C-438A-877E-4D7133510D37}"/>
    <cellStyle name="Calculation 2 2 3 2 2 2 2 2" xfId="30626" xr:uid="{806293A0-D2E5-427F-8229-E84B3F848590}"/>
    <cellStyle name="Calculation 2 2 3 2 2 2 3" xfId="29282" xr:uid="{034A8621-949D-4792-8ADA-7EFD6BC76619}"/>
    <cellStyle name="Calculation 2 2 3 2 2 3" xfId="24498" xr:uid="{073EDEB7-CBA8-4D77-968F-931A33AC4142}"/>
    <cellStyle name="Calculation 2 2 3 2 2 3 2" xfId="26690" xr:uid="{D51394C4-0BFE-4C79-A475-1FF34F2136E6}"/>
    <cellStyle name="Calculation 2 2 3 2 2 3 2 2" xfId="31336" xr:uid="{68AC54B2-E268-4896-A3EA-C4DE3C5774EA}"/>
    <cellStyle name="Calculation 2 2 3 2 2 4" xfId="22243" xr:uid="{A68C6D38-2ED1-4A77-9129-C0DFC691EC9C}"/>
    <cellStyle name="Calculation 2 2 3 2 2 4 2" xfId="28430" xr:uid="{547F04C3-7BF6-4B94-93B2-8D54D33B1A5D}"/>
    <cellStyle name="Calculation 2 2 3 2 2 5" xfId="24943" xr:uid="{EDA39749-5AC9-42F5-A708-2B6C808EC3A5}"/>
    <cellStyle name="Calculation 2 2 3 2 2 5 2" xfId="29774" xr:uid="{3A5AF5A4-6E65-434B-92D5-4E4D4C0B930F}"/>
    <cellStyle name="Calculation 2 2 3 2 2 6" xfId="27575" xr:uid="{08A2E35A-0B96-4236-9497-D80FBA2EA030}"/>
    <cellStyle name="Calculation 2 2 3 2 3" xfId="22300" xr:uid="{1ECEEC6A-D7D2-48B3-9B4D-AB7A13AACE94}"/>
    <cellStyle name="Calculation 2 2 3 2 3 2" xfId="25000" xr:uid="{7BA07EEE-8910-4CD7-9040-1F9A864757B5}"/>
    <cellStyle name="Calculation 2 2 3 2 3 2 2" xfId="29831" xr:uid="{C57AB2FC-E4D4-4BC1-AB9C-69DA7633D80B}"/>
    <cellStyle name="Calculation 2 2 3 2 3 3" xfId="28487" xr:uid="{4166E4C6-4104-4A15-9447-B050C263E83C}"/>
    <cellStyle name="Calculation 2 2 3 2 4" xfId="23659" xr:uid="{F8CA1CA7-6DE5-4867-B195-1DA157514934}"/>
    <cellStyle name="Calculation 2 2 3 2 4 2" xfId="25857" xr:uid="{F690E259-9014-4C90-9D9B-CCAB369D299E}"/>
    <cellStyle name="Calculation 2 2 3 2 4 2 2" xfId="30683" xr:uid="{81976EEC-3AA2-47E3-AB2B-072A1DD2C92A}"/>
    <cellStyle name="Calculation 2 2 3 2 5" xfId="21442" xr:uid="{9E36D561-E107-41EC-93E3-B2350E3DEB2C}"/>
    <cellStyle name="Calculation 2 2 3 2 5 2" xfId="27632" xr:uid="{FAF80920-8FD9-4516-89B6-1C95738FC3C4}"/>
    <cellStyle name="Calculation 2 2 3 2 6" xfId="26761" xr:uid="{CE60A761-42EE-43C3-8721-366CFB7FA3B2}"/>
    <cellStyle name="Calculation 2 2 3 3" xfId="751" xr:uid="{00000000-0005-0000-0000-0000FA020000}"/>
    <cellStyle name="Calculation 2 2 3 3 2" xfId="21380" xr:uid="{00000000-0005-0000-0000-0000FB020000}"/>
    <cellStyle name="Calculation 2 2 3 3 2 2" xfId="23097" xr:uid="{59EABECA-C969-4379-8E6D-F5E5A7A4D678}"/>
    <cellStyle name="Calculation 2 2 3 3 2 2 2" xfId="25797" xr:uid="{ADC39358-2FDD-4249-99E2-65E9F3A549A7}"/>
    <cellStyle name="Calculation 2 2 3 3 2 2 2 2" xfId="30625" xr:uid="{157F1B4F-D8FD-4B4F-8AF0-E6F4D3936C64}"/>
    <cellStyle name="Calculation 2 2 3 3 2 2 3" xfId="29281" xr:uid="{595BD532-F901-42B6-B2B5-EB9604758DD4}"/>
    <cellStyle name="Calculation 2 2 3 3 2 3" xfId="24497" xr:uid="{D4BB2E1A-F2F0-4700-904F-7F1185379417}"/>
    <cellStyle name="Calculation 2 2 3 3 2 3 2" xfId="26689" xr:uid="{7CC54677-85B0-492C-9E59-F1458725D677}"/>
    <cellStyle name="Calculation 2 2 3 3 2 3 2 2" xfId="31335" xr:uid="{5EF11178-57B3-433D-8286-F8F6F50C7FD3}"/>
    <cellStyle name="Calculation 2 2 3 3 2 4" xfId="22242" xr:uid="{AAF0A5B4-B30A-4FD4-B564-5C5FA65DB57C}"/>
    <cellStyle name="Calculation 2 2 3 3 2 4 2" xfId="28429" xr:uid="{3ECE0E15-6217-4BE4-AA78-9FE95D19EDDB}"/>
    <cellStyle name="Calculation 2 2 3 3 2 5" xfId="24942" xr:uid="{FDC2B836-E37C-470E-B4F3-145E0448563A}"/>
    <cellStyle name="Calculation 2 2 3 3 2 5 2" xfId="29773" xr:uid="{BE119F7E-27D3-4F1B-B929-78E594B18F8C}"/>
    <cellStyle name="Calculation 2 2 3 3 2 6" xfId="27574" xr:uid="{85BBB66D-A2AB-4691-9271-5307DFA5E376}"/>
    <cellStyle name="Calculation 2 2 3 3 3" xfId="22301" xr:uid="{D287DA58-E084-4204-8CDC-ABBC2288BA78}"/>
    <cellStyle name="Calculation 2 2 3 3 3 2" xfId="25001" xr:uid="{AF8B12CA-C9C6-4AE7-8D6E-C1332D97A561}"/>
    <cellStyle name="Calculation 2 2 3 3 3 2 2" xfId="29832" xr:uid="{5354E348-6696-4EAE-9661-F83BEE1AD3D1}"/>
    <cellStyle name="Calculation 2 2 3 3 3 3" xfId="28488" xr:uid="{6F78E98A-293D-4B6C-8626-A34DD4EF97FF}"/>
    <cellStyle name="Calculation 2 2 3 3 4" xfId="23660" xr:uid="{088721EE-CD1A-4362-A342-573536BCD7E5}"/>
    <cellStyle name="Calculation 2 2 3 3 4 2" xfId="25858" xr:uid="{F266FF59-3198-4B01-99C8-A61FF107799F}"/>
    <cellStyle name="Calculation 2 2 3 3 4 2 2" xfId="30684" xr:uid="{37E7D11C-13A3-4A7D-BCC4-283FDC70D4C7}"/>
    <cellStyle name="Calculation 2 2 3 3 5" xfId="21443" xr:uid="{A35BABE0-B29E-48D7-8CA7-0C80038EC23D}"/>
    <cellStyle name="Calculation 2 2 3 3 5 2" xfId="27633" xr:uid="{5C79ABB2-4B0C-4C88-B349-024E8F187AD9}"/>
    <cellStyle name="Calculation 2 2 3 3 6" xfId="26762" xr:uid="{117459D3-9288-47EC-8C4F-3C2B481BC3BD}"/>
    <cellStyle name="Calculation 2 2 3 4" xfId="752" xr:uid="{00000000-0005-0000-0000-0000FC020000}"/>
    <cellStyle name="Calculation 2 2 3 4 2" xfId="21379" xr:uid="{00000000-0005-0000-0000-0000FD020000}"/>
    <cellStyle name="Calculation 2 2 3 4 2 2" xfId="23096" xr:uid="{6BA8F6EA-1448-4BC7-8EAB-CF4E3F27AE0F}"/>
    <cellStyle name="Calculation 2 2 3 4 2 2 2" xfId="25796" xr:uid="{49C72877-7963-414F-B471-AD7D31FEE3B3}"/>
    <cellStyle name="Calculation 2 2 3 4 2 2 2 2" xfId="30624" xr:uid="{E69A15BF-B570-492B-884B-C2F03389EFD4}"/>
    <cellStyle name="Calculation 2 2 3 4 2 2 3" xfId="29280" xr:uid="{55E0113B-7969-4937-85CD-7C6544164BDC}"/>
    <cellStyle name="Calculation 2 2 3 4 2 3" xfId="24496" xr:uid="{B8CA4CE9-7FF1-45DB-BA9C-70BA36D4AC45}"/>
    <cellStyle name="Calculation 2 2 3 4 2 3 2" xfId="26688" xr:uid="{2474FC0A-FBAE-4D14-987A-BA79DE8424AF}"/>
    <cellStyle name="Calculation 2 2 3 4 2 3 2 2" xfId="31334" xr:uid="{AE5754A5-7341-499E-9049-1BE4E2E3D88E}"/>
    <cellStyle name="Calculation 2 2 3 4 2 4" xfId="22241" xr:uid="{BA85384F-D1F7-48D2-A6BB-CC080D974468}"/>
    <cellStyle name="Calculation 2 2 3 4 2 4 2" xfId="28428" xr:uid="{D03158F9-E7E6-4718-9A21-3C4C46970692}"/>
    <cellStyle name="Calculation 2 2 3 4 2 5" xfId="24941" xr:uid="{F416F224-6A6C-4DC8-AC53-7D5A84AFECB8}"/>
    <cellStyle name="Calculation 2 2 3 4 2 5 2" xfId="29772" xr:uid="{300A9516-5D26-4DC3-A2D4-13FBE62C206F}"/>
    <cellStyle name="Calculation 2 2 3 4 2 6" xfId="27573" xr:uid="{2EF10B48-DBB2-4155-B5B7-E30A15CF4DC9}"/>
    <cellStyle name="Calculation 2 2 3 4 3" xfId="22302" xr:uid="{9DBF946E-8A4B-434B-A804-F85ADDFF3652}"/>
    <cellStyle name="Calculation 2 2 3 4 3 2" xfId="25002" xr:uid="{F45C8073-B85D-49FC-92A6-9670DA756409}"/>
    <cellStyle name="Calculation 2 2 3 4 3 2 2" xfId="29833" xr:uid="{0BEF768E-141E-49D0-A679-FDA67201CCC3}"/>
    <cellStyle name="Calculation 2 2 3 4 3 3" xfId="28489" xr:uid="{340E4FEB-E295-4878-8325-72BD3FFB19E4}"/>
    <cellStyle name="Calculation 2 2 3 4 4" xfId="23661" xr:uid="{30957856-B317-4802-B1D6-08AAC00C5AA6}"/>
    <cellStyle name="Calculation 2 2 3 4 4 2" xfId="25859" xr:uid="{E3270CFB-87CE-45C0-B97B-8B5B2BCB9B69}"/>
    <cellStyle name="Calculation 2 2 3 4 4 2 2" xfId="30685" xr:uid="{535CC142-73BB-4D80-B778-9FDC4F0F1D08}"/>
    <cellStyle name="Calculation 2 2 3 4 5" xfId="21444" xr:uid="{4C413B9A-0183-4986-86FF-89DDE88B9DAC}"/>
    <cellStyle name="Calculation 2 2 3 4 5 2" xfId="27634" xr:uid="{ABCAE7F5-DC33-455F-A2D4-74FED8A14B42}"/>
    <cellStyle name="Calculation 2 2 3 4 6" xfId="26763" xr:uid="{674FC38F-6563-4AFB-9526-1FDF26C74C68}"/>
    <cellStyle name="Calculation 2 2 3 5" xfId="21382" xr:uid="{00000000-0005-0000-0000-0000FE020000}"/>
    <cellStyle name="Calculation 2 2 3 5 2" xfId="23099" xr:uid="{A37A8A52-EF7B-481B-9630-41A3B18FFAFA}"/>
    <cellStyle name="Calculation 2 2 3 5 2 2" xfId="25799" xr:uid="{AC9703ED-6219-4EBF-9386-2DA917FCEBE7}"/>
    <cellStyle name="Calculation 2 2 3 5 2 2 2" xfId="30627" xr:uid="{6989201A-C38D-47F7-86A5-332D571D046C}"/>
    <cellStyle name="Calculation 2 2 3 5 2 3" xfId="29283" xr:uid="{DD96058F-2B6C-4504-804E-31AB1E57DC42}"/>
    <cellStyle name="Calculation 2 2 3 5 3" xfId="24499" xr:uid="{0C408676-E028-44EE-930B-06F12B697069}"/>
    <cellStyle name="Calculation 2 2 3 5 3 2" xfId="26691" xr:uid="{6907061A-7466-4E11-863D-D9D8E08B5C63}"/>
    <cellStyle name="Calculation 2 2 3 5 3 2 2" xfId="31337" xr:uid="{7CEA0F13-F644-4D17-B308-56AD32139E21}"/>
    <cellStyle name="Calculation 2 2 3 5 4" xfId="22244" xr:uid="{30F5C5BC-C9A6-46BB-A4C8-F0839AFE3CBA}"/>
    <cellStyle name="Calculation 2 2 3 5 4 2" xfId="28431" xr:uid="{DC7D1267-3389-4F01-934C-2910B8E4A907}"/>
    <cellStyle name="Calculation 2 2 3 5 5" xfId="24944" xr:uid="{AA64D09B-634F-428C-B033-4DEBDDC59C17}"/>
    <cellStyle name="Calculation 2 2 3 5 5 2" xfId="29775" xr:uid="{343C02A4-AE98-4589-BCEF-E274148B4417}"/>
    <cellStyle name="Calculation 2 2 3 5 6" xfId="27576" xr:uid="{037DD18F-0910-42FA-94E9-2D669E7C3043}"/>
    <cellStyle name="Calculation 2 2 3 6" xfId="22299" xr:uid="{01058CF6-018B-48B5-BB2B-9DECB7B96ADB}"/>
    <cellStyle name="Calculation 2 2 3 6 2" xfId="24999" xr:uid="{EFDF9B36-A356-4C23-894A-86B1EE2B0752}"/>
    <cellStyle name="Calculation 2 2 3 6 2 2" xfId="29830" xr:uid="{67D11913-C06E-4629-ACC1-81738F691F4A}"/>
    <cellStyle name="Calculation 2 2 3 6 3" xfId="28486" xr:uid="{83ED9418-3D51-46FA-957E-44E8C2E76863}"/>
    <cellStyle name="Calculation 2 2 3 7" xfId="23658" xr:uid="{2C7113DC-626B-4FCE-95A6-8E61D4A8F8F6}"/>
    <cellStyle name="Calculation 2 2 3 7 2" xfId="25856" xr:uid="{E10AF61A-E840-4041-9414-DC4DDE151CAD}"/>
    <cellStyle name="Calculation 2 2 3 7 2 2" xfId="30682" xr:uid="{61D0F38C-4DBB-47BD-8412-E1124648DD17}"/>
    <cellStyle name="Calculation 2 2 3 8" xfId="21441" xr:uid="{2FBC8509-5DD2-4F1B-BA0E-53D0A0E8457D}"/>
    <cellStyle name="Calculation 2 2 3 8 2" xfId="27631" xr:uid="{92016444-5712-4121-B458-AC57CBECE628}"/>
    <cellStyle name="Calculation 2 2 3 9" xfId="26760" xr:uid="{968CF7A9-640E-48DE-98EF-8A44F8EFE34E}"/>
    <cellStyle name="Calculation 2 2 4" xfId="753" xr:uid="{00000000-0005-0000-0000-0000FF020000}"/>
    <cellStyle name="Calculation 2 2 4 2" xfId="754" xr:uid="{00000000-0005-0000-0000-000000030000}"/>
    <cellStyle name="Calculation 2 2 4 2 2" xfId="21377" xr:uid="{00000000-0005-0000-0000-000001030000}"/>
    <cellStyle name="Calculation 2 2 4 2 2 2" xfId="23094" xr:uid="{22083E6B-6DD6-4168-8BD3-036652B99022}"/>
    <cellStyle name="Calculation 2 2 4 2 2 2 2" xfId="25794" xr:uid="{3159C893-FE70-4962-9373-EEC68DAA6AD3}"/>
    <cellStyle name="Calculation 2 2 4 2 2 2 2 2" xfId="30622" xr:uid="{3D806914-8F76-464F-B677-FE8A6FC873A8}"/>
    <cellStyle name="Calculation 2 2 4 2 2 2 3" xfId="29278" xr:uid="{C925D239-8837-436B-958F-01BA3E94A138}"/>
    <cellStyle name="Calculation 2 2 4 2 2 3" xfId="24494" xr:uid="{F8B01CE1-2907-4D90-BEE2-20D9DC5513C3}"/>
    <cellStyle name="Calculation 2 2 4 2 2 3 2" xfId="26686" xr:uid="{636E8D5B-9322-45EF-9AA3-C15E3E275D5B}"/>
    <cellStyle name="Calculation 2 2 4 2 2 3 2 2" xfId="31332" xr:uid="{0DD5F8B3-6BA2-4E3B-97C5-70306B76648D}"/>
    <cellStyle name="Calculation 2 2 4 2 2 4" xfId="22239" xr:uid="{39DFC9D1-0C1F-445F-B141-A3004D84223F}"/>
    <cellStyle name="Calculation 2 2 4 2 2 4 2" xfId="28426" xr:uid="{F8A8296A-321E-4CCB-8CD3-7CDBCE0F9947}"/>
    <cellStyle name="Calculation 2 2 4 2 2 5" xfId="24939" xr:uid="{AEAFBEEF-522B-47AF-954F-7DB23F927F45}"/>
    <cellStyle name="Calculation 2 2 4 2 2 5 2" xfId="29770" xr:uid="{0C3D30D4-8522-4686-8281-0604B248D6FF}"/>
    <cellStyle name="Calculation 2 2 4 2 2 6" xfId="27571" xr:uid="{603F80D2-283F-4EF0-8A05-FAF46F65338C}"/>
    <cellStyle name="Calculation 2 2 4 2 3" xfId="22304" xr:uid="{74BD9F3A-BD15-4C89-A001-6F8914DABF24}"/>
    <cellStyle name="Calculation 2 2 4 2 3 2" xfId="25004" xr:uid="{9F8E99B7-F012-46F8-AE6E-ED0C7F7ACA51}"/>
    <cellStyle name="Calculation 2 2 4 2 3 2 2" xfId="29835" xr:uid="{672C6F7F-2287-4CB4-A636-D443A24716E9}"/>
    <cellStyle name="Calculation 2 2 4 2 3 3" xfId="28491" xr:uid="{0EFB3F1D-286F-4549-9A35-F48B6D30A604}"/>
    <cellStyle name="Calculation 2 2 4 2 4" xfId="23663" xr:uid="{A9FF8DF0-6853-4AF8-956D-569E32D4CCFF}"/>
    <cellStyle name="Calculation 2 2 4 2 4 2" xfId="25861" xr:uid="{133041A5-95B8-46FF-836D-5BA95FD40701}"/>
    <cellStyle name="Calculation 2 2 4 2 4 2 2" xfId="30687" xr:uid="{69ADFF34-6741-486B-A471-B29644EA16BD}"/>
    <cellStyle name="Calculation 2 2 4 2 5" xfId="21446" xr:uid="{0A69079A-B89E-4B62-87DD-6549DCDABF11}"/>
    <cellStyle name="Calculation 2 2 4 2 5 2" xfId="27636" xr:uid="{E533E163-C647-46C3-8F45-1A0C212A5D72}"/>
    <cellStyle name="Calculation 2 2 4 2 6" xfId="26765" xr:uid="{D741B6F1-1A5A-4BC7-BB16-CD4714023DBE}"/>
    <cellStyle name="Calculation 2 2 4 3" xfId="755" xr:uid="{00000000-0005-0000-0000-000002030000}"/>
    <cellStyle name="Calculation 2 2 4 3 2" xfId="21376" xr:uid="{00000000-0005-0000-0000-000003030000}"/>
    <cellStyle name="Calculation 2 2 4 3 2 2" xfId="23093" xr:uid="{BE5D43EA-5D35-46AE-AE5B-EC0DCA42748D}"/>
    <cellStyle name="Calculation 2 2 4 3 2 2 2" xfId="25793" xr:uid="{A114B7C1-4D90-4C77-86EA-73FD36295734}"/>
    <cellStyle name="Calculation 2 2 4 3 2 2 2 2" xfId="30621" xr:uid="{2FFE5BA2-0387-49DF-AF5B-8472E43E2AA7}"/>
    <cellStyle name="Calculation 2 2 4 3 2 2 3" xfId="29277" xr:uid="{B8D8E436-41FA-4BDF-8245-A5A6C0142F45}"/>
    <cellStyle name="Calculation 2 2 4 3 2 3" xfId="24493" xr:uid="{1CF2C3CE-897D-4117-B57E-55373C3AEBA4}"/>
    <cellStyle name="Calculation 2 2 4 3 2 3 2" xfId="26685" xr:uid="{9D42F670-66F8-4D36-8B20-952E6B546CC4}"/>
    <cellStyle name="Calculation 2 2 4 3 2 3 2 2" xfId="31331" xr:uid="{162396E7-1019-43C5-B8AB-3C6BA4014C1D}"/>
    <cellStyle name="Calculation 2 2 4 3 2 4" xfId="22238" xr:uid="{9DBA6FB6-7876-465B-80C3-B39FDF429397}"/>
    <cellStyle name="Calculation 2 2 4 3 2 4 2" xfId="28425" xr:uid="{1E9414A1-4A1F-4AA0-B3D2-805D8621B086}"/>
    <cellStyle name="Calculation 2 2 4 3 2 5" xfId="24938" xr:uid="{9E196B2B-0AFF-4195-8C78-FA5284995687}"/>
    <cellStyle name="Calculation 2 2 4 3 2 5 2" xfId="29769" xr:uid="{8CB42808-5599-4D7B-BC9F-9B3486C48538}"/>
    <cellStyle name="Calculation 2 2 4 3 2 6" xfId="27570" xr:uid="{D63DF778-CB2F-428D-942C-17FA24D8F991}"/>
    <cellStyle name="Calculation 2 2 4 3 3" xfId="22305" xr:uid="{CDA5DE61-3473-4286-B713-B3D57AFA8177}"/>
    <cellStyle name="Calculation 2 2 4 3 3 2" xfId="25005" xr:uid="{1A1289C2-9FC2-4C7E-805E-AB0962E8544B}"/>
    <cellStyle name="Calculation 2 2 4 3 3 2 2" xfId="29836" xr:uid="{9E96B9F8-5E52-4813-9697-1B67A91E80A0}"/>
    <cellStyle name="Calculation 2 2 4 3 3 3" xfId="28492" xr:uid="{4EF246E8-D7F0-4AD6-A5C5-9425A35B7F13}"/>
    <cellStyle name="Calculation 2 2 4 3 4" xfId="23664" xr:uid="{5CCE4FF6-4A0B-49FF-A91F-82D9C3E85E77}"/>
    <cellStyle name="Calculation 2 2 4 3 4 2" xfId="25862" xr:uid="{A25344AC-E8A4-4EDC-901D-DE97ED514484}"/>
    <cellStyle name="Calculation 2 2 4 3 4 2 2" xfId="30688" xr:uid="{F7F5E408-9328-4AD7-AFE4-B1F04D7907D4}"/>
    <cellStyle name="Calculation 2 2 4 3 5" xfId="21447" xr:uid="{8F43AE64-0885-470B-9FC0-F9F5C49AEDE9}"/>
    <cellStyle name="Calculation 2 2 4 3 5 2" xfId="27637" xr:uid="{EC4CD6F1-273A-44CD-AD13-60615FF56464}"/>
    <cellStyle name="Calculation 2 2 4 3 6" xfId="26766" xr:uid="{9463C03B-E973-4799-BF66-DE308E270104}"/>
    <cellStyle name="Calculation 2 2 4 4" xfId="756" xr:uid="{00000000-0005-0000-0000-000004030000}"/>
    <cellStyle name="Calculation 2 2 4 4 2" xfId="21375" xr:uid="{00000000-0005-0000-0000-000005030000}"/>
    <cellStyle name="Calculation 2 2 4 4 2 2" xfId="23092" xr:uid="{EBB452BF-BC29-4219-BD8F-B0B17E719700}"/>
    <cellStyle name="Calculation 2 2 4 4 2 2 2" xfId="25792" xr:uid="{5B1C0284-395D-4B92-A391-3B5362103CBC}"/>
    <cellStyle name="Calculation 2 2 4 4 2 2 2 2" xfId="30620" xr:uid="{445339B0-9984-4593-A314-2118249595E5}"/>
    <cellStyle name="Calculation 2 2 4 4 2 2 3" xfId="29276" xr:uid="{F278966D-F91E-4130-A537-BF51E5C480AD}"/>
    <cellStyle name="Calculation 2 2 4 4 2 3" xfId="24492" xr:uid="{DEFD995A-2DBE-41F4-81E6-DF70994967E9}"/>
    <cellStyle name="Calculation 2 2 4 4 2 3 2" xfId="26684" xr:uid="{6AA9F3AF-A63C-49EC-930F-CA815FECAFAA}"/>
    <cellStyle name="Calculation 2 2 4 4 2 3 2 2" xfId="31330" xr:uid="{17AAB8AB-030F-4B2E-BF7A-4F02CE1F1C39}"/>
    <cellStyle name="Calculation 2 2 4 4 2 4" xfId="22237" xr:uid="{336813D1-C82B-4B8F-ABD7-E5906B21768E}"/>
    <cellStyle name="Calculation 2 2 4 4 2 4 2" xfId="28424" xr:uid="{383B65C0-BFB6-430E-AD4D-DA6B39D18B52}"/>
    <cellStyle name="Calculation 2 2 4 4 2 5" xfId="24937" xr:uid="{C9F9F14B-518C-4B5C-ACD1-1A1280EA3AB4}"/>
    <cellStyle name="Calculation 2 2 4 4 2 5 2" xfId="29768" xr:uid="{28931669-1CE3-460E-972F-ED95C0434E88}"/>
    <cellStyle name="Calculation 2 2 4 4 2 6" xfId="27569" xr:uid="{209D048A-625C-4655-B76E-A3133238A791}"/>
    <cellStyle name="Calculation 2 2 4 4 3" xfId="22306" xr:uid="{5E666F07-838B-4CD2-83C8-0FB7BB1DBE61}"/>
    <cellStyle name="Calculation 2 2 4 4 3 2" xfId="25006" xr:uid="{67632928-212F-40E8-97D5-86FA4D47FD4B}"/>
    <cellStyle name="Calculation 2 2 4 4 3 2 2" xfId="29837" xr:uid="{AE488359-0C07-493D-A654-1D7EF426C642}"/>
    <cellStyle name="Calculation 2 2 4 4 3 3" xfId="28493" xr:uid="{E846AAE4-D195-4126-A470-7FDBE1345798}"/>
    <cellStyle name="Calculation 2 2 4 4 4" xfId="23665" xr:uid="{97EB02DB-FCCA-4990-BD87-130503AC658B}"/>
    <cellStyle name="Calculation 2 2 4 4 4 2" xfId="25863" xr:uid="{214E842E-7862-42F8-A340-238DB828AE9A}"/>
    <cellStyle name="Calculation 2 2 4 4 4 2 2" xfId="30689" xr:uid="{1E904A15-FED0-47BE-A55A-A6EF4379BF62}"/>
    <cellStyle name="Calculation 2 2 4 4 5" xfId="21448" xr:uid="{F81EEE64-D807-4C66-B559-3B863E08A86D}"/>
    <cellStyle name="Calculation 2 2 4 4 5 2" xfId="27638" xr:uid="{DE277D40-B2D0-4960-81C2-D83DE46AE31C}"/>
    <cellStyle name="Calculation 2 2 4 4 6" xfId="26767" xr:uid="{A3CD49C5-8EBF-462B-A00A-55B39EA32132}"/>
    <cellStyle name="Calculation 2 2 4 5" xfId="21378" xr:uid="{00000000-0005-0000-0000-000006030000}"/>
    <cellStyle name="Calculation 2 2 4 5 2" xfId="23095" xr:uid="{C50AAEB1-9EA6-4A64-B78A-447A141DF0C7}"/>
    <cellStyle name="Calculation 2 2 4 5 2 2" xfId="25795" xr:uid="{E3B671CA-B2E9-4141-B4A3-58DF01DAAA5C}"/>
    <cellStyle name="Calculation 2 2 4 5 2 2 2" xfId="30623" xr:uid="{EA3944A6-902D-461D-93B1-FC3BE20B42AC}"/>
    <cellStyle name="Calculation 2 2 4 5 2 3" xfId="29279" xr:uid="{E6B43A54-FA16-448C-9929-A1F102E284EF}"/>
    <cellStyle name="Calculation 2 2 4 5 3" xfId="24495" xr:uid="{ACBE8C50-6C65-48EE-8FBA-424F11B65790}"/>
    <cellStyle name="Calculation 2 2 4 5 3 2" xfId="26687" xr:uid="{ABC53C22-C86C-4C87-A41F-B2FBB2B984A9}"/>
    <cellStyle name="Calculation 2 2 4 5 3 2 2" xfId="31333" xr:uid="{8CEC5231-35EE-4322-A16F-E0B0BD3BF575}"/>
    <cellStyle name="Calculation 2 2 4 5 4" xfId="22240" xr:uid="{693524DB-23A8-470D-B84B-220B120DC099}"/>
    <cellStyle name="Calculation 2 2 4 5 4 2" xfId="28427" xr:uid="{8CD14B66-BEC3-4457-8A8B-D7D85F435892}"/>
    <cellStyle name="Calculation 2 2 4 5 5" xfId="24940" xr:uid="{419A9FD4-93F5-41E0-9665-62DA8EFCD0DF}"/>
    <cellStyle name="Calculation 2 2 4 5 5 2" xfId="29771" xr:uid="{EBB4DEDD-39DE-4C9F-9914-39B58DA6A473}"/>
    <cellStyle name="Calculation 2 2 4 5 6" xfId="27572" xr:uid="{E92A6890-1CAD-48D6-AB13-B5927D5C47E2}"/>
    <cellStyle name="Calculation 2 2 4 6" xfId="22303" xr:uid="{BD0D96CC-74EE-4E6D-8F16-A5B6CD7D1F06}"/>
    <cellStyle name="Calculation 2 2 4 6 2" xfId="25003" xr:uid="{1D3FFE73-FA35-46EA-BF92-72B5618E3DF2}"/>
    <cellStyle name="Calculation 2 2 4 6 2 2" xfId="29834" xr:uid="{3A9D9036-8119-4E16-BFE0-0D914A221AA3}"/>
    <cellStyle name="Calculation 2 2 4 6 3" xfId="28490" xr:uid="{279CD579-6A43-4E3B-AABC-CDAF3F412B9A}"/>
    <cellStyle name="Calculation 2 2 4 7" xfId="23662" xr:uid="{2BE0B7CD-1A7A-4516-A24E-9BB6427F66CF}"/>
    <cellStyle name="Calculation 2 2 4 7 2" xfId="25860" xr:uid="{391D81E2-551C-46F0-97F3-A9AC05F6D7CB}"/>
    <cellStyle name="Calculation 2 2 4 7 2 2" xfId="30686" xr:uid="{6B4C11C7-B581-4EC5-B891-A071EA46F0C3}"/>
    <cellStyle name="Calculation 2 2 4 8" xfId="21445" xr:uid="{23216C3A-E469-4A94-A6EF-E482E1D6F8AB}"/>
    <cellStyle name="Calculation 2 2 4 8 2" xfId="27635" xr:uid="{1936FD95-8E77-4EFC-9501-795CB170E511}"/>
    <cellStyle name="Calculation 2 2 4 9" xfId="26764" xr:uid="{23294AA8-0EB7-4276-A3E9-113F52788B45}"/>
    <cellStyle name="Calculation 2 2 5" xfId="757" xr:uid="{00000000-0005-0000-0000-000007030000}"/>
    <cellStyle name="Calculation 2 2 5 2" xfId="758" xr:uid="{00000000-0005-0000-0000-000008030000}"/>
    <cellStyle name="Calculation 2 2 5 2 2" xfId="21373" xr:uid="{00000000-0005-0000-0000-000009030000}"/>
    <cellStyle name="Calculation 2 2 5 2 2 2" xfId="23090" xr:uid="{B195485B-6595-42FF-8C64-8D144DB1C1E5}"/>
    <cellStyle name="Calculation 2 2 5 2 2 2 2" xfId="25790" xr:uid="{8E1CD44E-9A8D-45F8-8BD1-BA98F7CF4ECB}"/>
    <cellStyle name="Calculation 2 2 5 2 2 2 2 2" xfId="30618" xr:uid="{BB6A2D83-DF26-4A4E-A906-403D1FAE7850}"/>
    <cellStyle name="Calculation 2 2 5 2 2 2 3" xfId="29274" xr:uid="{86A2337F-B19F-4FCB-A391-1758992D4BD9}"/>
    <cellStyle name="Calculation 2 2 5 2 2 3" xfId="24490" xr:uid="{492785D5-B501-446F-93E6-248B404879FF}"/>
    <cellStyle name="Calculation 2 2 5 2 2 3 2" xfId="26682" xr:uid="{3C3DD8D3-EF2A-4FE2-9668-D01D90578A1D}"/>
    <cellStyle name="Calculation 2 2 5 2 2 3 2 2" xfId="31328" xr:uid="{03A01EAD-E5C1-4E06-94E5-45C186B8D4F9}"/>
    <cellStyle name="Calculation 2 2 5 2 2 4" xfId="22235" xr:uid="{AAFEBCDA-8955-453B-868E-58E4F0008600}"/>
    <cellStyle name="Calculation 2 2 5 2 2 4 2" xfId="28422" xr:uid="{C7B5E50F-EE88-41F3-AC65-DF724E5CA151}"/>
    <cellStyle name="Calculation 2 2 5 2 2 5" xfId="24935" xr:uid="{D56E96F2-26D3-453A-A2E4-1DEA79B3B7E5}"/>
    <cellStyle name="Calculation 2 2 5 2 2 5 2" xfId="29766" xr:uid="{90FE077F-E678-4120-8D21-7CB7680554C5}"/>
    <cellStyle name="Calculation 2 2 5 2 2 6" xfId="27567" xr:uid="{F8DB8D5F-516B-4B19-AED4-A3825DA0937E}"/>
    <cellStyle name="Calculation 2 2 5 2 3" xfId="22308" xr:uid="{325972EE-D932-404B-B409-BA7F352487C5}"/>
    <cellStyle name="Calculation 2 2 5 2 3 2" xfId="25008" xr:uid="{CA4FA6A1-6EBA-4F2D-8631-44A6B91174A4}"/>
    <cellStyle name="Calculation 2 2 5 2 3 2 2" xfId="29839" xr:uid="{3EB67350-F49C-4C40-ABC8-8565AC82848D}"/>
    <cellStyle name="Calculation 2 2 5 2 3 3" xfId="28495" xr:uid="{7F6209FC-0692-4CB3-850A-DF5EE94007A2}"/>
    <cellStyle name="Calculation 2 2 5 2 4" xfId="23667" xr:uid="{83D82BB1-11E9-44E8-8579-DF5F0307BB6A}"/>
    <cellStyle name="Calculation 2 2 5 2 4 2" xfId="25865" xr:uid="{B50625A4-D697-4A23-8FD2-AE0CF06F3BAB}"/>
    <cellStyle name="Calculation 2 2 5 2 4 2 2" xfId="30691" xr:uid="{C6663803-4E0E-4557-AB36-747AB4AD524D}"/>
    <cellStyle name="Calculation 2 2 5 2 5" xfId="21450" xr:uid="{39492DAC-A716-48C5-8546-FF6DEAEE01EF}"/>
    <cellStyle name="Calculation 2 2 5 2 5 2" xfId="27640" xr:uid="{0605B4C3-E696-442D-9C34-BA3B4158C6A7}"/>
    <cellStyle name="Calculation 2 2 5 2 6" xfId="26769" xr:uid="{4C033898-BBC3-4088-9053-2274E5D1A82F}"/>
    <cellStyle name="Calculation 2 2 5 3" xfId="759" xr:uid="{00000000-0005-0000-0000-00000A030000}"/>
    <cellStyle name="Calculation 2 2 5 3 2" xfId="21372" xr:uid="{00000000-0005-0000-0000-00000B030000}"/>
    <cellStyle name="Calculation 2 2 5 3 2 2" xfId="23089" xr:uid="{47B642B5-1903-474F-9CE8-F5FF1AE07203}"/>
    <cellStyle name="Calculation 2 2 5 3 2 2 2" xfId="25789" xr:uid="{BFB9CE76-1F80-405D-A153-36E2C31BC0DE}"/>
    <cellStyle name="Calculation 2 2 5 3 2 2 2 2" xfId="30617" xr:uid="{B27C4027-CD07-4CD0-A615-31AEF2C1AA18}"/>
    <cellStyle name="Calculation 2 2 5 3 2 2 3" xfId="29273" xr:uid="{E0B78C78-294C-4CB7-A2F1-FA498B0DEC49}"/>
    <cellStyle name="Calculation 2 2 5 3 2 3" xfId="24489" xr:uid="{A798C78E-B808-428E-A13D-115188991D40}"/>
    <cellStyle name="Calculation 2 2 5 3 2 3 2" xfId="26681" xr:uid="{CC636730-3CEF-4A2F-A03F-810FDF955008}"/>
    <cellStyle name="Calculation 2 2 5 3 2 3 2 2" xfId="31327" xr:uid="{AD49922F-7CC0-427E-943B-C45C7EFA3318}"/>
    <cellStyle name="Calculation 2 2 5 3 2 4" xfId="22234" xr:uid="{3C1BD524-8141-44D1-A22A-2D9B9A2184FE}"/>
    <cellStyle name="Calculation 2 2 5 3 2 4 2" xfId="28421" xr:uid="{32C0BD4F-EBC8-4D76-8871-83A5B0227745}"/>
    <cellStyle name="Calculation 2 2 5 3 2 5" xfId="24934" xr:uid="{735AE9DF-785C-431E-B48A-9DB2CE9C0EF9}"/>
    <cellStyle name="Calculation 2 2 5 3 2 5 2" xfId="29765" xr:uid="{BA8175B7-A63E-4CCC-AF03-670A7DD4F224}"/>
    <cellStyle name="Calculation 2 2 5 3 2 6" xfId="27566" xr:uid="{4B4FEF4A-7290-4C27-93CA-2BFBABA1189B}"/>
    <cellStyle name="Calculation 2 2 5 3 3" xfId="22309" xr:uid="{B679A582-0BA5-4AC4-9B32-C43DCAD56235}"/>
    <cellStyle name="Calculation 2 2 5 3 3 2" xfId="25009" xr:uid="{C5E7DBC0-A0C6-453A-9F04-207A750C7E15}"/>
    <cellStyle name="Calculation 2 2 5 3 3 2 2" xfId="29840" xr:uid="{02ED705B-B0C4-4B21-BB2A-EBBB321998D2}"/>
    <cellStyle name="Calculation 2 2 5 3 3 3" xfId="28496" xr:uid="{8D42CC9A-A65B-45D6-8602-CCB718E309A1}"/>
    <cellStyle name="Calculation 2 2 5 3 4" xfId="23668" xr:uid="{3650708F-A50F-4B70-A36D-D78553A87156}"/>
    <cellStyle name="Calculation 2 2 5 3 4 2" xfId="25866" xr:uid="{A0F39962-6139-47D6-A19B-A3B9D7AA48C5}"/>
    <cellStyle name="Calculation 2 2 5 3 4 2 2" xfId="30692" xr:uid="{68293A18-4AA6-480C-98FA-85DC42D17B94}"/>
    <cellStyle name="Calculation 2 2 5 3 5" xfId="21451" xr:uid="{9F51555C-CDB4-4A16-8AFA-BF592C7B1C89}"/>
    <cellStyle name="Calculation 2 2 5 3 5 2" xfId="27641" xr:uid="{5E70EAF8-D4CF-409E-93EA-642F087EE2E1}"/>
    <cellStyle name="Calculation 2 2 5 3 6" xfId="26770" xr:uid="{97A5428A-2F52-4FAE-83DE-EE7FF00A3D00}"/>
    <cellStyle name="Calculation 2 2 5 4" xfId="760" xr:uid="{00000000-0005-0000-0000-00000C030000}"/>
    <cellStyle name="Calculation 2 2 5 4 2" xfId="21371" xr:uid="{00000000-0005-0000-0000-00000D030000}"/>
    <cellStyle name="Calculation 2 2 5 4 2 2" xfId="23088" xr:uid="{00A6F36A-DDDB-4597-924E-AA78BD89821B}"/>
    <cellStyle name="Calculation 2 2 5 4 2 2 2" xfId="25788" xr:uid="{8A6A31F1-E2BA-42AF-99B4-825E9011D52C}"/>
    <cellStyle name="Calculation 2 2 5 4 2 2 2 2" xfId="30616" xr:uid="{159FC699-5413-4F36-8004-F8E88039BF2F}"/>
    <cellStyle name="Calculation 2 2 5 4 2 2 3" xfId="29272" xr:uid="{5C411568-1DE7-460C-8803-284AA915A282}"/>
    <cellStyle name="Calculation 2 2 5 4 2 3" xfId="24488" xr:uid="{1A0B2FEA-E63D-4758-8CE9-72B41489309E}"/>
    <cellStyle name="Calculation 2 2 5 4 2 3 2" xfId="26680" xr:uid="{ED6AAB1C-DD83-4FD2-B7D5-2BEB09DE56A8}"/>
    <cellStyle name="Calculation 2 2 5 4 2 3 2 2" xfId="31326" xr:uid="{1D5E31A5-92CD-498F-BF1F-024B4C13C8B2}"/>
    <cellStyle name="Calculation 2 2 5 4 2 4" xfId="22233" xr:uid="{84CD5D5D-5722-41DC-BF2A-234665B8F9B9}"/>
    <cellStyle name="Calculation 2 2 5 4 2 4 2" xfId="28420" xr:uid="{701882A6-DBE9-4841-BBFF-8C92A206DAE6}"/>
    <cellStyle name="Calculation 2 2 5 4 2 5" xfId="24933" xr:uid="{A8FE4B2B-D6AC-445F-8305-6EB4899B351E}"/>
    <cellStyle name="Calculation 2 2 5 4 2 5 2" xfId="29764" xr:uid="{BC6C25CC-68DF-4E56-8260-B711092C5105}"/>
    <cellStyle name="Calculation 2 2 5 4 2 6" xfId="27565" xr:uid="{BE1F2D6E-BC65-4A4D-9C33-B4278AE61118}"/>
    <cellStyle name="Calculation 2 2 5 4 3" xfId="22310" xr:uid="{FF0850EC-5CD8-4DE5-B460-CE91D511F777}"/>
    <cellStyle name="Calculation 2 2 5 4 3 2" xfId="25010" xr:uid="{0A708ECE-6D9C-4CEC-9AF0-467AB871E8D7}"/>
    <cellStyle name="Calculation 2 2 5 4 3 2 2" xfId="29841" xr:uid="{129B322F-8D7F-41EA-9CF8-5C58762D42B1}"/>
    <cellStyle name="Calculation 2 2 5 4 3 3" xfId="28497" xr:uid="{B9E2E237-F3CD-4B77-95D0-FE851097F257}"/>
    <cellStyle name="Calculation 2 2 5 4 4" xfId="23669" xr:uid="{229BFD34-ACCB-4068-9D68-871E48F74A86}"/>
    <cellStyle name="Calculation 2 2 5 4 4 2" xfId="25867" xr:uid="{2B9620E1-F4DA-4A3A-B58D-095B735BAB01}"/>
    <cellStyle name="Calculation 2 2 5 4 4 2 2" xfId="30693" xr:uid="{512FCEDF-EB75-4CF2-98EE-91AA174CB1F9}"/>
    <cellStyle name="Calculation 2 2 5 4 5" xfId="21452" xr:uid="{D6D48BD1-7C99-42E6-B5E9-7F70A7A697F2}"/>
    <cellStyle name="Calculation 2 2 5 4 5 2" xfId="27642" xr:uid="{B94F35C0-0AC6-4E0F-98AA-07A271367FF8}"/>
    <cellStyle name="Calculation 2 2 5 4 6" xfId="26771" xr:uid="{62898EBF-E60F-41C9-B7FF-1C3EE4A0C344}"/>
    <cellStyle name="Calculation 2 2 5 5" xfId="21374" xr:uid="{00000000-0005-0000-0000-00000E030000}"/>
    <cellStyle name="Calculation 2 2 5 5 2" xfId="23091" xr:uid="{4E8779DB-D542-4C48-8395-95F958522576}"/>
    <cellStyle name="Calculation 2 2 5 5 2 2" xfId="25791" xr:uid="{13056680-1D29-460B-B0CF-C871877F07EF}"/>
    <cellStyle name="Calculation 2 2 5 5 2 2 2" xfId="30619" xr:uid="{C51F780B-CB85-4393-8C82-96536D806FB3}"/>
    <cellStyle name="Calculation 2 2 5 5 2 3" xfId="29275" xr:uid="{8AE07E4E-906D-47A3-BA5E-DCD97DDD5423}"/>
    <cellStyle name="Calculation 2 2 5 5 3" xfId="24491" xr:uid="{A6D35E60-8A93-4C2F-99CD-C8C69B55BC2C}"/>
    <cellStyle name="Calculation 2 2 5 5 3 2" xfId="26683" xr:uid="{53EC43E8-CC50-44F4-8E30-8D494B10C127}"/>
    <cellStyle name="Calculation 2 2 5 5 3 2 2" xfId="31329" xr:uid="{2935E1D6-E613-40E4-8C77-1625267E2935}"/>
    <cellStyle name="Calculation 2 2 5 5 4" xfId="22236" xr:uid="{C0C0E5B9-5D84-4316-8A42-6C4CB633C8EC}"/>
    <cellStyle name="Calculation 2 2 5 5 4 2" xfId="28423" xr:uid="{19095D6E-261A-437D-963B-291D7D58294E}"/>
    <cellStyle name="Calculation 2 2 5 5 5" xfId="24936" xr:uid="{1F645AA8-1602-41F6-9D10-23D1838F0EDB}"/>
    <cellStyle name="Calculation 2 2 5 5 5 2" xfId="29767" xr:uid="{73A23C44-6AB1-419F-B84D-AF4996C47348}"/>
    <cellStyle name="Calculation 2 2 5 5 6" xfId="27568" xr:uid="{B0956B93-2C0F-4AE6-8EE5-E8DADA82C43E}"/>
    <cellStyle name="Calculation 2 2 5 6" xfId="22307" xr:uid="{EB96A7AE-D426-46EB-B365-8FD81E1855AF}"/>
    <cellStyle name="Calculation 2 2 5 6 2" xfId="25007" xr:uid="{C9627831-B915-408E-BEA4-0969744328B4}"/>
    <cellStyle name="Calculation 2 2 5 6 2 2" xfId="29838" xr:uid="{114C7A8B-252B-44D6-AFA2-949D358C4EBF}"/>
    <cellStyle name="Calculation 2 2 5 6 3" xfId="28494" xr:uid="{CCBDC3B5-CD4B-44CC-8B21-F5E06F80575C}"/>
    <cellStyle name="Calculation 2 2 5 7" xfId="23666" xr:uid="{5EBA9A1A-96CC-421F-BD0A-D9F3F701AD2F}"/>
    <cellStyle name="Calculation 2 2 5 7 2" xfId="25864" xr:uid="{BE8BA467-AB71-4EFA-8A50-71AB77D19F5E}"/>
    <cellStyle name="Calculation 2 2 5 7 2 2" xfId="30690" xr:uid="{677B8FC3-ECA0-46DB-8680-95F1393F5031}"/>
    <cellStyle name="Calculation 2 2 5 8" xfId="21449" xr:uid="{86D97ACB-A0DE-4391-9677-9E9A75652217}"/>
    <cellStyle name="Calculation 2 2 5 8 2" xfId="27639" xr:uid="{B7C77E4F-A7AF-4276-88EE-976EAB5705EF}"/>
    <cellStyle name="Calculation 2 2 5 9" xfId="26768" xr:uid="{1850A19E-31DA-4345-BD18-7B17EBB1BD96}"/>
    <cellStyle name="Calculation 2 2 6" xfId="761" xr:uid="{00000000-0005-0000-0000-00000F030000}"/>
    <cellStyle name="Calculation 2 2 6 2" xfId="21370" xr:uid="{00000000-0005-0000-0000-000010030000}"/>
    <cellStyle name="Calculation 2 2 6 2 2" xfId="23087" xr:uid="{1105787B-782F-4495-B655-D63F9531F403}"/>
    <cellStyle name="Calculation 2 2 6 2 2 2" xfId="25787" xr:uid="{938851B0-B96D-4F1C-9C7A-496521159B6B}"/>
    <cellStyle name="Calculation 2 2 6 2 2 2 2" xfId="30615" xr:uid="{73B79660-2A7B-4C26-88A2-168948C43E0B}"/>
    <cellStyle name="Calculation 2 2 6 2 2 3" xfId="29271" xr:uid="{BEE5A53F-64FD-4060-979C-1CA42E362C62}"/>
    <cellStyle name="Calculation 2 2 6 2 3" xfId="24487" xr:uid="{E27CAFB7-3195-43B7-905C-0BC8AAE81171}"/>
    <cellStyle name="Calculation 2 2 6 2 3 2" xfId="26679" xr:uid="{26F0991B-E83C-4B52-B687-80C66F116735}"/>
    <cellStyle name="Calculation 2 2 6 2 3 2 2" xfId="31325" xr:uid="{22AE7DEF-2110-43DA-97BB-DB325A0DBC26}"/>
    <cellStyle name="Calculation 2 2 6 2 4" xfId="22232" xr:uid="{52222B15-491F-4BCF-93CE-22F1316F5806}"/>
    <cellStyle name="Calculation 2 2 6 2 4 2" xfId="28419" xr:uid="{F05F5B2A-1119-4E22-9AFC-44E1E8B013A3}"/>
    <cellStyle name="Calculation 2 2 6 2 5" xfId="24932" xr:uid="{0A4D9BC4-6654-4B54-AD46-ACA0B956B673}"/>
    <cellStyle name="Calculation 2 2 6 2 5 2" xfId="29763" xr:uid="{9CD30902-A6E3-4B7C-B822-246DEAB4D6EF}"/>
    <cellStyle name="Calculation 2 2 6 2 6" xfId="27564" xr:uid="{9BF3AED9-4698-48E0-90E2-FFAB703B952B}"/>
    <cellStyle name="Calculation 2 2 6 3" xfId="22311" xr:uid="{79807367-0F2C-47FC-BF4A-6C237A660C2D}"/>
    <cellStyle name="Calculation 2 2 6 3 2" xfId="25011" xr:uid="{74800670-431B-4238-91D2-C66B76A9A799}"/>
    <cellStyle name="Calculation 2 2 6 3 2 2" xfId="29842" xr:uid="{3441AD1A-FBEF-4B06-AE4C-D4A42EB04129}"/>
    <cellStyle name="Calculation 2 2 6 3 3" xfId="28498" xr:uid="{8314C572-4264-4290-80BB-CADA144DF1EA}"/>
    <cellStyle name="Calculation 2 2 6 4" xfId="23670" xr:uid="{25C87425-BF9B-46AC-93E9-E80D5E855FB0}"/>
    <cellStyle name="Calculation 2 2 6 4 2" xfId="25868" xr:uid="{53792B9E-1940-4665-B5B5-354FDF2C137A}"/>
    <cellStyle name="Calculation 2 2 6 4 2 2" xfId="30694" xr:uid="{BC0317A5-6A61-4E5D-BD20-38A30A33524A}"/>
    <cellStyle name="Calculation 2 2 6 5" xfId="21453" xr:uid="{22E744ED-2DA1-44E9-B83D-9963AB3FB848}"/>
    <cellStyle name="Calculation 2 2 6 5 2" xfId="27643" xr:uid="{D500482D-F16E-442F-8037-079A5FB6C5BD}"/>
    <cellStyle name="Calculation 2 2 6 6" xfId="26772" xr:uid="{23677C1C-F7E2-4520-82CF-41CF20C6AEAA}"/>
    <cellStyle name="Calculation 2 2 7" xfId="762" xr:uid="{00000000-0005-0000-0000-000011030000}"/>
    <cellStyle name="Calculation 2 2 7 2" xfId="21369" xr:uid="{00000000-0005-0000-0000-000012030000}"/>
    <cellStyle name="Calculation 2 2 7 2 2" xfId="23086" xr:uid="{D9AAD3CF-553D-4B18-9BE3-88036242E1EA}"/>
    <cellStyle name="Calculation 2 2 7 2 2 2" xfId="25786" xr:uid="{738BC6B9-06B0-48B2-95E2-FB4509DD8F7B}"/>
    <cellStyle name="Calculation 2 2 7 2 2 2 2" xfId="30614" xr:uid="{AEA1C3F0-3E7B-4065-BF3F-5F65EB964448}"/>
    <cellStyle name="Calculation 2 2 7 2 2 3" xfId="29270" xr:uid="{5F44E17F-16B9-412E-8825-1F68E97BE822}"/>
    <cellStyle name="Calculation 2 2 7 2 3" xfId="24486" xr:uid="{503A2712-1D11-49F6-8347-2B7A273BD0F2}"/>
    <cellStyle name="Calculation 2 2 7 2 3 2" xfId="26678" xr:uid="{DA1932B6-F085-4948-86A2-140C827D9F2E}"/>
    <cellStyle name="Calculation 2 2 7 2 3 2 2" xfId="31324" xr:uid="{A31BA4C3-091B-4BA8-9FF4-E51F255D98C5}"/>
    <cellStyle name="Calculation 2 2 7 2 4" xfId="22231" xr:uid="{C2931CB6-8D5B-4C99-92CD-FD59A86838EB}"/>
    <cellStyle name="Calculation 2 2 7 2 4 2" xfId="28418" xr:uid="{FDCF9A60-A6BA-481D-AB30-9E8378F9F589}"/>
    <cellStyle name="Calculation 2 2 7 2 5" xfId="24931" xr:uid="{5EB44F0C-8953-4CF2-8D66-38D47F102DF3}"/>
    <cellStyle name="Calculation 2 2 7 2 5 2" xfId="29762" xr:uid="{1BDEA6A8-7F81-4F96-9288-244354B1FF41}"/>
    <cellStyle name="Calculation 2 2 7 2 6" xfId="27563" xr:uid="{81800085-5C77-4589-B402-2BC36B2A8A6B}"/>
    <cellStyle name="Calculation 2 2 7 3" xfId="22312" xr:uid="{432BECDA-3F9E-4D3C-800D-D1E99126E684}"/>
    <cellStyle name="Calculation 2 2 7 3 2" xfId="25012" xr:uid="{DF5D50FE-D673-40E1-98F1-805741E70739}"/>
    <cellStyle name="Calculation 2 2 7 3 2 2" xfId="29843" xr:uid="{DA3A50AD-4DFD-4AA4-BFDB-A07AA0078B71}"/>
    <cellStyle name="Calculation 2 2 7 3 3" xfId="28499" xr:uid="{B63D1841-36B8-4687-A311-DFB4DD611F80}"/>
    <cellStyle name="Calculation 2 2 7 4" xfId="23671" xr:uid="{B65A8EEB-7847-494D-8B76-8418FC5628AB}"/>
    <cellStyle name="Calculation 2 2 7 4 2" xfId="25869" xr:uid="{0F429C67-A677-4FF4-8769-3B491E3E10C4}"/>
    <cellStyle name="Calculation 2 2 7 4 2 2" xfId="30695" xr:uid="{01F9FED7-0932-4079-A003-251C4F7F5736}"/>
    <cellStyle name="Calculation 2 2 7 5" xfId="21454" xr:uid="{0FD28E41-67B2-4D38-AA30-62229FBBBD64}"/>
    <cellStyle name="Calculation 2 2 7 5 2" xfId="27644" xr:uid="{D6272DAE-20BB-43D0-B5C7-D3902443E370}"/>
    <cellStyle name="Calculation 2 2 7 6" xfId="26773" xr:uid="{61F80BEC-AF58-49E1-AC8B-863621C20CF8}"/>
    <cellStyle name="Calculation 2 2 8" xfId="763" xr:uid="{00000000-0005-0000-0000-000013030000}"/>
    <cellStyle name="Calculation 2 2 8 2" xfId="21368" xr:uid="{00000000-0005-0000-0000-000014030000}"/>
    <cellStyle name="Calculation 2 2 8 2 2" xfId="23085" xr:uid="{DC9A1DBA-8FC6-44DF-B5B1-1E1E5B6DCC24}"/>
    <cellStyle name="Calculation 2 2 8 2 2 2" xfId="25785" xr:uid="{B8CA3BE2-D29C-45B7-BF30-159FDDE5BBC9}"/>
    <cellStyle name="Calculation 2 2 8 2 2 2 2" xfId="30613" xr:uid="{818377FF-D902-47AE-B4E3-BDD3C40505FB}"/>
    <cellStyle name="Calculation 2 2 8 2 2 3" xfId="29269" xr:uid="{8DBBC9F8-70FB-4945-9BBD-57B1D073FEFD}"/>
    <cellStyle name="Calculation 2 2 8 2 3" xfId="24485" xr:uid="{E3F8FF43-6141-445B-85BA-FDFF6EEA46DB}"/>
    <cellStyle name="Calculation 2 2 8 2 3 2" xfId="26677" xr:uid="{FDA2B9A9-3729-40E9-988D-47C5EF6DB39B}"/>
    <cellStyle name="Calculation 2 2 8 2 3 2 2" xfId="31323" xr:uid="{FF35CBDF-9691-4706-A1E8-A85900ADD8AA}"/>
    <cellStyle name="Calculation 2 2 8 2 4" xfId="22230" xr:uid="{00CC7617-518D-4805-97BC-AAD6701D8AD8}"/>
    <cellStyle name="Calculation 2 2 8 2 4 2" xfId="28417" xr:uid="{46A4C762-7AF5-4395-A859-6BED2581F319}"/>
    <cellStyle name="Calculation 2 2 8 2 5" xfId="24930" xr:uid="{00F2A01D-E54E-47E0-8DD5-2758FD6D3F4C}"/>
    <cellStyle name="Calculation 2 2 8 2 5 2" xfId="29761" xr:uid="{B8195B9E-C75C-4360-A2C8-C382E589D56A}"/>
    <cellStyle name="Calculation 2 2 8 2 6" xfId="27562" xr:uid="{0C4D5D28-42AD-43C3-BF29-CDA97FA903EA}"/>
    <cellStyle name="Calculation 2 2 8 3" xfId="22313" xr:uid="{A9651433-F271-4FD1-AE12-4162B2FE8AB2}"/>
    <cellStyle name="Calculation 2 2 8 3 2" xfId="25013" xr:uid="{06BD9CD7-13CD-4C48-98B5-399309238677}"/>
    <cellStyle name="Calculation 2 2 8 3 2 2" xfId="29844" xr:uid="{3B07A7AD-5AE7-460C-AB8B-8C86819D6348}"/>
    <cellStyle name="Calculation 2 2 8 3 3" xfId="28500" xr:uid="{2EE8EA00-39AF-469A-B5B6-D582323777B2}"/>
    <cellStyle name="Calculation 2 2 8 4" xfId="23672" xr:uid="{0EFBCF31-1FD5-4955-961F-3C71800103D6}"/>
    <cellStyle name="Calculation 2 2 8 4 2" xfId="25870" xr:uid="{DF26C60E-15C5-4412-A496-BD8FAD01CE3D}"/>
    <cellStyle name="Calculation 2 2 8 4 2 2" xfId="30696" xr:uid="{4ECE7268-A891-4F9A-BFF3-0135ADDF4EA3}"/>
    <cellStyle name="Calculation 2 2 8 5" xfId="21455" xr:uid="{93AA231C-8A87-4B84-95A9-7542308E7E0A}"/>
    <cellStyle name="Calculation 2 2 8 5 2" xfId="27645" xr:uid="{B38FE2B5-E140-43B0-84F2-B18EC39A46BB}"/>
    <cellStyle name="Calculation 2 2 8 6" xfId="26774" xr:uid="{8BA0D094-B4F8-4276-B2E7-71BC29BECCC9}"/>
    <cellStyle name="Calculation 2 2 9" xfId="764" xr:uid="{00000000-0005-0000-0000-000015030000}"/>
    <cellStyle name="Calculation 2 2 9 2" xfId="21367" xr:uid="{00000000-0005-0000-0000-000016030000}"/>
    <cellStyle name="Calculation 2 2 9 2 2" xfId="23084" xr:uid="{479D1D20-F06C-45E8-ABBD-08979AC50DFC}"/>
    <cellStyle name="Calculation 2 2 9 2 2 2" xfId="25784" xr:uid="{188A2829-D6BC-410F-9D01-0B55508372A8}"/>
    <cellStyle name="Calculation 2 2 9 2 2 2 2" xfId="30612" xr:uid="{77A2A7B3-9821-4416-8C80-F08431E33748}"/>
    <cellStyle name="Calculation 2 2 9 2 2 3" xfId="29268" xr:uid="{ECC6EFBA-01B7-4C85-8BC3-A3A3009E54A2}"/>
    <cellStyle name="Calculation 2 2 9 2 3" xfId="24484" xr:uid="{4F61A222-75F9-46D0-BC2A-CB29317324D6}"/>
    <cellStyle name="Calculation 2 2 9 2 3 2" xfId="26676" xr:uid="{CFA26702-BD97-4E7B-AF71-7D2CB9A1BA9D}"/>
    <cellStyle name="Calculation 2 2 9 2 3 2 2" xfId="31322" xr:uid="{65BCD7FD-2D5F-4D65-9A80-1378DF051139}"/>
    <cellStyle name="Calculation 2 2 9 2 4" xfId="22229" xr:uid="{1F09A379-0170-435C-9BB1-29FAED119EF9}"/>
    <cellStyle name="Calculation 2 2 9 2 4 2" xfId="28416" xr:uid="{5ED52F01-9315-4078-8993-0F177AECFBFD}"/>
    <cellStyle name="Calculation 2 2 9 2 5" xfId="24929" xr:uid="{D42D3251-C22D-457B-A7EC-2BDA293D6C68}"/>
    <cellStyle name="Calculation 2 2 9 2 5 2" xfId="29760" xr:uid="{A1D06D0A-72E9-4EFB-887C-1E9772BA1BB6}"/>
    <cellStyle name="Calculation 2 2 9 2 6" xfId="27561" xr:uid="{2854CD2A-6441-45F1-AD96-FADEDB110151}"/>
    <cellStyle name="Calculation 2 2 9 3" xfId="22314" xr:uid="{854368B2-67C6-41B1-8434-3B767D44D3C9}"/>
    <cellStyle name="Calculation 2 2 9 3 2" xfId="25014" xr:uid="{29338177-1025-4CCE-A687-2E06BB4A626C}"/>
    <cellStyle name="Calculation 2 2 9 3 2 2" xfId="29845" xr:uid="{AB4611F1-46F3-4681-8625-264547A25BFF}"/>
    <cellStyle name="Calculation 2 2 9 3 3" xfId="28501" xr:uid="{1E0A18BC-9B32-46CB-AC08-6538653C92C0}"/>
    <cellStyle name="Calculation 2 2 9 4" xfId="23673" xr:uid="{A75B63F0-9728-41D2-911A-7053DBE55D19}"/>
    <cellStyle name="Calculation 2 2 9 4 2" xfId="25871" xr:uid="{3C57B102-2D60-47F0-8729-29888B3D7EB4}"/>
    <cellStyle name="Calculation 2 2 9 4 2 2" xfId="30697" xr:uid="{E28ADC11-D700-44D7-A86B-0EF0146DBF9D}"/>
    <cellStyle name="Calculation 2 2 9 5" xfId="21456" xr:uid="{15DFE390-596B-4620-803B-29CCB9923155}"/>
    <cellStyle name="Calculation 2 2 9 5 2" xfId="27646" xr:uid="{C1BA91E0-88E4-4D06-BFC1-A501491A222B}"/>
    <cellStyle name="Calculation 2 2 9 6" xfId="26775" xr:uid="{1FC7E4D4-0682-4B3B-852E-5CEB2B40B8B9}"/>
    <cellStyle name="Calculation 2 20" xfId="21414" xr:uid="{362EBF1F-531E-49B7-B135-02A60AAE06C1}"/>
    <cellStyle name="Calculation 2 20 2" xfId="27604" xr:uid="{15AE3B1C-CD89-488E-B2BB-2B826FB10A29}"/>
    <cellStyle name="Calculation 2 21" xfId="26733" xr:uid="{604870B9-A5AF-4A93-BAD4-59511819FBE0}"/>
    <cellStyle name="Calculation 2 3" xfId="765" xr:uid="{00000000-0005-0000-0000-000017030000}"/>
    <cellStyle name="Calculation 2 3 2" xfId="766" xr:uid="{00000000-0005-0000-0000-000018030000}"/>
    <cellStyle name="Calculation 2 3 2 2" xfId="21366" xr:uid="{00000000-0005-0000-0000-000019030000}"/>
    <cellStyle name="Calculation 2 3 2 2 2" xfId="23083" xr:uid="{9E5B6626-1F21-427A-8BAC-EF9520924514}"/>
    <cellStyle name="Calculation 2 3 2 2 2 2" xfId="25783" xr:uid="{B933D2E4-0603-4A64-A12D-701B3E9F6920}"/>
    <cellStyle name="Calculation 2 3 2 2 2 2 2" xfId="30611" xr:uid="{D329F97C-7CC1-47E1-9952-3A95AC23F486}"/>
    <cellStyle name="Calculation 2 3 2 2 2 3" xfId="29267" xr:uid="{A07C611A-B364-41B0-B758-36D4021E2E56}"/>
    <cellStyle name="Calculation 2 3 2 2 3" xfId="24483" xr:uid="{1F56A13F-9D03-4D25-9CF4-74412A64425D}"/>
    <cellStyle name="Calculation 2 3 2 2 3 2" xfId="26675" xr:uid="{0E2A031F-84B6-4706-A474-5FEFA1B61D43}"/>
    <cellStyle name="Calculation 2 3 2 2 3 2 2" xfId="31321" xr:uid="{E7D4BC38-CC1D-404C-92A6-FA5CD5647567}"/>
    <cellStyle name="Calculation 2 3 2 2 4" xfId="22228" xr:uid="{84C43071-8D06-4E9F-8E81-F8E4237D4E45}"/>
    <cellStyle name="Calculation 2 3 2 2 4 2" xfId="28415" xr:uid="{87F20887-EE8A-4D47-B0C8-18BE0F419439}"/>
    <cellStyle name="Calculation 2 3 2 2 5" xfId="24928" xr:uid="{957F2273-C1A9-44DB-A2E9-8A1477538462}"/>
    <cellStyle name="Calculation 2 3 2 2 5 2" xfId="29759" xr:uid="{8A62691A-D641-4A40-8C40-1A474F052F96}"/>
    <cellStyle name="Calculation 2 3 2 2 6" xfId="27560" xr:uid="{C2268153-ADA4-4C6F-AFBA-6F6C7BE3C211}"/>
    <cellStyle name="Calculation 2 3 2 3" xfId="22315" xr:uid="{ACDB3902-7C43-48B0-BC98-145023F3B90E}"/>
    <cellStyle name="Calculation 2 3 2 3 2" xfId="25015" xr:uid="{81A303D7-3802-4B97-A5AB-B8DE0860C564}"/>
    <cellStyle name="Calculation 2 3 2 3 2 2" xfId="29846" xr:uid="{3015AAC5-8AE5-4ADB-96A0-A9AFE3C54FDA}"/>
    <cellStyle name="Calculation 2 3 2 3 3" xfId="28502" xr:uid="{64236F2F-CC07-4E61-9070-E6189A960878}"/>
    <cellStyle name="Calculation 2 3 2 4" xfId="23674" xr:uid="{0C05292E-3D4F-4D1C-B2D0-55FBAB890395}"/>
    <cellStyle name="Calculation 2 3 2 4 2" xfId="25872" xr:uid="{44AF2D5A-5C4C-44C2-B426-AC4B5A2AF4E3}"/>
    <cellStyle name="Calculation 2 3 2 4 2 2" xfId="30698" xr:uid="{44C81E2A-583F-414C-9679-F79A190BBBF8}"/>
    <cellStyle name="Calculation 2 3 2 5" xfId="21457" xr:uid="{DC6FB5F0-4088-4C4C-AB63-D5C551BE2BEA}"/>
    <cellStyle name="Calculation 2 3 2 5 2" xfId="27647" xr:uid="{2A28DBD5-D513-40CF-A15B-D257F596ABAA}"/>
    <cellStyle name="Calculation 2 3 2 6" xfId="26776" xr:uid="{7FE67C1F-60B9-4AF2-804C-488E5FD067DE}"/>
    <cellStyle name="Calculation 2 3 3" xfId="767" xr:uid="{00000000-0005-0000-0000-00001A030000}"/>
    <cellStyle name="Calculation 2 3 3 2" xfId="21365" xr:uid="{00000000-0005-0000-0000-00001B030000}"/>
    <cellStyle name="Calculation 2 3 3 2 2" xfId="23082" xr:uid="{89D2ACCC-9F95-4ED5-B0B9-5BC6947BF427}"/>
    <cellStyle name="Calculation 2 3 3 2 2 2" xfId="25782" xr:uid="{158254D9-C83D-4E12-BB7E-B29BA715AC48}"/>
    <cellStyle name="Calculation 2 3 3 2 2 2 2" xfId="30610" xr:uid="{C20F955E-7D70-4E9E-B72D-A235B4DB66B9}"/>
    <cellStyle name="Calculation 2 3 3 2 2 3" xfId="29266" xr:uid="{A83DB5F9-CA75-4797-BEF7-F1DE50AC4827}"/>
    <cellStyle name="Calculation 2 3 3 2 3" xfId="24482" xr:uid="{D921E13E-C6C5-4996-B813-6209ECD2AD30}"/>
    <cellStyle name="Calculation 2 3 3 2 3 2" xfId="26674" xr:uid="{35EB9075-1421-49CE-826E-69EEFE5926EB}"/>
    <cellStyle name="Calculation 2 3 3 2 3 2 2" xfId="31320" xr:uid="{E8D22D33-0B9D-4691-A9E8-9CDAF48252EF}"/>
    <cellStyle name="Calculation 2 3 3 2 4" xfId="22227" xr:uid="{2A509340-5B4F-43FF-BC8B-6CB10E8CF8E0}"/>
    <cellStyle name="Calculation 2 3 3 2 4 2" xfId="28414" xr:uid="{8E478CD6-0F0F-44CE-BD89-8252B3C7F887}"/>
    <cellStyle name="Calculation 2 3 3 2 5" xfId="24927" xr:uid="{C1F074AF-5321-4162-BB3D-6381ABF56CCD}"/>
    <cellStyle name="Calculation 2 3 3 2 5 2" xfId="29758" xr:uid="{E67A183D-0837-415F-B174-DBC78D02449B}"/>
    <cellStyle name="Calculation 2 3 3 2 6" xfId="27559" xr:uid="{75B8CAFC-9F6B-41FB-97D2-3B5E58D5D914}"/>
    <cellStyle name="Calculation 2 3 3 3" xfId="22316" xr:uid="{696E3A98-FD89-4F6D-93B7-400951B70F9A}"/>
    <cellStyle name="Calculation 2 3 3 3 2" xfId="25016" xr:uid="{0D6FF8B6-4DCC-42D7-A5D0-7E78122517D5}"/>
    <cellStyle name="Calculation 2 3 3 3 2 2" xfId="29847" xr:uid="{75C176B6-3BF1-4A67-B314-4A4F4DF0C997}"/>
    <cellStyle name="Calculation 2 3 3 3 3" xfId="28503" xr:uid="{EFABC7EB-4F18-4FDD-B9C3-342D338613E0}"/>
    <cellStyle name="Calculation 2 3 3 4" xfId="23675" xr:uid="{4DCB4158-6269-4761-859C-5B81892B5FC7}"/>
    <cellStyle name="Calculation 2 3 3 4 2" xfId="25873" xr:uid="{9F2D7A1E-774D-46CC-9ECF-6CC79C0FA24E}"/>
    <cellStyle name="Calculation 2 3 3 4 2 2" xfId="30699" xr:uid="{3BD6CCD1-2051-435F-9AE0-5040F73C6432}"/>
    <cellStyle name="Calculation 2 3 3 5" xfId="21458" xr:uid="{0697C20C-AF5C-4A01-8B6D-FBEAE6BFAD8B}"/>
    <cellStyle name="Calculation 2 3 3 5 2" xfId="27648" xr:uid="{7A75EA8F-E253-4703-9B6D-A83C1E877A97}"/>
    <cellStyle name="Calculation 2 3 3 6" xfId="26777" xr:uid="{A0A9BE1E-9EA4-4229-AB66-44C137E89845}"/>
    <cellStyle name="Calculation 2 3 4" xfId="768" xr:uid="{00000000-0005-0000-0000-00001C030000}"/>
    <cellStyle name="Calculation 2 3 4 2" xfId="21364" xr:uid="{00000000-0005-0000-0000-00001D030000}"/>
    <cellStyle name="Calculation 2 3 4 2 2" xfId="23081" xr:uid="{8FA4D8BB-5C2D-4AA8-98D4-4A1DD4BC76A7}"/>
    <cellStyle name="Calculation 2 3 4 2 2 2" xfId="25781" xr:uid="{4BF48D98-CA0B-469C-A806-6E8C77640254}"/>
    <cellStyle name="Calculation 2 3 4 2 2 2 2" xfId="30609" xr:uid="{7E2A750A-6F7C-435B-AD51-5E59FDF7CA33}"/>
    <cellStyle name="Calculation 2 3 4 2 2 3" xfId="29265" xr:uid="{17808B06-FBB9-4462-B9A1-492D2697B868}"/>
    <cellStyle name="Calculation 2 3 4 2 3" xfId="24481" xr:uid="{D28A5012-215D-446A-844E-078E4BB9E72D}"/>
    <cellStyle name="Calculation 2 3 4 2 3 2" xfId="26673" xr:uid="{8EB94CDA-4CCD-4540-93E0-196091E288A8}"/>
    <cellStyle name="Calculation 2 3 4 2 3 2 2" xfId="31319" xr:uid="{61D9839C-9929-4795-AB50-1B610592A838}"/>
    <cellStyle name="Calculation 2 3 4 2 4" xfId="22226" xr:uid="{48F94ECD-D9EC-47A5-A656-3771C4E971B6}"/>
    <cellStyle name="Calculation 2 3 4 2 4 2" xfId="28413" xr:uid="{6DE0E7E3-E719-48FF-88A6-D7B35FE19E49}"/>
    <cellStyle name="Calculation 2 3 4 2 5" xfId="24926" xr:uid="{9C07FB2A-D50B-4878-BB1F-3CB4A99BA09D}"/>
    <cellStyle name="Calculation 2 3 4 2 5 2" xfId="29757" xr:uid="{94A27A59-FECE-4E55-AA9B-812DDCC5AFF1}"/>
    <cellStyle name="Calculation 2 3 4 2 6" xfId="27558" xr:uid="{B09A6EEB-F62E-4739-989D-9BC81D64072A}"/>
    <cellStyle name="Calculation 2 3 4 3" xfId="22317" xr:uid="{05BBB09A-EA6D-44B0-9D64-5C19A63ED733}"/>
    <cellStyle name="Calculation 2 3 4 3 2" xfId="25017" xr:uid="{FAEBC502-D64E-4A92-975F-664B77E8794D}"/>
    <cellStyle name="Calculation 2 3 4 3 2 2" xfId="29848" xr:uid="{DE52DC25-F0C8-4C48-815D-052D34A68BC6}"/>
    <cellStyle name="Calculation 2 3 4 3 3" xfId="28504" xr:uid="{D7D515BD-5089-4DC6-B3FF-DD25DE3BE319}"/>
    <cellStyle name="Calculation 2 3 4 4" xfId="23676" xr:uid="{15ABAB56-4DB2-4329-ADCB-AB8FC9C86027}"/>
    <cellStyle name="Calculation 2 3 4 4 2" xfId="25874" xr:uid="{5E467F0C-A3C7-4797-B201-DFCA20CC8A09}"/>
    <cellStyle name="Calculation 2 3 4 4 2 2" xfId="30700" xr:uid="{2E9EC510-BAC2-430D-B770-0143986F3A36}"/>
    <cellStyle name="Calculation 2 3 4 5" xfId="21459" xr:uid="{80830CCF-1A2A-4C4F-A1D3-FF061E48E268}"/>
    <cellStyle name="Calculation 2 3 4 5 2" xfId="27649" xr:uid="{819E223C-3954-4C79-8E4C-36CD4ABD9540}"/>
    <cellStyle name="Calculation 2 3 4 6" xfId="26778" xr:uid="{DCE9B3F7-66A7-43A2-996C-B18F0627CF6A}"/>
    <cellStyle name="Calculation 2 3 5" xfId="769" xr:uid="{00000000-0005-0000-0000-00001E030000}"/>
    <cellStyle name="Calculation 2 3 5 2" xfId="21363" xr:uid="{00000000-0005-0000-0000-00001F030000}"/>
    <cellStyle name="Calculation 2 3 5 2 2" xfId="23080" xr:uid="{CFFB906D-E386-4D7B-A47E-EDCF33846D09}"/>
    <cellStyle name="Calculation 2 3 5 2 2 2" xfId="25780" xr:uid="{B8FF0698-AECF-450A-9882-3A5F9F8B9965}"/>
    <cellStyle name="Calculation 2 3 5 2 2 2 2" xfId="30608" xr:uid="{E33EFBD5-B47E-4337-B43E-E8088347BB57}"/>
    <cellStyle name="Calculation 2 3 5 2 2 3" xfId="29264" xr:uid="{3E92A444-C7D4-46DD-AB00-B9E9C794CA90}"/>
    <cellStyle name="Calculation 2 3 5 2 3" xfId="24480" xr:uid="{9C9160FF-AA94-4FDC-98CC-878A22ECDEE8}"/>
    <cellStyle name="Calculation 2 3 5 2 3 2" xfId="26672" xr:uid="{E13AD191-01B3-4641-94A9-90173F8C0CEA}"/>
    <cellStyle name="Calculation 2 3 5 2 3 2 2" xfId="31318" xr:uid="{D3D40D8C-870A-4553-B906-3AE48D784E36}"/>
    <cellStyle name="Calculation 2 3 5 2 4" xfId="22225" xr:uid="{FCCAF98D-28BA-4F64-9EB9-042B1442B5AA}"/>
    <cellStyle name="Calculation 2 3 5 2 4 2" xfId="28412" xr:uid="{47AC6E6E-A10A-400F-BA9F-26A81F1AEB9F}"/>
    <cellStyle name="Calculation 2 3 5 2 5" xfId="24925" xr:uid="{9B1BC193-8BEB-4A8D-BBA5-8F7CB4C372A2}"/>
    <cellStyle name="Calculation 2 3 5 2 5 2" xfId="29756" xr:uid="{E2C0CC42-756D-4298-87D3-42FA1DA29F88}"/>
    <cellStyle name="Calculation 2 3 5 2 6" xfId="27557" xr:uid="{D10DB230-9D63-4082-94B4-13BA21748EBA}"/>
    <cellStyle name="Calculation 2 3 5 3" xfId="22318" xr:uid="{E40CD0F3-22FB-4DA2-93CD-4B0A923FFD57}"/>
    <cellStyle name="Calculation 2 3 5 3 2" xfId="25018" xr:uid="{34519F33-7A95-4AE0-9008-0230A057CAE6}"/>
    <cellStyle name="Calculation 2 3 5 3 2 2" xfId="29849" xr:uid="{0043301D-D4C5-4B16-A7DC-09DCDB31B278}"/>
    <cellStyle name="Calculation 2 3 5 3 3" xfId="28505" xr:uid="{8CB165F5-888A-4887-9412-EF4C09E445CB}"/>
    <cellStyle name="Calculation 2 3 5 4" xfId="23677" xr:uid="{FFBB7634-5890-4DC5-BA69-99C31FD53AB8}"/>
    <cellStyle name="Calculation 2 3 5 4 2" xfId="25875" xr:uid="{C45A5340-EF5D-43C1-81F1-F7D3A8BB1D50}"/>
    <cellStyle name="Calculation 2 3 5 4 2 2" xfId="30701" xr:uid="{A944F1DC-C6C3-45D4-97D0-894060577C06}"/>
    <cellStyle name="Calculation 2 3 5 5" xfId="21460" xr:uid="{EEB9A2D1-0400-4F75-BE1A-6C08FF5143FD}"/>
    <cellStyle name="Calculation 2 3 5 5 2" xfId="27650" xr:uid="{E0962E79-FA66-493E-B412-F92017985318}"/>
    <cellStyle name="Calculation 2 3 5 6" xfId="26779" xr:uid="{32F0D553-70C3-45AF-9BFE-2D1AC04F25AE}"/>
    <cellStyle name="Calculation 2 4" xfId="770" xr:uid="{00000000-0005-0000-0000-000020030000}"/>
    <cellStyle name="Calculation 2 4 2" xfId="771" xr:uid="{00000000-0005-0000-0000-000021030000}"/>
    <cellStyle name="Calculation 2 4 2 2" xfId="21362" xr:uid="{00000000-0005-0000-0000-000022030000}"/>
    <cellStyle name="Calculation 2 4 2 2 2" xfId="23079" xr:uid="{D5A2A9F2-D3D9-43A3-9D8D-CD0862659296}"/>
    <cellStyle name="Calculation 2 4 2 2 2 2" xfId="25779" xr:uid="{1BCC9D3F-100E-48D4-867B-83897BA08EDE}"/>
    <cellStyle name="Calculation 2 4 2 2 2 2 2" xfId="30607" xr:uid="{CECE493C-1516-450B-8B5E-FB92EFFFFCD6}"/>
    <cellStyle name="Calculation 2 4 2 2 2 3" xfId="29263" xr:uid="{451797EB-54C7-4323-8E56-3A65A648DC45}"/>
    <cellStyle name="Calculation 2 4 2 2 3" xfId="24479" xr:uid="{94F0A83A-FB8D-4BEB-B982-94B4D8F0A925}"/>
    <cellStyle name="Calculation 2 4 2 2 3 2" xfId="26671" xr:uid="{E01C4979-7229-4498-BD23-9BF4CBB10830}"/>
    <cellStyle name="Calculation 2 4 2 2 3 2 2" xfId="31317" xr:uid="{8561A74F-D276-4A6C-977B-F29A916B8EA7}"/>
    <cellStyle name="Calculation 2 4 2 2 4" xfId="22224" xr:uid="{5EA66F44-FB6E-42B1-AB17-C247DBD7B1D4}"/>
    <cellStyle name="Calculation 2 4 2 2 4 2" xfId="28411" xr:uid="{109AE557-81AD-4D43-A967-CF1393789D33}"/>
    <cellStyle name="Calculation 2 4 2 2 5" xfId="24924" xr:uid="{B168647B-02DE-4A78-9F0F-B9BC24F09544}"/>
    <cellStyle name="Calculation 2 4 2 2 5 2" xfId="29755" xr:uid="{6AABC39A-F283-4F07-AE6A-6767CA00F5E7}"/>
    <cellStyle name="Calculation 2 4 2 2 6" xfId="27556" xr:uid="{76E96B10-4DC0-48C2-9FAF-859BC069B5C6}"/>
    <cellStyle name="Calculation 2 4 2 3" xfId="22319" xr:uid="{675D87B1-1050-4D6D-A39A-D19C72927B96}"/>
    <cellStyle name="Calculation 2 4 2 3 2" xfId="25019" xr:uid="{2B32FA85-836A-45FE-9F8B-9E6AA6D64163}"/>
    <cellStyle name="Calculation 2 4 2 3 2 2" xfId="29850" xr:uid="{2FEBE505-8C8A-4F17-8136-934E659C6FA5}"/>
    <cellStyle name="Calculation 2 4 2 3 3" xfId="28506" xr:uid="{2C5D27E0-F81A-4E54-B1F8-799A44616A79}"/>
    <cellStyle name="Calculation 2 4 2 4" xfId="23678" xr:uid="{B3B836C7-EB5F-4775-90BF-EA2F15F54573}"/>
    <cellStyle name="Calculation 2 4 2 4 2" xfId="25876" xr:uid="{02D1E470-B33F-484A-8AC3-EC3CF1C2B7A0}"/>
    <cellStyle name="Calculation 2 4 2 4 2 2" xfId="30702" xr:uid="{676EF093-CFD4-4EC9-AC68-0FF45065DBFC}"/>
    <cellStyle name="Calculation 2 4 2 5" xfId="21461" xr:uid="{CDA0F911-B00C-4B81-AA69-CC14C86E90DB}"/>
    <cellStyle name="Calculation 2 4 2 5 2" xfId="27651" xr:uid="{5B92FFAD-FBF3-4FF3-A7A5-BC7BAD9D2712}"/>
    <cellStyle name="Calculation 2 4 2 6" xfId="26780" xr:uid="{01EC49BF-5AA3-46F9-BD18-DDF113D9EDDC}"/>
    <cellStyle name="Calculation 2 4 3" xfId="772" xr:uid="{00000000-0005-0000-0000-000023030000}"/>
    <cellStyle name="Calculation 2 4 3 2" xfId="21361" xr:uid="{00000000-0005-0000-0000-000024030000}"/>
    <cellStyle name="Calculation 2 4 3 2 2" xfId="23078" xr:uid="{59EB589E-F5BF-455D-B745-8BB8A6D212B4}"/>
    <cellStyle name="Calculation 2 4 3 2 2 2" xfId="25778" xr:uid="{C3F8728C-D59A-4B68-A69F-AB17EDC25104}"/>
    <cellStyle name="Calculation 2 4 3 2 2 2 2" xfId="30606" xr:uid="{AAF84A8A-812F-49A2-AD42-BE6D481BABC9}"/>
    <cellStyle name="Calculation 2 4 3 2 2 3" xfId="29262" xr:uid="{362694C9-DF80-4B9B-9663-FC19269D3CB8}"/>
    <cellStyle name="Calculation 2 4 3 2 3" xfId="24478" xr:uid="{2D398F17-F9E1-44F6-A492-8F5E1004B1B7}"/>
    <cellStyle name="Calculation 2 4 3 2 3 2" xfId="26670" xr:uid="{8A07097A-127E-4885-9EB0-59A73DD22DF6}"/>
    <cellStyle name="Calculation 2 4 3 2 3 2 2" xfId="31316" xr:uid="{D762CBAD-9DEF-4DE5-9F3D-DD363CD0320B}"/>
    <cellStyle name="Calculation 2 4 3 2 4" xfId="22223" xr:uid="{7718473E-D2E2-4165-9831-94BC3C50A5E1}"/>
    <cellStyle name="Calculation 2 4 3 2 4 2" xfId="28410" xr:uid="{EBF9A9CF-DE8B-4626-9D1B-8DC417CF5144}"/>
    <cellStyle name="Calculation 2 4 3 2 5" xfId="24923" xr:uid="{7FA8C491-C428-41AA-9D8C-A45EF517CB0D}"/>
    <cellStyle name="Calculation 2 4 3 2 5 2" xfId="29754" xr:uid="{E6853C40-B14B-484A-BAB2-083290273E42}"/>
    <cellStyle name="Calculation 2 4 3 2 6" xfId="27555" xr:uid="{3829ABDB-9003-4E53-9A30-019C49A17494}"/>
    <cellStyle name="Calculation 2 4 3 3" xfId="22320" xr:uid="{FF425231-8748-4653-B668-148379629F01}"/>
    <cellStyle name="Calculation 2 4 3 3 2" xfId="25020" xr:uid="{246F70D3-C5F6-4233-864F-D2B423D4A2F5}"/>
    <cellStyle name="Calculation 2 4 3 3 2 2" xfId="29851" xr:uid="{751B277B-4B65-4840-9C42-C59A87887AD4}"/>
    <cellStyle name="Calculation 2 4 3 3 3" xfId="28507" xr:uid="{7B89350E-1D81-4C2E-9C7A-665EA9680EC9}"/>
    <cellStyle name="Calculation 2 4 3 4" xfId="23679" xr:uid="{F4679216-514B-4C17-AE3A-99AD802B03C4}"/>
    <cellStyle name="Calculation 2 4 3 4 2" xfId="25877" xr:uid="{78FE8BA5-60D5-4F7F-BA6E-3079FBAC9F1E}"/>
    <cellStyle name="Calculation 2 4 3 4 2 2" xfId="30703" xr:uid="{3DEC839B-DF61-4428-AA21-36F4CD4075C5}"/>
    <cellStyle name="Calculation 2 4 3 5" xfId="21462" xr:uid="{E49EECCD-6FA2-4744-8830-1B0C27EE3257}"/>
    <cellStyle name="Calculation 2 4 3 5 2" xfId="27652" xr:uid="{2243CF12-AF71-44AB-AB8E-BDFB8CFC3F32}"/>
    <cellStyle name="Calculation 2 4 3 6" xfId="26781" xr:uid="{F6C2C112-7EDB-483F-90F8-4C04B659A67B}"/>
    <cellStyle name="Calculation 2 4 4" xfId="773" xr:uid="{00000000-0005-0000-0000-000025030000}"/>
    <cellStyle name="Calculation 2 4 4 2" xfId="21360" xr:uid="{00000000-0005-0000-0000-000026030000}"/>
    <cellStyle name="Calculation 2 4 4 2 2" xfId="23077" xr:uid="{A1C3EDFB-26B3-4954-AB0B-79B438A4FAAE}"/>
    <cellStyle name="Calculation 2 4 4 2 2 2" xfId="25777" xr:uid="{8E3BE9B6-9545-484B-A8E2-88904799AA7C}"/>
    <cellStyle name="Calculation 2 4 4 2 2 2 2" xfId="30605" xr:uid="{096D1937-D35C-4539-B77D-0F6FB7CC7445}"/>
    <cellStyle name="Calculation 2 4 4 2 2 3" xfId="29261" xr:uid="{DE2A6AA2-874A-483B-AFB0-54DFD934D6D4}"/>
    <cellStyle name="Calculation 2 4 4 2 3" xfId="24477" xr:uid="{411CEEA6-4028-4652-8A15-2D463B033B0E}"/>
    <cellStyle name="Calculation 2 4 4 2 3 2" xfId="26669" xr:uid="{FD3F99A9-BCA8-4C53-B233-A3C6F207D2B1}"/>
    <cellStyle name="Calculation 2 4 4 2 3 2 2" xfId="31315" xr:uid="{15409E84-3A31-420E-81BF-99188BC028BB}"/>
    <cellStyle name="Calculation 2 4 4 2 4" xfId="22222" xr:uid="{914AB69A-AF20-4685-A405-6A78E71C1130}"/>
    <cellStyle name="Calculation 2 4 4 2 4 2" xfId="28409" xr:uid="{C43724F1-74BE-44F5-9538-CBED722663B0}"/>
    <cellStyle name="Calculation 2 4 4 2 5" xfId="24922" xr:uid="{881AD42E-C7A1-4EC2-B711-45FC60F86829}"/>
    <cellStyle name="Calculation 2 4 4 2 5 2" xfId="29753" xr:uid="{91285246-6FE1-4E70-BE2D-BAF6AD70308F}"/>
    <cellStyle name="Calculation 2 4 4 2 6" xfId="27554" xr:uid="{86B95857-B59E-458B-A3AA-99FA03B9B379}"/>
    <cellStyle name="Calculation 2 4 4 3" xfId="22321" xr:uid="{C2DA2043-706A-43F0-AB2F-268815A2D67A}"/>
    <cellStyle name="Calculation 2 4 4 3 2" xfId="25021" xr:uid="{713EECD0-5DEF-48C2-9574-6B100091BECD}"/>
    <cellStyle name="Calculation 2 4 4 3 2 2" xfId="29852" xr:uid="{6873BD7D-0FCB-47C0-856C-A36A0FD42449}"/>
    <cellStyle name="Calculation 2 4 4 3 3" xfId="28508" xr:uid="{8EE9390D-7034-44C6-910B-8CCE3C8202AB}"/>
    <cellStyle name="Calculation 2 4 4 4" xfId="23680" xr:uid="{F4AB2684-D3C0-42DA-AE84-105F03859226}"/>
    <cellStyle name="Calculation 2 4 4 4 2" xfId="25878" xr:uid="{BF879E59-AF34-443E-85F6-7C9C490C04B9}"/>
    <cellStyle name="Calculation 2 4 4 4 2 2" xfId="30704" xr:uid="{C1BABC94-23FD-4F26-9B01-CA2D3F046529}"/>
    <cellStyle name="Calculation 2 4 4 5" xfId="21463" xr:uid="{6FF973BE-3405-4AC0-88FE-B45FA509570F}"/>
    <cellStyle name="Calculation 2 4 4 5 2" xfId="27653" xr:uid="{C37921C4-4C77-4795-BC17-006AE6B7932F}"/>
    <cellStyle name="Calculation 2 4 4 6" xfId="26782" xr:uid="{4015C984-B38D-4AE6-91EB-2B0E0C0CDFF5}"/>
    <cellStyle name="Calculation 2 4 5" xfId="774" xr:uid="{00000000-0005-0000-0000-000027030000}"/>
    <cellStyle name="Calculation 2 4 5 2" xfId="21359" xr:uid="{00000000-0005-0000-0000-000028030000}"/>
    <cellStyle name="Calculation 2 4 5 2 2" xfId="23076" xr:uid="{189EF1D9-B68B-4F11-8062-55D25A27F746}"/>
    <cellStyle name="Calculation 2 4 5 2 2 2" xfId="25776" xr:uid="{EFDFD8B3-DBAC-4829-8490-E3C01078EDF1}"/>
    <cellStyle name="Calculation 2 4 5 2 2 2 2" xfId="30604" xr:uid="{762D1E3B-9753-43B5-9010-EE3B48639E8F}"/>
    <cellStyle name="Calculation 2 4 5 2 2 3" xfId="29260" xr:uid="{8DA98C34-2712-4D8E-93E6-B892A1748401}"/>
    <cellStyle name="Calculation 2 4 5 2 3" xfId="24476" xr:uid="{0523F8BB-B1D7-4228-83D9-C044ACBD1AB9}"/>
    <cellStyle name="Calculation 2 4 5 2 3 2" xfId="26668" xr:uid="{43296BB8-66B2-4E5F-B92D-B12786441BF4}"/>
    <cellStyle name="Calculation 2 4 5 2 3 2 2" xfId="31314" xr:uid="{9B278A16-5A81-4101-BDC4-910A40EE703A}"/>
    <cellStyle name="Calculation 2 4 5 2 4" xfId="22221" xr:uid="{EA453166-DB10-4E53-B224-B851D99B4F99}"/>
    <cellStyle name="Calculation 2 4 5 2 4 2" xfId="28408" xr:uid="{AB733C55-0231-4561-8DFC-A17DB0AD48C1}"/>
    <cellStyle name="Calculation 2 4 5 2 5" xfId="24921" xr:uid="{4ACEF5A8-5C08-452A-9DC0-2624B2185F38}"/>
    <cellStyle name="Calculation 2 4 5 2 5 2" xfId="29752" xr:uid="{FBF76666-FE52-46DF-81BC-CDEC5D62A277}"/>
    <cellStyle name="Calculation 2 4 5 2 6" xfId="27553" xr:uid="{E71717D1-D412-4175-8ABD-A560F589088B}"/>
    <cellStyle name="Calculation 2 4 5 3" xfId="22322" xr:uid="{00064872-43EC-4F8C-A3FD-18732D0FDC68}"/>
    <cellStyle name="Calculation 2 4 5 3 2" xfId="25022" xr:uid="{4657A343-14EF-4A55-806B-19ABF1D9A362}"/>
    <cellStyle name="Calculation 2 4 5 3 2 2" xfId="29853" xr:uid="{7784D820-C36B-4215-B74F-56F1857D2DA3}"/>
    <cellStyle name="Calculation 2 4 5 3 3" xfId="28509" xr:uid="{7E400ADA-663D-40D4-A50D-A8D30584F60B}"/>
    <cellStyle name="Calculation 2 4 5 4" xfId="23681" xr:uid="{A5C0B0EF-7F47-4052-A2BC-3733C9A5FE38}"/>
    <cellStyle name="Calculation 2 4 5 4 2" xfId="25879" xr:uid="{CC8E36EB-39C7-4C9B-BE75-9C721DB8CEAC}"/>
    <cellStyle name="Calculation 2 4 5 4 2 2" xfId="30705" xr:uid="{F0B97727-D73F-4D4D-95D4-EC44264F139B}"/>
    <cellStyle name="Calculation 2 4 5 5" xfId="21464" xr:uid="{A2DE297A-32C0-4A6E-AC39-753302728ADF}"/>
    <cellStyle name="Calculation 2 4 5 5 2" xfId="27654" xr:uid="{18D56433-EF40-4C10-9871-E9143722833F}"/>
    <cellStyle name="Calculation 2 4 5 6" xfId="26783" xr:uid="{B6EF0FE2-46A0-4B49-87DA-2DBD40CDB06E}"/>
    <cellStyle name="Calculation 2 5" xfId="775" xr:uid="{00000000-0005-0000-0000-000029030000}"/>
    <cellStyle name="Calculation 2 5 2" xfId="776" xr:uid="{00000000-0005-0000-0000-00002A030000}"/>
    <cellStyle name="Calculation 2 5 2 2" xfId="21358" xr:uid="{00000000-0005-0000-0000-00002B030000}"/>
    <cellStyle name="Calculation 2 5 2 2 2" xfId="23075" xr:uid="{1AFBA702-EC35-476F-A0AC-D8C3B84D34EB}"/>
    <cellStyle name="Calculation 2 5 2 2 2 2" xfId="25775" xr:uid="{723CC900-AAE8-492A-9463-9F2E653E2427}"/>
    <cellStyle name="Calculation 2 5 2 2 2 2 2" xfId="30603" xr:uid="{A1FDDED1-2329-4F38-A3F3-20D97C3E0628}"/>
    <cellStyle name="Calculation 2 5 2 2 2 3" xfId="29259" xr:uid="{DAE047AA-BE13-44E5-9D30-2A55D01511B6}"/>
    <cellStyle name="Calculation 2 5 2 2 3" xfId="24475" xr:uid="{0E5BCA2D-7F05-44B4-8F87-4841D6460656}"/>
    <cellStyle name="Calculation 2 5 2 2 3 2" xfId="26667" xr:uid="{327F607E-7546-47CD-87D7-272641464A4B}"/>
    <cellStyle name="Calculation 2 5 2 2 3 2 2" xfId="31313" xr:uid="{F739A50B-AD55-4982-B114-83A813F15031}"/>
    <cellStyle name="Calculation 2 5 2 2 4" xfId="22220" xr:uid="{5666CF76-DD1B-486E-8B06-E62AA7283848}"/>
    <cellStyle name="Calculation 2 5 2 2 4 2" xfId="28407" xr:uid="{9AC5B444-5103-4E32-8C3E-7337F4523176}"/>
    <cellStyle name="Calculation 2 5 2 2 5" xfId="24920" xr:uid="{114775ED-8A3D-417F-AA7A-62E249B9622B}"/>
    <cellStyle name="Calculation 2 5 2 2 5 2" xfId="29751" xr:uid="{57C8562A-257C-460E-9E58-87A46F339BCD}"/>
    <cellStyle name="Calculation 2 5 2 2 6" xfId="27552" xr:uid="{7A410BFE-6AF3-42D6-BCF4-B9A3FA56B5CF}"/>
    <cellStyle name="Calculation 2 5 2 3" xfId="22323" xr:uid="{0E87FC4E-4F5A-40FB-9CCF-E75390B75EB3}"/>
    <cellStyle name="Calculation 2 5 2 3 2" xfId="25023" xr:uid="{3A88ACCE-C7E8-4020-A80F-456EBC68B59E}"/>
    <cellStyle name="Calculation 2 5 2 3 2 2" xfId="29854" xr:uid="{24AD9D60-023F-46D6-8556-A461D222A0D4}"/>
    <cellStyle name="Calculation 2 5 2 3 3" xfId="28510" xr:uid="{63BC0826-067F-48C6-BBE2-7F8D90326B16}"/>
    <cellStyle name="Calculation 2 5 2 4" xfId="23682" xr:uid="{2CFA24BB-0C38-43FA-8380-15750C549B5C}"/>
    <cellStyle name="Calculation 2 5 2 4 2" xfId="25880" xr:uid="{984DDEC6-EBDB-438B-B42C-732AA26D72F5}"/>
    <cellStyle name="Calculation 2 5 2 4 2 2" xfId="30706" xr:uid="{DC94382E-D43F-474D-96A5-87AFBB2A716D}"/>
    <cellStyle name="Calculation 2 5 2 5" xfId="21465" xr:uid="{6508646B-72F0-4E7E-8F5B-1675AB8D9022}"/>
    <cellStyle name="Calculation 2 5 2 5 2" xfId="27655" xr:uid="{CF8757AD-6FFD-4103-9470-7180127434AB}"/>
    <cellStyle name="Calculation 2 5 2 6" xfId="26784" xr:uid="{EE2E1F5F-95C2-4A7D-8251-8610E17D3461}"/>
    <cellStyle name="Calculation 2 5 3" xfId="777" xr:uid="{00000000-0005-0000-0000-00002C030000}"/>
    <cellStyle name="Calculation 2 5 3 2" xfId="21357" xr:uid="{00000000-0005-0000-0000-00002D030000}"/>
    <cellStyle name="Calculation 2 5 3 2 2" xfId="23074" xr:uid="{E5402441-BE5C-464D-80FC-5901E3E88762}"/>
    <cellStyle name="Calculation 2 5 3 2 2 2" xfId="25774" xr:uid="{7D67DB19-28C6-40F5-BF3C-A71342C93560}"/>
    <cellStyle name="Calculation 2 5 3 2 2 2 2" xfId="30602" xr:uid="{90B583E9-2B0F-4C66-9446-776A7CD31DFB}"/>
    <cellStyle name="Calculation 2 5 3 2 2 3" xfId="29258" xr:uid="{5A58C21B-B24B-4365-81CF-23E8778C41B3}"/>
    <cellStyle name="Calculation 2 5 3 2 3" xfId="24474" xr:uid="{7AEA52E4-5F32-494A-B048-C68F6B5387DA}"/>
    <cellStyle name="Calculation 2 5 3 2 3 2" xfId="26666" xr:uid="{74466B10-2CD0-4441-93C6-B3EC61BC1244}"/>
    <cellStyle name="Calculation 2 5 3 2 3 2 2" xfId="31312" xr:uid="{32652E14-766E-4AA3-BC83-44516D35D5A3}"/>
    <cellStyle name="Calculation 2 5 3 2 4" xfId="22219" xr:uid="{FB8C390D-8A99-4411-981F-F9F91EB86D2B}"/>
    <cellStyle name="Calculation 2 5 3 2 4 2" xfId="28406" xr:uid="{2FFCEB33-2BA8-4221-A040-D53E5BCB8386}"/>
    <cellStyle name="Calculation 2 5 3 2 5" xfId="24919" xr:uid="{12E0F06D-69A9-46B3-AFB8-EC17B5B2DE43}"/>
    <cellStyle name="Calculation 2 5 3 2 5 2" xfId="29750" xr:uid="{0863A3E5-BF64-4541-B0D7-BAB04139B66D}"/>
    <cellStyle name="Calculation 2 5 3 2 6" xfId="27551" xr:uid="{5CD2962E-DE43-49FB-9602-C9BF72FD5CDE}"/>
    <cellStyle name="Calculation 2 5 3 3" xfId="22324" xr:uid="{DBB40FEF-BE34-4681-ADC9-E01E8A19B52C}"/>
    <cellStyle name="Calculation 2 5 3 3 2" xfId="25024" xr:uid="{8B9854DF-D197-4206-9F89-69DBC3E011CF}"/>
    <cellStyle name="Calculation 2 5 3 3 2 2" xfId="29855" xr:uid="{7DE711FE-E48E-4707-ADB7-7DA51698AF7F}"/>
    <cellStyle name="Calculation 2 5 3 3 3" xfId="28511" xr:uid="{1C0C46B3-4DE2-48EA-8D47-375DE8AC7F62}"/>
    <cellStyle name="Calculation 2 5 3 4" xfId="23683" xr:uid="{5847A715-8355-4A8D-AA29-A670AD3EE34D}"/>
    <cellStyle name="Calculation 2 5 3 4 2" xfId="25881" xr:uid="{8D42EFCE-77B4-413B-B5F8-DE185AC30C95}"/>
    <cellStyle name="Calculation 2 5 3 4 2 2" xfId="30707" xr:uid="{6CCE62B2-4DC7-4078-8B41-A10859D46818}"/>
    <cellStyle name="Calculation 2 5 3 5" xfId="21466" xr:uid="{F5A8D87D-A7EA-4576-8B0E-34ACFCC0BA8C}"/>
    <cellStyle name="Calculation 2 5 3 5 2" xfId="27656" xr:uid="{B112A29B-131B-4C63-ACCF-BFFE784E959E}"/>
    <cellStyle name="Calculation 2 5 3 6" xfId="26785" xr:uid="{4C01686E-CD69-47C5-B38B-A95FDD05EEF9}"/>
    <cellStyle name="Calculation 2 5 4" xfId="778" xr:uid="{00000000-0005-0000-0000-00002E030000}"/>
    <cellStyle name="Calculation 2 5 4 2" xfId="21356" xr:uid="{00000000-0005-0000-0000-00002F030000}"/>
    <cellStyle name="Calculation 2 5 4 2 2" xfId="23073" xr:uid="{A0375C90-4F9A-4150-9761-0980B34A007C}"/>
    <cellStyle name="Calculation 2 5 4 2 2 2" xfId="25773" xr:uid="{0394BEA0-E929-46DE-9339-C096D74D5732}"/>
    <cellStyle name="Calculation 2 5 4 2 2 2 2" xfId="30601" xr:uid="{8072384F-F5EC-46F7-84EC-659C010B3194}"/>
    <cellStyle name="Calculation 2 5 4 2 2 3" xfId="29257" xr:uid="{B1B114BE-E274-4982-A09A-25B8C3E5BBB9}"/>
    <cellStyle name="Calculation 2 5 4 2 3" xfId="24473" xr:uid="{A3A8920A-ADAD-4F94-9595-E74DBEE3A3E9}"/>
    <cellStyle name="Calculation 2 5 4 2 3 2" xfId="26665" xr:uid="{37838CAE-9984-4D7A-8429-3736533B1130}"/>
    <cellStyle name="Calculation 2 5 4 2 3 2 2" xfId="31311" xr:uid="{CA0150A5-6269-4BF8-AC93-20C77FC3435D}"/>
    <cellStyle name="Calculation 2 5 4 2 4" xfId="22218" xr:uid="{4037B79E-49AF-4B0D-AB1F-C93D1ADAECEC}"/>
    <cellStyle name="Calculation 2 5 4 2 4 2" xfId="28405" xr:uid="{F8341485-B24D-4514-A1EB-34EBC0CD45E1}"/>
    <cellStyle name="Calculation 2 5 4 2 5" xfId="24918" xr:uid="{CD91BF48-095B-46A8-9D17-D1065DFCE03D}"/>
    <cellStyle name="Calculation 2 5 4 2 5 2" xfId="29749" xr:uid="{F55BAB86-35A6-4075-AC72-1228F990F7B0}"/>
    <cellStyle name="Calculation 2 5 4 2 6" xfId="27550" xr:uid="{2E697510-EC19-4422-90A8-66BF9C402335}"/>
    <cellStyle name="Calculation 2 5 4 3" xfId="22325" xr:uid="{697D7B34-6030-4409-A7C1-919CA62CF556}"/>
    <cellStyle name="Calculation 2 5 4 3 2" xfId="25025" xr:uid="{40E5726E-CF4F-47D4-8BCB-AAAA93267DD8}"/>
    <cellStyle name="Calculation 2 5 4 3 2 2" xfId="29856" xr:uid="{844A64DE-067B-4CA1-AB7E-6977C2CEC2C6}"/>
    <cellStyle name="Calculation 2 5 4 3 3" xfId="28512" xr:uid="{CB8AD646-45E5-4958-AD73-5B8116E15225}"/>
    <cellStyle name="Calculation 2 5 4 4" xfId="23684" xr:uid="{6767EC05-14F8-4F2E-AE73-241C6A3951D4}"/>
    <cellStyle name="Calculation 2 5 4 4 2" xfId="25882" xr:uid="{44BB96C8-98DB-4070-917F-AF21683BC813}"/>
    <cellStyle name="Calculation 2 5 4 4 2 2" xfId="30708" xr:uid="{9ACB3EBC-4B75-4B4C-8B82-A93B0764A165}"/>
    <cellStyle name="Calculation 2 5 4 5" xfId="21467" xr:uid="{CDD3E28D-791A-4FBD-96A9-F09614786257}"/>
    <cellStyle name="Calculation 2 5 4 5 2" xfId="27657" xr:uid="{86609FF4-ADC0-4346-9EEC-C593F3BFE8A3}"/>
    <cellStyle name="Calculation 2 5 4 6" xfId="26786" xr:uid="{A225B46B-A3DC-476C-91EA-B811C2324ABF}"/>
    <cellStyle name="Calculation 2 5 5" xfId="779" xr:uid="{00000000-0005-0000-0000-000030030000}"/>
    <cellStyle name="Calculation 2 5 5 2" xfId="21355" xr:uid="{00000000-0005-0000-0000-000031030000}"/>
    <cellStyle name="Calculation 2 5 5 2 2" xfId="23072" xr:uid="{59778EBB-80CF-4478-B79B-A40A5F765B0D}"/>
    <cellStyle name="Calculation 2 5 5 2 2 2" xfId="25772" xr:uid="{E7E07D93-FC57-4213-B941-85EC36BC1C7D}"/>
    <cellStyle name="Calculation 2 5 5 2 2 2 2" xfId="30600" xr:uid="{4CDE3242-EA19-4EC8-A492-48D3383DA870}"/>
    <cellStyle name="Calculation 2 5 5 2 2 3" xfId="29256" xr:uid="{7C6F13E3-98E1-4D9D-B0FF-9A8BA6580555}"/>
    <cellStyle name="Calculation 2 5 5 2 3" xfId="24472" xr:uid="{BDDF4F4F-95DD-4D2F-941D-D41C26DBDBB3}"/>
    <cellStyle name="Calculation 2 5 5 2 3 2" xfId="26664" xr:uid="{CED873F7-514E-4FBD-9F89-0DB50F7E0E05}"/>
    <cellStyle name="Calculation 2 5 5 2 3 2 2" xfId="31310" xr:uid="{EAFB3F8A-42A0-47A5-A2E6-C0F74607A7C7}"/>
    <cellStyle name="Calculation 2 5 5 2 4" xfId="22217" xr:uid="{B750469B-47F4-44D2-9816-7A494968D68D}"/>
    <cellStyle name="Calculation 2 5 5 2 4 2" xfId="28404" xr:uid="{8C7D908A-79A2-44BB-B80D-5752302A582F}"/>
    <cellStyle name="Calculation 2 5 5 2 5" xfId="24917" xr:uid="{2D954AAB-23F7-4D73-918E-FE99A3794D3F}"/>
    <cellStyle name="Calculation 2 5 5 2 5 2" xfId="29748" xr:uid="{93CBDD20-4FE2-4B80-8F9E-587F79D82FA9}"/>
    <cellStyle name="Calculation 2 5 5 2 6" xfId="27549" xr:uid="{850172A4-CEF2-4856-B4CE-EBF0FDB6C387}"/>
    <cellStyle name="Calculation 2 5 5 3" xfId="22326" xr:uid="{3CEC075E-89A9-4D24-ADBA-5364A082E7B8}"/>
    <cellStyle name="Calculation 2 5 5 3 2" xfId="25026" xr:uid="{67382B4A-31C9-4ECA-84A5-AE257805FE97}"/>
    <cellStyle name="Calculation 2 5 5 3 2 2" xfId="29857" xr:uid="{A295B855-65F8-4CCA-9C03-1FF5E8B87ABC}"/>
    <cellStyle name="Calculation 2 5 5 3 3" xfId="28513" xr:uid="{2A88B193-3103-42E1-9A71-CBC7D0E1764A}"/>
    <cellStyle name="Calculation 2 5 5 4" xfId="23685" xr:uid="{B4AE5144-B29B-4242-A6EF-189F97BCCD7F}"/>
    <cellStyle name="Calculation 2 5 5 4 2" xfId="25883" xr:uid="{2ED6ED3D-5D92-470F-ABAE-2644205C0A8B}"/>
    <cellStyle name="Calculation 2 5 5 4 2 2" xfId="30709" xr:uid="{58307441-BDF1-4296-9813-3D35087764FB}"/>
    <cellStyle name="Calculation 2 5 5 5" xfId="21468" xr:uid="{42F9A88A-1BE0-4999-B5DC-F600DDFB9A22}"/>
    <cellStyle name="Calculation 2 5 5 5 2" xfId="27658" xr:uid="{9F4117D8-BC8F-4CD0-9DE3-77CD95114F94}"/>
    <cellStyle name="Calculation 2 5 5 6" xfId="26787" xr:uid="{4193D39C-3E6E-4F55-BB5C-304CDD573203}"/>
    <cellStyle name="Calculation 2 6" xfId="780" xr:uid="{00000000-0005-0000-0000-000032030000}"/>
    <cellStyle name="Calculation 2 6 2" xfId="781" xr:uid="{00000000-0005-0000-0000-000033030000}"/>
    <cellStyle name="Calculation 2 6 2 2" xfId="21354" xr:uid="{00000000-0005-0000-0000-000034030000}"/>
    <cellStyle name="Calculation 2 6 2 2 2" xfId="23071" xr:uid="{93F7DBA1-DF58-4E0C-978F-AEADDF385D02}"/>
    <cellStyle name="Calculation 2 6 2 2 2 2" xfId="25771" xr:uid="{F1CBF2F8-FE3C-4F6B-8704-CC676A00B94C}"/>
    <cellStyle name="Calculation 2 6 2 2 2 2 2" xfId="30599" xr:uid="{3916FF18-3CCF-40D6-835F-2FDE7790965F}"/>
    <cellStyle name="Calculation 2 6 2 2 2 3" xfId="29255" xr:uid="{1D323889-8004-47C0-8C6A-03FD715E372F}"/>
    <cellStyle name="Calculation 2 6 2 2 3" xfId="24471" xr:uid="{CB275F35-C4E6-47A1-9100-0D6A11FE3375}"/>
    <cellStyle name="Calculation 2 6 2 2 3 2" xfId="26663" xr:uid="{B3C62B93-C8B1-4498-8393-94984AF09F20}"/>
    <cellStyle name="Calculation 2 6 2 2 3 2 2" xfId="31309" xr:uid="{F1F364D7-0F57-4CF6-A49D-6087FF003D42}"/>
    <cellStyle name="Calculation 2 6 2 2 4" xfId="22216" xr:uid="{C954CCBF-5FF1-4FE1-97E3-B45B81216422}"/>
    <cellStyle name="Calculation 2 6 2 2 4 2" xfId="28403" xr:uid="{EB291D2C-9E42-47C1-991B-CF4CF54A5F3B}"/>
    <cellStyle name="Calculation 2 6 2 2 5" xfId="24916" xr:uid="{DB2A0BA3-FFFF-4B75-8D65-42BA2061F628}"/>
    <cellStyle name="Calculation 2 6 2 2 5 2" xfId="29747" xr:uid="{DC7E5D7B-6E5F-40D5-A68F-0C2066715D51}"/>
    <cellStyle name="Calculation 2 6 2 2 6" xfId="27548" xr:uid="{CE4858D0-EF34-4EE2-A942-666098ED693F}"/>
    <cellStyle name="Calculation 2 6 2 3" xfId="22327" xr:uid="{26C82552-6120-4DFA-8E8D-BF21F459217D}"/>
    <cellStyle name="Calculation 2 6 2 3 2" xfId="25027" xr:uid="{D31A7DB0-9796-49BE-81C7-D8BDA89275D9}"/>
    <cellStyle name="Calculation 2 6 2 3 2 2" xfId="29858" xr:uid="{9BF70735-D8E3-4627-AA78-3471328BB998}"/>
    <cellStyle name="Calculation 2 6 2 3 3" xfId="28514" xr:uid="{3EE0515E-659D-4112-B38C-330E41FCD523}"/>
    <cellStyle name="Calculation 2 6 2 4" xfId="23686" xr:uid="{188309F0-2F42-4B83-81AA-E38300DEF14A}"/>
    <cellStyle name="Calculation 2 6 2 4 2" xfId="25884" xr:uid="{DA48CFC0-6AF2-4FDB-99C5-5F0335121178}"/>
    <cellStyle name="Calculation 2 6 2 4 2 2" xfId="30710" xr:uid="{F94212D5-6A00-4FF7-883D-1DAD030C4EC0}"/>
    <cellStyle name="Calculation 2 6 2 5" xfId="21469" xr:uid="{FC272B34-A120-443B-9A16-1BF9B2265617}"/>
    <cellStyle name="Calculation 2 6 2 5 2" xfId="27659" xr:uid="{CA4CDA0B-0E30-4069-BA13-781AE0821996}"/>
    <cellStyle name="Calculation 2 6 2 6" xfId="26788" xr:uid="{F5F44B60-A0F7-4B62-9E83-D556904C7070}"/>
    <cellStyle name="Calculation 2 6 3" xfId="782" xr:uid="{00000000-0005-0000-0000-000035030000}"/>
    <cellStyle name="Calculation 2 6 3 2" xfId="21353" xr:uid="{00000000-0005-0000-0000-000036030000}"/>
    <cellStyle name="Calculation 2 6 3 2 2" xfId="23070" xr:uid="{A7A927EE-280C-42F3-A590-1ED660C71CB1}"/>
    <cellStyle name="Calculation 2 6 3 2 2 2" xfId="25770" xr:uid="{FC944FAC-4377-407C-A647-71091A4F9D79}"/>
    <cellStyle name="Calculation 2 6 3 2 2 2 2" xfId="30598" xr:uid="{A14C1A9E-4614-4C0E-848B-E84644E50137}"/>
    <cellStyle name="Calculation 2 6 3 2 2 3" xfId="29254" xr:uid="{C42C7584-DE8D-4AF0-83FA-1897ADAD537D}"/>
    <cellStyle name="Calculation 2 6 3 2 3" xfId="24470" xr:uid="{96F2AF83-E2EA-4EBE-980E-6711E3B58815}"/>
    <cellStyle name="Calculation 2 6 3 2 3 2" xfId="26662" xr:uid="{84725DC7-010A-4ED1-8F50-3C92BDA4DD1F}"/>
    <cellStyle name="Calculation 2 6 3 2 3 2 2" xfId="31308" xr:uid="{40416EE6-5E6E-4A90-A370-26291EEDED4D}"/>
    <cellStyle name="Calculation 2 6 3 2 4" xfId="22215" xr:uid="{5D747F89-1AB4-4A10-9276-460416BC222F}"/>
    <cellStyle name="Calculation 2 6 3 2 4 2" xfId="28402" xr:uid="{26B82E88-E29F-4D4F-A57A-D6E7072750BC}"/>
    <cellStyle name="Calculation 2 6 3 2 5" xfId="24915" xr:uid="{86C13937-C225-4404-8463-C4152AF007F6}"/>
    <cellStyle name="Calculation 2 6 3 2 5 2" xfId="29746" xr:uid="{F2EF51FF-CCCE-438F-95FD-148FC8A09D52}"/>
    <cellStyle name="Calculation 2 6 3 2 6" xfId="27547" xr:uid="{B19011D1-5996-4341-82F8-C33A6A197B99}"/>
    <cellStyle name="Calculation 2 6 3 3" xfId="22328" xr:uid="{9B6D384B-7665-4227-AEF4-4F6429F9CB14}"/>
    <cellStyle name="Calculation 2 6 3 3 2" xfId="25028" xr:uid="{B0F71F1E-783D-4BE2-84E0-68EA49596F10}"/>
    <cellStyle name="Calculation 2 6 3 3 2 2" xfId="29859" xr:uid="{A770EB4E-1A9A-4E1C-A3C6-A6E233B2912D}"/>
    <cellStyle name="Calculation 2 6 3 3 3" xfId="28515" xr:uid="{73506088-E54D-4354-9670-ED8BE32F51A8}"/>
    <cellStyle name="Calculation 2 6 3 4" xfId="23687" xr:uid="{AEDD731D-9656-47E5-9F17-CA5B8311AAAF}"/>
    <cellStyle name="Calculation 2 6 3 4 2" xfId="25885" xr:uid="{D8D0C93B-C28F-4048-B908-88382657033B}"/>
    <cellStyle name="Calculation 2 6 3 4 2 2" xfId="30711" xr:uid="{46A4F302-A859-4369-941C-8EB112AD7D02}"/>
    <cellStyle name="Calculation 2 6 3 5" xfId="21470" xr:uid="{8A20421B-AC26-450C-8A59-ACFFCA6C58F2}"/>
    <cellStyle name="Calculation 2 6 3 5 2" xfId="27660" xr:uid="{BBA18984-BCE3-468B-9CA8-A164E40E673B}"/>
    <cellStyle name="Calculation 2 6 3 6" xfId="26789" xr:uid="{728F4777-A003-420F-9285-9A25252FDD40}"/>
    <cellStyle name="Calculation 2 6 4" xfId="783" xr:uid="{00000000-0005-0000-0000-000037030000}"/>
    <cellStyle name="Calculation 2 6 4 2" xfId="21352" xr:uid="{00000000-0005-0000-0000-000038030000}"/>
    <cellStyle name="Calculation 2 6 4 2 2" xfId="23069" xr:uid="{587B5012-9F7B-4EA5-9953-AB9F347CB275}"/>
    <cellStyle name="Calculation 2 6 4 2 2 2" xfId="25769" xr:uid="{DFDEE820-385E-4067-AC78-68B9C81A9071}"/>
    <cellStyle name="Calculation 2 6 4 2 2 2 2" xfId="30597" xr:uid="{C4D3B545-72C9-46E6-8E2A-0A8E0BD7B55D}"/>
    <cellStyle name="Calculation 2 6 4 2 2 3" xfId="29253" xr:uid="{6A34383C-EB14-443A-ACC1-602E5F42AF91}"/>
    <cellStyle name="Calculation 2 6 4 2 3" xfId="24469" xr:uid="{33C847AA-F2BE-4EAB-A6D5-ED4B173F875E}"/>
    <cellStyle name="Calculation 2 6 4 2 3 2" xfId="26661" xr:uid="{C2AD2074-4ED0-4E7F-9E52-6A46BEE7A1A6}"/>
    <cellStyle name="Calculation 2 6 4 2 3 2 2" xfId="31307" xr:uid="{021751D9-B58F-4FD0-BC61-2FE07461A667}"/>
    <cellStyle name="Calculation 2 6 4 2 4" xfId="22214" xr:uid="{B90C725F-9E7E-4B6D-9937-7ED8458FE1C0}"/>
    <cellStyle name="Calculation 2 6 4 2 4 2" xfId="28401" xr:uid="{F76B3ECE-E673-418E-8034-43A6E449E927}"/>
    <cellStyle name="Calculation 2 6 4 2 5" xfId="24914" xr:uid="{2B48C815-C434-4557-96F1-F887161A43C0}"/>
    <cellStyle name="Calculation 2 6 4 2 5 2" xfId="29745" xr:uid="{A2373473-F0D4-4B90-BF28-BD2618417B32}"/>
    <cellStyle name="Calculation 2 6 4 2 6" xfId="27546" xr:uid="{8A0B131F-3C4D-40E6-A6CD-6DC515ED1C71}"/>
    <cellStyle name="Calculation 2 6 4 3" xfId="22329" xr:uid="{3D44786D-5D79-4127-AEC4-0FC8725DB8D6}"/>
    <cellStyle name="Calculation 2 6 4 3 2" xfId="25029" xr:uid="{9FA10165-C29D-4188-800D-5D60FD31FE65}"/>
    <cellStyle name="Calculation 2 6 4 3 2 2" xfId="29860" xr:uid="{E6F2E76E-C600-413E-956E-AE8FED8B29EB}"/>
    <cellStyle name="Calculation 2 6 4 3 3" xfId="28516" xr:uid="{4E3E4F8F-10A8-495C-8E8B-C626D4152625}"/>
    <cellStyle name="Calculation 2 6 4 4" xfId="23688" xr:uid="{DF0672D1-F342-4096-B6EC-89A05AF55C9E}"/>
    <cellStyle name="Calculation 2 6 4 4 2" xfId="25886" xr:uid="{151B6AD7-EC7C-4EB8-8C45-DCDEA9AFF9C0}"/>
    <cellStyle name="Calculation 2 6 4 4 2 2" xfId="30712" xr:uid="{C1F13924-9779-4052-935E-83D9597FE337}"/>
    <cellStyle name="Calculation 2 6 4 5" xfId="21471" xr:uid="{D48D22A7-AF7A-4EE5-9704-5492D3740369}"/>
    <cellStyle name="Calculation 2 6 4 5 2" xfId="27661" xr:uid="{4F8E1DFB-6448-4336-921F-E19C6A3FBF4D}"/>
    <cellStyle name="Calculation 2 6 4 6" xfId="26790" xr:uid="{009A3173-62C6-4A00-913F-C292BAAF5857}"/>
    <cellStyle name="Calculation 2 6 5" xfId="784" xr:uid="{00000000-0005-0000-0000-000039030000}"/>
    <cellStyle name="Calculation 2 6 5 2" xfId="21351" xr:uid="{00000000-0005-0000-0000-00003A030000}"/>
    <cellStyle name="Calculation 2 6 5 2 2" xfId="23068" xr:uid="{A3F4CC03-CA59-4ED6-8597-368F83688B53}"/>
    <cellStyle name="Calculation 2 6 5 2 2 2" xfId="25768" xr:uid="{283C2EAD-A486-4D1A-B0A2-3AAFB7F71B36}"/>
    <cellStyle name="Calculation 2 6 5 2 2 2 2" xfId="30596" xr:uid="{016EB13A-51F6-4BB1-9DC2-A4F481BF8EEC}"/>
    <cellStyle name="Calculation 2 6 5 2 2 3" xfId="29252" xr:uid="{573FFA25-8524-453C-8270-B4E4D1979519}"/>
    <cellStyle name="Calculation 2 6 5 2 3" xfId="24468" xr:uid="{9A86080D-518B-495F-BE43-F62AC56D3E6E}"/>
    <cellStyle name="Calculation 2 6 5 2 3 2" xfId="26660" xr:uid="{556B9252-06DB-4ED8-8C09-E7231B2853A8}"/>
    <cellStyle name="Calculation 2 6 5 2 3 2 2" xfId="31306" xr:uid="{353106C7-11D5-471D-842B-775D48F6216D}"/>
    <cellStyle name="Calculation 2 6 5 2 4" xfId="22213" xr:uid="{BF300306-073E-43E4-9565-622E5FCFA236}"/>
    <cellStyle name="Calculation 2 6 5 2 4 2" xfId="28400" xr:uid="{5C835191-681A-4AEC-BD33-25D3F5339DAB}"/>
    <cellStyle name="Calculation 2 6 5 2 5" xfId="24913" xr:uid="{1E8BD6F1-990A-4326-9659-F3A954610919}"/>
    <cellStyle name="Calculation 2 6 5 2 5 2" xfId="29744" xr:uid="{B2BBA494-E705-4837-AE9B-78BFE41BF404}"/>
    <cellStyle name="Calculation 2 6 5 2 6" xfId="27545" xr:uid="{3B1E4AC2-2792-4741-8F93-BADDBF3E7FBC}"/>
    <cellStyle name="Calculation 2 6 5 3" xfId="22330" xr:uid="{8BE0110D-C1E2-4DB1-9874-553382D3E491}"/>
    <cellStyle name="Calculation 2 6 5 3 2" xfId="25030" xr:uid="{6F9B9062-6CBF-42FD-9DFE-795A045A36C9}"/>
    <cellStyle name="Calculation 2 6 5 3 2 2" xfId="29861" xr:uid="{AC408CC1-6C02-4633-9DDE-F6A7717ABC2F}"/>
    <cellStyle name="Calculation 2 6 5 3 3" xfId="28517" xr:uid="{ADAFD5AB-4E48-4C50-B2F6-9DEEF7A8D2C9}"/>
    <cellStyle name="Calculation 2 6 5 4" xfId="23689" xr:uid="{CF5C74C8-82A7-4576-A65F-41346FE79C12}"/>
    <cellStyle name="Calculation 2 6 5 4 2" xfId="25887" xr:uid="{0B265D34-8BE8-4AC9-BACA-04CB1CEBFAFE}"/>
    <cellStyle name="Calculation 2 6 5 4 2 2" xfId="30713" xr:uid="{8573991E-5ED0-43F2-85AE-6ED998B52057}"/>
    <cellStyle name="Calculation 2 6 5 5" xfId="21472" xr:uid="{32F944E6-CDCB-47B2-90B5-93471C286CF9}"/>
    <cellStyle name="Calculation 2 6 5 5 2" xfId="27662" xr:uid="{A5F7D4B2-33B5-415F-ACD9-22C654B2FCB8}"/>
    <cellStyle name="Calculation 2 6 5 6" xfId="26791" xr:uid="{440B5935-F80B-4E5D-A6C2-9973EBC8FF98}"/>
    <cellStyle name="Calculation 2 7" xfId="785" xr:uid="{00000000-0005-0000-0000-00003B030000}"/>
    <cellStyle name="Calculation 2 7 2" xfId="786" xr:uid="{00000000-0005-0000-0000-00003C030000}"/>
    <cellStyle name="Calculation 2 7 2 2" xfId="21350" xr:uid="{00000000-0005-0000-0000-00003D030000}"/>
    <cellStyle name="Calculation 2 7 2 2 2" xfId="23067" xr:uid="{64F803E0-E5C3-4449-AB38-501D5149C9CC}"/>
    <cellStyle name="Calculation 2 7 2 2 2 2" xfId="25767" xr:uid="{C46E602A-86B1-4485-B8F8-565A362EC471}"/>
    <cellStyle name="Calculation 2 7 2 2 2 2 2" xfId="30595" xr:uid="{6E78E485-B3FC-47FE-90E6-81883F369D1B}"/>
    <cellStyle name="Calculation 2 7 2 2 2 3" xfId="29251" xr:uid="{21D7F03E-CD90-4C7D-84E2-02AC455DCCB4}"/>
    <cellStyle name="Calculation 2 7 2 2 3" xfId="24467" xr:uid="{94881160-7D1A-46FB-B6E6-66D8143F84F1}"/>
    <cellStyle name="Calculation 2 7 2 2 3 2" xfId="26659" xr:uid="{0FB9C6DB-C74F-447A-A4F7-CF18E73D60DD}"/>
    <cellStyle name="Calculation 2 7 2 2 3 2 2" xfId="31305" xr:uid="{A7101280-C9A8-44E1-84E1-006A1A7DE36B}"/>
    <cellStyle name="Calculation 2 7 2 2 4" xfId="22212" xr:uid="{1544E07C-FC19-47A9-AC2B-B1A4796155EC}"/>
    <cellStyle name="Calculation 2 7 2 2 4 2" xfId="28399" xr:uid="{4185504E-EC42-48CC-8E5D-15AFCE4FCB5F}"/>
    <cellStyle name="Calculation 2 7 2 2 5" xfId="24912" xr:uid="{E8A7B0CB-AA98-4468-8892-54D697467067}"/>
    <cellStyle name="Calculation 2 7 2 2 5 2" xfId="29743" xr:uid="{D3251F75-E528-4072-A472-EF0B0B37B8A1}"/>
    <cellStyle name="Calculation 2 7 2 2 6" xfId="27544" xr:uid="{58A3DEE3-6BA5-409D-BA59-BEB920BC8804}"/>
    <cellStyle name="Calculation 2 7 2 3" xfId="22331" xr:uid="{0F96F56C-2EEA-472D-9940-CE428C3DF5B7}"/>
    <cellStyle name="Calculation 2 7 2 3 2" xfId="25031" xr:uid="{59A5E2BC-F230-4386-852E-74A630BE289A}"/>
    <cellStyle name="Calculation 2 7 2 3 2 2" xfId="29862" xr:uid="{7F80FA77-A1C6-46A4-9BA7-CA5A44E3F3E5}"/>
    <cellStyle name="Calculation 2 7 2 3 3" xfId="28518" xr:uid="{DE7E5A5F-0872-44CC-A332-680B3DA49007}"/>
    <cellStyle name="Calculation 2 7 2 4" xfId="23690" xr:uid="{50C05C84-38CE-4A3E-B238-3DD982632C6B}"/>
    <cellStyle name="Calculation 2 7 2 4 2" xfId="25888" xr:uid="{DA776525-A329-4BD7-B841-66550BE3C23B}"/>
    <cellStyle name="Calculation 2 7 2 4 2 2" xfId="30714" xr:uid="{E00472CB-F595-4279-9287-33B6DFBC504F}"/>
    <cellStyle name="Calculation 2 7 2 5" xfId="21473" xr:uid="{7EC90FE6-C24E-4BB7-AEB5-A6F133C021CD}"/>
    <cellStyle name="Calculation 2 7 2 5 2" xfId="27663" xr:uid="{1442DB68-F5D0-46B6-9E5B-13B35E166853}"/>
    <cellStyle name="Calculation 2 7 2 6" xfId="26792" xr:uid="{053D1807-A6A0-4B52-BECE-9FC3CA622201}"/>
    <cellStyle name="Calculation 2 7 3" xfId="787" xr:uid="{00000000-0005-0000-0000-00003E030000}"/>
    <cellStyle name="Calculation 2 7 3 2" xfId="21349" xr:uid="{00000000-0005-0000-0000-00003F030000}"/>
    <cellStyle name="Calculation 2 7 3 2 2" xfId="23066" xr:uid="{11AE7A92-9C8C-4916-ABAC-701596B364DF}"/>
    <cellStyle name="Calculation 2 7 3 2 2 2" xfId="25766" xr:uid="{5DEFB36E-AA23-450D-9EF6-CC8BC7FA27C7}"/>
    <cellStyle name="Calculation 2 7 3 2 2 2 2" xfId="30594" xr:uid="{B43A25A8-7265-4B5F-86AC-9B1BD5213F1E}"/>
    <cellStyle name="Calculation 2 7 3 2 2 3" xfId="29250" xr:uid="{940C5798-06D7-49EB-9A96-E804F8BFE4C4}"/>
    <cellStyle name="Calculation 2 7 3 2 3" xfId="24466" xr:uid="{4FBC0729-D965-4A2D-9EE9-6476DC81CE9A}"/>
    <cellStyle name="Calculation 2 7 3 2 3 2" xfId="26658" xr:uid="{54C6FC9B-9C7E-4CCB-BB70-0CC75236DCED}"/>
    <cellStyle name="Calculation 2 7 3 2 3 2 2" xfId="31304" xr:uid="{39B9A110-E514-4ACF-B970-93E04D0BA206}"/>
    <cellStyle name="Calculation 2 7 3 2 4" xfId="22211" xr:uid="{B912D066-865A-4572-9D4B-920225C4DFB9}"/>
    <cellStyle name="Calculation 2 7 3 2 4 2" xfId="28398" xr:uid="{F8C755E0-2063-4B4D-AB9C-0E7C708156F7}"/>
    <cellStyle name="Calculation 2 7 3 2 5" xfId="24911" xr:uid="{DC6D9934-4197-4DC4-8581-8E7A3741C77E}"/>
    <cellStyle name="Calculation 2 7 3 2 5 2" xfId="29742" xr:uid="{9BF37272-89C1-48AE-B923-A2B713F57F97}"/>
    <cellStyle name="Calculation 2 7 3 2 6" xfId="27543" xr:uid="{12748909-C322-432E-9691-7170F84D2F4E}"/>
    <cellStyle name="Calculation 2 7 3 3" xfId="22332" xr:uid="{169E18DC-6116-4634-8F45-468428097333}"/>
    <cellStyle name="Calculation 2 7 3 3 2" xfId="25032" xr:uid="{A9CA9828-4EDB-45A7-A1E5-C115EE9C66CB}"/>
    <cellStyle name="Calculation 2 7 3 3 2 2" xfId="29863" xr:uid="{DFD83026-DD74-4CD3-9690-722C776D89D7}"/>
    <cellStyle name="Calculation 2 7 3 3 3" xfId="28519" xr:uid="{B488BE86-7011-4CDB-8BD8-BAE1A2396EB6}"/>
    <cellStyle name="Calculation 2 7 3 4" xfId="23691" xr:uid="{1A5D9C5F-CD4E-45D1-B770-C6F7212DBFF3}"/>
    <cellStyle name="Calculation 2 7 3 4 2" xfId="25889" xr:uid="{E4864AD0-D4AB-4A62-8BEA-8C125FBCB8B9}"/>
    <cellStyle name="Calculation 2 7 3 4 2 2" xfId="30715" xr:uid="{1F53A5EB-1C7C-40C5-9CCF-CEF6B379CCAD}"/>
    <cellStyle name="Calculation 2 7 3 5" xfId="21474" xr:uid="{23B2C742-1D51-48A1-A392-852F7CB2C131}"/>
    <cellStyle name="Calculation 2 7 3 5 2" xfId="27664" xr:uid="{451DA92A-4AD5-4C70-ACC5-F8372DF6CDC2}"/>
    <cellStyle name="Calculation 2 7 3 6" xfId="26793" xr:uid="{A37DB5E2-CB4A-427F-A6FD-7398AD52D508}"/>
    <cellStyle name="Calculation 2 7 4" xfId="788" xr:uid="{00000000-0005-0000-0000-000040030000}"/>
    <cellStyle name="Calculation 2 7 4 2" xfId="21348" xr:uid="{00000000-0005-0000-0000-000041030000}"/>
    <cellStyle name="Calculation 2 7 4 2 2" xfId="23065" xr:uid="{FCDE6AC1-8A65-4DBB-B09C-978A072ECECE}"/>
    <cellStyle name="Calculation 2 7 4 2 2 2" xfId="25765" xr:uid="{D37B3A9F-F90A-46FB-A4C9-0EBE23636D54}"/>
    <cellStyle name="Calculation 2 7 4 2 2 2 2" xfId="30593" xr:uid="{15F635A9-FDC7-4104-A3FA-53C9D66BE77E}"/>
    <cellStyle name="Calculation 2 7 4 2 2 3" xfId="29249" xr:uid="{C7D8F90B-DE27-430B-AA53-97796B367605}"/>
    <cellStyle name="Calculation 2 7 4 2 3" xfId="24465" xr:uid="{D987E3F8-8E20-4180-B3A2-A9E18032D38A}"/>
    <cellStyle name="Calculation 2 7 4 2 3 2" xfId="26657" xr:uid="{0F89FDAA-33F4-442C-BF3D-FD1A1BFD504F}"/>
    <cellStyle name="Calculation 2 7 4 2 3 2 2" xfId="31303" xr:uid="{6C3490ED-EE9A-48D6-AA83-B3F7687A5DE9}"/>
    <cellStyle name="Calculation 2 7 4 2 4" xfId="22210" xr:uid="{8248477C-8F5B-4512-B9B5-317E33A1DEAE}"/>
    <cellStyle name="Calculation 2 7 4 2 4 2" xfId="28397" xr:uid="{84A2C4E7-7FAB-436C-94FC-C821E6CF18AC}"/>
    <cellStyle name="Calculation 2 7 4 2 5" xfId="24910" xr:uid="{9C914B72-686F-464B-91C6-BD5E0E1C2C3C}"/>
    <cellStyle name="Calculation 2 7 4 2 5 2" xfId="29741" xr:uid="{06EB5BA4-AD25-4AB7-9DB9-91215A10C34F}"/>
    <cellStyle name="Calculation 2 7 4 2 6" xfId="27542" xr:uid="{12ED85E6-3C43-4AC8-B9BF-D0CA9B4C0F78}"/>
    <cellStyle name="Calculation 2 7 4 3" xfId="22333" xr:uid="{9B1112EE-80B6-4299-800D-8D0C5BE4F75F}"/>
    <cellStyle name="Calculation 2 7 4 3 2" xfId="25033" xr:uid="{8593D9CF-BAE2-499B-83B8-77BCA38C3AB6}"/>
    <cellStyle name="Calculation 2 7 4 3 2 2" xfId="29864" xr:uid="{F46153AC-9B69-4D07-9703-56E7876EC8BD}"/>
    <cellStyle name="Calculation 2 7 4 3 3" xfId="28520" xr:uid="{C85B7F2B-3BA0-41AA-AD22-EE15F6A8EC45}"/>
    <cellStyle name="Calculation 2 7 4 4" xfId="23692" xr:uid="{754DC743-2F02-4E24-82A3-C43AAAC5EE4C}"/>
    <cellStyle name="Calculation 2 7 4 4 2" xfId="25890" xr:uid="{C5F97E1E-984A-4698-BCA1-29E8A77F4CC9}"/>
    <cellStyle name="Calculation 2 7 4 4 2 2" xfId="30716" xr:uid="{4A1021DD-5C30-4489-A39D-38AADFDAA35C}"/>
    <cellStyle name="Calculation 2 7 4 5" xfId="21475" xr:uid="{0ED7ED9D-E821-40E5-ADEE-6DCA552E553F}"/>
    <cellStyle name="Calculation 2 7 4 5 2" xfId="27665" xr:uid="{BA8A2516-5DE2-4803-A23E-70E3373F416A}"/>
    <cellStyle name="Calculation 2 7 4 6" xfId="26794" xr:uid="{161F0F34-0398-4471-8392-32047D5633C1}"/>
    <cellStyle name="Calculation 2 7 5" xfId="789" xr:uid="{00000000-0005-0000-0000-000042030000}"/>
    <cellStyle name="Calculation 2 7 5 2" xfId="21347" xr:uid="{00000000-0005-0000-0000-000043030000}"/>
    <cellStyle name="Calculation 2 7 5 2 2" xfId="23064" xr:uid="{3C30350C-7187-4B46-AE6E-0FFFDFDA3909}"/>
    <cellStyle name="Calculation 2 7 5 2 2 2" xfId="25764" xr:uid="{C22EE6CE-22E7-458A-90BC-CA608B5D6670}"/>
    <cellStyle name="Calculation 2 7 5 2 2 2 2" xfId="30592" xr:uid="{C9F260B5-FF72-4B86-A442-24B406109758}"/>
    <cellStyle name="Calculation 2 7 5 2 2 3" xfId="29248" xr:uid="{5E07C733-A830-4BE5-BAF1-B7A057AEDB91}"/>
    <cellStyle name="Calculation 2 7 5 2 3" xfId="24464" xr:uid="{5D70BBCE-0008-45B1-8AC1-A5A321C0BCA6}"/>
    <cellStyle name="Calculation 2 7 5 2 3 2" xfId="26656" xr:uid="{A9543921-B396-411B-9794-EFE623F6E6D2}"/>
    <cellStyle name="Calculation 2 7 5 2 3 2 2" xfId="31302" xr:uid="{750C68F4-0646-43E4-81A8-85BBD811BDD6}"/>
    <cellStyle name="Calculation 2 7 5 2 4" xfId="22209" xr:uid="{C45E7D8A-8D48-4569-B3F1-572CABA7C704}"/>
    <cellStyle name="Calculation 2 7 5 2 4 2" xfId="28396" xr:uid="{E13A6AAA-A9AC-4925-928B-78D6F96A5F84}"/>
    <cellStyle name="Calculation 2 7 5 2 5" xfId="24909" xr:uid="{FDD9AAD7-E9F8-4E58-88D2-3BA2E0BC8636}"/>
    <cellStyle name="Calculation 2 7 5 2 5 2" xfId="29740" xr:uid="{6BEE7C52-104F-4176-8545-544D5A7D96EA}"/>
    <cellStyle name="Calculation 2 7 5 2 6" xfId="27541" xr:uid="{F8A5D21A-01E4-4F50-81BF-23FCE2A6DAEF}"/>
    <cellStyle name="Calculation 2 7 5 3" xfId="22334" xr:uid="{40084ADA-E591-4C86-AC30-D2E411312E01}"/>
    <cellStyle name="Calculation 2 7 5 3 2" xfId="25034" xr:uid="{D1890778-BDE7-4CF0-AFF0-273E03B5E3F9}"/>
    <cellStyle name="Calculation 2 7 5 3 2 2" xfId="29865" xr:uid="{511CE26D-E643-4540-BF83-8F2043771CED}"/>
    <cellStyle name="Calculation 2 7 5 3 3" xfId="28521" xr:uid="{5F7674E0-9259-4163-A97F-CE6E4E835085}"/>
    <cellStyle name="Calculation 2 7 5 4" xfId="23693" xr:uid="{4A6005A0-B1D2-4593-8D2B-ABE895C24986}"/>
    <cellStyle name="Calculation 2 7 5 4 2" xfId="25891" xr:uid="{33170BEE-3A2F-406E-8DEF-526023FF649D}"/>
    <cellStyle name="Calculation 2 7 5 4 2 2" xfId="30717" xr:uid="{CCC1A15F-920A-4F96-A910-F0D3C6E39032}"/>
    <cellStyle name="Calculation 2 7 5 5" xfId="21476" xr:uid="{0ADE08F7-DA8A-4B6A-A287-959535605E73}"/>
    <cellStyle name="Calculation 2 7 5 5 2" xfId="27666" xr:uid="{97B5CE6D-0F73-46C5-A3C4-1A5D2F49D3E7}"/>
    <cellStyle name="Calculation 2 7 5 6" xfId="26795" xr:uid="{2A177B79-F29F-4B96-A0C7-C98FC6D8882F}"/>
    <cellStyle name="Calculation 2 8" xfId="790" xr:uid="{00000000-0005-0000-0000-000044030000}"/>
    <cellStyle name="Calculation 2 8 2" xfId="791" xr:uid="{00000000-0005-0000-0000-000045030000}"/>
    <cellStyle name="Calculation 2 8 2 2" xfId="21346" xr:uid="{00000000-0005-0000-0000-000046030000}"/>
    <cellStyle name="Calculation 2 8 2 2 2" xfId="23063" xr:uid="{F16CE13D-E585-473B-BD3F-794FD068D60A}"/>
    <cellStyle name="Calculation 2 8 2 2 2 2" xfId="25763" xr:uid="{2536070C-F7B5-4C78-907E-F1A5C354F556}"/>
    <cellStyle name="Calculation 2 8 2 2 2 2 2" xfId="30591" xr:uid="{2A2FE9DD-F11C-4A21-A795-843FDD64CD39}"/>
    <cellStyle name="Calculation 2 8 2 2 2 3" xfId="29247" xr:uid="{79E4EBD7-CDDE-4CE8-93B2-033690757304}"/>
    <cellStyle name="Calculation 2 8 2 2 3" xfId="24463" xr:uid="{77122DA5-86D1-470C-89B9-AB63BC6B4357}"/>
    <cellStyle name="Calculation 2 8 2 2 3 2" xfId="26655" xr:uid="{76943E88-4F94-4319-BD2A-C4BA097CCA09}"/>
    <cellStyle name="Calculation 2 8 2 2 3 2 2" xfId="31301" xr:uid="{5CC70B47-E227-46AA-8231-FD07AB3B2AEF}"/>
    <cellStyle name="Calculation 2 8 2 2 4" xfId="22208" xr:uid="{130E3FAA-8508-4E73-9331-6A50F6EBA6D0}"/>
    <cellStyle name="Calculation 2 8 2 2 4 2" xfId="28395" xr:uid="{F1A2C8AC-21E5-44B5-BFF7-059EE2B9BE96}"/>
    <cellStyle name="Calculation 2 8 2 2 5" xfId="24908" xr:uid="{BCD86671-0BEA-4637-B339-743FF52A5BC8}"/>
    <cellStyle name="Calculation 2 8 2 2 5 2" xfId="29739" xr:uid="{FE8C0E69-FA49-49E6-B7C5-9ADB19FEF7F3}"/>
    <cellStyle name="Calculation 2 8 2 2 6" xfId="27540" xr:uid="{5B6B9D77-E36F-439F-BBC5-6A99994E9B11}"/>
    <cellStyle name="Calculation 2 8 2 3" xfId="22335" xr:uid="{9032E83D-ABB5-437F-B954-1432393D7645}"/>
    <cellStyle name="Calculation 2 8 2 3 2" xfId="25035" xr:uid="{E0004E5E-7CB0-43E7-9A94-08203E011AC6}"/>
    <cellStyle name="Calculation 2 8 2 3 2 2" xfId="29866" xr:uid="{0CD35E2D-2B60-42C1-A4FB-F59849CA65A9}"/>
    <cellStyle name="Calculation 2 8 2 3 3" xfId="28522" xr:uid="{8EC7BE94-3076-4A3D-8431-ADF77C656DAE}"/>
    <cellStyle name="Calculation 2 8 2 4" xfId="23694" xr:uid="{509EC1E7-F967-4A0C-B5B2-797DE4F93EAB}"/>
    <cellStyle name="Calculation 2 8 2 4 2" xfId="25892" xr:uid="{1B6CE77E-C839-46A3-9E64-218B01E9A1B7}"/>
    <cellStyle name="Calculation 2 8 2 4 2 2" xfId="30718" xr:uid="{54686668-FAFD-4CD1-BCD0-52B606009E33}"/>
    <cellStyle name="Calculation 2 8 2 5" xfId="21477" xr:uid="{5987E125-7DE8-40A9-B52F-0A1ADECDC964}"/>
    <cellStyle name="Calculation 2 8 2 5 2" xfId="27667" xr:uid="{17A8657D-008B-4C24-A541-8223BA755E9B}"/>
    <cellStyle name="Calculation 2 8 2 6" xfId="26796" xr:uid="{E30F27F5-6D90-4169-A251-32A45C0AE60B}"/>
    <cellStyle name="Calculation 2 8 3" xfId="792" xr:uid="{00000000-0005-0000-0000-000047030000}"/>
    <cellStyle name="Calculation 2 8 3 2" xfId="21345" xr:uid="{00000000-0005-0000-0000-000048030000}"/>
    <cellStyle name="Calculation 2 8 3 2 2" xfId="23062" xr:uid="{38EE06D2-B96C-4B59-92C3-51E71D88E9DB}"/>
    <cellStyle name="Calculation 2 8 3 2 2 2" xfId="25762" xr:uid="{85FF7041-6383-4156-A174-D2F38CA61579}"/>
    <cellStyle name="Calculation 2 8 3 2 2 2 2" xfId="30590" xr:uid="{96295EBB-9DA2-41CC-877C-BC2754BD1571}"/>
    <cellStyle name="Calculation 2 8 3 2 2 3" xfId="29246" xr:uid="{A70C9D67-7572-43E4-8BDC-AEC15A2B50C6}"/>
    <cellStyle name="Calculation 2 8 3 2 3" xfId="24462" xr:uid="{D4876A6C-7843-4B95-87D0-2964AEF31D0C}"/>
    <cellStyle name="Calculation 2 8 3 2 3 2" xfId="26654" xr:uid="{61B9B27F-80F8-4D83-8B80-F6F1D707E262}"/>
    <cellStyle name="Calculation 2 8 3 2 3 2 2" xfId="31300" xr:uid="{7B01E6EE-BEC8-4CBB-B8E7-BBC78D054418}"/>
    <cellStyle name="Calculation 2 8 3 2 4" xfId="22207" xr:uid="{46F99E02-2423-4AE7-957A-526E9C4090B9}"/>
    <cellStyle name="Calculation 2 8 3 2 4 2" xfId="28394" xr:uid="{A004F470-78DC-44DF-B399-FC4265DFE242}"/>
    <cellStyle name="Calculation 2 8 3 2 5" xfId="24907" xr:uid="{A4352E96-1735-4028-B2BB-6B1AEE6F6B39}"/>
    <cellStyle name="Calculation 2 8 3 2 5 2" xfId="29738" xr:uid="{145FF14D-8F80-4EB9-A3D2-24135B1533EB}"/>
    <cellStyle name="Calculation 2 8 3 2 6" xfId="27539" xr:uid="{C79EF753-79DE-493F-8627-02CB02B6918C}"/>
    <cellStyle name="Calculation 2 8 3 3" xfId="22336" xr:uid="{93282925-E9F1-424B-9D99-D427E03E9083}"/>
    <cellStyle name="Calculation 2 8 3 3 2" xfId="25036" xr:uid="{9A3364D7-DA5B-4C75-AE2C-9579CE20EC9C}"/>
    <cellStyle name="Calculation 2 8 3 3 2 2" xfId="29867" xr:uid="{BD4C2E50-1BD3-4C1F-B798-42F7DD4CAB89}"/>
    <cellStyle name="Calculation 2 8 3 3 3" xfId="28523" xr:uid="{EE1A749A-FDC2-4269-A091-1BC34A6C0119}"/>
    <cellStyle name="Calculation 2 8 3 4" xfId="23695" xr:uid="{F763A467-BBAF-42D6-A784-2AB996700EB1}"/>
    <cellStyle name="Calculation 2 8 3 4 2" xfId="25893" xr:uid="{FE2F714B-7A86-41E5-8524-C82AC93F06FB}"/>
    <cellStyle name="Calculation 2 8 3 4 2 2" xfId="30719" xr:uid="{FFE7B582-2F47-457F-8FC5-9E349341AFB8}"/>
    <cellStyle name="Calculation 2 8 3 5" xfId="21478" xr:uid="{829104F0-0EBD-4768-B72C-66722ED52ABE}"/>
    <cellStyle name="Calculation 2 8 3 5 2" xfId="27668" xr:uid="{A77798DA-3FA5-4A99-82BB-90A8F78F5766}"/>
    <cellStyle name="Calculation 2 8 3 6" xfId="26797" xr:uid="{2C3301D8-9887-4DCE-A5FB-DB4ACF6A8D93}"/>
    <cellStyle name="Calculation 2 8 4" xfId="793" xr:uid="{00000000-0005-0000-0000-000049030000}"/>
    <cellStyle name="Calculation 2 8 4 2" xfId="21344" xr:uid="{00000000-0005-0000-0000-00004A030000}"/>
    <cellStyle name="Calculation 2 8 4 2 2" xfId="23061" xr:uid="{B7A44C76-39F5-4934-B027-FA4189C986A0}"/>
    <cellStyle name="Calculation 2 8 4 2 2 2" xfId="25761" xr:uid="{31186702-048B-4CB0-8807-67CA6529E4D3}"/>
    <cellStyle name="Calculation 2 8 4 2 2 2 2" xfId="30589" xr:uid="{1E1CFED2-6142-4A02-850F-59ADDEB76273}"/>
    <cellStyle name="Calculation 2 8 4 2 2 3" xfId="29245" xr:uid="{34EEAEE4-A943-4A3B-BC0C-E1B01F22D270}"/>
    <cellStyle name="Calculation 2 8 4 2 3" xfId="24461" xr:uid="{FFCF0CD6-BB15-41AD-9C9C-F5EA465A85A6}"/>
    <cellStyle name="Calculation 2 8 4 2 3 2" xfId="26653" xr:uid="{C899E0A1-5CDE-45D9-965E-6598A4D2218C}"/>
    <cellStyle name="Calculation 2 8 4 2 3 2 2" xfId="31299" xr:uid="{6535A857-833E-46F9-87AC-4ECC986E2AF1}"/>
    <cellStyle name="Calculation 2 8 4 2 4" xfId="22206" xr:uid="{753614FD-B294-4BC2-AD4C-F27A03994F85}"/>
    <cellStyle name="Calculation 2 8 4 2 4 2" xfId="28393" xr:uid="{409A7800-7163-4728-B8B9-B714F9D7C5C5}"/>
    <cellStyle name="Calculation 2 8 4 2 5" xfId="24906" xr:uid="{D46222B4-752B-4982-8A9E-7D7BC3E6B86B}"/>
    <cellStyle name="Calculation 2 8 4 2 5 2" xfId="29737" xr:uid="{30F09199-063B-4221-9725-8772D1765040}"/>
    <cellStyle name="Calculation 2 8 4 2 6" xfId="27538" xr:uid="{7D8B9910-2980-41B1-B794-86589EAC5F45}"/>
    <cellStyle name="Calculation 2 8 4 3" xfId="22337" xr:uid="{C1AD8E9D-6821-4D1A-8214-E8D1F1CD11A7}"/>
    <cellStyle name="Calculation 2 8 4 3 2" xfId="25037" xr:uid="{16FBCED1-21B8-4B66-8543-6CA2625C99ED}"/>
    <cellStyle name="Calculation 2 8 4 3 2 2" xfId="29868" xr:uid="{AAD3F30D-79AA-416E-B9D1-1B16C488B61E}"/>
    <cellStyle name="Calculation 2 8 4 3 3" xfId="28524" xr:uid="{A9DA2B53-8798-4DB6-8CDD-90617E0A068C}"/>
    <cellStyle name="Calculation 2 8 4 4" xfId="23696" xr:uid="{59407ADD-F061-4590-ACCB-2587318FA352}"/>
    <cellStyle name="Calculation 2 8 4 4 2" xfId="25894" xr:uid="{8A052C10-1BF6-450B-BBF3-B1405E0F0AB3}"/>
    <cellStyle name="Calculation 2 8 4 4 2 2" xfId="30720" xr:uid="{028B002D-8802-4E41-A16C-516B8B9C8146}"/>
    <cellStyle name="Calculation 2 8 4 5" xfId="21479" xr:uid="{AC6FBDA1-A51C-4953-8EF0-ABF94ABDD907}"/>
    <cellStyle name="Calculation 2 8 4 5 2" xfId="27669" xr:uid="{808321F1-ACB3-4156-B107-3380566F8AEE}"/>
    <cellStyle name="Calculation 2 8 4 6" xfId="26798" xr:uid="{5D0ADFFF-1631-4DAD-B197-2E4E0CAA73BA}"/>
    <cellStyle name="Calculation 2 8 5" xfId="794" xr:uid="{00000000-0005-0000-0000-00004B030000}"/>
    <cellStyle name="Calculation 2 8 5 2" xfId="21343" xr:uid="{00000000-0005-0000-0000-00004C030000}"/>
    <cellStyle name="Calculation 2 8 5 2 2" xfId="23060" xr:uid="{B2C1FCFB-880D-487E-A2B7-EB308456E8A8}"/>
    <cellStyle name="Calculation 2 8 5 2 2 2" xfId="25760" xr:uid="{AA1FAE6E-24A6-4300-B08F-3ECC91A50D37}"/>
    <cellStyle name="Calculation 2 8 5 2 2 2 2" xfId="30588" xr:uid="{27E721C5-80F5-4FAA-BDB6-A419C304C99D}"/>
    <cellStyle name="Calculation 2 8 5 2 2 3" xfId="29244" xr:uid="{AAC54C0C-BCFA-40C5-B304-A121B9932FE8}"/>
    <cellStyle name="Calculation 2 8 5 2 3" xfId="24460" xr:uid="{A506B37F-AAAA-457E-A1FA-32E732B75D15}"/>
    <cellStyle name="Calculation 2 8 5 2 3 2" xfId="26652" xr:uid="{98812C62-5A23-4594-946F-1EE5FCC6B462}"/>
    <cellStyle name="Calculation 2 8 5 2 3 2 2" xfId="31298" xr:uid="{6C410C56-6514-48E9-A15E-B7A3CA399853}"/>
    <cellStyle name="Calculation 2 8 5 2 4" xfId="22205" xr:uid="{7670A5A4-3638-48AF-9C3B-D9E288A12B1A}"/>
    <cellStyle name="Calculation 2 8 5 2 4 2" xfId="28392" xr:uid="{3214E9BE-075A-4F88-A427-C1020DCA92D2}"/>
    <cellStyle name="Calculation 2 8 5 2 5" xfId="24905" xr:uid="{9F8B1014-7730-4C13-9231-A7431DE98CEC}"/>
    <cellStyle name="Calculation 2 8 5 2 5 2" xfId="29736" xr:uid="{192A0846-6F08-4BBF-A473-D9328F652F7C}"/>
    <cellStyle name="Calculation 2 8 5 2 6" xfId="27537" xr:uid="{80F9E3A5-E454-4225-87AF-AF58E864D147}"/>
    <cellStyle name="Calculation 2 8 5 3" xfId="22338" xr:uid="{339B672B-2664-4002-85B1-FDAD4E7B424C}"/>
    <cellStyle name="Calculation 2 8 5 3 2" xfId="25038" xr:uid="{D753BF6F-5299-443F-928D-A6DEDE907213}"/>
    <cellStyle name="Calculation 2 8 5 3 2 2" xfId="29869" xr:uid="{4D65B7A1-9A0B-4378-BC68-02B781BE6E5C}"/>
    <cellStyle name="Calculation 2 8 5 3 3" xfId="28525" xr:uid="{39B22542-BDFF-4C4A-8CD2-FCD1A7DB650A}"/>
    <cellStyle name="Calculation 2 8 5 4" xfId="23697" xr:uid="{0B25E556-B905-4A64-8835-1809B7662397}"/>
    <cellStyle name="Calculation 2 8 5 4 2" xfId="25895" xr:uid="{EA47307F-4FA3-4311-BF7E-054AC1E0AC47}"/>
    <cellStyle name="Calculation 2 8 5 4 2 2" xfId="30721" xr:uid="{FC85B964-814D-4038-8302-C5CCF4EFC9FD}"/>
    <cellStyle name="Calculation 2 8 5 5" xfId="21480" xr:uid="{D7101906-3021-4035-92FC-5110A8441C60}"/>
    <cellStyle name="Calculation 2 8 5 5 2" xfId="27670" xr:uid="{4B17DEE0-A40D-4501-B446-FE5414702372}"/>
    <cellStyle name="Calculation 2 8 5 6" xfId="26799" xr:uid="{3885F40A-1626-48C3-8BAF-E6A0EE8893CD}"/>
    <cellStyle name="Calculation 2 9" xfId="795" xr:uid="{00000000-0005-0000-0000-00004D030000}"/>
    <cellStyle name="Calculation 2 9 2" xfId="796" xr:uid="{00000000-0005-0000-0000-00004E030000}"/>
    <cellStyle name="Calculation 2 9 2 2" xfId="21342" xr:uid="{00000000-0005-0000-0000-00004F030000}"/>
    <cellStyle name="Calculation 2 9 2 2 2" xfId="23059" xr:uid="{F157EC59-741D-4AC8-A179-5F44D9ECA45B}"/>
    <cellStyle name="Calculation 2 9 2 2 2 2" xfId="25759" xr:uid="{7479E361-2981-4A72-BF45-36474DD261AC}"/>
    <cellStyle name="Calculation 2 9 2 2 2 2 2" xfId="30587" xr:uid="{2999ABAC-B95F-40C0-A5C6-8A9CB6E3FAEE}"/>
    <cellStyle name="Calculation 2 9 2 2 2 3" xfId="29243" xr:uid="{08EE306C-56A3-4156-99E5-B575469AE5F6}"/>
    <cellStyle name="Calculation 2 9 2 2 3" xfId="24459" xr:uid="{CBCC6064-B6E9-4844-AA4B-65AF7647939C}"/>
    <cellStyle name="Calculation 2 9 2 2 3 2" xfId="26651" xr:uid="{AFDC5618-1B46-4A49-A5BC-6758C15F2B12}"/>
    <cellStyle name="Calculation 2 9 2 2 3 2 2" xfId="31297" xr:uid="{EFEF8014-7950-4B14-B3C1-69361DD55A0D}"/>
    <cellStyle name="Calculation 2 9 2 2 4" xfId="22204" xr:uid="{2CD3DCA5-FB3F-4F8D-963D-AC84692D79A2}"/>
    <cellStyle name="Calculation 2 9 2 2 4 2" xfId="28391" xr:uid="{68917DF7-0C0B-4CBA-9D14-A8AE4131C621}"/>
    <cellStyle name="Calculation 2 9 2 2 5" xfId="24904" xr:uid="{B7D5947C-C7DC-4E92-9B41-E41D71C1FCDA}"/>
    <cellStyle name="Calculation 2 9 2 2 5 2" xfId="29735" xr:uid="{26797F9D-2818-4709-B68D-A0835F48DF99}"/>
    <cellStyle name="Calculation 2 9 2 2 6" xfId="27536" xr:uid="{F94220ED-8881-429A-B67E-872298DB3B31}"/>
    <cellStyle name="Calculation 2 9 2 3" xfId="22339" xr:uid="{78BDC4DF-549B-4373-8F17-9BB54B825A34}"/>
    <cellStyle name="Calculation 2 9 2 3 2" xfId="25039" xr:uid="{2E4FFD97-AB05-4DF9-8A84-BDB03B1AC45D}"/>
    <cellStyle name="Calculation 2 9 2 3 2 2" xfId="29870" xr:uid="{65139E18-74BD-45F5-BD45-45E16F695819}"/>
    <cellStyle name="Calculation 2 9 2 3 3" xfId="28526" xr:uid="{4D54BDA3-AA03-4627-A5BA-942C107AE01C}"/>
    <cellStyle name="Calculation 2 9 2 4" xfId="23698" xr:uid="{2C77BE6E-502D-43FB-9F95-32E96F655F1E}"/>
    <cellStyle name="Calculation 2 9 2 4 2" xfId="25896" xr:uid="{392F1C41-A44A-4390-8BFE-4CC1502B651B}"/>
    <cellStyle name="Calculation 2 9 2 4 2 2" xfId="30722" xr:uid="{8FEBA032-F6FE-4100-83F7-E615690B8DB4}"/>
    <cellStyle name="Calculation 2 9 2 5" xfId="21481" xr:uid="{DB24F72F-C0E2-4D84-BBAA-808514A90770}"/>
    <cellStyle name="Calculation 2 9 2 5 2" xfId="27671" xr:uid="{21AE5163-CF0B-4176-A2BA-5535460AB906}"/>
    <cellStyle name="Calculation 2 9 2 6" xfId="26800" xr:uid="{4850C1CA-A960-4E3B-95FD-8107464FAC87}"/>
    <cellStyle name="Calculation 2 9 3" xfId="797" xr:uid="{00000000-0005-0000-0000-000050030000}"/>
    <cellStyle name="Calculation 2 9 3 2" xfId="21341" xr:uid="{00000000-0005-0000-0000-000051030000}"/>
    <cellStyle name="Calculation 2 9 3 2 2" xfId="23058" xr:uid="{99AC548B-BEC1-4299-9689-9E0FA69FC8BA}"/>
    <cellStyle name="Calculation 2 9 3 2 2 2" xfId="25758" xr:uid="{FF89C98B-63B5-4858-AFB8-5AD7EE71FE9A}"/>
    <cellStyle name="Calculation 2 9 3 2 2 2 2" xfId="30586" xr:uid="{CB5724E0-54E9-48C9-8A0D-786D52BFEFB9}"/>
    <cellStyle name="Calculation 2 9 3 2 2 3" xfId="29242" xr:uid="{4FEAF396-D525-454F-A301-B66D7807B780}"/>
    <cellStyle name="Calculation 2 9 3 2 3" xfId="24458" xr:uid="{F69580D0-FF14-471F-88B0-94F736CE693F}"/>
    <cellStyle name="Calculation 2 9 3 2 3 2" xfId="26650" xr:uid="{2176776E-238E-49BE-9D3C-3F4A91AA24DF}"/>
    <cellStyle name="Calculation 2 9 3 2 3 2 2" xfId="31296" xr:uid="{59CE83EE-1451-4D1E-8599-BAA678B19430}"/>
    <cellStyle name="Calculation 2 9 3 2 4" xfId="22203" xr:uid="{63E1869A-B5BA-43C8-BB04-33B6EAC91FEC}"/>
    <cellStyle name="Calculation 2 9 3 2 4 2" xfId="28390" xr:uid="{F44F8ED3-968C-40AD-9489-0147B9A187DD}"/>
    <cellStyle name="Calculation 2 9 3 2 5" xfId="24903" xr:uid="{24275CF3-EBD3-4013-958C-905240F7762E}"/>
    <cellStyle name="Calculation 2 9 3 2 5 2" xfId="29734" xr:uid="{DFAE5DAE-F936-4563-95AD-113EB5E15909}"/>
    <cellStyle name="Calculation 2 9 3 2 6" xfId="27535" xr:uid="{4C3D5ABA-2013-4950-A422-1742FAD21C10}"/>
    <cellStyle name="Calculation 2 9 3 3" xfId="22340" xr:uid="{D4F14DC5-3E27-41D3-928B-A767E4FF68BB}"/>
    <cellStyle name="Calculation 2 9 3 3 2" xfId="25040" xr:uid="{14F4A164-D999-4554-9058-9CA96380BDD7}"/>
    <cellStyle name="Calculation 2 9 3 3 2 2" xfId="29871" xr:uid="{68E6B4DC-6863-43DA-8D57-6F86B515A77F}"/>
    <cellStyle name="Calculation 2 9 3 3 3" xfId="28527" xr:uid="{87136236-57C3-487B-AC57-68AB81DBC0C0}"/>
    <cellStyle name="Calculation 2 9 3 4" xfId="23699" xr:uid="{085DA351-F0CB-4CEF-AFC3-6E4C979EF27B}"/>
    <cellStyle name="Calculation 2 9 3 4 2" xfId="25897" xr:uid="{D66820D2-C768-43E9-A4E6-C06EC97408A5}"/>
    <cellStyle name="Calculation 2 9 3 4 2 2" xfId="30723" xr:uid="{040EE65A-8725-40F3-9CC0-ECA0F93823A9}"/>
    <cellStyle name="Calculation 2 9 3 5" xfId="21482" xr:uid="{8B21BF28-9A52-4F01-8C2D-8A5CDAF98F6F}"/>
    <cellStyle name="Calculation 2 9 3 5 2" xfId="27672" xr:uid="{DC73C150-4D49-4068-A2C2-5461C686D419}"/>
    <cellStyle name="Calculation 2 9 3 6" xfId="26801" xr:uid="{C3DFAD36-1366-47DC-9473-1E739BFA386D}"/>
    <cellStyle name="Calculation 2 9 4" xfId="798" xr:uid="{00000000-0005-0000-0000-000052030000}"/>
    <cellStyle name="Calculation 2 9 4 2" xfId="21340" xr:uid="{00000000-0005-0000-0000-000053030000}"/>
    <cellStyle name="Calculation 2 9 4 2 2" xfId="23057" xr:uid="{CEC7576F-3456-4787-B223-589E92DE7AE7}"/>
    <cellStyle name="Calculation 2 9 4 2 2 2" xfId="25757" xr:uid="{71824C7A-84BE-4DCD-B10E-E55DEB8C634C}"/>
    <cellStyle name="Calculation 2 9 4 2 2 2 2" xfId="30585" xr:uid="{3E49F6A4-64E7-458A-827B-A21C43EFA1B9}"/>
    <cellStyle name="Calculation 2 9 4 2 2 3" xfId="29241" xr:uid="{7E81756C-8215-43BC-AEBD-B310C4AC0495}"/>
    <cellStyle name="Calculation 2 9 4 2 3" xfId="24457" xr:uid="{724C437C-6E55-4F53-9108-EF90C549FEFF}"/>
    <cellStyle name="Calculation 2 9 4 2 3 2" xfId="26649" xr:uid="{9E9A57CA-318B-4135-8D7D-38FE0FEF8E3D}"/>
    <cellStyle name="Calculation 2 9 4 2 3 2 2" xfId="31295" xr:uid="{96A833C8-814B-4A13-BF6C-6C7AED86935C}"/>
    <cellStyle name="Calculation 2 9 4 2 4" xfId="22202" xr:uid="{45896898-B1B4-4979-A4C8-0545316901D6}"/>
    <cellStyle name="Calculation 2 9 4 2 4 2" xfId="28389" xr:uid="{C7270729-9FB0-402A-B87F-F51D5332476A}"/>
    <cellStyle name="Calculation 2 9 4 2 5" xfId="24902" xr:uid="{F2B1F945-9F28-4DBB-B904-C80D53FD4368}"/>
    <cellStyle name="Calculation 2 9 4 2 5 2" xfId="29733" xr:uid="{ECBDA752-1D5A-4337-AA7E-B96376961E4C}"/>
    <cellStyle name="Calculation 2 9 4 2 6" xfId="27534" xr:uid="{8D244FCD-DDC1-4620-B842-0F004737D963}"/>
    <cellStyle name="Calculation 2 9 4 3" xfId="22341" xr:uid="{C678309D-79C4-439F-8845-254E17AD711C}"/>
    <cellStyle name="Calculation 2 9 4 3 2" xfId="25041" xr:uid="{6F0FDC2A-EDBD-420D-847E-FC71EA6A1C2D}"/>
    <cellStyle name="Calculation 2 9 4 3 2 2" xfId="29872" xr:uid="{4D119886-1619-4CE9-932F-BDC4A00B6E02}"/>
    <cellStyle name="Calculation 2 9 4 3 3" xfId="28528" xr:uid="{6B151749-C2F0-40CA-9DF6-21E0165BA7C0}"/>
    <cellStyle name="Calculation 2 9 4 4" xfId="23700" xr:uid="{5821F14D-AB14-4AD9-A9E1-C219292E958E}"/>
    <cellStyle name="Calculation 2 9 4 4 2" xfId="25898" xr:uid="{F9BCC15C-11FF-4BB6-A78F-6D3C900A6C29}"/>
    <cellStyle name="Calculation 2 9 4 4 2 2" xfId="30724" xr:uid="{F085EA95-A9C2-4366-98B5-55DAE9F154B8}"/>
    <cellStyle name="Calculation 2 9 4 5" xfId="21483" xr:uid="{03225C71-9A39-4598-AD85-70F11DFAB92D}"/>
    <cellStyle name="Calculation 2 9 4 5 2" xfId="27673" xr:uid="{49239CC2-8702-4F4C-9C04-77517FEFD0E5}"/>
    <cellStyle name="Calculation 2 9 4 6" xfId="26802" xr:uid="{6E991991-6BCA-47EA-82EC-2EC6506B62EC}"/>
    <cellStyle name="Calculation 2 9 5" xfId="799" xr:uid="{00000000-0005-0000-0000-000054030000}"/>
    <cellStyle name="Calculation 2 9 5 2" xfId="21339" xr:uid="{00000000-0005-0000-0000-000055030000}"/>
    <cellStyle name="Calculation 2 9 5 2 2" xfId="23056" xr:uid="{29F354DB-3792-480B-AE9C-16ACEBB00806}"/>
    <cellStyle name="Calculation 2 9 5 2 2 2" xfId="25756" xr:uid="{FF4D67BB-33D4-4C3B-A8C8-D55FCB9CF796}"/>
    <cellStyle name="Calculation 2 9 5 2 2 2 2" xfId="30584" xr:uid="{8C9667E1-0CBC-4CE7-886C-78C1AF511863}"/>
    <cellStyle name="Calculation 2 9 5 2 2 3" xfId="29240" xr:uid="{FC914822-0693-4A42-B6E1-608BF0D36D10}"/>
    <cellStyle name="Calculation 2 9 5 2 3" xfId="24456" xr:uid="{0B987208-5D0C-4531-AD82-9BCBD20DA509}"/>
    <cellStyle name="Calculation 2 9 5 2 3 2" xfId="26648" xr:uid="{AF88C68A-63CD-44C4-87C9-4B93F3188577}"/>
    <cellStyle name="Calculation 2 9 5 2 3 2 2" xfId="31294" xr:uid="{354C8BCB-74EE-4A18-B02F-B269F0F2BCAE}"/>
    <cellStyle name="Calculation 2 9 5 2 4" xfId="22201" xr:uid="{D09CF921-1831-40B5-B71E-DFF58A9BCE6C}"/>
    <cellStyle name="Calculation 2 9 5 2 4 2" xfId="28388" xr:uid="{FE97B59F-2042-40CB-A5DE-0A803A3447D7}"/>
    <cellStyle name="Calculation 2 9 5 2 5" xfId="24901" xr:uid="{FF799E88-E337-4838-B54C-A84F2CC17A48}"/>
    <cellStyle name="Calculation 2 9 5 2 5 2" xfId="29732" xr:uid="{E0E190A5-90F6-4FDC-8949-790DEEAAD885}"/>
    <cellStyle name="Calculation 2 9 5 2 6" xfId="27533" xr:uid="{FDC9C03B-32D8-4DF8-B919-4FBFAB545CB9}"/>
    <cellStyle name="Calculation 2 9 5 3" xfId="22342" xr:uid="{B8EBE47F-614D-44BB-9CC7-359084101AE5}"/>
    <cellStyle name="Calculation 2 9 5 3 2" xfId="25042" xr:uid="{609322C5-BC94-49A1-953E-320FAFD4FFDA}"/>
    <cellStyle name="Calculation 2 9 5 3 2 2" xfId="29873" xr:uid="{F9263762-21EC-4EC4-A317-86D51EAB7BF2}"/>
    <cellStyle name="Calculation 2 9 5 3 3" xfId="28529" xr:uid="{4DFB0BBA-8722-493A-817A-C1588A78A1EE}"/>
    <cellStyle name="Calculation 2 9 5 4" xfId="23701" xr:uid="{C3AD0117-C523-4F0F-9FA6-AF62D3CA5582}"/>
    <cellStyle name="Calculation 2 9 5 4 2" xfId="25899" xr:uid="{4DC0C41D-25E3-4E8F-814C-D8ABDEED69BE}"/>
    <cellStyle name="Calculation 2 9 5 4 2 2" xfId="30725" xr:uid="{25FD9F04-8C1E-4446-AA7A-73FAE863A2B1}"/>
    <cellStyle name="Calculation 2 9 5 5" xfId="21484" xr:uid="{613D0AAC-EF2D-4D44-80CC-F8555234225B}"/>
    <cellStyle name="Calculation 2 9 5 5 2" xfId="27674" xr:uid="{B586E742-609F-42A1-8BB2-B8E8BA3FAC97}"/>
    <cellStyle name="Calculation 2 9 5 6" xfId="26803" xr:uid="{0AD928AC-3518-47CC-A438-272F0464E36E}"/>
    <cellStyle name="Calculation 3" xfId="800" xr:uid="{00000000-0005-0000-0000-000056030000}"/>
    <cellStyle name="Calculation 3 2" xfId="801" xr:uid="{00000000-0005-0000-0000-000057030000}"/>
    <cellStyle name="Calculation 3 2 2" xfId="21337" xr:uid="{00000000-0005-0000-0000-000058030000}"/>
    <cellStyle name="Calculation 3 2 2 2" xfId="23054" xr:uid="{1D2B4659-8576-4332-864A-33FAD987A8C3}"/>
    <cellStyle name="Calculation 3 2 2 2 2" xfId="25754" xr:uid="{3DA5752A-F99D-479F-9919-36CF3D7F970F}"/>
    <cellStyle name="Calculation 3 2 2 2 2 2" xfId="30582" xr:uid="{68A93533-4943-4341-9F5C-BCCBCD975324}"/>
    <cellStyle name="Calculation 3 2 2 2 3" xfId="29238" xr:uid="{BD7D7F1B-8AC1-40F9-9064-E0C480D6993F}"/>
    <cellStyle name="Calculation 3 2 2 3" xfId="24454" xr:uid="{574973D3-1AA0-40FA-9DFF-C5FAB53DB36F}"/>
    <cellStyle name="Calculation 3 2 2 3 2" xfId="26646" xr:uid="{ADE4CA2E-C7E2-4D99-93CA-E9E8302F358F}"/>
    <cellStyle name="Calculation 3 2 2 3 2 2" xfId="31292" xr:uid="{E46DD56A-B2B2-40ED-AE82-ED28069F61AE}"/>
    <cellStyle name="Calculation 3 2 2 4" xfId="22199" xr:uid="{237DC216-C8F2-43D7-817F-B2E56A10DF3B}"/>
    <cellStyle name="Calculation 3 2 2 4 2" xfId="28386" xr:uid="{E0923DD2-18A3-495B-92A7-D2B30CDA8EFA}"/>
    <cellStyle name="Calculation 3 2 2 5" xfId="24899" xr:uid="{F68CB3B6-9A15-41F9-B1B8-522C43BD745A}"/>
    <cellStyle name="Calculation 3 2 2 5 2" xfId="29730" xr:uid="{E7D2B66D-F48C-49E1-A38C-E52FA27E20CF}"/>
    <cellStyle name="Calculation 3 2 2 6" xfId="27531" xr:uid="{278D36AA-F1F7-47A9-9698-D1B8621F0739}"/>
    <cellStyle name="Calculation 3 2 3" xfId="22344" xr:uid="{7819378E-41EA-474D-90D2-E7293AA7FB40}"/>
    <cellStyle name="Calculation 3 2 3 2" xfId="25044" xr:uid="{02EA0FEE-DF44-42B9-A177-5309AA92CCBF}"/>
    <cellStyle name="Calculation 3 2 3 2 2" xfId="29875" xr:uid="{BCB0C80F-6E04-4411-A069-E02E0E8F4CAF}"/>
    <cellStyle name="Calculation 3 2 3 3" xfId="28531" xr:uid="{26455601-8528-4A9F-B3C9-E65599225EBC}"/>
    <cellStyle name="Calculation 3 2 4" xfId="23703" xr:uid="{B7346801-FED8-4E22-9509-B9E174AD96FC}"/>
    <cellStyle name="Calculation 3 2 4 2" xfId="25901" xr:uid="{A1802920-752C-4127-A03C-C27117D04175}"/>
    <cellStyle name="Calculation 3 2 4 2 2" xfId="30727" xr:uid="{247A5ED1-7B43-4DC2-B62F-B90DE4D8DDE5}"/>
    <cellStyle name="Calculation 3 2 5" xfId="21486" xr:uid="{266F637D-457F-4DF1-BDB3-63BD3AD56BC0}"/>
    <cellStyle name="Calculation 3 2 5 2" xfId="27676" xr:uid="{95F0AC61-4775-4C6D-91B2-3277AC4506CA}"/>
    <cellStyle name="Calculation 3 2 6" xfId="26805" xr:uid="{FC0BCD10-9F2C-4D25-A3F7-EB8D539EFE4F}"/>
    <cellStyle name="Calculation 3 3" xfId="802" xr:uid="{00000000-0005-0000-0000-000059030000}"/>
    <cellStyle name="Calculation 3 3 2" xfId="21336" xr:uid="{00000000-0005-0000-0000-00005A030000}"/>
    <cellStyle name="Calculation 3 3 2 2" xfId="23053" xr:uid="{A38E2831-75BA-4707-8B01-1438DE6711D4}"/>
    <cellStyle name="Calculation 3 3 2 2 2" xfId="25753" xr:uid="{182B18A9-0E34-4312-A94B-2357317F9A68}"/>
    <cellStyle name="Calculation 3 3 2 2 2 2" xfId="30581" xr:uid="{95898651-7D7D-4E1F-A2A1-BE671FCB69E2}"/>
    <cellStyle name="Calculation 3 3 2 2 3" xfId="29237" xr:uid="{DE23200B-78AA-4C35-8757-339ACAC1EC4F}"/>
    <cellStyle name="Calculation 3 3 2 3" xfId="24453" xr:uid="{F43227F5-8AF8-4100-9571-759A3D615438}"/>
    <cellStyle name="Calculation 3 3 2 3 2" xfId="26645" xr:uid="{9E90766D-8D54-4100-A40B-1820289296AE}"/>
    <cellStyle name="Calculation 3 3 2 3 2 2" xfId="31291" xr:uid="{73430A6D-2C3B-46A4-9E98-ADCCBE1EA2EE}"/>
    <cellStyle name="Calculation 3 3 2 4" xfId="22198" xr:uid="{F6017DEF-4AC1-48A4-8A1D-B727968ECEAC}"/>
    <cellStyle name="Calculation 3 3 2 4 2" xfId="28385" xr:uid="{B1EA97A2-F980-487B-8BDD-541242C2F10C}"/>
    <cellStyle name="Calculation 3 3 2 5" xfId="24898" xr:uid="{2D250DC2-F1DB-4329-93A1-C9FC73021A02}"/>
    <cellStyle name="Calculation 3 3 2 5 2" xfId="29729" xr:uid="{23462F4B-6A09-4B61-BBE5-78075B6974A5}"/>
    <cellStyle name="Calculation 3 3 2 6" xfId="27530" xr:uid="{981A906C-37C5-4167-95CC-38ADBCAFEBC7}"/>
    <cellStyle name="Calculation 3 3 3" xfId="22345" xr:uid="{94324386-7415-4374-A4F9-9F1686359C1D}"/>
    <cellStyle name="Calculation 3 3 3 2" xfId="25045" xr:uid="{6796E932-D97D-41C2-84CF-D05D497C5553}"/>
    <cellStyle name="Calculation 3 3 3 2 2" xfId="29876" xr:uid="{7745C499-D816-4223-B11B-4A869219A1A2}"/>
    <cellStyle name="Calculation 3 3 3 3" xfId="28532" xr:uid="{1D899AE6-812D-4895-964C-8A5DD55A37D1}"/>
    <cellStyle name="Calculation 3 3 4" xfId="23704" xr:uid="{86561DB2-B6B8-4A4A-B99F-E93EA1DFB893}"/>
    <cellStyle name="Calculation 3 3 4 2" xfId="25902" xr:uid="{4056544B-F200-4698-B6C5-758FF079CAEE}"/>
    <cellStyle name="Calculation 3 3 4 2 2" xfId="30728" xr:uid="{6EE78D35-A4D6-4E54-AA09-6676559F0227}"/>
    <cellStyle name="Calculation 3 3 5" xfId="21487" xr:uid="{67D34A35-3D4B-4049-B92A-9401777D47D6}"/>
    <cellStyle name="Calculation 3 3 5 2" xfId="27677" xr:uid="{970678F8-A47B-4B16-AA13-C36C8D22C979}"/>
    <cellStyle name="Calculation 3 3 6" xfId="26806" xr:uid="{0D704260-6F94-4F36-B71A-0235984E60E4}"/>
    <cellStyle name="Calculation 3 4" xfId="21338" xr:uid="{00000000-0005-0000-0000-00005B030000}"/>
    <cellStyle name="Calculation 3 4 2" xfId="23055" xr:uid="{586C1BAD-F9E7-4D33-BFE2-1C79944F1213}"/>
    <cellStyle name="Calculation 3 4 2 2" xfId="25755" xr:uid="{8887272E-02DA-4B8B-A51D-AFAA3E4F8C53}"/>
    <cellStyle name="Calculation 3 4 2 2 2" xfId="30583" xr:uid="{6928D269-A2A6-4F63-849C-E6EF501B453B}"/>
    <cellStyle name="Calculation 3 4 2 3" xfId="29239" xr:uid="{C6FC134A-8872-4791-A83E-6D14B482319A}"/>
    <cellStyle name="Calculation 3 4 3" xfId="24455" xr:uid="{1FC9D377-6DD9-4B54-844A-4147A6DCAEB8}"/>
    <cellStyle name="Calculation 3 4 3 2" xfId="26647" xr:uid="{C6FB6736-C264-47E3-8A57-6CC22232C086}"/>
    <cellStyle name="Calculation 3 4 3 2 2" xfId="31293" xr:uid="{BBC9F816-3723-4053-866A-DABFEE7014DB}"/>
    <cellStyle name="Calculation 3 4 4" xfId="22200" xr:uid="{7E16624E-C858-400B-9A52-16C7D3F859D4}"/>
    <cellStyle name="Calculation 3 4 4 2" xfId="28387" xr:uid="{9494450F-ADE0-41E0-93DB-CBAD1A396621}"/>
    <cellStyle name="Calculation 3 4 5" xfId="24900" xr:uid="{114DD028-61C0-4D61-B9E7-0841D44B819A}"/>
    <cellStyle name="Calculation 3 4 5 2" xfId="29731" xr:uid="{C52351EB-BF91-4B5A-A3BE-7781503E3AFC}"/>
    <cellStyle name="Calculation 3 4 6" xfId="27532" xr:uid="{99704896-D3CD-49F8-AB4D-E78922B84E26}"/>
    <cellStyle name="Calculation 3 5" xfId="22343" xr:uid="{7F41CD67-16D3-4E48-85D0-DCDC01A8E49F}"/>
    <cellStyle name="Calculation 3 5 2" xfId="25043" xr:uid="{5975B55F-85A0-4158-8CEF-7E626786B2F0}"/>
    <cellStyle name="Calculation 3 5 2 2" xfId="29874" xr:uid="{EE04C774-8005-482E-98D1-719214A379A8}"/>
    <cellStyle name="Calculation 3 5 3" xfId="28530" xr:uid="{2745ABD5-43E0-45C7-A447-56C34B05E826}"/>
    <cellStyle name="Calculation 3 6" xfId="23702" xr:uid="{A9D81874-5E07-4BB1-B918-1FA2E961D1DA}"/>
    <cellStyle name="Calculation 3 6 2" xfId="25900" xr:uid="{DD3C7408-9D58-4963-BAD5-1D2AAFC1223C}"/>
    <cellStyle name="Calculation 3 6 2 2" xfId="30726" xr:uid="{59CF8C2A-266F-4A71-A790-AE4A4618FDFE}"/>
    <cellStyle name="Calculation 3 7" xfId="21485" xr:uid="{F9B1EB97-9126-4EF9-A357-109AC2E28422}"/>
    <cellStyle name="Calculation 3 7 2" xfId="27675" xr:uid="{97670D68-4ADE-464D-BA60-B9FF11E8C424}"/>
    <cellStyle name="Calculation 3 8" xfId="26804" xr:uid="{29895CB3-7CFF-4A4D-B0C0-4846CA4DD28A}"/>
    <cellStyle name="Calculation 4" xfId="803" xr:uid="{00000000-0005-0000-0000-00005C030000}"/>
    <cellStyle name="Calculation 4 2" xfId="804" xr:uid="{00000000-0005-0000-0000-00005D030000}"/>
    <cellStyle name="Calculation 4 2 2" xfId="21334" xr:uid="{00000000-0005-0000-0000-00005E030000}"/>
    <cellStyle name="Calculation 4 2 2 2" xfId="23051" xr:uid="{24302506-20F0-4C5A-ACD6-66558202CB84}"/>
    <cellStyle name="Calculation 4 2 2 2 2" xfId="25751" xr:uid="{64FB6F2D-A0A8-46F4-A116-1E604232333A}"/>
    <cellStyle name="Calculation 4 2 2 2 2 2" xfId="30579" xr:uid="{35325C2D-F332-4C57-8C33-A0B410FD6BED}"/>
    <cellStyle name="Calculation 4 2 2 2 3" xfId="29235" xr:uid="{EF47A112-CF4F-4E73-9D94-7B3902209011}"/>
    <cellStyle name="Calculation 4 2 2 3" xfId="24451" xr:uid="{851C4F8E-E876-45AE-9E18-1C062243EAAD}"/>
    <cellStyle name="Calculation 4 2 2 3 2" xfId="26643" xr:uid="{DB964CF1-2978-4F43-B115-FBFEAEC74F3C}"/>
    <cellStyle name="Calculation 4 2 2 3 2 2" xfId="31289" xr:uid="{CDA468B3-67DF-4D20-84F4-FCC6824D8F6D}"/>
    <cellStyle name="Calculation 4 2 2 4" xfId="22196" xr:uid="{2C0D51B8-29D3-4AF6-BA7F-D463614C4A40}"/>
    <cellStyle name="Calculation 4 2 2 4 2" xfId="28383" xr:uid="{262C4AC2-78D5-4178-A687-6F825182D46D}"/>
    <cellStyle name="Calculation 4 2 2 5" xfId="24896" xr:uid="{5CFE0346-6AE2-427E-B80D-3BB92D068705}"/>
    <cellStyle name="Calculation 4 2 2 5 2" xfId="29727" xr:uid="{4000BDF1-8298-4931-B06A-40E16DC7BDAD}"/>
    <cellStyle name="Calculation 4 2 2 6" xfId="27528" xr:uid="{C698D588-CF21-4F4C-A7A9-9CEF9251420D}"/>
    <cellStyle name="Calculation 4 2 3" xfId="22347" xr:uid="{3369C916-2356-43CA-96AA-38A58B17FEC0}"/>
    <cellStyle name="Calculation 4 2 3 2" xfId="25047" xr:uid="{EE2718BD-C9E8-48DF-AEC2-B05C21CF6C65}"/>
    <cellStyle name="Calculation 4 2 3 2 2" xfId="29878" xr:uid="{036C845A-87BE-4BFF-9E47-88CF3290FCA1}"/>
    <cellStyle name="Calculation 4 2 3 3" xfId="28534" xr:uid="{AB9A759E-880C-4876-8E17-DE1DB6050B8F}"/>
    <cellStyle name="Calculation 4 2 4" xfId="23706" xr:uid="{3126776B-FCD5-41D6-B558-C6542C65624F}"/>
    <cellStyle name="Calculation 4 2 4 2" xfId="25904" xr:uid="{6C3CADD2-8ACA-4A02-8A2E-F9531BE104E4}"/>
    <cellStyle name="Calculation 4 2 4 2 2" xfId="30730" xr:uid="{6756B6A0-3DC0-4173-8EF5-AAC2D5FEFFA2}"/>
    <cellStyle name="Calculation 4 2 5" xfId="21489" xr:uid="{96A1CE55-80B4-4259-B3FC-9958D565D89F}"/>
    <cellStyle name="Calculation 4 2 5 2" xfId="27679" xr:uid="{91BE33BC-396F-4E4C-A831-E09BA2FFF0F7}"/>
    <cellStyle name="Calculation 4 2 6" xfId="26808" xr:uid="{32715898-7AB4-4F51-8773-70DB3C75B0C8}"/>
    <cellStyle name="Calculation 4 3" xfId="805" xr:uid="{00000000-0005-0000-0000-00005F030000}"/>
    <cellStyle name="Calculation 4 3 2" xfId="21333" xr:uid="{00000000-0005-0000-0000-000060030000}"/>
    <cellStyle name="Calculation 4 3 2 2" xfId="23050" xr:uid="{115E81D4-253B-4A96-A6AB-DB01E52294DF}"/>
    <cellStyle name="Calculation 4 3 2 2 2" xfId="25750" xr:uid="{B139DCFF-BC6F-4D4D-AEC6-E398AE309506}"/>
    <cellStyle name="Calculation 4 3 2 2 2 2" xfId="30578" xr:uid="{85881143-1B51-4C5D-8C04-803F0BF39425}"/>
    <cellStyle name="Calculation 4 3 2 2 3" xfId="29234" xr:uid="{DAD00911-7B4D-4B77-B4B6-A238B5C01C7E}"/>
    <cellStyle name="Calculation 4 3 2 3" xfId="24450" xr:uid="{7B98B29A-2CB0-424C-BD98-D878AF5E022C}"/>
    <cellStyle name="Calculation 4 3 2 3 2" xfId="26642" xr:uid="{9D18B164-4B83-4F49-9E85-9501EB569351}"/>
    <cellStyle name="Calculation 4 3 2 3 2 2" xfId="31288" xr:uid="{289B3217-5748-4065-B988-E448A12014EE}"/>
    <cellStyle name="Calculation 4 3 2 4" xfId="22195" xr:uid="{178B9EBB-8229-4244-B4CC-F25D34BFBE7F}"/>
    <cellStyle name="Calculation 4 3 2 4 2" xfId="28382" xr:uid="{42258557-EE76-409A-9E01-59129D37CB0E}"/>
    <cellStyle name="Calculation 4 3 2 5" xfId="24895" xr:uid="{86F43D91-BA0F-462F-BC64-6DF35070A467}"/>
    <cellStyle name="Calculation 4 3 2 5 2" xfId="29726" xr:uid="{3683D311-53A1-42C7-8D1D-8A8773147D16}"/>
    <cellStyle name="Calculation 4 3 2 6" xfId="27527" xr:uid="{77865564-6267-43E5-8E80-741E68F7028A}"/>
    <cellStyle name="Calculation 4 3 3" xfId="22348" xr:uid="{DD4CCBEB-DCDF-43D1-A80A-65DFB67D5AE8}"/>
    <cellStyle name="Calculation 4 3 3 2" xfId="25048" xr:uid="{A5F7DA60-05B9-4269-A917-FB614A009976}"/>
    <cellStyle name="Calculation 4 3 3 2 2" xfId="29879" xr:uid="{51363303-9B0F-423E-A028-FDA2A6C5156B}"/>
    <cellStyle name="Calculation 4 3 3 3" xfId="28535" xr:uid="{303EB22C-B3EE-422A-B343-76EC70D5A293}"/>
    <cellStyle name="Calculation 4 3 4" xfId="23707" xr:uid="{874A834D-6D76-4DB2-8237-F5ADD5B28D2B}"/>
    <cellStyle name="Calculation 4 3 4 2" xfId="25905" xr:uid="{262ED40B-034E-43A1-8ED5-05A8D9BEF5C4}"/>
    <cellStyle name="Calculation 4 3 4 2 2" xfId="30731" xr:uid="{430269B9-6349-4191-A17B-F58612030AA9}"/>
    <cellStyle name="Calculation 4 3 5" xfId="21490" xr:uid="{E274CC0B-A4AB-47FA-9C1A-0B47540FD337}"/>
    <cellStyle name="Calculation 4 3 5 2" xfId="27680" xr:uid="{4641799E-5B87-4015-BB7D-A4CEB666E47F}"/>
    <cellStyle name="Calculation 4 3 6" xfId="26809" xr:uid="{8845DEA6-5AB5-4EA3-B337-E0237E9A5B05}"/>
    <cellStyle name="Calculation 4 4" xfId="21335" xr:uid="{00000000-0005-0000-0000-000061030000}"/>
    <cellStyle name="Calculation 4 4 2" xfId="23052" xr:uid="{52D31B8D-43C1-41DF-9FC4-2753CEE1B4EE}"/>
    <cellStyle name="Calculation 4 4 2 2" xfId="25752" xr:uid="{54872F33-F626-4215-84EF-F2C1431BA491}"/>
    <cellStyle name="Calculation 4 4 2 2 2" xfId="30580" xr:uid="{A2C96A5D-B767-4904-8024-B6EEF95D4520}"/>
    <cellStyle name="Calculation 4 4 2 3" xfId="29236" xr:uid="{3B863D20-448D-466D-A34C-97F5EA194E96}"/>
    <cellStyle name="Calculation 4 4 3" xfId="24452" xr:uid="{B1493031-3BC8-4A0F-ABD5-49C0ACA0F91F}"/>
    <cellStyle name="Calculation 4 4 3 2" xfId="26644" xr:uid="{3B46842E-98D3-48EF-8148-91BAEB8358ED}"/>
    <cellStyle name="Calculation 4 4 3 2 2" xfId="31290" xr:uid="{C12A3FE1-3063-4DB3-AF90-FB6A9D04A9CD}"/>
    <cellStyle name="Calculation 4 4 4" xfId="22197" xr:uid="{C6E495EA-E529-4269-B536-E0C50EDBC5A3}"/>
    <cellStyle name="Calculation 4 4 4 2" xfId="28384" xr:uid="{2AA08151-24F7-49A4-8306-2A9D19A2BD69}"/>
    <cellStyle name="Calculation 4 4 5" xfId="24897" xr:uid="{6A6BE38A-0E7F-48B3-85BC-348A77FCFCB5}"/>
    <cellStyle name="Calculation 4 4 5 2" xfId="29728" xr:uid="{22D84AF4-10B0-4AFA-A55F-BAE171597900}"/>
    <cellStyle name="Calculation 4 4 6" xfId="27529" xr:uid="{B807E9D9-A8D4-4CEC-AB64-38975FE8AF97}"/>
    <cellStyle name="Calculation 4 5" xfId="22346" xr:uid="{53B4E61C-60C3-48EE-A71D-51CA74B3F1C0}"/>
    <cellStyle name="Calculation 4 5 2" xfId="25046" xr:uid="{9A1D2A50-17BB-4CE6-AAFB-A51067D09A83}"/>
    <cellStyle name="Calculation 4 5 2 2" xfId="29877" xr:uid="{DC9EE8D6-293A-4D3F-94EA-D4ACA03D8F60}"/>
    <cellStyle name="Calculation 4 5 3" xfId="28533" xr:uid="{F365124E-3055-4EDF-8ABA-455EE639F4C4}"/>
    <cellStyle name="Calculation 4 6" xfId="23705" xr:uid="{6F7250D1-F6F1-43BD-BEA5-BCD30A63EDFD}"/>
    <cellStyle name="Calculation 4 6 2" xfId="25903" xr:uid="{C61137D7-6F25-4F45-BD55-4F4081D52F5C}"/>
    <cellStyle name="Calculation 4 6 2 2" xfId="30729" xr:uid="{34C6B7ED-88C2-49BC-A852-63DFA63AA78D}"/>
    <cellStyle name="Calculation 4 7" xfId="21488" xr:uid="{9B772DD2-3E79-43A1-8004-ABF039231F02}"/>
    <cellStyle name="Calculation 4 7 2" xfId="27678" xr:uid="{D12E6010-0ECE-4A05-9200-5B0ECF4F19FE}"/>
    <cellStyle name="Calculation 4 8" xfId="26807" xr:uid="{F548A071-2714-48AB-AB8C-01C3489D5A07}"/>
    <cellStyle name="Calculation 5" xfId="806" xr:uid="{00000000-0005-0000-0000-000062030000}"/>
    <cellStyle name="Calculation 5 2" xfId="807" xr:uid="{00000000-0005-0000-0000-000063030000}"/>
    <cellStyle name="Calculation 5 2 2" xfId="21331" xr:uid="{00000000-0005-0000-0000-000064030000}"/>
    <cellStyle name="Calculation 5 2 2 2" xfId="23048" xr:uid="{C38F042B-CCCB-4D46-8447-1C8FB0976B88}"/>
    <cellStyle name="Calculation 5 2 2 2 2" xfId="25748" xr:uid="{FD0E3FF1-9F4A-4F63-B487-238D9F56EAFB}"/>
    <cellStyle name="Calculation 5 2 2 2 2 2" xfId="30576" xr:uid="{7A5F8397-100A-4379-994F-E9EBD62229E6}"/>
    <cellStyle name="Calculation 5 2 2 2 3" xfId="29232" xr:uid="{067AF961-F2E4-42B4-B4B5-4ACDBD842ED8}"/>
    <cellStyle name="Calculation 5 2 2 3" xfId="24448" xr:uid="{0D5D63D4-E2DB-4CF9-B898-89F1B93FE258}"/>
    <cellStyle name="Calculation 5 2 2 3 2" xfId="26640" xr:uid="{506F1248-45F3-4CA1-8814-029FE8112377}"/>
    <cellStyle name="Calculation 5 2 2 3 2 2" xfId="31286" xr:uid="{E53FADE1-2579-4C88-B3C8-FA6284D055E9}"/>
    <cellStyle name="Calculation 5 2 2 4" xfId="22193" xr:uid="{6CCECB22-1CA3-4521-8B92-64BEEC80482C}"/>
    <cellStyle name="Calculation 5 2 2 4 2" xfId="28380" xr:uid="{8DA4826F-7F79-4738-A4D9-837B9AC54968}"/>
    <cellStyle name="Calculation 5 2 2 5" xfId="24893" xr:uid="{C5D5E317-3CA0-4FD2-B992-0E8E8B2F2E17}"/>
    <cellStyle name="Calculation 5 2 2 5 2" xfId="29724" xr:uid="{67049FF6-264E-4F42-B400-444C540D0DE5}"/>
    <cellStyle name="Calculation 5 2 2 6" xfId="27525" xr:uid="{9CFB708A-FE31-4908-A91A-CEA1501476A9}"/>
    <cellStyle name="Calculation 5 2 3" xfId="22350" xr:uid="{BE9C53E0-3796-41BC-8BF6-D0A000E0960B}"/>
    <cellStyle name="Calculation 5 2 3 2" xfId="25050" xr:uid="{70254550-A796-4235-8D4B-3A340C3B3739}"/>
    <cellStyle name="Calculation 5 2 3 2 2" xfId="29881" xr:uid="{49B7B3B4-5325-448E-8BB8-7F4EDA907501}"/>
    <cellStyle name="Calculation 5 2 3 3" xfId="28537" xr:uid="{5D95E4A8-CE18-4605-8045-2F5254E5643A}"/>
    <cellStyle name="Calculation 5 2 4" xfId="23709" xr:uid="{502B1E57-A350-44C8-AC70-ECBC8DC351C7}"/>
    <cellStyle name="Calculation 5 2 4 2" xfId="25907" xr:uid="{A5A1BB1C-D9BD-4F4E-951D-5510F94B37F5}"/>
    <cellStyle name="Calculation 5 2 4 2 2" xfId="30733" xr:uid="{40CD9D8F-5135-44F8-8772-E4E12CCE8D88}"/>
    <cellStyle name="Calculation 5 2 5" xfId="21492" xr:uid="{51DD778D-5AC3-4EC5-A7F9-D4753B54E557}"/>
    <cellStyle name="Calculation 5 2 5 2" xfId="27682" xr:uid="{73B74184-0BCE-4BE4-98AB-FC6C8AA5780E}"/>
    <cellStyle name="Calculation 5 2 6" xfId="26811" xr:uid="{C8243001-9FF6-489B-8774-44291BDACDE5}"/>
    <cellStyle name="Calculation 5 3" xfId="808" xr:uid="{00000000-0005-0000-0000-000065030000}"/>
    <cellStyle name="Calculation 5 3 2" xfId="21330" xr:uid="{00000000-0005-0000-0000-000066030000}"/>
    <cellStyle name="Calculation 5 3 2 2" xfId="23047" xr:uid="{9AA2E8B6-0B5F-4A48-A976-F52C6AD655D7}"/>
    <cellStyle name="Calculation 5 3 2 2 2" xfId="25747" xr:uid="{D0251A91-2CE4-4E25-9899-235BFD2828AA}"/>
    <cellStyle name="Calculation 5 3 2 2 2 2" xfId="30575" xr:uid="{2D841257-A897-4842-B9A2-9E5481EBF6E1}"/>
    <cellStyle name="Calculation 5 3 2 2 3" xfId="29231" xr:uid="{8527CC11-FF02-42AD-BFA0-9BA3496324EE}"/>
    <cellStyle name="Calculation 5 3 2 3" xfId="24447" xr:uid="{4A5BE0E1-3133-4D33-9D71-57FF08C6374E}"/>
    <cellStyle name="Calculation 5 3 2 3 2" xfId="26639" xr:uid="{1EBB3AFA-4836-44C0-B521-0C6DBD96DC8A}"/>
    <cellStyle name="Calculation 5 3 2 3 2 2" xfId="31285" xr:uid="{646177F9-90F0-4146-9DB3-C91B309AA62F}"/>
    <cellStyle name="Calculation 5 3 2 4" xfId="22192" xr:uid="{82F8AE7B-6B48-4436-A196-8B3D0214FB55}"/>
    <cellStyle name="Calculation 5 3 2 4 2" xfId="28379" xr:uid="{5CB0D74A-9A37-41FD-9B7C-DBB003D59D5F}"/>
    <cellStyle name="Calculation 5 3 2 5" xfId="24892" xr:uid="{9AE4CF67-70B3-494A-9ABF-578C49D3BC90}"/>
    <cellStyle name="Calculation 5 3 2 5 2" xfId="29723" xr:uid="{D4B4594B-F6BB-4B20-BDC1-B3B00E785DC6}"/>
    <cellStyle name="Calculation 5 3 2 6" xfId="27524" xr:uid="{5DF2B5F3-99D1-45A5-A84C-ACC7B18B59E1}"/>
    <cellStyle name="Calculation 5 3 3" xfId="22351" xr:uid="{9221C8A0-637A-44BC-B494-C8F4E19350E1}"/>
    <cellStyle name="Calculation 5 3 3 2" xfId="25051" xr:uid="{D6293145-10C7-4DB0-BF1D-431CDDB901E6}"/>
    <cellStyle name="Calculation 5 3 3 2 2" xfId="29882" xr:uid="{3BFC7AD5-8668-4F9E-9FAB-16E54039C4FB}"/>
    <cellStyle name="Calculation 5 3 3 3" xfId="28538" xr:uid="{7B7E2464-04B3-44F8-AD70-2E87FE4C133B}"/>
    <cellStyle name="Calculation 5 3 4" xfId="23710" xr:uid="{9B20C51C-1C90-43AA-B888-B324B710A833}"/>
    <cellStyle name="Calculation 5 3 4 2" xfId="25908" xr:uid="{8D8D5BEB-552C-4C90-AAFA-32F50F07A220}"/>
    <cellStyle name="Calculation 5 3 4 2 2" xfId="30734" xr:uid="{D08D91DF-777C-4B65-AE1A-3BA8D7EA4A04}"/>
    <cellStyle name="Calculation 5 3 5" xfId="21493" xr:uid="{B314FA0C-9D38-4F4F-949A-DD70DE5301BF}"/>
    <cellStyle name="Calculation 5 3 5 2" xfId="27683" xr:uid="{8FF0930C-0F22-4AF8-B71E-7C76DC6ACACE}"/>
    <cellStyle name="Calculation 5 3 6" xfId="26812" xr:uid="{9C96271D-2F16-4A20-8841-8A2A36AB1C0E}"/>
    <cellStyle name="Calculation 5 4" xfId="21332" xr:uid="{00000000-0005-0000-0000-000067030000}"/>
    <cellStyle name="Calculation 5 4 2" xfId="23049" xr:uid="{E0C2EEB7-320D-4F94-8CF2-E689E113D681}"/>
    <cellStyle name="Calculation 5 4 2 2" xfId="25749" xr:uid="{F12D2575-75A8-4DCD-B2A3-DD70BEA278EE}"/>
    <cellStyle name="Calculation 5 4 2 2 2" xfId="30577" xr:uid="{3D3BDFF2-D67F-48A6-846E-EE289AAD6D45}"/>
    <cellStyle name="Calculation 5 4 2 3" xfId="29233" xr:uid="{5BE8B979-BCD9-48EF-82A2-EBF0F1D38DD3}"/>
    <cellStyle name="Calculation 5 4 3" xfId="24449" xr:uid="{9A2A57B9-F51F-41CD-B5D3-28E5C025BD2B}"/>
    <cellStyle name="Calculation 5 4 3 2" xfId="26641" xr:uid="{F044DC16-F3BC-4728-A55A-100D87E2AC1F}"/>
    <cellStyle name="Calculation 5 4 3 2 2" xfId="31287" xr:uid="{C6B4FD86-0304-4694-AF3F-10D4FCDCA612}"/>
    <cellStyle name="Calculation 5 4 4" xfId="22194" xr:uid="{95D64D37-BD87-4D2C-82BA-79E6CBC47EE8}"/>
    <cellStyle name="Calculation 5 4 4 2" xfId="28381" xr:uid="{FD87FDEB-CB57-45A9-9D12-7F70F028F496}"/>
    <cellStyle name="Calculation 5 4 5" xfId="24894" xr:uid="{0A8B2373-E372-48E8-9761-EB37CBA5D621}"/>
    <cellStyle name="Calculation 5 4 5 2" xfId="29725" xr:uid="{82A0AA63-6E88-44AF-A4A5-5AE952AC684E}"/>
    <cellStyle name="Calculation 5 4 6" xfId="27526" xr:uid="{103369D5-5A87-4195-9143-14A5D3C23541}"/>
    <cellStyle name="Calculation 5 5" xfId="22349" xr:uid="{52B41EDD-905E-47D6-8D6C-56DF90785641}"/>
    <cellStyle name="Calculation 5 5 2" xfId="25049" xr:uid="{B145B263-090A-4CDE-9265-842DDADEBDE2}"/>
    <cellStyle name="Calculation 5 5 2 2" xfId="29880" xr:uid="{B61753D2-783F-40A2-AE46-5624345BA0C9}"/>
    <cellStyle name="Calculation 5 5 3" xfId="28536" xr:uid="{7335C8EF-D626-484B-9E37-2E7D9A012775}"/>
    <cellStyle name="Calculation 5 6" xfId="23708" xr:uid="{F7483A35-9280-442B-9E56-6B0B9FE92678}"/>
    <cellStyle name="Calculation 5 6 2" xfId="25906" xr:uid="{BFEFBF8F-983A-4FAE-85A9-146B67D94F81}"/>
    <cellStyle name="Calculation 5 6 2 2" xfId="30732" xr:uid="{01C1C26C-2F5B-488A-B7D0-5D80396B5A57}"/>
    <cellStyle name="Calculation 5 7" xfId="21491" xr:uid="{D3609D19-CE52-465E-821D-D3F7E80E7019}"/>
    <cellStyle name="Calculation 5 7 2" xfId="27681" xr:uid="{5891EB9E-250B-4808-AD7E-43C89B30CE46}"/>
    <cellStyle name="Calculation 5 8" xfId="26810" xr:uid="{ABD30E0E-06C5-41DA-B652-74D079CFE158}"/>
    <cellStyle name="Calculation 6" xfId="809" xr:uid="{00000000-0005-0000-0000-000068030000}"/>
    <cellStyle name="Calculation 6 2" xfId="810" xr:uid="{00000000-0005-0000-0000-000069030000}"/>
    <cellStyle name="Calculation 6 2 2" xfId="21328" xr:uid="{00000000-0005-0000-0000-00006A030000}"/>
    <cellStyle name="Calculation 6 2 2 2" xfId="23045" xr:uid="{2885444F-9175-4590-A9AA-CFEC38D530A4}"/>
    <cellStyle name="Calculation 6 2 2 2 2" xfId="25745" xr:uid="{2CCB8740-7D3F-486E-88B1-24A2AA2E4C20}"/>
    <cellStyle name="Calculation 6 2 2 2 2 2" xfId="30573" xr:uid="{02BF4C03-0DAB-4319-8C44-1DB9156C1FB5}"/>
    <cellStyle name="Calculation 6 2 2 2 3" xfId="29229" xr:uid="{07F2F8E5-8799-4F26-99E1-E735D8603432}"/>
    <cellStyle name="Calculation 6 2 2 3" xfId="24445" xr:uid="{F305E094-88BF-4DE7-BA10-EE3FA9F73A34}"/>
    <cellStyle name="Calculation 6 2 2 3 2" xfId="26637" xr:uid="{272C79B5-FC29-4470-8D7C-0A7959E43BE3}"/>
    <cellStyle name="Calculation 6 2 2 3 2 2" xfId="31283" xr:uid="{73DE8A5F-9ED5-4256-9635-B3CF7E3D7C95}"/>
    <cellStyle name="Calculation 6 2 2 4" xfId="22190" xr:uid="{7B167072-1E2B-479D-AE21-A4BC86CCD6EA}"/>
    <cellStyle name="Calculation 6 2 2 4 2" xfId="28377" xr:uid="{D7C58381-56B2-4940-A9E2-DEE3E4001E8C}"/>
    <cellStyle name="Calculation 6 2 2 5" xfId="24890" xr:uid="{CDECAA5C-EE09-4C55-9452-13BBD667405A}"/>
    <cellStyle name="Calculation 6 2 2 5 2" xfId="29721" xr:uid="{8FFBE289-5266-428C-B37E-8A86FE9D44DC}"/>
    <cellStyle name="Calculation 6 2 2 6" xfId="27522" xr:uid="{34CEA785-6BA4-4D1E-9B39-FFA572648C83}"/>
    <cellStyle name="Calculation 6 2 3" xfId="22353" xr:uid="{F20091E8-067D-4E34-9C54-76270CB6F328}"/>
    <cellStyle name="Calculation 6 2 3 2" xfId="25053" xr:uid="{FBBEE83F-E2A9-4539-8B0B-9DD8DC078A9B}"/>
    <cellStyle name="Calculation 6 2 3 2 2" xfId="29884" xr:uid="{F58E63D9-C06B-4064-8DCC-E5CD599B787E}"/>
    <cellStyle name="Calculation 6 2 3 3" xfId="28540" xr:uid="{7A0FD0E4-B343-45A4-B2CA-6DC1FFCD4737}"/>
    <cellStyle name="Calculation 6 2 4" xfId="23712" xr:uid="{765503A9-D2BA-477C-A57D-C12602A6B54B}"/>
    <cellStyle name="Calculation 6 2 4 2" xfId="25910" xr:uid="{E62733CD-0D5B-4F4A-8FAB-E2ED8ED44A0B}"/>
    <cellStyle name="Calculation 6 2 4 2 2" xfId="30736" xr:uid="{707D6C9C-D934-4AF9-A2A2-2879CC621A04}"/>
    <cellStyle name="Calculation 6 2 5" xfId="21495" xr:uid="{EE567AF5-AFAA-4303-8928-BD6346244F96}"/>
    <cellStyle name="Calculation 6 2 5 2" xfId="27685" xr:uid="{53C9FF97-7D4A-436A-B4D4-0D38F80CEE04}"/>
    <cellStyle name="Calculation 6 2 6" xfId="26814" xr:uid="{8922D1CC-FAC0-4ECB-A134-7AFFFD1FFC53}"/>
    <cellStyle name="Calculation 6 3" xfId="811" xr:uid="{00000000-0005-0000-0000-00006B030000}"/>
    <cellStyle name="Calculation 6 3 2" xfId="21327" xr:uid="{00000000-0005-0000-0000-00006C030000}"/>
    <cellStyle name="Calculation 6 3 2 2" xfId="23044" xr:uid="{BD602D71-1ED3-4801-A6EE-F8D8F2BC8EB8}"/>
    <cellStyle name="Calculation 6 3 2 2 2" xfId="25744" xr:uid="{7AC5725E-24D0-42A3-AB3B-1A43EC8D6382}"/>
    <cellStyle name="Calculation 6 3 2 2 2 2" xfId="30572" xr:uid="{0CB64851-534B-4C18-BE44-F444183A1092}"/>
    <cellStyle name="Calculation 6 3 2 2 3" xfId="29228" xr:uid="{AF10451D-240B-4C1F-993E-BD33BDF9C47B}"/>
    <cellStyle name="Calculation 6 3 2 3" xfId="24444" xr:uid="{174C9BD6-C736-4F3E-A666-6BA074E1E0E4}"/>
    <cellStyle name="Calculation 6 3 2 3 2" xfId="26636" xr:uid="{FC0EEAC2-AA46-40F6-AB32-993563410076}"/>
    <cellStyle name="Calculation 6 3 2 3 2 2" xfId="31282" xr:uid="{E661AB33-DC26-4144-B51C-DDFC1D6A06A8}"/>
    <cellStyle name="Calculation 6 3 2 4" xfId="22189" xr:uid="{893E6A8C-0EE7-4399-AD1C-4A9E149C7847}"/>
    <cellStyle name="Calculation 6 3 2 4 2" xfId="28376" xr:uid="{0BCA4134-7F56-4AA0-98BB-7B57A3D7FEB5}"/>
    <cellStyle name="Calculation 6 3 2 5" xfId="24889" xr:uid="{01F701C0-2E1D-4D6A-AD3A-11EE82D1FA9D}"/>
    <cellStyle name="Calculation 6 3 2 5 2" xfId="29720" xr:uid="{695A47B7-064C-4F54-9FEE-2F85599E1C16}"/>
    <cellStyle name="Calculation 6 3 2 6" xfId="27521" xr:uid="{F40969AB-CDC0-470D-8A55-0A90F416E9DF}"/>
    <cellStyle name="Calculation 6 3 3" xfId="22354" xr:uid="{08A9A258-A625-44BE-9C34-C292D72EBE73}"/>
    <cellStyle name="Calculation 6 3 3 2" xfId="25054" xr:uid="{05FA940A-04CB-4E18-B5A0-7AEFF385F0CB}"/>
    <cellStyle name="Calculation 6 3 3 2 2" xfId="29885" xr:uid="{78063C9A-4A38-4CB5-B058-27C52F0E8CE7}"/>
    <cellStyle name="Calculation 6 3 3 3" xfId="28541" xr:uid="{4D928F37-487B-427F-9EED-EF5E946E2ABE}"/>
    <cellStyle name="Calculation 6 3 4" xfId="23713" xr:uid="{31722886-E9BD-469B-9957-1EFB022ED28D}"/>
    <cellStyle name="Calculation 6 3 4 2" xfId="25911" xr:uid="{F2D3655F-0478-493E-8D4E-81CBD85C08FD}"/>
    <cellStyle name="Calculation 6 3 4 2 2" xfId="30737" xr:uid="{0920E9DE-BB62-4DD1-9854-F14CB6EDC370}"/>
    <cellStyle name="Calculation 6 3 5" xfId="21496" xr:uid="{F8632555-322A-4A6E-8BA5-C9D8D0828CCA}"/>
    <cellStyle name="Calculation 6 3 5 2" xfId="27686" xr:uid="{820104A3-E8BB-4938-959E-C86A416C7BCE}"/>
    <cellStyle name="Calculation 6 3 6" xfId="26815" xr:uid="{62BACFA2-9FCF-4B69-B75A-89DC163C14FF}"/>
    <cellStyle name="Calculation 6 4" xfId="21329" xr:uid="{00000000-0005-0000-0000-00006D030000}"/>
    <cellStyle name="Calculation 6 4 2" xfId="23046" xr:uid="{7AFBC171-DAEA-487E-BDC4-9225FAFEB956}"/>
    <cellStyle name="Calculation 6 4 2 2" xfId="25746" xr:uid="{1C43B3A8-EFBD-4045-938C-9B91FAAA1CB3}"/>
    <cellStyle name="Calculation 6 4 2 2 2" xfId="30574" xr:uid="{8AD71EEC-B0FB-418D-8B02-5995DECA8906}"/>
    <cellStyle name="Calculation 6 4 2 3" xfId="29230" xr:uid="{5C851F1E-5446-40CA-811D-06C684FC87E4}"/>
    <cellStyle name="Calculation 6 4 3" xfId="24446" xr:uid="{72AB95F7-9A82-44E8-9B78-09EBF8D4B409}"/>
    <cellStyle name="Calculation 6 4 3 2" xfId="26638" xr:uid="{C7A95EEF-EC5B-4BF6-81FE-2FD4A9B68304}"/>
    <cellStyle name="Calculation 6 4 3 2 2" xfId="31284" xr:uid="{462EC356-7CBE-49A8-8EA8-1B13CA04B00B}"/>
    <cellStyle name="Calculation 6 4 4" xfId="22191" xr:uid="{0A6C6BA4-0ECE-4CDD-AD65-8FD4F5010C8C}"/>
    <cellStyle name="Calculation 6 4 4 2" xfId="28378" xr:uid="{51E3E4EB-91BB-4D19-9FED-FAF8CC11A035}"/>
    <cellStyle name="Calculation 6 4 5" xfId="24891" xr:uid="{43B8BB9A-00AD-49B6-943B-206F15B7F9E6}"/>
    <cellStyle name="Calculation 6 4 5 2" xfId="29722" xr:uid="{EFE81E6B-53DA-48D0-BBD2-F9667A5226CA}"/>
    <cellStyle name="Calculation 6 4 6" xfId="27523" xr:uid="{BD48AD90-9F13-461B-B560-527DAC065ADB}"/>
    <cellStyle name="Calculation 6 5" xfId="22352" xr:uid="{0B32C243-9244-429B-8B54-A77FFF9DA36A}"/>
    <cellStyle name="Calculation 6 5 2" xfId="25052" xr:uid="{D59B5BE3-4F5C-4D5C-8E61-E186D2BBDA68}"/>
    <cellStyle name="Calculation 6 5 2 2" xfId="29883" xr:uid="{38A41C1A-67BC-41CD-859F-5ADCB4D0FB7A}"/>
    <cellStyle name="Calculation 6 5 3" xfId="28539" xr:uid="{A99193BC-4E27-4054-A3E7-8E268611E650}"/>
    <cellStyle name="Calculation 6 6" xfId="23711" xr:uid="{E7C3C64B-3222-4A30-A3FD-E64ABDB1FF30}"/>
    <cellStyle name="Calculation 6 6 2" xfId="25909" xr:uid="{565B177A-0C8E-4D7F-8B56-3854CBA72C7E}"/>
    <cellStyle name="Calculation 6 6 2 2" xfId="30735" xr:uid="{F97A72E2-2918-490C-B82C-F78A1D49B277}"/>
    <cellStyle name="Calculation 6 7" xfId="21494" xr:uid="{9D45D1D1-3D2A-4511-8967-2CCE1D2641BD}"/>
    <cellStyle name="Calculation 6 7 2" xfId="27684" xr:uid="{96F3AAAE-1E05-4A9E-BD92-A812DAA2B3D6}"/>
    <cellStyle name="Calculation 6 8" xfId="26813" xr:uid="{55ACF723-7039-4DD2-9F75-94E9C315369E}"/>
    <cellStyle name="Calculation 7" xfId="812" xr:uid="{00000000-0005-0000-0000-00006E030000}"/>
    <cellStyle name="Calculation 7 2" xfId="21326" xr:uid="{00000000-0005-0000-0000-00006F030000}"/>
    <cellStyle name="Calculation 7 2 2" xfId="23043" xr:uid="{E421128B-08C7-422D-BB1F-B263386B7B30}"/>
    <cellStyle name="Calculation 7 2 2 2" xfId="25743" xr:uid="{A57B242E-78A8-4C0A-998B-3C4A677E1DD8}"/>
    <cellStyle name="Calculation 7 2 2 2 2" xfId="30571" xr:uid="{BF268F04-1002-4704-B4F5-288A52745181}"/>
    <cellStyle name="Calculation 7 2 2 3" xfId="29227" xr:uid="{2A3DA217-0B4E-4E60-BB87-607FF5A4F03F}"/>
    <cellStyle name="Calculation 7 2 3" xfId="24443" xr:uid="{4D399E83-2F7E-46C0-90D7-24CE1005AE53}"/>
    <cellStyle name="Calculation 7 2 3 2" xfId="26635" xr:uid="{05586DB9-5ACA-4086-8A1A-900A2972ED4E}"/>
    <cellStyle name="Calculation 7 2 3 2 2" xfId="31281" xr:uid="{55A5FCE9-8769-4979-B017-B35D6BCA4CBC}"/>
    <cellStyle name="Calculation 7 2 4" xfId="22188" xr:uid="{550808AA-DBC1-438A-8B1C-B83B2C9835D0}"/>
    <cellStyle name="Calculation 7 2 4 2" xfId="28375" xr:uid="{19EAFAE3-F5BC-4E2F-97C7-517DF366A293}"/>
    <cellStyle name="Calculation 7 2 5" xfId="24888" xr:uid="{D035289E-A981-440B-ABA8-819DF9537327}"/>
    <cellStyle name="Calculation 7 2 5 2" xfId="29719" xr:uid="{4A58390A-E330-4B82-B755-60BB301DE403}"/>
    <cellStyle name="Calculation 7 2 6" xfId="27520" xr:uid="{2C37F7DD-F593-4161-A54C-F8CB2A41596C}"/>
    <cellStyle name="Calculation 7 3" xfId="22355" xr:uid="{1DC3BB05-C8AB-4DB4-B1B7-872D19677043}"/>
    <cellStyle name="Calculation 7 3 2" xfId="25055" xr:uid="{EFE0C4CE-AA67-4421-BEF4-C63E71C408AB}"/>
    <cellStyle name="Calculation 7 3 2 2" xfId="29886" xr:uid="{5908284C-9815-4489-9B9E-9DFD4E170347}"/>
    <cellStyle name="Calculation 7 3 3" xfId="28542" xr:uid="{5902EA4A-B6AC-455E-83F3-93ABEF13D093}"/>
    <cellStyle name="Calculation 7 4" xfId="23714" xr:uid="{912890D5-70DE-41B1-8B61-229B53ED2C8A}"/>
    <cellStyle name="Calculation 7 4 2" xfId="25912" xr:uid="{841C0BA0-83D2-4858-A7A5-89B1362B13AD}"/>
    <cellStyle name="Calculation 7 4 2 2" xfId="30738" xr:uid="{DAB90582-F3DD-4B7A-B946-4C4F18F3912A}"/>
    <cellStyle name="Calculation 7 5" xfId="21497" xr:uid="{C9C97CB6-1B49-4352-8ADD-027231A52C5C}"/>
    <cellStyle name="Calculation 7 5 2" xfId="27687" xr:uid="{814EE248-506D-4524-977A-BBAEEB0E896E}"/>
    <cellStyle name="Calculation 7 6" xfId="26816" xr:uid="{4182933F-F715-47F6-9348-98E76850F036}"/>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15" xfId="23128" xr:uid="{A4922CDC-C228-434C-8509-961175847796}"/>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2 5" xfId="23193" xr:uid="{65E63000-A4EE-4DED-829F-F612D8494911}"/>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4 4" xfId="23198" xr:uid="{2C965CAD-61A9-4E9C-8EE2-903759B9981C}"/>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11" xfId="23131" xr:uid="{AB498187-1B58-4EC6-84BA-BD841A5317B5}"/>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17" xfId="23130" xr:uid="{BF515AD4-EDF0-466B-B99A-312674EBB623}"/>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 7" xfId="23195" xr:uid="{78BC0953-7137-40DE-8FD0-DDD99E1A162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85" xfId="23133" xr:uid="{67EEB367-13DA-457D-A643-6F63D43D277A}"/>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 5" xfId="23134" xr:uid="{F351F16E-0590-48DA-B963-B0CA59B25D9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 6" xfId="23135" xr:uid="{FC9256CE-2E1E-4109-A65C-B87AA1E53A36}"/>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 5" xfId="23136" xr:uid="{205B25D1-4E48-4488-BCAF-D99304DD141F}"/>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12" xfId="23137" xr:uid="{386B1651-DAFA-4838-B929-4A7E23CD526E}"/>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omma0 - Style3 2" xfId="23138" xr:uid="{58BF0ADB-C226-43C1-89E7-1617D55B5152}"/>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3 3" xfId="23139" xr:uid="{2168015A-FA70-4E66-9991-E1F89251C14D}"/>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LTA 8" xfId="23140" xr:uid="{42987C7C-A1B7-4480-8F4B-5B82264DF1CB}"/>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2 2" xfId="23142" xr:uid="{F2A411AD-379A-4219-AEE1-EDCAA3B5E809}"/>
    <cellStyle name="Euro 2 3" xfId="23192" xr:uid="{2BF9E45F-39E8-4B31-B6E7-422853974D51}"/>
    <cellStyle name="Euro 3" xfId="9155" xr:uid="{00000000-0005-0000-0000-00000B240000}"/>
    <cellStyle name="Euro 4" xfId="23141" xr:uid="{EF2D7B3C-7CEA-4E3C-926D-19D4A68364F9}"/>
    <cellStyle name="Euro 5" xfId="23132" xr:uid="{E281EE33-7829-477C-9558-F328CD76C5B7}"/>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2 2" xfId="23144" xr:uid="{51E51388-22DF-42AA-948E-7FA9B6B82887}"/>
    <cellStyle name="Flag 2 3" xfId="23199" xr:uid="{93C1E6B3-D1D0-4123-A73E-8E89317C279C}"/>
    <cellStyle name="Flag 3" xfId="9184" xr:uid="{00000000-0005-0000-0000-000028240000}"/>
    <cellStyle name="Flag 4" xfId="23143" xr:uid="{87C07D48-41D6-4848-BA05-5A88CB7DBAF8}"/>
    <cellStyle name="Gia's" xfId="9185" xr:uid="{00000000-0005-0000-0000-000029240000}"/>
    <cellStyle name="Gia's 10" xfId="9186" xr:uid="{00000000-0005-0000-0000-00002A240000}"/>
    <cellStyle name="Gia's 10 2" xfId="21324" xr:uid="{00000000-0005-0000-0000-00002B240000}"/>
    <cellStyle name="Gia's 10 2 2" xfId="24441" xr:uid="{C5F8EE19-6989-4701-A226-53459A15A0E3}"/>
    <cellStyle name="Gia's 10 2 2 2" xfId="26633" xr:uid="{7AA27A06-4553-4959-A029-CA22069D6E68}"/>
    <cellStyle name="Gia's 10 2 2 2 2" xfId="31279" xr:uid="{26AE2483-F6A9-4A52-A96D-DB64A2BB9D04}"/>
    <cellStyle name="Gia's 10 2 2 3" xfId="29361" xr:uid="{4E0E126D-037E-4E7D-8F91-F95E47AD3DFC}"/>
    <cellStyle name="Gia's 10 2 3" xfId="27518" xr:uid="{7197E7E0-84A8-4490-86BC-68DE265BAC0E}"/>
    <cellStyle name="Gia's 10 3" xfId="23716" xr:uid="{D20736BD-52D1-4D82-8202-4B5682886341}"/>
    <cellStyle name="Gia's 10 3 2" xfId="25914" xr:uid="{E95CD5ED-55D6-48BE-92D2-C90FFBD66F7C}"/>
    <cellStyle name="Gia's 10 3 2 2" xfId="30740" xr:uid="{0F6FC896-5B37-4443-9797-2CFC72079D93}"/>
    <cellStyle name="Gia's 10 3 3" xfId="29326" xr:uid="{9F3A0400-D51B-4408-9B17-7D1C139964C5}"/>
    <cellStyle name="Gia's 11" xfId="21325" xr:uid="{00000000-0005-0000-0000-00002C240000}"/>
    <cellStyle name="Gia's 11 2" xfId="24442" xr:uid="{918C361C-6608-4B5B-8334-69EE5D80B0C8}"/>
    <cellStyle name="Gia's 11 2 2" xfId="26634" xr:uid="{063B9586-AB89-47C2-B648-F59ECC15C102}"/>
    <cellStyle name="Gia's 11 2 2 2" xfId="31280" xr:uid="{8DF70E62-D528-4878-9F9D-2BAFA5EFFBC6}"/>
    <cellStyle name="Gia's 11 2 3" xfId="29362" xr:uid="{445B29F3-D143-4025-9238-474533A30BA2}"/>
    <cellStyle name="Gia's 11 3" xfId="27519" xr:uid="{DC3F1E1E-0EFF-460B-95B7-1A0024AA4E77}"/>
    <cellStyle name="Gia's 12" xfId="23145" xr:uid="{F598179D-D766-4F53-A795-D29F5818D929}"/>
    <cellStyle name="Gia's 12 2" xfId="24527" xr:uid="{17EEE5F0-7307-4026-AA46-6687FEF369D1}"/>
    <cellStyle name="Gia's 12 2 2" xfId="26719" xr:uid="{74C147E3-DE03-49B1-85F3-A1E8A9F018FC}"/>
    <cellStyle name="Gia's 12 2 2 2" xfId="31365" xr:uid="{C8079563-4C5E-44B3-9AE0-A160F374933C}"/>
    <cellStyle name="Gia's 12 2 3" xfId="29363" xr:uid="{138D1F41-B4B5-4830-AA3D-292EAB8DEFC6}"/>
    <cellStyle name="Gia's 12 3" xfId="29311" xr:uid="{CD3CAF06-D66D-44E2-BCC3-9B791C374E3F}"/>
    <cellStyle name="Gia's 13" xfId="23200" xr:uid="{34DFDFAF-6CBA-4591-9D3F-51AFD7457B2C}"/>
    <cellStyle name="Gia's 13 2" xfId="24541" xr:uid="{85C6631A-C778-4E5B-BF38-8CE2313C0D43}"/>
    <cellStyle name="Gia's 13 2 2" xfId="26732" xr:uid="{7A9FF343-3FF9-4B02-BEDA-068ED9E3D2D0}"/>
    <cellStyle name="Gia's 13 2 2 2" xfId="31378" xr:uid="{C3B785EE-5EC0-478A-82F0-9A5545A69979}"/>
    <cellStyle name="Gia's 13 2 3" xfId="29376" xr:uid="{7AACB9CA-CB22-4653-82C6-E32BBEAC283C}"/>
    <cellStyle name="Gia's 13 3" xfId="29324" xr:uid="{27AAF826-7B80-4FE1-AB82-E976478D2496}"/>
    <cellStyle name="Gia's 14" xfId="23715" xr:uid="{8FEE76D6-9CC3-4986-B84E-D59A1556ECF4}"/>
    <cellStyle name="Gia's 14 2" xfId="25913" xr:uid="{08193552-2437-4C20-B24B-323868CDE961}"/>
    <cellStyle name="Gia's 14 2 2" xfId="30739" xr:uid="{2EB48C06-520F-4252-8BC9-B17C14007593}"/>
    <cellStyle name="Gia's 14 3" xfId="29325" xr:uid="{E8A0626A-8317-4C18-8787-95121813746C}"/>
    <cellStyle name="Gia's 2" xfId="9187" xr:uid="{00000000-0005-0000-0000-00002D240000}"/>
    <cellStyle name="Gia's 2 2" xfId="21323" xr:uid="{00000000-0005-0000-0000-00002E240000}"/>
    <cellStyle name="Gia's 2 2 2" xfId="24440" xr:uid="{2CDCEF73-FA00-4A69-87DA-8F3900EFA512}"/>
    <cellStyle name="Gia's 2 2 2 2" xfId="26632" xr:uid="{C1679624-6A6D-4872-84C7-647081A133A7}"/>
    <cellStyle name="Gia's 2 2 2 2 2" xfId="31278" xr:uid="{6F391742-4030-4C1D-93A5-D0B577E8FEBC}"/>
    <cellStyle name="Gia's 2 2 2 3" xfId="29360" xr:uid="{0B8F4C85-CD7F-4985-B54F-666EDEE019DB}"/>
    <cellStyle name="Gia's 2 2 3" xfId="27517" xr:uid="{17C2281A-DEF3-43CA-AF3E-CBC0F6E10E0B}"/>
    <cellStyle name="Gia's 2 3" xfId="23717" xr:uid="{202CB018-1864-4A66-8D27-AC00C3F8CF5D}"/>
    <cellStyle name="Gia's 2 3 2" xfId="25915" xr:uid="{181F4D1D-5691-48AB-8747-2E0E73C6F1BA}"/>
    <cellStyle name="Gia's 2 3 2 2" xfId="30741" xr:uid="{22DADDEE-CC70-44A8-BFD2-BF407552330A}"/>
    <cellStyle name="Gia's 2 3 3" xfId="29327" xr:uid="{7151D143-5603-4FFD-BEB4-AA409D8945CE}"/>
    <cellStyle name="Gia's 3" xfId="9188" xr:uid="{00000000-0005-0000-0000-00002F240000}"/>
    <cellStyle name="Gia's 3 2" xfId="21322" xr:uid="{00000000-0005-0000-0000-000030240000}"/>
    <cellStyle name="Gia's 3 2 2" xfId="24439" xr:uid="{274844A8-E548-42ED-AB02-30CCDE431DCB}"/>
    <cellStyle name="Gia's 3 2 2 2" xfId="26631" xr:uid="{A427CA76-3255-4835-911E-3629B36BC558}"/>
    <cellStyle name="Gia's 3 2 2 2 2" xfId="31277" xr:uid="{EB189942-3F9C-4D9E-BDEB-5EB4A8B6D4F4}"/>
    <cellStyle name="Gia's 3 2 2 3" xfId="29359" xr:uid="{866DA454-4692-458D-A200-940E026D179E}"/>
    <cellStyle name="Gia's 3 2 3" xfId="27516" xr:uid="{E19119D4-7D13-43BF-8888-5D45D77E9DC6}"/>
    <cellStyle name="Gia's 3 3" xfId="23718" xr:uid="{5C47E22E-DB4E-4F3D-854A-0B0CB71BC8C8}"/>
    <cellStyle name="Gia's 3 3 2" xfId="25916" xr:uid="{5BB51051-DFC3-4FE1-81F3-8041BFC101C1}"/>
    <cellStyle name="Gia's 3 3 2 2" xfId="30742" xr:uid="{151734F9-78A5-4BEE-816A-A7324CE56C04}"/>
    <cellStyle name="Gia's 3 3 3" xfId="29328" xr:uid="{7433BDDE-A802-4DA6-B477-41F39B136BF9}"/>
    <cellStyle name="Gia's 4" xfId="9189" xr:uid="{00000000-0005-0000-0000-000031240000}"/>
    <cellStyle name="Gia's 4 2" xfId="21321" xr:uid="{00000000-0005-0000-0000-000032240000}"/>
    <cellStyle name="Gia's 4 2 2" xfId="24438" xr:uid="{08FA8AF4-9CD1-4044-A5DC-4761382C36B7}"/>
    <cellStyle name="Gia's 4 2 2 2" xfId="26630" xr:uid="{9FA95A0B-47CD-43A5-93EC-475628ADD120}"/>
    <cellStyle name="Gia's 4 2 2 2 2" xfId="31276" xr:uid="{0A7CDD84-655C-462F-9CE0-E38702629E19}"/>
    <cellStyle name="Gia's 4 2 2 3" xfId="29358" xr:uid="{51FB9F04-99DD-4083-984A-341C339F6A80}"/>
    <cellStyle name="Gia's 4 2 3" xfId="27515" xr:uid="{C2DF2587-4DC1-4531-B426-ACE3B1454A2D}"/>
    <cellStyle name="Gia's 4 3" xfId="23719" xr:uid="{39EF296F-526F-497C-9B7B-1E9E64D660BE}"/>
    <cellStyle name="Gia's 4 3 2" xfId="25917" xr:uid="{17D9F3F9-3241-4A0D-9A9C-D496F917A147}"/>
    <cellStyle name="Gia's 4 3 2 2" xfId="30743" xr:uid="{F4684EB6-AE7B-411D-8BC2-25D7F24C2BB3}"/>
    <cellStyle name="Gia's 4 3 3" xfId="29329" xr:uid="{495C2602-4865-4DD8-9C0B-C1C41F8E8868}"/>
    <cellStyle name="Gia's 5" xfId="9190" xr:uid="{00000000-0005-0000-0000-000033240000}"/>
    <cellStyle name="Gia's 5 2" xfId="21320" xr:uid="{00000000-0005-0000-0000-000034240000}"/>
    <cellStyle name="Gia's 5 2 2" xfId="24437" xr:uid="{96B13BB7-0873-4F44-9DB9-670FBCBBF1EA}"/>
    <cellStyle name="Gia's 5 2 2 2" xfId="26629" xr:uid="{E0079557-FB70-4363-B662-147E7D4AB456}"/>
    <cellStyle name="Gia's 5 2 2 2 2" xfId="31275" xr:uid="{8E7804F1-47BB-40C5-82B8-6330F72F74E6}"/>
    <cellStyle name="Gia's 5 2 2 3" xfId="29357" xr:uid="{60D1B1A1-A5D4-4B93-A3C2-41A7F7DE5426}"/>
    <cellStyle name="Gia's 5 2 3" xfId="27514" xr:uid="{FADE75A6-EC61-46A9-B06D-89414FFCCEA6}"/>
    <cellStyle name="Gia's 5 3" xfId="23720" xr:uid="{F4C05AC5-EE3A-44FB-99C2-53B891E49B97}"/>
    <cellStyle name="Gia's 5 3 2" xfId="25918" xr:uid="{14151EF6-2832-4C51-A092-849199B2C01B}"/>
    <cellStyle name="Gia's 5 3 2 2" xfId="30744" xr:uid="{3725D131-56E4-4BC2-A5B5-00895A4F11FD}"/>
    <cellStyle name="Gia's 5 3 3" xfId="29330" xr:uid="{43B2147A-D830-479F-BE62-512CA5DB94E7}"/>
    <cellStyle name="Gia's 6" xfId="9191" xr:uid="{00000000-0005-0000-0000-000035240000}"/>
    <cellStyle name="Gia's 6 2" xfId="21319" xr:uid="{00000000-0005-0000-0000-000036240000}"/>
    <cellStyle name="Gia's 6 2 2" xfId="24436" xr:uid="{D8ACF72D-FAC6-46F7-BAAF-24DBDDF8C18B}"/>
    <cellStyle name="Gia's 6 2 2 2" xfId="26628" xr:uid="{6E1BFF83-D464-4354-9BD9-AC4B950CE785}"/>
    <cellStyle name="Gia's 6 2 2 2 2" xfId="31274" xr:uid="{EA2782A3-979C-4F39-B4F3-3C8FDF2E5A94}"/>
    <cellStyle name="Gia's 6 2 2 3" xfId="29356" xr:uid="{0A45A126-E007-4A88-BF0F-9501C1495974}"/>
    <cellStyle name="Gia's 6 2 3" xfId="27513" xr:uid="{5340E059-DEBC-44AF-BF5A-549A4134DB3E}"/>
    <cellStyle name="Gia's 6 3" xfId="23721" xr:uid="{0B2AADD0-CB31-49AD-A9CA-494EF6E4F2F3}"/>
    <cellStyle name="Gia's 6 3 2" xfId="25919" xr:uid="{1A596580-4DC3-4CAF-BFEF-3FFAE7A4DE77}"/>
    <cellStyle name="Gia's 6 3 2 2" xfId="30745" xr:uid="{4DAE2ADE-6718-4A3E-9A6D-D8B88B52891D}"/>
    <cellStyle name="Gia's 6 3 3" xfId="29331" xr:uid="{CC62EDEB-26AD-41F3-8F55-A5E8C1FB8E5C}"/>
    <cellStyle name="Gia's 7" xfId="9192" xr:uid="{00000000-0005-0000-0000-000037240000}"/>
    <cellStyle name="Gia's 7 2" xfId="21318" xr:uid="{00000000-0005-0000-0000-000038240000}"/>
    <cellStyle name="Gia's 7 2 2" xfId="24435" xr:uid="{1ABA9C7A-A9CC-4BEC-8663-6F26B8FB6D96}"/>
    <cellStyle name="Gia's 7 2 2 2" xfId="26627" xr:uid="{75DDA2D7-4F20-40C8-B0E4-3A3C7C1C8C36}"/>
    <cellStyle name="Gia's 7 2 2 2 2" xfId="31273" xr:uid="{F3C7E703-054A-416D-BE50-CEDE4486A1FF}"/>
    <cellStyle name="Gia's 7 2 2 3" xfId="29355" xr:uid="{368B375C-673A-4E22-89D6-77405F7D68AF}"/>
    <cellStyle name="Gia's 7 2 3" xfId="27512" xr:uid="{9065CF9F-AD2C-421A-AA1B-A572AA52387D}"/>
    <cellStyle name="Gia's 7 3" xfId="23722" xr:uid="{689CD043-5FF6-4817-802D-174894A76369}"/>
    <cellStyle name="Gia's 7 3 2" xfId="25920" xr:uid="{E3EB5173-5CAD-4140-91B1-07A00E7DBCAA}"/>
    <cellStyle name="Gia's 7 3 2 2" xfId="30746" xr:uid="{2B92EEB3-406D-4755-8782-23F3E623B004}"/>
    <cellStyle name="Gia's 7 3 3" xfId="29332" xr:uid="{D47DC41C-7FAF-42DA-8BF2-F72FB5312F4B}"/>
    <cellStyle name="Gia's 8" xfId="9193" xr:uid="{00000000-0005-0000-0000-000039240000}"/>
    <cellStyle name="Gia's 8 2" xfId="21317" xr:uid="{00000000-0005-0000-0000-00003A240000}"/>
    <cellStyle name="Gia's 8 2 2" xfId="24434" xr:uid="{A37ACE7B-7093-4D47-980E-B529170A5F74}"/>
    <cellStyle name="Gia's 8 2 2 2" xfId="26626" xr:uid="{D7010EC2-6358-47B8-BC14-3A0409E607FC}"/>
    <cellStyle name="Gia's 8 2 2 2 2" xfId="31272" xr:uid="{22E16FDB-5352-4BD3-BDBF-D801336D75C8}"/>
    <cellStyle name="Gia's 8 2 2 3" xfId="29354" xr:uid="{768638E3-37F9-42E8-B586-B703F2444B1C}"/>
    <cellStyle name="Gia's 8 2 3" xfId="27511" xr:uid="{44997C7A-5C97-45B6-850C-C71364BD0320}"/>
    <cellStyle name="Gia's 8 3" xfId="23723" xr:uid="{7911D5F1-F3A9-44C0-B796-7E94C541C73D}"/>
    <cellStyle name="Gia's 8 3 2" xfId="25921" xr:uid="{D6E5124E-09B7-494C-A967-B6878EE5B119}"/>
    <cellStyle name="Gia's 8 3 2 2" xfId="30747" xr:uid="{57659F1A-17DE-474E-B9B1-D7600648D831}"/>
    <cellStyle name="Gia's 8 3 3" xfId="29333" xr:uid="{229E5B09-78F9-4A6D-9E8F-EA186D9EA4E6}"/>
    <cellStyle name="Gia's 9" xfId="9194" xr:uid="{00000000-0005-0000-0000-00003B240000}"/>
    <cellStyle name="Gia's 9 2" xfId="21316" xr:uid="{00000000-0005-0000-0000-00003C240000}"/>
    <cellStyle name="Gia's 9 2 2" xfId="24433" xr:uid="{5630F24C-8B5E-4298-8D21-81AF55763FA5}"/>
    <cellStyle name="Gia's 9 2 2 2" xfId="26625" xr:uid="{C02544B7-CF26-44DD-8DAA-E26E6333FFEB}"/>
    <cellStyle name="Gia's 9 2 2 2 2" xfId="31271" xr:uid="{006463E4-C737-4EF6-8CBD-1D6DB28EC1B5}"/>
    <cellStyle name="Gia's 9 2 2 3" xfId="29353" xr:uid="{D0A84EEB-F2F0-48EC-A603-63D0AD2692FE}"/>
    <cellStyle name="Gia's 9 2 3" xfId="27510" xr:uid="{EADA3467-3612-4940-ACC2-49A218F728EC}"/>
    <cellStyle name="Gia's 9 3" xfId="23724" xr:uid="{C8E7B8C9-91AB-40D4-AEED-0E1E8661FE66}"/>
    <cellStyle name="Gia's 9 3 2" xfId="25922" xr:uid="{8B15C6CA-D7ED-4CE5-BEE3-91D95B9D416B}"/>
    <cellStyle name="Gia's 9 3 2 2" xfId="30748" xr:uid="{36578053-51E8-4F4C-9D2B-3D54F47D37A2}"/>
    <cellStyle name="Gia's 9 3 3" xfId="29334" xr:uid="{AE3E8F6D-804A-4869-8E58-41A3F346D4F2}"/>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greyed 2 2" xfId="24432" xr:uid="{AED35AC8-5A88-4324-AC68-EB57A4CA4259}"/>
    <cellStyle name="greyed 2 2 2" xfId="26624" xr:uid="{D2DB7401-4906-4B3F-A416-FCCD2FDD2113}"/>
    <cellStyle name="greyed 2 2 2 2" xfId="31270" xr:uid="{63A0DF34-EACE-435F-ABC5-F051D0FBA45D}"/>
    <cellStyle name="greyed 2 2 3" xfId="29352" xr:uid="{768E0476-19CC-458D-A173-9E55B6E3A53A}"/>
    <cellStyle name="greyed 2 3" xfId="27509" xr:uid="{4A8E799F-773F-4FDC-9CBE-A0AD4AFE221C}"/>
    <cellStyle name="greyed 3" xfId="23146" xr:uid="{411F412B-E0F2-4405-9FE6-E326363766F9}"/>
    <cellStyle name="greyed 3 2" xfId="24528" xr:uid="{CEF28EA2-344C-4A50-B39B-FB23404FB799}"/>
    <cellStyle name="greyed 3 2 2" xfId="26720" xr:uid="{316C8168-7E5C-4B42-90EC-A95C949AEDDB}"/>
    <cellStyle name="greyed 3 2 2 2" xfId="31366" xr:uid="{178BBF52-0B5D-480F-B3D3-9C1FEB957212}"/>
    <cellStyle name="greyed 3 2 3" xfId="29364" xr:uid="{692A0C75-BC38-4D89-B8A8-79A6A7421DC6}"/>
    <cellStyle name="greyed 3 3" xfId="29312" xr:uid="{599B2A0A-1DC2-4A0A-BE16-207D60CDD21D}"/>
    <cellStyle name="greyed 4" xfId="23182" xr:uid="{82E87A7B-AED4-4984-B9B2-D6A79555B906}"/>
    <cellStyle name="greyed 4 2" xfId="24537" xr:uid="{8B3AC823-8BDE-40EE-B375-C140D01593A8}"/>
    <cellStyle name="greyed 4 2 2" xfId="26728" xr:uid="{7A94D1C3-83F1-4ADB-B5B5-01F78BC5CCE6}"/>
    <cellStyle name="greyed 4 2 2 2" xfId="31374" xr:uid="{B69C8025-F00B-4683-98B1-D7E25907DF61}"/>
    <cellStyle name="greyed 4 2 3" xfId="29372" xr:uid="{1838F0A3-6194-4AA2-B4A6-27783011EEA4}"/>
    <cellStyle name="greyed 4 3" xfId="29320" xr:uid="{D3B10C95-257C-45CD-9DA0-752628770AEB}"/>
    <cellStyle name="greyed 5" xfId="23725" xr:uid="{2003BA2F-2A3E-408D-8E62-B5354A2AA9E9}"/>
    <cellStyle name="greyed 5 2" xfId="25923" xr:uid="{ECB634EC-40A7-4A62-A756-572EB8950E65}"/>
    <cellStyle name="greyed 5 2 2" xfId="30749" xr:uid="{035161E2-19B7-405A-9F94-5BEECF377BAF}"/>
    <cellStyle name="greyed 5 3" xfId="29335" xr:uid="{6C32220A-2FB1-4115-8A01-640940155C15}"/>
    <cellStyle name="Header1" xfId="9222" xr:uid="{00000000-0005-0000-0000-000059240000}"/>
    <cellStyle name="Header1 2" xfId="9223" xr:uid="{00000000-0005-0000-0000-00005A240000}"/>
    <cellStyle name="Header1 3" xfId="9224" xr:uid="{00000000-0005-0000-0000-00005B240000}"/>
    <cellStyle name="Header1 4" xfId="23147" xr:uid="{2F3AFB27-1923-4580-AB16-ABE74B24FE81}"/>
    <cellStyle name="Header2" xfId="9225" xr:uid="{00000000-0005-0000-0000-00005C240000}"/>
    <cellStyle name="Header2 2" xfId="9226" xr:uid="{00000000-0005-0000-0000-00005D240000}"/>
    <cellStyle name="Header2 2 2" xfId="21313" xr:uid="{00000000-0005-0000-0000-00005E240000}"/>
    <cellStyle name="Header2 2 2 2" xfId="23041" xr:uid="{541B40F7-C5E1-4D28-A9E4-E2C7FCC03AA6}"/>
    <cellStyle name="Header2 2 2 2 2" xfId="25741" xr:uid="{0C833BC3-3DE9-4BA0-8467-BFFBDDB4DA03}"/>
    <cellStyle name="Header2 2 2 3" xfId="24430" xr:uid="{C5E0A8BA-5D48-4A7C-8BE5-E8CD9C48175C}"/>
    <cellStyle name="Header2 2 2 4" xfId="22186" xr:uid="{0E225768-22C6-405D-9A8E-3CC8E9B55023}"/>
    <cellStyle name="Header2 2 2 4 2" xfId="28373" xr:uid="{4AA11903-34FD-4546-AC01-AAB8E956D696}"/>
    <cellStyle name="Header2 2 2 5" xfId="24886" xr:uid="{C1027051-3D46-4998-8ED9-E542475CA3BA}"/>
    <cellStyle name="Header2 2 3" xfId="23727" xr:uid="{658E8D9A-A236-45E2-94B1-1924B8163BC9}"/>
    <cellStyle name="Header2 2 4" xfId="21583" xr:uid="{B9990105-5CD6-464E-BFCA-E863ADF76610}"/>
    <cellStyle name="Header2 3" xfId="9227" xr:uid="{00000000-0005-0000-0000-00005F240000}"/>
    <cellStyle name="Header2 3 2" xfId="21312" xr:uid="{00000000-0005-0000-0000-000060240000}"/>
    <cellStyle name="Header2 3 2 2" xfId="23040" xr:uid="{96752C87-DD26-484B-AFCA-6F10EF9FDC95}"/>
    <cellStyle name="Header2 3 2 2 2" xfId="25740" xr:uid="{707BCE94-B0D6-4DDD-8756-86FB87E1C3C6}"/>
    <cellStyle name="Header2 3 2 3" xfId="24429" xr:uid="{A06DB805-08B8-4468-AD6F-51F45B8EC4BA}"/>
    <cellStyle name="Header2 3 2 4" xfId="22185" xr:uid="{4213F0D6-16F0-4C77-8ADB-1143FB24B8BE}"/>
    <cellStyle name="Header2 3 2 4 2" xfId="28372" xr:uid="{1A28BF30-1833-430C-8F6A-8B597BC03C6A}"/>
    <cellStyle name="Header2 3 2 5" xfId="24885" xr:uid="{374E1580-28FC-46F6-94D3-5D61AA60F651}"/>
    <cellStyle name="Header2 3 3" xfId="23728" xr:uid="{5C922F0C-3CC3-4ADD-9844-F8ABEDD0E257}"/>
    <cellStyle name="Header2 3 4" xfId="21582" xr:uid="{D2A4506C-A81B-4707-8EA2-E265D421F8E5}"/>
    <cellStyle name="Header2 4" xfId="21314" xr:uid="{00000000-0005-0000-0000-000061240000}"/>
    <cellStyle name="Header2 4 2" xfId="23042" xr:uid="{1C020783-B799-4E65-B64C-5E019C4E1114}"/>
    <cellStyle name="Header2 4 2 2" xfId="25742" xr:uid="{0C73255E-43E2-4150-A4C6-1F17094C147B}"/>
    <cellStyle name="Header2 4 3" xfId="24431" xr:uid="{A34F24A1-05FB-406E-AA6C-6A5A327DDE62}"/>
    <cellStyle name="Header2 4 4" xfId="22187" xr:uid="{DC6390AC-26D2-443A-B97C-D4EB35D2E112}"/>
    <cellStyle name="Header2 4 4 2" xfId="28374" xr:uid="{E1B8A112-43A2-425B-AEF8-81E7B27C9F60}"/>
    <cellStyle name="Header2 4 5" xfId="24887" xr:uid="{EABFFF49-9EF4-47FC-AEDB-0EF4AA677D6D}"/>
    <cellStyle name="Header2 5" xfId="23148" xr:uid="{41DAA4A6-7537-4AE4-9173-65B03E6F7465}"/>
    <cellStyle name="Header2 5 2" xfId="24529" xr:uid="{CE1BB03B-CD88-44F4-A53C-B6E4BE1AEE20}"/>
    <cellStyle name="Header2 5 3" xfId="25827" xr:uid="{1397B952-3888-47AF-8607-87579C328373}"/>
    <cellStyle name="Header2 6" xfId="23201" xr:uid="{DACB32C5-B2E5-43A8-AB94-699FA6A079AD}"/>
    <cellStyle name="Header2 6 2" xfId="24542" xr:uid="{22E2126C-BDE4-47E6-B0EE-57FD14ACB907}"/>
    <cellStyle name="Header2 6 3" xfId="25828" xr:uid="{D744B01D-5480-4A87-8440-92C6642163DA}"/>
    <cellStyle name="Header2 7" xfId="23726" xr:uid="{04AF770F-A245-467D-A533-DC69C28F2C28}"/>
    <cellStyle name="Header2 8" xfId="21584" xr:uid="{DAC3A7A7-178D-4893-A367-89E620336145}"/>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1 4" xfId="23149" xr:uid="{7202339A-6F31-4727-A879-5DB5A6A012EE}"/>
    <cellStyle name="Heading1 5" xfId="23202" xr:uid="{4DE0B198-1369-4150-AD26-02EDF23D5E2B}"/>
    <cellStyle name="Heading2" xfId="9307" xr:uid="{00000000-0005-0000-0000-0000B1240000}"/>
    <cellStyle name="Heading2 2" xfId="9308" xr:uid="{00000000-0005-0000-0000-0000B2240000}"/>
    <cellStyle name="Heading2 3" xfId="9309" xr:uid="{00000000-0005-0000-0000-0000B3240000}"/>
    <cellStyle name="Heading2 4" xfId="23150" xr:uid="{0F2CB4F5-FF18-43C9-A3E9-C7CB013F7266}"/>
    <cellStyle name="Heading2 5" xfId="23203" xr:uid="{8366847E-064B-4EF2-9799-75FC4F13E7EF}"/>
    <cellStyle name="Heading3" xfId="9310" xr:uid="{00000000-0005-0000-0000-0000B4240000}"/>
    <cellStyle name="Heading3 2" xfId="9311" xr:uid="{00000000-0005-0000-0000-0000B5240000}"/>
    <cellStyle name="Heading3 3" xfId="9312" xr:uid="{00000000-0005-0000-0000-0000B6240000}"/>
    <cellStyle name="Heading3 4" xfId="23151" xr:uid="{B9EEDE82-1058-4A1E-A198-4AA4D61CB7D1}"/>
    <cellStyle name="Heading3 5" xfId="23204" xr:uid="{269489BE-369C-4254-84AE-998F8DEEB9FB}"/>
    <cellStyle name="Heading4" xfId="9313" xr:uid="{00000000-0005-0000-0000-0000B7240000}"/>
    <cellStyle name="Heading4 2" xfId="9314" xr:uid="{00000000-0005-0000-0000-0000B8240000}"/>
    <cellStyle name="Heading4 3" xfId="9315" xr:uid="{00000000-0005-0000-0000-0000B9240000}"/>
    <cellStyle name="Heading4 4" xfId="23152" xr:uid="{F0897EE5-D3DC-4D1A-8A02-5F8B205C7B4A}"/>
    <cellStyle name="Heading4 5" xfId="23205" xr:uid="{98273F60-953B-4C8D-8E19-8BB9EFE6A35D}"/>
    <cellStyle name="Heading5" xfId="9316" xr:uid="{00000000-0005-0000-0000-0000BA240000}"/>
    <cellStyle name="Heading5 2" xfId="9317" xr:uid="{00000000-0005-0000-0000-0000BB240000}"/>
    <cellStyle name="Heading5 3" xfId="9318" xr:uid="{00000000-0005-0000-0000-0000BC240000}"/>
    <cellStyle name="Heading5 4" xfId="23153" xr:uid="{9A1A964C-F8CB-458C-B61E-1BFC4A8F4EF7}"/>
    <cellStyle name="Heading5 5" xfId="23206" xr:uid="{744BDC48-3C19-4CD8-8CA3-2B6B19D69408}"/>
    <cellStyle name="Heading6" xfId="9319" xr:uid="{00000000-0005-0000-0000-0000BD240000}"/>
    <cellStyle name="Heading6 2" xfId="9320" xr:uid="{00000000-0005-0000-0000-0000BE240000}"/>
    <cellStyle name="Heading6 3" xfId="9321" xr:uid="{00000000-0005-0000-0000-0000BF240000}"/>
    <cellStyle name="Heading6 4" xfId="23154" xr:uid="{10C1BC4B-58CF-4647-9F3A-AB76061E5C11}"/>
    <cellStyle name="Heading6 5" xfId="23207" xr:uid="{3C418C95-BB2E-4F9A-9776-FB86C160D185}"/>
    <cellStyle name="HeadingTable" xfId="9322" xr:uid="{00000000-0005-0000-0000-0000C0240000}"/>
    <cellStyle name="HeadingTable 2" xfId="21311" xr:uid="{00000000-0005-0000-0000-0000C1240000}"/>
    <cellStyle name="HeadingTable 2 2" xfId="24428" xr:uid="{010A698D-09D6-4FAF-98FE-B2BB13210DA6}"/>
    <cellStyle name="HeadingTable 2 2 2" xfId="26623" xr:uid="{9174BB7E-0352-475E-928B-C6DB4789E399}"/>
    <cellStyle name="HeadingTable 2 2 2 2" xfId="31269" xr:uid="{02533822-FB25-4625-9216-A8DEA7CD26BE}"/>
    <cellStyle name="HeadingTable 2 2 3" xfId="29351" xr:uid="{D8201071-7A5E-42AB-8E8A-CEB42C0FB212}"/>
    <cellStyle name="HeadingTable 2 3" xfId="27508" xr:uid="{7BD6DA2B-39FA-4BDF-86EA-E0C5C1A00C4F}"/>
    <cellStyle name="HeadingTable 3" xfId="23155" xr:uid="{7655A417-6829-4AAE-85BF-C9C48E62B2B8}"/>
    <cellStyle name="HeadingTable 3 2" xfId="24530" xr:uid="{C9CABDEE-D271-41B7-A873-C2E317700AF7}"/>
    <cellStyle name="HeadingTable 3 2 2" xfId="26721" xr:uid="{9A5C9E7D-8FFA-47EE-B1A2-55FF2CC1083D}"/>
    <cellStyle name="HeadingTable 3 2 2 2" xfId="31367" xr:uid="{22FBCB06-60DD-41C8-9A81-64EC6D1AF847}"/>
    <cellStyle name="HeadingTable 3 2 3" xfId="29365" xr:uid="{DA63B65B-A38A-411D-B585-9DB92DA34CAD}"/>
    <cellStyle name="HeadingTable 3 3" xfId="29313" xr:uid="{EAB7FC3D-38F0-4970-9E14-B98FD947CFE3}"/>
    <cellStyle name="HeadingTable 4" xfId="23183" xr:uid="{508EB7F6-EDF3-465D-91A5-60AC20350A66}"/>
    <cellStyle name="HeadingTable 4 2" xfId="24538" xr:uid="{DC95E07C-3B90-4EB0-BC81-28217D22FC39}"/>
    <cellStyle name="HeadingTable 4 2 2" xfId="26729" xr:uid="{12C6329C-554F-417D-A36E-98BF6E8988E1}"/>
    <cellStyle name="HeadingTable 4 2 2 2" xfId="31375" xr:uid="{575C7AB5-9C69-48E4-AC6E-0E3CB388ED0C}"/>
    <cellStyle name="HeadingTable 4 2 3" xfId="29373" xr:uid="{602AACAE-B09A-4D28-8FF3-E07E032F4659}"/>
    <cellStyle name="HeadingTable 4 3" xfId="29321" xr:uid="{E84F0B4F-80B9-43EE-BE95-B0F6F266606B}"/>
    <cellStyle name="HeadingTable 5" xfId="23729" xr:uid="{C69FFA15-99FF-4F79-B5E4-11AF01F9BD6A}"/>
    <cellStyle name="HeadingTable 5 2" xfId="25924" xr:uid="{99094947-A6D3-4B81-A9C8-6F6BD825FE47}"/>
    <cellStyle name="HeadingTable 5 2 2" xfId="30750" xr:uid="{F058D196-8E44-4349-AE1C-F4C0EDE9A6C6}"/>
    <cellStyle name="HeadingTable 5 3" xfId="29336" xr:uid="{1B0D78B7-5F47-4482-8784-95EB466B88AB}"/>
    <cellStyle name="highlightExposure" xfId="9323" xr:uid="{00000000-0005-0000-0000-0000C2240000}"/>
    <cellStyle name="highlightExposure 2" xfId="21310" xr:uid="{00000000-0005-0000-0000-0000C3240000}"/>
    <cellStyle name="highlightExposure 2 2" xfId="24427" xr:uid="{91B0AAB6-D9C1-4E36-BD41-94DDC0B58307}"/>
    <cellStyle name="highlightExposure 2 2 2" xfId="26622" xr:uid="{0D779F71-C82D-49EB-A6BC-007517C12DB8}"/>
    <cellStyle name="highlightExposure 2 2 2 2" xfId="31268" xr:uid="{5A57862A-5C3E-442C-8142-92E54CE9BF20}"/>
    <cellStyle name="highlightExposure 2 2 3" xfId="29350" xr:uid="{463B6B26-B14F-4DD3-997D-B737F1A8D402}"/>
    <cellStyle name="highlightExposure 2 3" xfId="27507" xr:uid="{61814BE9-EF64-4386-8D1F-40D48C2E3256}"/>
    <cellStyle name="highlightExposure 3" xfId="23156" xr:uid="{414171C8-C34E-4DAF-B358-8399B511CFEE}"/>
    <cellStyle name="highlightExposure 3 2" xfId="24531" xr:uid="{81F8E809-99BC-4CDB-9F97-CB026C615611}"/>
    <cellStyle name="highlightExposure 3 2 2" xfId="26722" xr:uid="{75B75E47-2D5C-4155-8574-876630E5BAF1}"/>
    <cellStyle name="highlightExposure 3 2 2 2" xfId="31368" xr:uid="{BBBB6D06-2F27-44C5-BB69-D6F23B1D60C4}"/>
    <cellStyle name="highlightExposure 3 2 3" xfId="29366" xr:uid="{F5D40E7D-ACAB-4EE8-932B-149F98D0B324}"/>
    <cellStyle name="highlightExposure 3 3" xfId="29314" xr:uid="{FFEBB434-6652-48C8-A7C3-1F0538EC8BD2}"/>
    <cellStyle name="highlightExposure 4" xfId="23730" xr:uid="{DDE0EDD8-5341-495E-B0D4-DE1543601EE8}"/>
    <cellStyle name="highlightExposure 4 2" xfId="25925" xr:uid="{2DDCF659-AB5D-4842-AA60-7DDF5857A735}"/>
    <cellStyle name="highlightExposure 4 2 2" xfId="30751" xr:uid="{CBB6625B-7F16-438C-8EB6-C8897B9BB096}"/>
    <cellStyle name="highlightExposure 4 3" xfId="29337" xr:uid="{ED62CA64-62AD-4966-94FE-B8FDB5AC660E}"/>
    <cellStyle name="highlightPercentage" xfId="9324" xr:uid="{00000000-0005-0000-0000-0000C4240000}"/>
    <cellStyle name="highlightPercentage 2" xfId="21309" xr:uid="{00000000-0005-0000-0000-0000C5240000}"/>
    <cellStyle name="highlightPercentage 2 2" xfId="24426" xr:uid="{08F3B0CA-D41E-4BBB-B4FE-4B2C0AE05402}"/>
    <cellStyle name="highlightPercentage 2 2 2" xfId="26621" xr:uid="{0F4169BA-B15D-4D8D-9C56-F451DF7AA3E9}"/>
    <cellStyle name="highlightPercentage 2 2 2 2" xfId="31267" xr:uid="{9DFF6D02-015A-4AD0-AAA7-CCF988BFBC3D}"/>
    <cellStyle name="highlightPercentage 2 2 3" xfId="29349" xr:uid="{C405624B-6652-483C-B942-1B8AF42DFBD6}"/>
    <cellStyle name="highlightPercentage 2 3" xfId="27506" xr:uid="{22E73588-7A62-426F-8C03-6DA2BC7C0CF9}"/>
    <cellStyle name="highlightPercentage 3" xfId="23157" xr:uid="{9264C900-92B7-4528-BBF8-0BF2C0A026A7}"/>
    <cellStyle name="highlightPercentage 3 2" xfId="24532" xr:uid="{7732876F-B32D-4058-9909-3DE88E63A64A}"/>
    <cellStyle name="highlightPercentage 3 2 2" xfId="26723" xr:uid="{9F254608-4281-45AC-900B-211A61A7228C}"/>
    <cellStyle name="highlightPercentage 3 2 2 2" xfId="31369" xr:uid="{D8E35C8F-2542-4E8D-B3A2-19AE86855697}"/>
    <cellStyle name="highlightPercentage 3 2 3" xfId="29367" xr:uid="{761542E3-DD26-4EEA-93C8-B93D7C4D6812}"/>
    <cellStyle name="highlightPercentage 3 3" xfId="29315" xr:uid="{23E5D472-1C5F-4AB7-874C-437B3B533D11}"/>
    <cellStyle name="highlightPercentage 4" xfId="23731" xr:uid="{7B02DB88-11CD-40A0-9596-426A0129D285}"/>
    <cellStyle name="highlightPercentage 4 2" xfId="25926" xr:uid="{1323D73E-3C3E-46EE-8413-A724D4658FB9}"/>
    <cellStyle name="highlightPercentage 4 2 2" xfId="30752" xr:uid="{F24E5048-671B-4B43-880D-6B01D90988A4}"/>
    <cellStyle name="highlightPercentage 4 3" xfId="29338" xr:uid="{18FDE9D1-3FB7-4699-9C05-18FA94CD7248}"/>
    <cellStyle name="highlightText" xfId="9325" xr:uid="{00000000-0005-0000-0000-0000C6240000}"/>
    <cellStyle name="highlightText 2" xfId="21308" xr:uid="{00000000-0005-0000-0000-0000C7240000}"/>
    <cellStyle name="highlightText 2 2" xfId="24425" xr:uid="{017C475B-75A0-4FCF-AD0B-7C2341EE5EB5}"/>
    <cellStyle name="highlightText 2 2 2" xfId="26620" xr:uid="{ADD0DBCB-C652-4DC8-A0B0-156244DCD042}"/>
    <cellStyle name="highlightText 2 2 2 2" xfId="31266" xr:uid="{F693636D-0983-44DA-9598-0D8103F774A3}"/>
    <cellStyle name="highlightText 2 2 3" xfId="29348" xr:uid="{4CF0F7C9-0095-482D-9883-5E82F5AD2F91}"/>
    <cellStyle name="highlightText 2 3" xfId="27505" xr:uid="{4F8B6F15-7E09-48D7-AA10-FF44B2D71F3D}"/>
    <cellStyle name="highlightText 3" xfId="23158" xr:uid="{64292926-0EB7-48C0-973E-50E2B088F4DC}"/>
    <cellStyle name="highlightText 3 2" xfId="24533" xr:uid="{D836CABD-36BD-4982-8AC8-1F6D2B7B4D23}"/>
    <cellStyle name="highlightText 3 2 2" xfId="26724" xr:uid="{29762865-EA6C-4076-9B55-D7847DE83B98}"/>
    <cellStyle name="highlightText 3 2 2 2" xfId="31370" xr:uid="{61C349F0-2EE4-45A1-AF35-9D7FE20EA3B2}"/>
    <cellStyle name="highlightText 3 2 3" xfId="29368" xr:uid="{12AD66D2-D611-43F1-92B8-11FC760E08AA}"/>
    <cellStyle name="highlightText 3 3" xfId="29316" xr:uid="{99BC3479-08DE-4729-88FE-820B6CBFE3DE}"/>
    <cellStyle name="highlightText 4" xfId="23180" xr:uid="{C4CFC919-C671-4C43-B3BB-71218F563224}"/>
    <cellStyle name="highlightText 4 2" xfId="24536" xr:uid="{514967F4-27D5-4555-BFB4-33F0B8004614}"/>
    <cellStyle name="highlightText 4 2 2" xfId="26727" xr:uid="{9EF09A6C-066B-43CC-8867-06792F65B5C4}"/>
    <cellStyle name="highlightText 4 2 2 2" xfId="31373" xr:uid="{94437D7D-D1F2-440E-9E1D-569CE5466A88}"/>
    <cellStyle name="highlightText 4 2 3" xfId="29371" xr:uid="{2FB9F9F3-CE50-426C-AA1D-1F60E464B12E}"/>
    <cellStyle name="highlightText 4 3" xfId="29319" xr:uid="{D354391E-0577-441B-9C30-72635745585C}"/>
    <cellStyle name="highlightText 5" xfId="23732" xr:uid="{82B02910-7544-4497-B3F2-8BF41A73F021}"/>
    <cellStyle name="highlightText 5 2" xfId="25927" xr:uid="{FD20F873-94B4-4176-832A-7EA0DE78C6D3}"/>
    <cellStyle name="highlightText 5 2 2" xfId="30753" xr:uid="{B80BBFE8-772D-418B-9A1B-4371DE1A2CF2}"/>
    <cellStyle name="highlightText 5 3" xfId="29339" xr:uid="{71D59588-6073-49EF-994C-3F5A84EBEA58}"/>
    <cellStyle name="Horizontal" xfId="9326" xr:uid="{00000000-0005-0000-0000-0000C8240000}"/>
    <cellStyle name="Horizontal 2" xfId="9327" xr:uid="{00000000-0005-0000-0000-0000C9240000}"/>
    <cellStyle name="Horizontal 2 2" xfId="23160" xr:uid="{7FE590A9-6A7C-43FA-8A78-7042D4EE0477}"/>
    <cellStyle name="Horizontal 2 3" xfId="23208" xr:uid="{22EFA376-609D-4211-8211-2E99070D5802}"/>
    <cellStyle name="Horizontal 3" xfId="9328" xr:uid="{00000000-0005-0000-0000-0000CA240000}"/>
    <cellStyle name="Horizontal 4" xfId="23159" xr:uid="{5DAF5CFE-BA22-495B-8FC4-E42CE54C48EC}"/>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2 2 2" xfId="23038" xr:uid="{4E493F48-F41F-403A-A7C6-5CB344468D1E}"/>
    <cellStyle name="Input 2 10 2 2 2 2" xfId="25738" xr:uid="{CD45C794-6C34-4C76-BEF2-6D91879D39D4}"/>
    <cellStyle name="Input 2 10 2 2 2 2 2" xfId="30569" xr:uid="{4B4B6040-AF8A-4AC0-BC23-7EFF857C9A07}"/>
    <cellStyle name="Input 2 10 2 2 2 3" xfId="29225" xr:uid="{41877FC9-B589-4FFD-9E1B-E0CD20676052}"/>
    <cellStyle name="Input 2 10 2 2 3" xfId="24423" xr:uid="{893D6F9C-F5FB-418B-A0F8-CA17A4163FE1}"/>
    <cellStyle name="Input 2 10 2 2 3 2" xfId="26618" xr:uid="{DB243403-64EB-4E2D-962B-9BF62C21EF0F}"/>
    <cellStyle name="Input 2 10 2 2 3 2 2" xfId="31264" xr:uid="{3C34BFFA-79CA-4406-ACC0-5288D1BFACCA}"/>
    <cellStyle name="Input 2 10 2 2 4" xfId="22183" xr:uid="{DC695598-1693-455B-AD3F-728E49BE77EF}"/>
    <cellStyle name="Input 2 10 2 2 4 2" xfId="28370" xr:uid="{FCA694CC-E615-4590-A9CB-3B24A4B1DE94}"/>
    <cellStyle name="Input 2 10 2 2 5" xfId="24883" xr:uid="{0BD99392-DC80-4979-912E-7D64E972055A}"/>
    <cellStyle name="Input 2 10 2 2 5 2" xfId="29717" xr:uid="{3387D0A3-56AD-47F1-8264-CF82961789B4}"/>
    <cellStyle name="Input 2 10 2 2 6" xfId="27503" xr:uid="{99BF0283-8C49-4F84-BC41-05E1AAC2DFE4}"/>
    <cellStyle name="Input 2 10 2 3" xfId="22357" xr:uid="{D05FCFFA-3867-4FD4-9D49-27124A44DD56}"/>
    <cellStyle name="Input 2 10 2 3 2" xfId="25057" xr:uid="{863065CF-981E-48F8-9226-6152F7B35A0F}"/>
    <cellStyle name="Input 2 10 2 3 2 2" xfId="29888" xr:uid="{099C1DD8-64B8-4B5A-B1C2-C2195EA6D738}"/>
    <cellStyle name="Input 2 10 2 3 3" xfId="28544" xr:uid="{1844DD7A-39EB-4897-A0DB-055634A87E1A}"/>
    <cellStyle name="Input 2 10 2 4" xfId="23734" xr:uid="{14DA9635-C728-475A-A16A-5BCB2126529A}"/>
    <cellStyle name="Input 2 10 2 4 2" xfId="25929" xr:uid="{23BAA92C-1A3E-428A-A32A-74531AF04D68}"/>
    <cellStyle name="Input 2 10 2 4 2 2" xfId="30755" xr:uid="{D38FD728-99A7-47CC-9DD2-E796EAE5AE23}"/>
    <cellStyle name="Input 2 10 2 5" xfId="21499" xr:uid="{7CBCF5A6-C835-4A21-B1EC-B7FC249180BB}"/>
    <cellStyle name="Input 2 10 2 5 2" xfId="27689" xr:uid="{F33297C4-7299-4FD4-945D-29B68FDF655E}"/>
    <cellStyle name="Input 2 10 2 6" xfId="26818" xr:uid="{EF7A2B34-CE4F-429F-B606-F3B835EFD48C}"/>
    <cellStyle name="Input 2 10 3" xfId="9336" xr:uid="{00000000-0005-0000-0000-0000D4240000}"/>
    <cellStyle name="Input 2 10 3 2" xfId="21305" xr:uid="{00000000-0005-0000-0000-0000D5240000}"/>
    <cellStyle name="Input 2 10 3 2 2" xfId="23037" xr:uid="{55939681-990B-4188-97C4-0B5F70358438}"/>
    <cellStyle name="Input 2 10 3 2 2 2" xfId="25737" xr:uid="{F98F7B85-89EF-45C6-B007-34F32B58B70B}"/>
    <cellStyle name="Input 2 10 3 2 2 2 2" xfId="30568" xr:uid="{C6911007-DE4C-400B-A221-4540E166A862}"/>
    <cellStyle name="Input 2 10 3 2 2 3" xfId="29224" xr:uid="{F6EE78B2-726E-489D-B45D-AE5D2C9F7DC8}"/>
    <cellStyle name="Input 2 10 3 2 3" xfId="24422" xr:uid="{BC968D43-9332-4DF1-9E54-6DF225C0FD0E}"/>
    <cellStyle name="Input 2 10 3 2 3 2" xfId="26617" xr:uid="{60DE9AC8-20A8-4E65-895D-FB4E54044FC9}"/>
    <cellStyle name="Input 2 10 3 2 3 2 2" xfId="31263" xr:uid="{D43B1CF0-A5AD-4145-80B7-C67DC70D0872}"/>
    <cellStyle name="Input 2 10 3 2 4" xfId="22182" xr:uid="{4D5311B7-B733-498B-A2F7-E7656D3B495C}"/>
    <cellStyle name="Input 2 10 3 2 4 2" xfId="28369" xr:uid="{9A3FF718-0B26-4F1A-8DF8-0955FED17CE5}"/>
    <cellStyle name="Input 2 10 3 2 5" xfId="24882" xr:uid="{2D420482-63E4-4E9E-89FA-54F7EAB0F322}"/>
    <cellStyle name="Input 2 10 3 2 5 2" xfId="29716" xr:uid="{73DFBC63-853E-4628-98E1-4C0BFC23EB3B}"/>
    <cellStyle name="Input 2 10 3 2 6" xfId="27502" xr:uid="{1D67E259-5592-477B-A110-7DE08F6FA1DF}"/>
    <cellStyle name="Input 2 10 3 3" xfId="22358" xr:uid="{608E1BA6-1BB6-4377-AF37-DC7CF2C0BD3C}"/>
    <cellStyle name="Input 2 10 3 3 2" xfId="25058" xr:uid="{36B297A6-3B27-429D-90A5-8F8E1B6FA20A}"/>
    <cellStyle name="Input 2 10 3 3 2 2" xfId="29889" xr:uid="{355C3AE5-623E-45BC-A53B-CBAE3E586397}"/>
    <cellStyle name="Input 2 10 3 3 3" xfId="28545" xr:uid="{793E6947-E4CC-4112-A9B9-817A7FBC37D1}"/>
    <cellStyle name="Input 2 10 3 4" xfId="23735" xr:uid="{2E375BB2-3E5B-4584-BBA0-08091089FEB9}"/>
    <cellStyle name="Input 2 10 3 4 2" xfId="25930" xr:uid="{EC28DC26-98B4-4A49-8395-58B55E0AD0D5}"/>
    <cellStyle name="Input 2 10 3 4 2 2" xfId="30756" xr:uid="{B12990D2-689D-4DD9-BDEC-BE06693D526A}"/>
    <cellStyle name="Input 2 10 3 5" xfId="21500" xr:uid="{EB08B5F7-9913-4714-B33E-273227025F8A}"/>
    <cellStyle name="Input 2 10 3 5 2" xfId="27690" xr:uid="{599865AE-9B8E-452B-BE1E-194E2DE6598A}"/>
    <cellStyle name="Input 2 10 3 6" xfId="26819" xr:uid="{0C365D34-35E3-4613-B648-C87B27338841}"/>
    <cellStyle name="Input 2 10 4" xfId="9337" xr:uid="{00000000-0005-0000-0000-0000D6240000}"/>
    <cellStyle name="Input 2 10 4 2" xfId="21304" xr:uid="{00000000-0005-0000-0000-0000D7240000}"/>
    <cellStyle name="Input 2 10 4 2 2" xfId="23036" xr:uid="{170AD0F3-6839-4DD8-A3D5-2BB832B83878}"/>
    <cellStyle name="Input 2 10 4 2 2 2" xfId="25736" xr:uid="{FDDC368D-CCA5-4BF9-A5A0-1B986CF3AE51}"/>
    <cellStyle name="Input 2 10 4 2 2 2 2" xfId="30567" xr:uid="{78A4D90D-2E5B-49F8-84A1-D4316925C408}"/>
    <cellStyle name="Input 2 10 4 2 2 3" xfId="29223" xr:uid="{AC5D0542-6D73-4074-BF14-8C1A85693AF9}"/>
    <cellStyle name="Input 2 10 4 2 3" xfId="24421" xr:uid="{2B43A60C-A688-42A1-9ADD-D0805FDB66AE}"/>
    <cellStyle name="Input 2 10 4 2 3 2" xfId="26616" xr:uid="{1F22CE90-E306-4489-9EE8-C19718B0EA13}"/>
    <cellStyle name="Input 2 10 4 2 3 2 2" xfId="31262" xr:uid="{4C69954B-7781-458D-9309-B7DC9BDB3C44}"/>
    <cellStyle name="Input 2 10 4 2 4" xfId="22181" xr:uid="{54463281-1518-4D05-86D4-6645DB3BC0F3}"/>
    <cellStyle name="Input 2 10 4 2 4 2" xfId="28368" xr:uid="{2E6724CD-2537-489A-82C2-894AB2062937}"/>
    <cellStyle name="Input 2 10 4 2 5" xfId="24881" xr:uid="{853F7045-5F34-4A03-9DA2-711175CD615D}"/>
    <cellStyle name="Input 2 10 4 2 5 2" xfId="29715" xr:uid="{1D2F6BE8-9AE2-4319-A6A9-DE7EC41C6CBF}"/>
    <cellStyle name="Input 2 10 4 2 6" xfId="27501" xr:uid="{08F12D7E-652E-4677-96DD-8F5CD7A18214}"/>
    <cellStyle name="Input 2 10 4 3" xfId="22359" xr:uid="{9353EABE-CB21-42EA-82BC-52CBB9C6D924}"/>
    <cellStyle name="Input 2 10 4 3 2" xfId="25059" xr:uid="{B9A4C395-572D-4C0D-A6B9-C0BA945F439C}"/>
    <cellStyle name="Input 2 10 4 3 2 2" xfId="29890" xr:uid="{0A8C67C9-6DEE-4FC5-AC52-BB3BC53D8D1C}"/>
    <cellStyle name="Input 2 10 4 3 3" xfId="28546" xr:uid="{1EB3B2B9-99A1-49E4-A49E-8E587E022A27}"/>
    <cellStyle name="Input 2 10 4 4" xfId="23736" xr:uid="{E1A7CC13-4B97-4458-A9C2-46D5C396F5DF}"/>
    <cellStyle name="Input 2 10 4 4 2" xfId="25931" xr:uid="{FB42E81D-1837-4BAE-B5D7-2F58C50BB498}"/>
    <cellStyle name="Input 2 10 4 4 2 2" xfId="30757" xr:uid="{2538A03B-0992-4117-BD36-C410F366E98F}"/>
    <cellStyle name="Input 2 10 4 5" xfId="21501" xr:uid="{48140C68-0331-407E-91D5-1CE15686F04B}"/>
    <cellStyle name="Input 2 10 4 5 2" xfId="27691" xr:uid="{DE7BA7A9-7692-4E02-9023-581A1EA311B8}"/>
    <cellStyle name="Input 2 10 4 6" xfId="26820" xr:uid="{462B1950-A77A-4E67-ABDB-72BC5E2C06E3}"/>
    <cellStyle name="Input 2 10 5" xfId="9338" xr:uid="{00000000-0005-0000-0000-0000D8240000}"/>
    <cellStyle name="Input 2 10 5 2" xfId="21303" xr:uid="{00000000-0005-0000-0000-0000D9240000}"/>
    <cellStyle name="Input 2 10 5 2 2" xfId="23035" xr:uid="{7407CB19-841B-42E7-871E-45C67F0E08D7}"/>
    <cellStyle name="Input 2 10 5 2 2 2" xfId="25735" xr:uid="{BDDB03C7-B22C-4F73-9E74-A90C7B579C2F}"/>
    <cellStyle name="Input 2 10 5 2 2 2 2" xfId="30566" xr:uid="{10CEB73C-3FB6-409F-9536-38DC655EBE0A}"/>
    <cellStyle name="Input 2 10 5 2 2 3" xfId="29222" xr:uid="{9D40AAD1-5148-43E1-A436-347082462F27}"/>
    <cellStyle name="Input 2 10 5 2 3" xfId="24420" xr:uid="{2E57B3EC-5E30-4A6D-91D0-7B121DD1C6B8}"/>
    <cellStyle name="Input 2 10 5 2 3 2" xfId="26615" xr:uid="{297DFBE3-88BA-4276-984D-001C3B55977D}"/>
    <cellStyle name="Input 2 10 5 2 3 2 2" xfId="31261" xr:uid="{8F8B2372-B496-4010-B78B-9E781559FC43}"/>
    <cellStyle name="Input 2 10 5 2 4" xfId="22180" xr:uid="{8FAD5E16-99FE-4924-A1C6-4ECFFD70336F}"/>
    <cellStyle name="Input 2 10 5 2 4 2" xfId="28367" xr:uid="{E1FE7F6E-0DF4-4901-A32B-EF38E72BE6F0}"/>
    <cellStyle name="Input 2 10 5 2 5" xfId="24880" xr:uid="{F8B2708E-C654-415B-8D27-AF17AA030761}"/>
    <cellStyle name="Input 2 10 5 2 5 2" xfId="29714" xr:uid="{40E01151-ADA8-4392-BAAA-E8D8F8CE5626}"/>
    <cellStyle name="Input 2 10 5 2 6" xfId="27500" xr:uid="{A5D1B72C-FF00-40EF-AFF7-0EA256BDCBAE}"/>
    <cellStyle name="Input 2 10 5 3" xfId="22360" xr:uid="{0CC3E153-229C-49A5-BFE0-030852BB2077}"/>
    <cellStyle name="Input 2 10 5 3 2" xfId="25060" xr:uid="{4CFB476E-1119-4A1E-92C9-EF9E4F6C73C1}"/>
    <cellStyle name="Input 2 10 5 3 2 2" xfId="29891" xr:uid="{8767E4F4-3B9B-4051-9737-217CB3DFF72D}"/>
    <cellStyle name="Input 2 10 5 3 3" xfId="28547" xr:uid="{63B58662-A2A6-4C34-A5C7-C2654C2A1D0C}"/>
    <cellStyle name="Input 2 10 5 4" xfId="23737" xr:uid="{E274FC22-BCEF-48CE-8C6D-8446D00B7816}"/>
    <cellStyle name="Input 2 10 5 4 2" xfId="25932" xr:uid="{137A0F40-7389-4F83-A1F9-F953478529FD}"/>
    <cellStyle name="Input 2 10 5 4 2 2" xfId="30758" xr:uid="{14A79F56-DB2A-4EBB-8148-2BD3FCD0A5E9}"/>
    <cellStyle name="Input 2 10 5 5" xfId="21502" xr:uid="{25423DAB-C23F-469C-BAAA-C98C85278123}"/>
    <cellStyle name="Input 2 10 5 5 2" xfId="27692" xr:uid="{3C6FD252-405C-4859-999C-4256059619DC}"/>
    <cellStyle name="Input 2 10 5 6" xfId="26821" xr:uid="{41BB8D30-C50B-41B4-930A-25ACD06FBC5A}"/>
    <cellStyle name="Input 2 11" xfId="9339" xr:uid="{00000000-0005-0000-0000-0000DA240000}"/>
    <cellStyle name="Input 2 11 10" xfId="26822" xr:uid="{650BD8B0-A2E6-4B3C-975D-F7AE79289274}"/>
    <cellStyle name="Input 2 11 2" xfId="9340" xr:uid="{00000000-0005-0000-0000-0000DB240000}"/>
    <cellStyle name="Input 2 11 2 2" xfId="21301" xr:uid="{00000000-0005-0000-0000-0000DC240000}"/>
    <cellStyle name="Input 2 11 2 2 2" xfId="23033" xr:uid="{59955B1E-A8D4-4CE9-9F93-73E84B4C7C8F}"/>
    <cellStyle name="Input 2 11 2 2 2 2" xfId="25733" xr:uid="{91A7B4AC-316E-4A95-8536-176EF23CFFEF}"/>
    <cellStyle name="Input 2 11 2 2 2 2 2" xfId="30564" xr:uid="{C55A6854-6C49-43E3-A9FB-1CE5FD4EC407}"/>
    <cellStyle name="Input 2 11 2 2 2 3" xfId="29220" xr:uid="{66D20963-F8BE-452D-8DEC-E3D8B6300347}"/>
    <cellStyle name="Input 2 11 2 2 3" xfId="24418" xr:uid="{12AF46E5-29D7-4066-821B-DDEE119B750E}"/>
    <cellStyle name="Input 2 11 2 2 3 2" xfId="26613" xr:uid="{448E8777-E6CE-4E53-96DA-37B8B2145046}"/>
    <cellStyle name="Input 2 11 2 2 3 2 2" xfId="31259" xr:uid="{5E5939CA-2C99-4FD8-B251-07B48C7AA02F}"/>
    <cellStyle name="Input 2 11 2 2 4" xfId="22178" xr:uid="{112E4AA1-9317-4485-A547-9586643D08A0}"/>
    <cellStyle name="Input 2 11 2 2 4 2" xfId="28365" xr:uid="{1B1E2BC6-6A61-46CB-ADE2-CE612B191F87}"/>
    <cellStyle name="Input 2 11 2 2 5" xfId="24878" xr:uid="{4D64B819-63A5-4C0D-8B08-3730E3909334}"/>
    <cellStyle name="Input 2 11 2 2 5 2" xfId="29712" xr:uid="{71D06941-045D-4E3B-AE8F-EEE99E7DA15A}"/>
    <cellStyle name="Input 2 11 2 2 6" xfId="27498" xr:uid="{B8DBFDDF-5B86-40C3-A8CF-63B975AA7CED}"/>
    <cellStyle name="Input 2 11 2 3" xfId="22362" xr:uid="{975174FB-12C7-420C-B817-834C84008556}"/>
    <cellStyle name="Input 2 11 2 3 2" xfId="25062" xr:uid="{A430D00F-C62F-4707-B7DB-D0879D2D3ADE}"/>
    <cellStyle name="Input 2 11 2 3 2 2" xfId="29893" xr:uid="{D1803545-9853-4AC4-873C-D00920006A48}"/>
    <cellStyle name="Input 2 11 2 3 3" xfId="28549" xr:uid="{9CB3F6E2-C75C-4E6F-B47B-B6BF4B4120E2}"/>
    <cellStyle name="Input 2 11 2 4" xfId="23739" xr:uid="{14BF61EF-556D-4CB4-B1CB-4BEA5942E8F5}"/>
    <cellStyle name="Input 2 11 2 4 2" xfId="25934" xr:uid="{260C9FDF-60F1-4ED0-A771-D0C1D88AB101}"/>
    <cellStyle name="Input 2 11 2 4 2 2" xfId="30760" xr:uid="{218C0F59-882B-492A-8447-7F34992312C1}"/>
    <cellStyle name="Input 2 11 2 5" xfId="21504" xr:uid="{900076E5-8AE4-42D9-81A2-DAAFFC40092E}"/>
    <cellStyle name="Input 2 11 2 5 2" xfId="27694" xr:uid="{B0564589-882C-4F8D-8163-9EC17C2D628D}"/>
    <cellStyle name="Input 2 11 2 6" xfId="26823" xr:uid="{1B6160B7-564C-408B-8731-FDD2D4712D8A}"/>
    <cellStyle name="Input 2 11 3" xfId="9341" xr:uid="{00000000-0005-0000-0000-0000DD240000}"/>
    <cellStyle name="Input 2 11 3 2" xfId="21300" xr:uid="{00000000-0005-0000-0000-0000DE240000}"/>
    <cellStyle name="Input 2 11 3 2 2" xfId="23032" xr:uid="{62D326DA-44BB-473B-9CC6-88765BCF883E}"/>
    <cellStyle name="Input 2 11 3 2 2 2" xfId="25732" xr:uid="{AFEBFC56-DBEF-4A38-992A-19B390FB9544}"/>
    <cellStyle name="Input 2 11 3 2 2 2 2" xfId="30563" xr:uid="{1B016A93-24DE-47D7-B3EE-0AEFA33C4EF0}"/>
    <cellStyle name="Input 2 11 3 2 2 3" xfId="29219" xr:uid="{D99D7DBB-8018-4C97-9B04-D4F86763BFC8}"/>
    <cellStyle name="Input 2 11 3 2 3" xfId="24417" xr:uid="{CE7E235C-49A5-491C-9F56-53411E1FC6BC}"/>
    <cellStyle name="Input 2 11 3 2 3 2" xfId="26612" xr:uid="{5CA5275B-3868-4CC8-A0E4-C62A8C2C6AA5}"/>
    <cellStyle name="Input 2 11 3 2 3 2 2" xfId="31258" xr:uid="{E9B7B07B-2E39-41DD-A6EC-4933871E81F9}"/>
    <cellStyle name="Input 2 11 3 2 4" xfId="22177" xr:uid="{AFF61237-08FA-4719-8785-6226FA56B732}"/>
    <cellStyle name="Input 2 11 3 2 4 2" xfId="28364" xr:uid="{25B8922E-840D-460C-9EF0-C7E2EE9BD8CC}"/>
    <cellStyle name="Input 2 11 3 2 5" xfId="24877" xr:uid="{6BC89B49-A49A-4546-A088-C610D30A5483}"/>
    <cellStyle name="Input 2 11 3 2 5 2" xfId="29711" xr:uid="{E2323C3F-7453-4365-88AB-97B6AFCB85B7}"/>
    <cellStyle name="Input 2 11 3 2 6" xfId="27497" xr:uid="{3563BB78-9CCC-4141-863E-70D8535456F6}"/>
    <cellStyle name="Input 2 11 3 3" xfId="22363" xr:uid="{70EBF61A-8A06-473C-9EBE-ED1954E61BC9}"/>
    <cellStyle name="Input 2 11 3 3 2" xfId="25063" xr:uid="{1AC42F76-5173-484D-8902-C88BEA665F91}"/>
    <cellStyle name="Input 2 11 3 3 2 2" xfId="29894" xr:uid="{A7E47065-EE7D-4ADE-8806-C1217D31880A}"/>
    <cellStyle name="Input 2 11 3 3 3" xfId="28550" xr:uid="{4B45FD02-6CAB-4091-92A4-A48A6105FAC9}"/>
    <cellStyle name="Input 2 11 3 4" xfId="23740" xr:uid="{A85CE4BD-C712-45BC-856E-5E8566F39DA5}"/>
    <cellStyle name="Input 2 11 3 4 2" xfId="25935" xr:uid="{3B0A5AC9-3FCA-4BBA-B1E6-EAA7E6135C5A}"/>
    <cellStyle name="Input 2 11 3 4 2 2" xfId="30761" xr:uid="{46D1F109-D4B5-4413-B6EA-7E5BADD79A2E}"/>
    <cellStyle name="Input 2 11 3 5" xfId="21505" xr:uid="{6833C89B-9C34-45EE-8820-CBBA7B2E6A29}"/>
    <cellStyle name="Input 2 11 3 5 2" xfId="27695" xr:uid="{7316DB5C-BE6C-4156-B258-2EFAAD815C8C}"/>
    <cellStyle name="Input 2 11 3 6" xfId="26824" xr:uid="{7A68DEFC-859C-480B-AB0A-E489C59418F4}"/>
    <cellStyle name="Input 2 11 4" xfId="9342" xr:uid="{00000000-0005-0000-0000-0000DF240000}"/>
    <cellStyle name="Input 2 11 4 2" xfId="21299" xr:uid="{00000000-0005-0000-0000-0000E0240000}"/>
    <cellStyle name="Input 2 11 4 2 2" xfId="23031" xr:uid="{AA96AEC1-9583-4311-A86A-EE8EB83A6C6B}"/>
    <cellStyle name="Input 2 11 4 2 2 2" xfId="25731" xr:uid="{4E512AD8-052C-44E3-816F-7B45E066D7FB}"/>
    <cellStyle name="Input 2 11 4 2 2 2 2" xfId="30562" xr:uid="{F2A653A8-5122-4D8A-BE50-60942BA49185}"/>
    <cellStyle name="Input 2 11 4 2 2 3" xfId="29218" xr:uid="{476D6D4C-CE64-4B53-AA52-97B1210A54DE}"/>
    <cellStyle name="Input 2 11 4 2 3" xfId="24416" xr:uid="{F2727616-5C8A-4F6A-9B48-BC28020E193F}"/>
    <cellStyle name="Input 2 11 4 2 3 2" xfId="26611" xr:uid="{1BF6D9F8-4B22-4402-8913-C1B2FEE39E8C}"/>
    <cellStyle name="Input 2 11 4 2 3 2 2" xfId="31257" xr:uid="{C786636F-42DA-4B9F-B74A-4A2891E2A073}"/>
    <cellStyle name="Input 2 11 4 2 4" xfId="22176" xr:uid="{78AE724D-99C3-49E2-82BA-BF6DAB85EBE6}"/>
    <cellStyle name="Input 2 11 4 2 4 2" xfId="28363" xr:uid="{6AE204CF-F54F-4146-A2DF-84060364079F}"/>
    <cellStyle name="Input 2 11 4 2 5" xfId="24876" xr:uid="{437A67A4-C819-455D-A077-E22C4A48EF6D}"/>
    <cellStyle name="Input 2 11 4 2 5 2" xfId="29710" xr:uid="{2A1C3159-F786-4BD2-876B-D78DD8684B4B}"/>
    <cellStyle name="Input 2 11 4 2 6" xfId="27496" xr:uid="{C502B392-7E72-40AB-BCC6-6B99E3CCD1C9}"/>
    <cellStyle name="Input 2 11 4 3" xfId="22364" xr:uid="{CA17C306-AF72-4C7F-BAFB-BB249BE6A0FF}"/>
    <cellStyle name="Input 2 11 4 3 2" xfId="25064" xr:uid="{B19EE4AA-57D5-4C0F-8030-46226416A9F7}"/>
    <cellStyle name="Input 2 11 4 3 2 2" xfId="29895" xr:uid="{E6B50BCA-17CC-49B1-BF68-3C0A51275CDD}"/>
    <cellStyle name="Input 2 11 4 3 3" xfId="28551" xr:uid="{E47A69BE-65ED-41F9-B8A0-E54FDA4559F1}"/>
    <cellStyle name="Input 2 11 4 4" xfId="23741" xr:uid="{C90022B5-4595-4F89-8D3D-49463CBF3A2C}"/>
    <cellStyle name="Input 2 11 4 4 2" xfId="25936" xr:uid="{061912FF-0BC1-4E92-8EF6-974E32FEC839}"/>
    <cellStyle name="Input 2 11 4 4 2 2" xfId="30762" xr:uid="{FCF27E80-B2D0-402E-B94E-A697D23ABB05}"/>
    <cellStyle name="Input 2 11 4 5" xfId="21506" xr:uid="{13B8C6F5-F9F5-415E-8107-E5C8E5FEE297}"/>
    <cellStyle name="Input 2 11 4 5 2" xfId="27696" xr:uid="{F7360FF0-5FFA-4EDA-B85D-07F05AAD97FD}"/>
    <cellStyle name="Input 2 11 4 6" xfId="26825" xr:uid="{417AD4DF-6F9A-4E3B-B97A-91DDF5FE15A0}"/>
    <cellStyle name="Input 2 11 5" xfId="9343" xr:uid="{00000000-0005-0000-0000-0000E1240000}"/>
    <cellStyle name="Input 2 11 5 2" xfId="21298" xr:uid="{00000000-0005-0000-0000-0000E2240000}"/>
    <cellStyle name="Input 2 11 5 2 2" xfId="23030" xr:uid="{268C2B81-564E-4DCB-B443-B0EA0A60761C}"/>
    <cellStyle name="Input 2 11 5 2 2 2" xfId="25730" xr:uid="{C542E1C5-4CE0-4A13-8025-DBBE58D2DC23}"/>
    <cellStyle name="Input 2 11 5 2 2 2 2" xfId="30561" xr:uid="{FA55CCD9-E79D-40EF-95E5-FCB8337E4451}"/>
    <cellStyle name="Input 2 11 5 2 2 3" xfId="29217" xr:uid="{2F58EDC8-F0BA-4975-B5C9-51F616FE0A5F}"/>
    <cellStyle name="Input 2 11 5 2 3" xfId="24415" xr:uid="{3C73C86F-3043-4272-9424-C31DB7F1DFE3}"/>
    <cellStyle name="Input 2 11 5 2 3 2" xfId="26610" xr:uid="{B1792B0D-5F0D-4FE4-8762-66914889DF38}"/>
    <cellStyle name="Input 2 11 5 2 3 2 2" xfId="31256" xr:uid="{8E7447CE-739D-4C0F-9C3B-681C16BECEF4}"/>
    <cellStyle name="Input 2 11 5 2 4" xfId="22175" xr:uid="{15E429C8-6A61-4538-ADE5-2B10CBFEBFE2}"/>
    <cellStyle name="Input 2 11 5 2 4 2" xfId="28362" xr:uid="{D80DF81E-69EF-48C8-A8D0-12B38B6E9867}"/>
    <cellStyle name="Input 2 11 5 2 5" xfId="24875" xr:uid="{2940354A-D5D8-41C7-8322-9E074C827717}"/>
    <cellStyle name="Input 2 11 5 2 5 2" xfId="29709" xr:uid="{CDBDDC1E-354C-431D-9D0F-B993BA14DE7F}"/>
    <cellStyle name="Input 2 11 5 2 6" xfId="27495" xr:uid="{C879587D-A044-420A-B729-9D3B1922AA31}"/>
    <cellStyle name="Input 2 11 5 3" xfId="22365" xr:uid="{93ECFD33-4D96-4F0A-81B1-F6D661872A0E}"/>
    <cellStyle name="Input 2 11 5 3 2" xfId="25065" xr:uid="{54E06C68-7237-4EE1-935B-6968BA9DABCB}"/>
    <cellStyle name="Input 2 11 5 3 2 2" xfId="29896" xr:uid="{530B4769-7151-4AD4-BEF3-0D477CB51F40}"/>
    <cellStyle name="Input 2 11 5 3 3" xfId="28552" xr:uid="{FAC79B87-917E-44D8-AE93-2F3332AC31F4}"/>
    <cellStyle name="Input 2 11 5 4" xfId="23742" xr:uid="{5AA7071B-4F1A-4B18-8B35-15B51BACEF48}"/>
    <cellStyle name="Input 2 11 5 4 2" xfId="25937" xr:uid="{73FA40D0-647B-45B6-9F06-C274F2B880CC}"/>
    <cellStyle name="Input 2 11 5 4 2 2" xfId="30763" xr:uid="{A551ADCC-5002-4A0F-9728-41C867BE625A}"/>
    <cellStyle name="Input 2 11 5 5" xfId="21507" xr:uid="{47DFABE1-C9E2-4AA9-B46B-28D30EFD6AE8}"/>
    <cellStyle name="Input 2 11 5 5 2" xfId="27697" xr:uid="{346AEEC6-7DA0-4AFB-930E-ABA838958DB2}"/>
    <cellStyle name="Input 2 11 5 6" xfId="26826" xr:uid="{6CCB82EC-C8DF-498A-9575-89F419414CF1}"/>
    <cellStyle name="Input 2 11 6" xfId="21302" xr:uid="{00000000-0005-0000-0000-0000E3240000}"/>
    <cellStyle name="Input 2 11 6 2" xfId="23034" xr:uid="{15AF15B6-3ECC-4BA8-9C04-E15B93A730DB}"/>
    <cellStyle name="Input 2 11 6 2 2" xfId="25734" xr:uid="{C001B35B-57E1-4C9F-B70A-14683C90BF16}"/>
    <cellStyle name="Input 2 11 6 2 2 2" xfId="30565" xr:uid="{97646F01-4485-4B7B-A76D-71F5C41A6995}"/>
    <cellStyle name="Input 2 11 6 2 3" xfId="29221" xr:uid="{E64892D1-F53C-4455-BDA8-8EEAC8D15BC2}"/>
    <cellStyle name="Input 2 11 6 3" xfId="24419" xr:uid="{8549E179-FEF7-4793-A57F-AB048D1427DA}"/>
    <cellStyle name="Input 2 11 6 3 2" xfId="26614" xr:uid="{23A64A1A-E5E5-49E8-AA7A-A18E275BB9BD}"/>
    <cellStyle name="Input 2 11 6 3 2 2" xfId="31260" xr:uid="{85FF682F-E85E-4405-AFC7-C54420C99153}"/>
    <cellStyle name="Input 2 11 6 4" xfId="22179" xr:uid="{C2FA47ED-6F3A-41CE-BB6F-DC4B2F17BAA8}"/>
    <cellStyle name="Input 2 11 6 4 2" xfId="28366" xr:uid="{66D89AEB-66E7-4DAF-BA30-5476695CCCC8}"/>
    <cellStyle name="Input 2 11 6 5" xfId="24879" xr:uid="{0A2B2A46-EB00-424A-8BAD-3995C86D981A}"/>
    <cellStyle name="Input 2 11 6 5 2" xfId="29713" xr:uid="{4CFD7B07-FFAC-4300-BF41-AC3948FBB7E8}"/>
    <cellStyle name="Input 2 11 6 6" xfId="27499" xr:uid="{2ED8B0DE-7A51-4F9F-87F3-A8E8E57C49D8}"/>
    <cellStyle name="Input 2 11 7" xfId="22361" xr:uid="{0DB5902C-5E0D-434B-87BE-67D3BCACEDF4}"/>
    <cellStyle name="Input 2 11 7 2" xfId="25061" xr:uid="{2187A039-839F-4235-A13C-A8F2E4B29FF6}"/>
    <cellStyle name="Input 2 11 7 2 2" xfId="29892" xr:uid="{4F729DA6-AA64-46A1-B657-F0310F6DB8D0}"/>
    <cellStyle name="Input 2 11 7 3" xfId="28548" xr:uid="{BC7FC847-6E86-4C32-B58E-C14B8021E473}"/>
    <cellStyle name="Input 2 11 8" xfId="23738" xr:uid="{8F03C83B-D7DB-49D2-8454-73ADA18A1216}"/>
    <cellStyle name="Input 2 11 8 2" xfId="25933" xr:uid="{048A4AA5-F7BE-4F07-8840-C1ADFBA9AE47}"/>
    <cellStyle name="Input 2 11 8 2 2" xfId="30759" xr:uid="{D886C53C-23C7-4541-9A9E-203EE0DF951E}"/>
    <cellStyle name="Input 2 11 9" xfId="21503" xr:uid="{4AAEF08D-B5B3-4ED0-9E5B-68503D3E5591}"/>
    <cellStyle name="Input 2 11 9 2" xfId="27693" xr:uid="{D90480F7-A39D-4843-864D-92A6D8903841}"/>
    <cellStyle name="Input 2 12" xfId="9344" xr:uid="{00000000-0005-0000-0000-0000E4240000}"/>
    <cellStyle name="Input 2 12 10" xfId="26827" xr:uid="{E4161E4E-DDDF-4A1D-B4C4-4C34C0BEF4B9}"/>
    <cellStyle name="Input 2 12 2" xfId="9345" xr:uid="{00000000-0005-0000-0000-0000E5240000}"/>
    <cellStyle name="Input 2 12 2 2" xfId="21296" xr:uid="{00000000-0005-0000-0000-0000E6240000}"/>
    <cellStyle name="Input 2 12 2 2 2" xfId="23028" xr:uid="{CB508D4C-6C5C-4CDC-A9F7-0488B5643C42}"/>
    <cellStyle name="Input 2 12 2 2 2 2" xfId="25728" xr:uid="{8290B4C5-6C72-41C7-92FB-A4DB356DE95B}"/>
    <cellStyle name="Input 2 12 2 2 2 2 2" xfId="30559" xr:uid="{6543FD5B-B50C-421F-8D6E-81F6C86F215A}"/>
    <cellStyle name="Input 2 12 2 2 2 3" xfId="29215" xr:uid="{EE79DB31-3C98-4D3E-9F8C-07E485034206}"/>
    <cellStyle name="Input 2 12 2 2 3" xfId="24413" xr:uid="{28D55E32-4D42-4C26-B26B-570D77AA38E8}"/>
    <cellStyle name="Input 2 12 2 2 3 2" xfId="26608" xr:uid="{1A6DD873-5833-4437-9339-281DB437DAC6}"/>
    <cellStyle name="Input 2 12 2 2 3 2 2" xfId="31254" xr:uid="{F0847296-7CB1-4EEF-BCE7-16053313E59C}"/>
    <cellStyle name="Input 2 12 2 2 4" xfId="22173" xr:uid="{427B18B8-C50C-4A9A-8DA9-8FFB0D977F2C}"/>
    <cellStyle name="Input 2 12 2 2 4 2" xfId="28360" xr:uid="{BBC1CA25-055D-445D-A64D-91E2ACC94E63}"/>
    <cellStyle name="Input 2 12 2 2 5" xfId="24873" xr:uid="{B924A598-3F75-4DA2-829E-5A8AB24C2D0B}"/>
    <cellStyle name="Input 2 12 2 2 5 2" xfId="29707" xr:uid="{0EC84FC7-7FA5-494F-BCF1-44AC1A17E3B6}"/>
    <cellStyle name="Input 2 12 2 2 6" xfId="27493" xr:uid="{B874B87F-156C-4EE7-9866-9FDB0AA01CD4}"/>
    <cellStyle name="Input 2 12 2 3" xfId="22367" xr:uid="{8D8B936E-88DC-4527-9582-E31439C9373D}"/>
    <cellStyle name="Input 2 12 2 3 2" xfId="25067" xr:uid="{415B4396-7CBD-4604-B7CA-25407B7FBF42}"/>
    <cellStyle name="Input 2 12 2 3 2 2" xfId="29898" xr:uid="{E2B17900-8F8C-432A-AA28-6686A68E87A0}"/>
    <cellStyle name="Input 2 12 2 3 3" xfId="28554" xr:uid="{EF05FEEB-64C5-40E9-89C5-A327BEF5314C}"/>
    <cellStyle name="Input 2 12 2 4" xfId="23744" xr:uid="{2D993C88-FD4F-47ED-B1EA-E6074E2CE4CE}"/>
    <cellStyle name="Input 2 12 2 4 2" xfId="25939" xr:uid="{89B9B4B6-08FF-4209-A7AD-DB9692FB6322}"/>
    <cellStyle name="Input 2 12 2 4 2 2" xfId="30765" xr:uid="{50B5616D-CE8A-48BA-ACF8-FA174A704FF9}"/>
    <cellStyle name="Input 2 12 2 5" xfId="21509" xr:uid="{A4410946-89FC-4768-8847-91D3ED2A46F2}"/>
    <cellStyle name="Input 2 12 2 5 2" xfId="27699" xr:uid="{59D7CD58-1E8B-4565-8CD4-0AB6E5C71C33}"/>
    <cellStyle name="Input 2 12 2 6" xfId="26828" xr:uid="{4E114D02-32AF-45E6-A749-6192D442A0EC}"/>
    <cellStyle name="Input 2 12 3" xfId="9346" xr:uid="{00000000-0005-0000-0000-0000E7240000}"/>
    <cellStyle name="Input 2 12 3 2" xfId="21295" xr:uid="{00000000-0005-0000-0000-0000E8240000}"/>
    <cellStyle name="Input 2 12 3 2 2" xfId="23027" xr:uid="{50556A7D-AB22-4B20-8549-5AADD92DE9C6}"/>
    <cellStyle name="Input 2 12 3 2 2 2" xfId="25727" xr:uid="{FADC96FF-019D-4A5A-B2A4-4F4B868453F4}"/>
    <cellStyle name="Input 2 12 3 2 2 2 2" xfId="30558" xr:uid="{56121A5F-B418-4D3F-9001-EB70D633E0D9}"/>
    <cellStyle name="Input 2 12 3 2 2 3" xfId="29214" xr:uid="{754F7B57-BB9F-43D1-A3A6-FA1BD6A7000E}"/>
    <cellStyle name="Input 2 12 3 2 3" xfId="24412" xr:uid="{D5D25368-CACE-45B0-8B6E-D39613529244}"/>
    <cellStyle name="Input 2 12 3 2 3 2" xfId="26607" xr:uid="{CCB3419A-A32A-4872-A959-DD88D12DE0AB}"/>
    <cellStyle name="Input 2 12 3 2 3 2 2" xfId="31253" xr:uid="{B2C1B135-F803-412D-9E99-4E9F3883A93C}"/>
    <cellStyle name="Input 2 12 3 2 4" xfId="22172" xr:uid="{EDC60CD9-B708-4E56-9867-2FC483F57C8F}"/>
    <cellStyle name="Input 2 12 3 2 4 2" xfId="28359" xr:uid="{176A3E49-DADF-45C3-8F90-0EDBE2BBB9DB}"/>
    <cellStyle name="Input 2 12 3 2 5" xfId="24872" xr:uid="{1D06A03E-21BE-414A-ABDF-4EE70C0274B0}"/>
    <cellStyle name="Input 2 12 3 2 5 2" xfId="29706" xr:uid="{EA36A386-40EB-4222-8596-34366669E659}"/>
    <cellStyle name="Input 2 12 3 2 6" xfId="27492" xr:uid="{15ECD34F-2D93-4C1C-9793-4E77E12D0D1C}"/>
    <cellStyle name="Input 2 12 3 3" xfId="22368" xr:uid="{F2BF6499-E3BD-4925-BE52-F124E5F3B2AE}"/>
    <cellStyle name="Input 2 12 3 3 2" xfId="25068" xr:uid="{515BE032-F3DC-4153-A891-DEF77E29449D}"/>
    <cellStyle name="Input 2 12 3 3 2 2" xfId="29899" xr:uid="{0FA5EA09-919F-491B-AE8F-6FC5EA93C5BE}"/>
    <cellStyle name="Input 2 12 3 3 3" xfId="28555" xr:uid="{2CC99D36-8C82-4DD4-A868-F1105B8F9B1E}"/>
    <cellStyle name="Input 2 12 3 4" xfId="23745" xr:uid="{3DBDB922-96EC-4FFE-8995-6C667C8609EA}"/>
    <cellStyle name="Input 2 12 3 4 2" xfId="25940" xr:uid="{44B51A72-2ED0-41F4-9159-49E67E171835}"/>
    <cellStyle name="Input 2 12 3 4 2 2" xfId="30766" xr:uid="{6DDA4D49-7EEF-4C6E-9FE2-5A3ED34A1B0B}"/>
    <cellStyle name="Input 2 12 3 5" xfId="21510" xr:uid="{C5FCD1BE-496C-440A-93F6-DD4BE8056B68}"/>
    <cellStyle name="Input 2 12 3 5 2" xfId="27700" xr:uid="{DFCC4816-6979-4BB2-8BDD-66AF484ACDBA}"/>
    <cellStyle name="Input 2 12 3 6" xfId="26829" xr:uid="{F3614766-489F-460D-80CA-B8A9E0B5D805}"/>
    <cellStyle name="Input 2 12 4" xfId="9347" xr:uid="{00000000-0005-0000-0000-0000E9240000}"/>
    <cellStyle name="Input 2 12 4 2" xfId="21294" xr:uid="{00000000-0005-0000-0000-0000EA240000}"/>
    <cellStyle name="Input 2 12 4 2 2" xfId="23026" xr:uid="{95653F91-D012-465F-9B7B-E78A8DB209CB}"/>
    <cellStyle name="Input 2 12 4 2 2 2" xfId="25726" xr:uid="{1F22CD3A-A04E-4511-8754-2F85A5A1B66C}"/>
    <cellStyle name="Input 2 12 4 2 2 2 2" xfId="30557" xr:uid="{8F13DD74-B0ED-4607-9F09-20AA4CDE0004}"/>
    <cellStyle name="Input 2 12 4 2 2 3" xfId="29213" xr:uid="{2C629AFA-AD82-40FB-8E9D-D2F909BC8A85}"/>
    <cellStyle name="Input 2 12 4 2 3" xfId="24411" xr:uid="{5F9A0C38-82D8-4614-8849-95B7558E880B}"/>
    <cellStyle name="Input 2 12 4 2 3 2" xfId="26606" xr:uid="{A8B1AA81-7E56-4070-B867-2B56344C0A46}"/>
    <cellStyle name="Input 2 12 4 2 3 2 2" xfId="31252" xr:uid="{6E7F3D7B-5F49-4850-BD9E-D90FD2BCA34A}"/>
    <cellStyle name="Input 2 12 4 2 4" xfId="22171" xr:uid="{3ABEA5F7-123C-4A97-90FB-56E754065B47}"/>
    <cellStyle name="Input 2 12 4 2 4 2" xfId="28358" xr:uid="{70DC8520-8F1F-4D7B-A441-B6B0D9CAB849}"/>
    <cellStyle name="Input 2 12 4 2 5" xfId="24871" xr:uid="{598396D0-B35D-4A1D-ADB2-C91BB7C08CA8}"/>
    <cellStyle name="Input 2 12 4 2 5 2" xfId="29705" xr:uid="{2569D82C-3EF8-419A-A2A9-0FAEFC63E041}"/>
    <cellStyle name="Input 2 12 4 2 6" xfId="27491" xr:uid="{FF2D85D9-BF63-4EC9-A808-A3D27F4DADC0}"/>
    <cellStyle name="Input 2 12 4 3" xfId="22369" xr:uid="{F2E1BB00-A507-42A4-A66F-0AF2F290FFC5}"/>
    <cellStyle name="Input 2 12 4 3 2" xfId="25069" xr:uid="{CB3152E8-7665-42CD-A867-AAD53E2C27FF}"/>
    <cellStyle name="Input 2 12 4 3 2 2" xfId="29900" xr:uid="{848187B3-FAB7-46CE-B8B7-724B64244527}"/>
    <cellStyle name="Input 2 12 4 3 3" xfId="28556" xr:uid="{8F568AB5-1BCB-4B78-8802-CB7E6A008655}"/>
    <cellStyle name="Input 2 12 4 4" xfId="23746" xr:uid="{25E1D0EB-4636-4766-9944-3F37432AA403}"/>
    <cellStyle name="Input 2 12 4 4 2" xfId="25941" xr:uid="{8CCD0C66-D1D9-4A97-8C86-AD4E25DB3F67}"/>
    <cellStyle name="Input 2 12 4 4 2 2" xfId="30767" xr:uid="{68335402-821D-44C8-8F4B-33D50172FC15}"/>
    <cellStyle name="Input 2 12 4 5" xfId="21511" xr:uid="{C8A580AF-EDB8-4FD3-8ACA-6FA11AE3647D}"/>
    <cellStyle name="Input 2 12 4 5 2" xfId="27701" xr:uid="{A14DB61B-1720-403B-B8E4-EAC3041E038E}"/>
    <cellStyle name="Input 2 12 4 6" xfId="26830" xr:uid="{249E896C-DD3D-4282-9906-68CA9D2F2745}"/>
    <cellStyle name="Input 2 12 5" xfId="9348" xr:uid="{00000000-0005-0000-0000-0000EB240000}"/>
    <cellStyle name="Input 2 12 5 2" xfId="21293" xr:uid="{00000000-0005-0000-0000-0000EC240000}"/>
    <cellStyle name="Input 2 12 5 2 2" xfId="23025" xr:uid="{4C78BF06-BBCF-4BF0-86BD-EDCB3D762B1B}"/>
    <cellStyle name="Input 2 12 5 2 2 2" xfId="25725" xr:uid="{D497A069-54A5-4556-8E6B-027FF63D11CF}"/>
    <cellStyle name="Input 2 12 5 2 2 2 2" xfId="30556" xr:uid="{63072BF8-9196-453A-B90B-10BA14C17F39}"/>
    <cellStyle name="Input 2 12 5 2 2 3" xfId="29212" xr:uid="{AAB8D460-55FC-4FEC-83D2-6CAD062359FF}"/>
    <cellStyle name="Input 2 12 5 2 3" xfId="24410" xr:uid="{C4A16D53-889B-42AB-8436-BD76B3094451}"/>
    <cellStyle name="Input 2 12 5 2 3 2" xfId="26605" xr:uid="{C7B1D42D-A185-4951-A08A-01A82DAC601D}"/>
    <cellStyle name="Input 2 12 5 2 3 2 2" xfId="31251" xr:uid="{69E0C8EA-9057-4765-B1E1-33B67A4CAC77}"/>
    <cellStyle name="Input 2 12 5 2 4" xfId="22170" xr:uid="{D950E297-25E2-4B28-B27E-9F2EAF0E1811}"/>
    <cellStyle name="Input 2 12 5 2 4 2" xfId="28357" xr:uid="{352C67C5-AE9B-4658-A248-A7A008548140}"/>
    <cellStyle name="Input 2 12 5 2 5" xfId="24870" xr:uid="{989A1AD5-D9CC-4A08-B96B-DE25CCA1335C}"/>
    <cellStyle name="Input 2 12 5 2 5 2" xfId="29704" xr:uid="{09A17D90-AF3C-4050-9A1F-8FAB4935ACE3}"/>
    <cellStyle name="Input 2 12 5 2 6" xfId="27490" xr:uid="{F0299B3B-FDFE-4683-9235-AE63B653CE78}"/>
    <cellStyle name="Input 2 12 5 3" xfId="22370" xr:uid="{BC471FA0-6922-4602-A3AB-2C9ADD3D1C94}"/>
    <cellStyle name="Input 2 12 5 3 2" xfId="25070" xr:uid="{83AFF278-513D-44EE-B2A1-BAF2E04C5834}"/>
    <cellStyle name="Input 2 12 5 3 2 2" xfId="29901" xr:uid="{76E6B0B8-897F-4694-BFFB-43AAD2AAFA62}"/>
    <cellStyle name="Input 2 12 5 3 3" xfId="28557" xr:uid="{59C72965-78AC-4C19-B0E7-9B0096108FC4}"/>
    <cellStyle name="Input 2 12 5 4" xfId="23747" xr:uid="{5F156D76-C774-4CEA-993B-3788A2E3BE83}"/>
    <cellStyle name="Input 2 12 5 4 2" xfId="25942" xr:uid="{F1C5DC03-B3D5-48C3-9EAC-15E7D7CD96D7}"/>
    <cellStyle name="Input 2 12 5 4 2 2" xfId="30768" xr:uid="{7F279899-8E96-41F9-B519-4230666FCCAE}"/>
    <cellStyle name="Input 2 12 5 5" xfId="21512" xr:uid="{16CA1CAB-DB4C-4B98-B278-C3C786C60C90}"/>
    <cellStyle name="Input 2 12 5 5 2" xfId="27702" xr:uid="{ED2D5B00-FC6F-4636-9869-A720B891E5C7}"/>
    <cellStyle name="Input 2 12 5 6" xfId="26831" xr:uid="{3866B0D3-3BB8-4F15-955A-CAB3A83BD9BB}"/>
    <cellStyle name="Input 2 12 6" xfId="21297" xr:uid="{00000000-0005-0000-0000-0000ED240000}"/>
    <cellStyle name="Input 2 12 6 2" xfId="23029" xr:uid="{F6803E30-3F8C-4B24-968B-D7CE26E36DA9}"/>
    <cellStyle name="Input 2 12 6 2 2" xfId="25729" xr:uid="{1A7EB263-E569-4D95-8F54-0586109180BF}"/>
    <cellStyle name="Input 2 12 6 2 2 2" xfId="30560" xr:uid="{B1140C33-F4FA-454C-9C66-FD07A1044B6F}"/>
    <cellStyle name="Input 2 12 6 2 3" xfId="29216" xr:uid="{2A70522B-B6E7-42B4-A4F4-D70FF319E8EB}"/>
    <cellStyle name="Input 2 12 6 3" xfId="24414" xr:uid="{9C95B263-7959-45B7-94E3-6BD85228C3B0}"/>
    <cellStyle name="Input 2 12 6 3 2" xfId="26609" xr:uid="{9793DA25-6B08-4B1D-8EF0-CB9CEF2350C4}"/>
    <cellStyle name="Input 2 12 6 3 2 2" xfId="31255" xr:uid="{27FB6A40-E62F-4898-A95A-3BCBC5D37130}"/>
    <cellStyle name="Input 2 12 6 4" xfId="22174" xr:uid="{C0A8838F-2EE1-4B5B-9F91-4D99BD10919D}"/>
    <cellStyle name="Input 2 12 6 4 2" xfId="28361" xr:uid="{A8CEE3CF-D4FC-4915-BAAB-37277A83755A}"/>
    <cellStyle name="Input 2 12 6 5" xfId="24874" xr:uid="{AD2D0ADD-BC19-4447-8C4D-A2066F65146D}"/>
    <cellStyle name="Input 2 12 6 5 2" xfId="29708" xr:uid="{C10929F9-3764-46CB-87FF-65A39E8869C2}"/>
    <cellStyle name="Input 2 12 6 6" xfId="27494" xr:uid="{B027FC27-771B-4DB5-AEC1-4AA9399C974C}"/>
    <cellStyle name="Input 2 12 7" xfId="22366" xr:uid="{474205AD-7611-44C3-94AE-40F9CA39329A}"/>
    <cellStyle name="Input 2 12 7 2" xfId="25066" xr:uid="{1B53663F-DF7E-4A37-96A3-A1D97DE2B8E0}"/>
    <cellStyle name="Input 2 12 7 2 2" xfId="29897" xr:uid="{F4E11FA3-BC79-4777-8F8E-3E878368136E}"/>
    <cellStyle name="Input 2 12 7 3" xfId="28553" xr:uid="{EFDB08E2-6DB0-4223-B634-8316DF43AAE6}"/>
    <cellStyle name="Input 2 12 8" xfId="23743" xr:uid="{989713A7-C1AB-4538-B589-3CC6F6BAC567}"/>
    <cellStyle name="Input 2 12 8 2" xfId="25938" xr:uid="{B41986C5-A9F3-451D-B0BC-1A19E1F2776F}"/>
    <cellStyle name="Input 2 12 8 2 2" xfId="30764" xr:uid="{10EE0232-ACE6-4228-BF14-382817DD1A2E}"/>
    <cellStyle name="Input 2 12 9" xfId="21508" xr:uid="{151A096D-DE80-45A2-AE86-2ADA44B6C0E2}"/>
    <cellStyle name="Input 2 12 9 2" xfId="27698" xr:uid="{28D79060-E20F-46B2-937B-F2B26440A3BA}"/>
    <cellStyle name="Input 2 13" xfId="9349" xr:uid="{00000000-0005-0000-0000-0000EE240000}"/>
    <cellStyle name="Input 2 13 2" xfId="9350" xr:uid="{00000000-0005-0000-0000-0000EF240000}"/>
    <cellStyle name="Input 2 13 2 2" xfId="21291" xr:uid="{00000000-0005-0000-0000-0000F0240000}"/>
    <cellStyle name="Input 2 13 2 2 2" xfId="23023" xr:uid="{7EB713CD-F1E0-4ED5-959F-FE937EA160AB}"/>
    <cellStyle name="Input 2 13 2 2 2 2" xfId="25723" xr:uid="{615FD6B8-6069-4A92-9B4D-846D26F60929}"/>
    <cellStyle name="Input 2 13 2 2 2 2 2" xfId="30554" xr:uid="{4C9BE257-6554-4DCB-8E10-A28542F481A3}"/>
    <cellStyle name="Input 2 13 2 2 2 3" xfId="29210" xr:uid="{0EED71B2-3CBF-4B94-9C6C-9B433618C962}"/>
    <cellStyle name="Input 2 13 2 2 3" xfId="24408" xr:uid="{F4AD90F5-9030-411C-A9DA-B733F9AF55D6}"/>
    <cellStyle name="Input 2 13 2 2 3 2" xfId="26603" xr:uid="{5D4C7261-89B4-444A-BFE9-B513C7E625C3}"/>
    <cellStyle name="Input 2 13 2 2 3 2 2" xfId="31249" xr:uid="{5F4E0432-C99D-40D3-9409-56F3FB9BD2A2}"/>
    <cellStyle name="Input 2 13 2 2 4" xfId="22168" xr:uid="{5F8A35FF-DB58-4B5E-9A0E-5E388928E90C}"/>
    <cellStyle name="Input 2 13 2 2 4 2" xfId="28355" xr:uid="{0EB54BE9-DC11-4569-A66E-8E63E27EA213}"/>
    <cellStyle name="Input 2 13 2 2 5" xfId="24868" xr:uid="{2CBDAE9F-9290-4C87-ABFF-1516BEDE1DC3}"/>
    <cellStyle name="Input 2 13 2 2 5 2" xfId="29702" xr:uid="{040A55ED-5681-4633-A52A-C9AC49782FA3}"/>
    <cellStyle name="Input 2 13 2 2 6" xfId="27488" xr:uid="{776D5DED-B900-4CEB-86F4-90B07A4CF55F}"/>
    <cellStyle name="Input 2 13 2 3" xfId="22372" xr:uid="{06C54605-DCE9-49B6-897F-FB2EF52F2AF6}"/>
    <cellStyle name="Input 2 13 2 3 2" xfId="25072" xr:uid="{22D973C7-3B9A-4BD2-A764-8B5E5BDD3EA8}"/>
    <cellStyle name="Input 2 13 2 3 2 2" xfId="29903" xr:uid="{6D40F0D4-CECC-4C82-A712-5CF5AF20CF2D}"/>
    <cellStyle name="Input 2 13 2 3 3" xfId="28559" xr:uid="{4BE3188C-5FEC-43E1-9B56-194D0D57ECED}"/>
    <cellStyle name="Input 2 13 2 4" xfId="23749" xr:uid="{3B7C7448-CFFC-4B8D-95E7-587FBDFD85FF}"/>
    <cellStyle name="Input 2 13 2 4 2" xfId="25944" xr:uid="{998C243A-3D6F-4293-A6EE-19751229C069}"/>
    <cellStyle name="Input 2 13 2 4 2 2" xfId="30770" xr:uid="{2F4B0FF3-CEA1-460D-AE78-AB46A184F894}"/>
    <cellStyle name="Input 2 13 2 5" xfId="21514" xr:uid="{C4C37E99-D741-4FC1-9237-E0D6D1BCDB85}"/>
    <cellStyle name="Input 2 13 2 5 2" xfId="27704" xr:uid="{3ED999CD-983D-49D3-9D73-B685E5CD48B5}"/>
    <cellStyle name="Input 2 13 2 6" xfId="26833" xr:uid="{48BF3681-C650-4F61-8649-D3742DCEF250}"/>
    <cellStyle name="Input 2 13 3" xfId="9351" xr:uid="{00000000-0005-0000-0000-0000F1240000}"/>
    <cellStyle name="Input 2 13 3 2" xfId="21290" xr:uid="{00000000-0005-0000-0000-0000F2240000}"/>
    <cellStyle name="Input 2 13 3 2 2" xfId="23022" xr:uid="{30036F3C-5C8D-4C8B-A2B4-1073A337EC2D}"/>
    <cellStyle name="Input 2 13 3 2 2 2" xfId="25722" xr:uid="{7D72D0FB-8C13-4329-BE26-0FA3382FDA82}"/>
    <cellStyle name="Input 2 13 3 2 2 2 2" xfId="30553" xr:uid="{A7945876-80EF-4612-9405-10C4F4A81801}"/>
    <cellStyle name="Input 2 13 3 2 2 3" xfId="29209" xr:uid="{9A0EC137-D657-4E2E-A915-E3A3B99C96CF}"/>
    <cellStyle name="Input 2 13 3 2 3" xfId="24407" xr:uid="{7A680CD0-1BAA-4C4D-BEB4-6701DC467B22}"/>
    <cellStyle name="Input 2 13 3 2 3 2" xfId="26602" xr:uid="{D894052B-D6C9-4756-BEB3-FD0239440F97}"/>
    <cellStyle name="Input 2 13 3 2 3 2 2" xfId="31248" xr:uid="{70A8BCBF-C3F7-4F6E-A65B-B2F6B3296944}"/>
    <cellStyle name="Input 2 13 3 2 4" xfId="22167" xr:uid="{33595D0D-A175-44E0-B359-F31DAA4F964D}"/>
    <cellStyle name="Input 2 13 3 2 4 2" xfId="28354" xr:uid="{85433A94-194A-4236-892D-DF21441A4DDC}"/>
    <cellStyle name="Input 2 13 3 2 5" xfId="24867" xr:uid="{5893C7B9-6468-44B0-B965-656C18F697B4}"/>
    <cellStyle name="Input 2 13 3 2 5 2" xfId="29701" xr:uid="{7C6BF65D-A452-4A23-A5D7-146212003751}"/>
    <cellStyle name="Input 2 13 3 2 6" xfId="27487" xr:uid="{103636F8-8A4D-4F76-96DD-ACD4CCCBB6BE}"/>
    <cellStyle name="Input 2 13 3 3" xfId="22373" xr:uid="{FFCC6761-1A5A-42BA-B4E9-33A212F0CB90}"/>
    <cellStyle name="Input 2 13 3 3 2" xfId="25073" xr:uid="{3B685DE5-4126-4528-9658-5DEAA6005B44}"/>
    <cellStyle name="Input 2 13 3 3 2 2" xfId="29904" xr:uid="{5538AA47-A33B-401C-BAB8-DA8F0CDFE97A}"/>
    <cellStyle name="Input 2 13 3 3 3" xfId="28560" xr:uid="{FD5619A8-3DE6-46C0-939B-4F7E880169F4}"/>
    <cellStyle name="Input 2 13 3 4" xfId="23750" xr:uid="{19030012-A4B9-4638-A483-7F51B72008ED}"/>
    <cellStyle name="Input 2 13 3 4 2" xfId="25945" xr:uid="{4CDB00F0-6E94-467C-8097-62F990187762}"/>
    <cellStyle name="Input 2 13 3 4 2 2" xfId="30771" xr:uid="{8A43E096-13C5-4FEC-A1DC-2623FFB7BCD8}"/>
    <cellStyle name="Input 2 13 3 5" xfId="21515" xr:uid="{53F5672F-2B9E-4DEA-8D55-B17ED7263EC1}"/>
    <cellStyle name="Input 2 13 3 5 2" xfId="27705" xr:uid="{7FB35F60-F5E7-4193-9915-3DA120DF3954}"/>
    <cellStyle name="Input 2 13 3 6" xfId="26834" xr:uid="{47AD73E3-C3C8-47E5-85BB-163B0982A5D3}"/>
    <cellStyle name="Input 2 13 4" xfId="9352" xr:uid="{00000000-0005-0000-0000-0000F3240000}"/>
    <cellStyle name="Input 2 13 4 2" xfId="21289" xr:uid="{00000000-0005-0000-0000-0000F4240000}"/>
    <cellStyle name="Input 2 13 4 2 2" xfId="23021" xr:uid="{E3336FB5-A456-4984-8663-E3714ED683E2}"/>
    <cellStyle name="Input 2 13 4 2 2 2" xfId="25721" xr:uid="{5C1E16D6-C082-4ECF-84B6-FB0C9E5414EA}"/>
    <cellStyle name="Input 2 13 4 2 2 2 2" xfId="30552" xr:uid="{562F9C53-8900-471E-8312-5A007568871C}"/>
    <cellStyle name="Input 2 13 4 2 2 3" xfId="29208" xr:uid="{1114E1FC-72DD-4914-96F4-A010B8DE5FBA}"/>
    <cellStyle name="Input 2 13 4 2 3" xfId="24406" xr:uid="{130683B5-853A-4229-8FAE-833AE2BBC522}"/>
    <cellStyle name="Input 2 13 4 2 3 2" xfId="26601" xr:uid="{7D749663-7998-4400-B48A-644A3BC49986}"/>
    <cellStyle name="Input 2 13 4 2 3 2 2" xfId="31247" xr:uid="{71CBACD3-725F-4A05-90F7-EA56EEC8415A}"/>
    <cellStyle name="Input 2 13 4 2 4" xfId="22166" xr:uid="{666B0C55-AE5C-45AA-8F1F-8585DF864571}"/>
    <cellStyle name="Input 2 13 4 2 4 2" xfId="28353" xr:uid="{FF1C2C5D-0B9C-44EE-A473-55214D940F9A}"/>
    <cellStyle name="Input 2 13 4 2 5" xfId="24866" xr:uid="{5DC4B010-B6C0-4046-BB4A-732FCEF7C1E9}"/>
    <cellStyle name="Input 2 13 4 2 5 2" xfId="29700" xr:uid="{27671966-C6EF-497B-8BAE-84FBDCE9EA59}"/>
    <cellStyle name="Input 2 13 4 2 6" xfId="27486" xr:uid="{66AD0D76-3159-4522-8CBE-4ED16F9CF7D7}"/>
    <cellStyle name="Input 2 13 4 3" xfId="22374" xr:uid="{31144CB6-C6B5-4D2C-8E03-4D1F1268E000}"/>
    <cellStyle name="Input 2 13 4 3 2" xfId="25074" xr:uid="{E45FA7E9-AAA1-4266-9C7A-AA3F517A0BC3}"/>
    <cellStyle name="Input 2 13 4 3 2 2" xfId="29905" xr:uid="{247FF50A-2D1A-445E-8FB9-C69718A8A744}"/>
    <cellStyle name="Input 2 13 4 3 3" xfId="28561" xr:uid="{BD6AA4CF-B580-4B9E-AE9C-C5D45600AF64}"/>
    <cellStyle name="Input 2 13 4 4" xfId="23751" xr:uid="{47879447-B25D-4236-B239-42834F2F96C9}"/>
    <cellStyle name="Input 2 13 4 4 2" xfId="25946" xr:uid="{3F9299FD-6B4B-44D8-A798-1BDF31A8DC2A}"/>
    <cellStyle name="Input 2 13 4 4 2 2" xfId="30772" xr:uid="{DE647075-1AB6-4E60-9D49-070280448119}"/>
    <cellStyle name="Input 2 13 4 5" xfId="21516" xr:uid="{4DE85C46-0B11-4DA8-B906-8B50F9B5E30F}"/>
    <cellStyle name="Input 2 13 4 5 2" xfId="27706" xr:uid="{D24DD534-BE54-497E-AC09-FECC3A70CC73}"/>
    <cellStyle name="Input 2 13 4 6" xfId="26835" xr:uid="{4039D88A-1B32-49C6-8A4E-7B1CC697DB63}"/>
    <cellStyle name="Input 2 13 5" xfId="21292" xr:uid="{00000000-0005-0000-0000-0000F5240000}"/>
    <cellStyle name="Input 2 13 5 2" xfId="23024" xr:uid="{4FC9FD92-8EF8-43E4-8B69-B2E8AFD83BF0}"/>
    <cellStyle name="Input 2 13 5 2 2" xfId="25724" xr:uid="{18295527-2EAF-49D9-93FF-8ED99359CE86}"/>
    <cellStyle name="Input 2 13 5 2 2 2" xfId="30555" xr:uid="{976D70AC-AA65-47F5-BEEB-9C2026AD75B8}"/>
    <cellStyle name="Input 2 13 5 2 3" xfId="29211" xr:uid="{ADB41590-6B04-4C2B-9D16-C144A52FDC7E}"/>
    <cellStyle name="Input 2 13 5 3" xfId="24409" xr:uid="{373CBDBD-740C-4EAB-A830-83B0ED23DB28}"/>
    <cellStyle name="Input 2 13 5 3 2" xfId="26604" xr:uid="{F345983D-641E-4659-9F78-50B8D82BF57B}"/>
    <cellStyle name="Input 2 13 5 3 2 2" xfId="31250" xr:uid="{33E327EE-08A0-4854-B0B9-930315937DD9}"/>
    <cellStyle name="Input 2 13 5 4" xfId="22169" xr:uid="{41E48860-BBB1-4E05-94E9-36E3A0A1062E}"/>
    <cellStyle name="Input 2 13 5 4 2" xfId="28356" xr:uid="{3A0E9D5D-C397-4536-B1C8-7B54E1E5F567}"/>
    <cellStyle name="Input 2 13 5 5" xfId="24869" xr:uid="{AEE7F504-D496-47DD-A434-7B8F2BCABA35}"/>
    <cellStyle name="Input 2 13 5 5 2" xfId="29703" xr:uid="{E48AFD42-6F24-4BB9-A41E-30485899DDA3}"/>
    <cellStyle name="Input 2 13 5 6" xfId="27489" xr:uid="{9DF459EF-D528-4CA5-8ACA-74F20233F8B6}"/>
    <cellStyle name="Input 2 13 6" xfId="22371" xr:uid="{7A23B1CE-E357-429E-998D-7DE0713BAA62}"/>
    <cellStyle name="Input 2 13 6 2" xfId="25071" xr:uid="{B4F58696-0495-4274-8D5A-50459541A833}"/>
    <cellStyle name="Input 2 13 6 2 2" xfId="29902" xr:uid="{0A9344F6-920C-4795-B19A-2F0B62D74AA1}"/>
    <cellStyle name="Input 2 13 6 3" xfId="28558" xr:uid="{DD0D8AB4-5D50-4A8E-8A46-58CB330A8A34}"/>
    <cellStyle name="Input 2 13 7" xfId="23748" xr:uid="{42C9E930-3863-4B20-8364-8BB889E67D0A}"/>
    <cellStyle name="Input 2 13 7 2" xfId="25943" xr:uid="{8FEE1EB8-A5A4-4092-AE77-3F7936B323AA}"/>
    <cellStyle name="Input 2 13 7 2 2" xfId="30769" xr:uid="{BEF47CE8-8CDA-4563-8D06-7D9FFE8BCC11}"/>
    <cellStyle name="Input 2 13 8" xfId="21513" xr:uid="{476D57F9-7BB2-4BB7-A341-B920593C3136}"/>
    <cellStyle name="Input 2 13 8 2" xfId="27703" xr:uid="{11BE219E-C28C-49CD-BD00-DFC39DA29228}"/>
    <cellStyle name="Input 2 13 9" xfId="26832" xr:uid="{D8AC5817-3F91-453A-9896-3EBE4B8A6A63}"/>
    <cellStyle name="Input 2 14" xfId="9353" xr:uid="{00000000-0005-0000-0000-0000F6240000}"/>
    <cellStyle name="Input 2 14 2" xfId="21288" xr:uid="{00000000-0005-0000-0000-0000F7240000}"/>
    <cellStyle name="Input 2 14 2 2" xfId="23020" xr:uid="{952CBE2D-2F11-4FAC-AA98-5FDE086149A0}"/>
    <cellStyle name="Input 2 14 2 2 2" xfId="25720" xr:uid="{1202DEEF-139E-4510-9597-392CB936751E}"/>
    <cellStyle name="Input 2 14 2 2 2 2" xfId="30551" xr:uid="{57ACEB8D-12AB-481F-8439-D48ED2B9CA47}"/>
    <cellStyle name="Input 2 14 2 2 3" xfId="29207" xr:uid="{44E05C54-5FE0-43B5-8EA3-9E459A502D6F}"/>
    <cellStyle name="Input 2 14 2 3" xfId="24405" xr:uid="{6F4A08C2-3A1C-441B-AEA5-B386D4918562}"/>
    <cellStyle name="Input 2 14 2 3 2" xfId="26600" xr:uid="{F7D79D0B-92CE-46DE-BCC4-CB186510B3BD}"/>
    <cellStyle name="Input 2 14 2 3 2 2" xfId="31246" xr:uid="{530501F9-9C9A-4952-AEE2-EF6100AF479D}"/>
    <cellStyle name="Input 2 14 2 4" xfId="22165" xr:uid="{10634B99-E28E-4408-8DE1-8B2E53EDB25B}"/>
    <cellStyle name="Input 2 14 2 4 2" xfId="28352" xr:uid="{AA769AC3-B128-4161-B397-104B8A813F59}"/>
    <cellStyle name="Input 2 14 2 5" xfId="24865" xr:uid="{F8F57874-13E2-473B-B3BB-7AA469ADC904}"/>
    <cellStyle name="Input 2 14 2 5 2" xfId="29699" xr:uid="{F2B495C2-8CDA-4F4C-824E-5E05A06892A2}"/>
    <cellStyle name="Input 2 14 2 6" xfId="27485" xr:uid="{CFE523C9-BFEE-495E-B66C-EA221D91ACE5}"/>
    <cellStyle name="Input 2 14 3" xfId="22375" xr:uid="{96F94885-AA8F-4A28-AFD5-E4A50C4BCD9C}"/>
    <cellStyle name="Input 2 14 3 2" xfId="25075" xr:uid="{E8043D89-B85C-483D-B61A-01DD66E3D113}"/>
    <cellStyle name="Input 2 14 3 2 2" xfId="29906" xr:uid="{D6AD7DDA-C8EF-4793-9101-7AD7FD1B90E9}"/>
    <cellStyle name="Input 2 14 3 3" xfId="28562" xr:uid="{B8F00B4E-941A-4DA1-B27C-1CFE6BCB43CC}"/>
    <cellStyle name="Input 2 14 4" xfId="23752" xr:uid="{4F24E9A7-8BFB-4D5E-B22B-8D582D3C7759}"/>
    <cellStyle name="Input 2 14 4 2" xfId="25947" xr:uid="{F43508BD-8516-4330-A844-5916D502EEE1}"/>
    <cellStyle name="Input 2 14 4 2 2" xfId="30773" xr:uid="{25335ECF-5ACE-4B1C-B299-CD382C81696D}"/>
    <cellStyle name="Input 2 14 5" xfId="21517" xr:uid="{0B6FC7FE-1D1C-4F11-A0A1-F654B46BF688}"/>
    <cellStyle name="Input 2 14 5 2" xfId="27707" xr:uid="{FB3E670D-175A-4C85-A579-B59A2FCB6093}"/>
    <cellStyle name="Input 2 14 6" xfId="26836" xr:uid="{9FDC7102-8CD3-46D3-AA53-E1BE66182843}"/>
    <cellStyle name="Input 2 15" xfId="9354" xr:uid="{00000000-0005-0000-0000-0000F8240000}"/>
    <cellStyle name="Input 2 15 2" xfId="21287" xr:uid="{00000000-0005-0000-0000-0000F9240000}"/>
    <cellStyle name="Input 2 15 2 2" xfId="23019" xr:uid="{B7C0FF62-4B59-47B4-8CAB-B4D718A17489}"/>
    <cellStyle name="Input 2 15 2 2 2" xfId="25719" xr:uid="{7BE5980F-260A-4A45-879A-CF9BE98DAFE7}"/>
    <cellStyle name="Input 2 15 2 2 2 2" xfId="30550" xr:uid="{7F376434-013C-41EB-B694-5045475E53F1}"/>
    <cellStyle name="Input 2 15 2 2 3" xfId="29206" xr:uid="{4AF6BDC2-09A5-49F6-9734-4ACF9D21FDCF}"/>
    <cellStyle name="Input 2 15 2 3" xfId="24404" xr:uid="{529486F0-83BD-43CC-949D-BA8D58D059B5}"/>
    <cellStyle name="Input 2 15 2 3 2" xfId="26599" xr:uid="{761B5427-4BBE-4B35-8F5E-6038957C4998}"/>
    <cellStyle name="Input 2 15 2 3 2 2" xfId="31245" xr:uid="{7538DB47-7747-44E4-957B-A5A67D5C6EF0}"/>
    <cellStyle name="Input 2 15 2 4" xfId="22164" xr:uid="{4493C55E-DA47-4CD9-B80E-25E52DE40E35}"/>
    <cellStyle name="Input 2 15 2 4 2" xfId="28351" xr:uid="{CC02E150-426F-4783-AB59-EE92451D963F}"/>
    <cellStyle name="Input 2 15 2 5" xfId="24864" xr:uid="{7C3F576F-85C9-4B2F-B647-B32477616C02}"/>
    <cellStyle name="Input 2 15 2 5 2" xfId="29698" xr:uid="{C8D1B8F8-BD5F-466D-9E29-EF58526791FC}"/>
    <cellStyle name="Input 2 15 2 6" xfId="27484" xr:uid="{8DDFC5D0-2F73-49A0-B5E6-57FA43D71FC9}"/>
    <cellStyle name="Input 2 15 3" xfId="22376" xr:uid="{68985953-FB43-400E-844D-61529C5983B7}"/>
    <cellStyle name="Input 2 15 3 2" xfId="25076" xr:uid="{51D9E68B-F2F4-44FF-9320-E2C446CFD4F2}"/>
    <cellStyle name="Input 2 15 3 2 2" xfId="29907" xr:uid="{F6637D12-0C83-41FF-BCFC-E71C9EB0B3D2}"/>
    <cellStyle name="Input 2 15 3 3" xfId="28563" xr:uid="{7905672A-B2B9-45A8-9C2D-0620BF4220D2}"/>
    <cellStyle name="Input 2 15 4" xfId="23753" xr:uid="{EE0BB10C-02F0-43AB-8FF0-433BAE5F58A7}"/>
    <cellStyle name="Input 2 15 4 2" xfId="25948" xr:uid="{00F3708A-07E6-480D-B7F5-D29AEAF9629A}"/>
    <cellStyle name="Input 2 15 4 2 2" xfId="30774" xr:uid="{AD809E28-D3C6-45AC-AB3C-E166806614C6}"/>
    <cellStyle name="Input 2 15 5" xfId="21518" xr:uid="{8C0C9CE6-F1E7-4789-8683-9AF8FC83FA13}"/>
    <cellStyle name="Input 2 15 5 2" xfId="27708" xr:uid="{9ABC5606-1E7A-4C73-B895-15D88033D1EE}"/>
    <cellStyle name="Input 2 15 6" xfId="26837" xr:uid="{9407909A-9CE8-4F22-997E-75977C5A4527}"/>
    <cellStyle name="Input 2 16" xfId="9355" xr:uid="{00000000-0005-0000-0000-0000FA240000}"/>
    <cellStyle name="Input 2 16 2" xfId="21286" xr:uid="{00000000-0005-0000-0000-0000FB240000}"/>
    <cellStyle name="Input 2 16 2 2" xfId="23018" xr:uid="{5629EF4B-F1C9-43B6-86DE-876B41F7A495}"/>
    <cellStyle name="Input 2 16 2 2 2" xfId="25718" xr:uid="{DBF8BE6B-6250-4F8B-9007-77128A9A5530}"/>
    <cellStyle name="Input 2 16 2 2 2 2" xfId="30549" xr:uid="{FC642C85-C437-4F33-A6E3-87CB09AF527F}"/>
    <cellStyle name="Input 2 16 2 2 3" xfId="29205" xr:uid="{D2975172-77D5-48A4-9247-BC9F1883C531}"/>
    <cellStyle name="Input 2 16 2 3" xfId="24403" xr:uid="{932699C4-F45B-4A18-9738-7EC708DE8F48}"/>
    <cellStyle name="Input 2 16 2 3 2" xfId="26598" xr:uid="{A1E666C9-2DEC-4D8F-8DD7-36BE779A0CF9}"/>
    <cellStyle name="Input 2 16 2 3 2 2" xfId="31244" xr:uid="{A83582B1-7C88-43B3-BBAC-48220FDCD49F}"/>
    <cellStyle name="Input 2 16 2 4" xfId="22163" xr:uid="{0B5AD0CB-16ED-4C38-9234-5501C9CF7C7D}"/>
    <cellStyle name="Input 2 16 2 4 2" xfId="28350" xr:uid="{78301B22-CB02-4013-9AB9-E0E37129C66D}"/>
    <cellStyle name="Input 2 16 2 5" xfId="24863" xr:uid="{EFCDEAB6-A087-4423-AD70-FB22BC64C43B}"/>
    <cellStyle name="Input 2 16 2 5 2" xfId="29697" xr:uid="{09DB8B2C-958E-4CDD-84D5-A97286DEB879}"/>
    <cellStyle name="Input 2 16 2 6" xfId="27483" xr:uid="{61FE93F4-CE5D-4B77-A7BF-FCB0AB9BB52E}"/>
    <cellStyle name="Input 2 16 3" xfId="22377" xr:uid="{2481A450-74DB-4CDE-86C3-FFB4CFE3A82B}"/>
    <cellStyle name="Input 2 16 3 2" xfId="25077" xr:uid="{B1070F26-FF4D-4E17-A944-6B1BDDAF1B59}"/>
    <cellStyle name="Input 2 16 3 2 2" xfId="29908" xr:uid="{323B5959-582A-42F9-9A42-DBB70202B1CE}"/>
    <cellStyle name="Input 2 16 3 3" xfId="28564" xr:uid="{27620A1D-F3ED-4F09-92F4-AA9CED583990}"/>
    <cellStyle name="Input 2 16 4" xfId="23754" xr:uid="{95657678-D23B-48A6-B66F-5409CC25E364}"/>
    <cellStyle name="Input 2 16 4 2" xfId="25949" xr:uid="{6511FF6D-F5EB-43D6-8C42-AB74DC731A18}"/>
    <cellStyle name="Input 2 16 4 2 2" xfId="30775" xr:uid="{A85BBD12-B852-4A29-937A-594E12A718CE}"/>
    <cellStyle name="Input 2 16 5" xfId="21519" xr:uid="{73FED110-84F6-45A6-8B13-0ACBAFF7C8B0}"/>
    <cellStyle name="Input 2 16 5 2" xfId="27709" xr:uid="{FE4E0B05-0F85-40A7-A090-650D80D818AF}"/>
    <cellStyle name="Input 2 16 6" xfId="26838" xr:uid="{A7FE5D7D-6470-4DB9-AAEC-C6A09030B49C}"/>
    <cellStyle name="Input 2 17" xfId="21307" xr:uid="{00000000-0005-0000-0000-0000FC240000}"/>
    <cellStyle name="Input 2 17 2" xfId="23039" xr:uid="{F92BC2BC-961C-47D3-BFD0-29D0D5897734}"/>
    <cellStyle name="Input 2 17 2 2" xfId="25739" xr:uid="{2330203B-0154-4013-8D46-EC07CE26F288}"/>
    <cellStyle name="Input 2 17 2 2 2" xfId="30570" xr:uid="{EC2C204C-0084-418F-805A-95BB03F520FF}"/>
    <cellStyle name="Input 2 17 2 3" xfId="29226" xr:uid="{74F2B7A5-13B1-4CBE-8EAA-ED12E50A894E}"/>
    <cellStyle name="Input 2 17 3" xfId="24424" xr:uid="{533FBD7D-9A90-4E6A-AD46-756A0F8E4BC3}"/>
    <cellStyle name="Input 2 17 3 2" xfId="26619" xr:uid="{A7BBAF52-C6C3-412F-B9DB-F38177D7329B}"/>
    <cellStyle name="Input 2 17 3 2 2" xfId="31265" xr:uid="{13A1B7F0-476D-43D7-B5FC-54D0A0AB782D}"/>
    <cellStyle name="Input 2 17 4" xfId="22184" xr:uid="{FD232C00-181F-4A6B-A595-0BEDC5AE8EF0}"/>
    <cellStyle name="Input 2 17 4 2" xfId="28371" xr:uid="{60A0BBC8-99C8-4F4A-B053-2E8DF2311FC5}"/>
    <cellStyle name="Input 2 17 5" xfId="24884" xr:uid="{E22C6053-1E65-49A5-A005-FE8E6A2F3138}"/>
    <cellStyle name="Input 2 17 5 2" xfId="29718" xr:uid="{933525DC-3B22-46B9-BA1D-F9B422980D38}"/>
    <cellStyle name="Input 2 17 6" xfId="27504" xr:uid="{B166A1B2-C7FA-4C2C-80FC-1208B3586837}"/>
    <cellStyle name="Input 2 18" xfId="22356" xr:uid="{C51035A2-9690-4EFE-8E7C-DF9CB8A4618E}"/>
    <cellStyle name="Input 2 18 2" xfId="25056" xr:uid="{E0957FA4-B1B2-4DFC-AC6B-41670B2325AF}"/>
    <cellStyle name="Input 2 18 2 2" xfId="29887" xr:uid="{4E47F083-23A4-437A-8A74-598343E4BEC6}"/>
    <cellStyle name="Input 2 18 3" xfId="28543" xr:uid="{BDEA397D-B668-45CC-9906-6F5849D75A28}"/>
    <cellStyle name="Input 2 19" xfId="23733" xr:uid="{B288A108-F198-4105-A4AC-F38C43B87112}"/>
    <cellStyle name="Input 2 19 2" xfId="25928" xr:uid="{861F332D-1A93-4043-923B-9C88CBFD0F7B}"/>
    <cellStyle name="Input 2 19 2 2" xfId="30754" xr:uid="{642DCA3B-51D9-40E9-A176-A155C6199E63}"/>
    <cellStyle name="Input 2 2" xfId="9356" xr:uid="{00000000-0005-0000-0000-0000FD240000}"/>
    <cellStyle name="Input 2 2 10" xfId="21285" xr:uid="{00000000-0005-0000-0000-0000FE240000}"/>
    <cellStyle name="Input 2 2 10 2" xfId="23017" xr:uid="{5B836E24-D11C-40AB-A767-9AEB399A7E22}"/>
    <cellStyle name="Input 2 2 10 2 2" xfId="25717" xr:uid="{10C65074-B8BF-457C-BE75-7C361DC01C5E}"/>
    <cellStyle name="Input 2 2 10 2 2 2" xfId="30548" xr:uid="{C19F7B33-3AB3-413F-B492-B8200A4CC4FA}"/>
    <cellStyle name="Input 2 2 10 2 3" xfId="29204" xr:uid="{F113FC7E-D20D-47F8-BBF2-5702D676C513}"/>
    <cellStyle name="Input 2 2 10 3" xfId="24402" xr:uid="{FCBA15BA-296B-45CD-8310-6B94D2DA8462}"/>
    <cellStyle name="Input 2 2 10 3 2" xfId="26597" xr:uid="{15E075D9-842D-445E-97CA-A10A6A1829CF}"/>
    <cellStyle name="Input 2 2 10 3 2 2" xfId="31243" xr:uid="{7FB7D8AF-D9CE-4597-8B11-0F43E8E8227F}"/>
    <cellStyle name="Input 2 2 10 4" xfId="22162" xr:uid="{D08BF079-FDF5-4251-B756-787DC4952E53}"/>
    <cellStyle name="Input 2 2 10 4 2" xfId="28349" xr:uid="{DADC33F3-004D-450A-85CC-DC655600751F}"/>
    <cellStyle name="Input 2 2 10 5" xfId="24862" xr:uid="{B1D4D678-6049-4054-875E-4C2C06B17396}"/>
    <cellStyle name="Input 2 2 10 5 2" xfId="29696" xr:uid="{D2DF2DC0-9E46-4CF6-995E-772675074D9D}"/>
    <cellStyle name="Input 2 2 10 6" xfId="27482" xr:uid="{C19ECA10-3C92-49DB-B4B4-B16524A44541}"/>
    <cellStyle name="Input 2 2 11" xfId="22378" xr:uid="{06D38695-7CCE-4BA8-9E3B-4E3B08F050B4}"/>
    <cellStyle name="Input 2 2 11 2" xfId="25078" xr:uid="{ADB53C22-C09A-40C0-AD89-FE031C1297BA}"/>
    <cellStyle name="Input 2 2 11 2 2" xfId="29909" xr:uid="{233B361C-66D2-40AA-B4CB-F73C446915AA}"/>
    <cellStyle name="Input 2 2 11 3" xfId="28565" xr:uid="{AA8F6BE6-B9D3-498A-9E50-DF7CBCEA65F5}"/>
    <cellStyle name="Input 2 2 12" xfId="23755" xr:uid="{F74DEBF8-52E2-4F1A-A5BB-3390E325BA3C}"/>
    <cellStyle name="Input 2 2 12 2" xfId="25950" xr:uid="{D074767B-3874-4DE6-9D10-4A3CEA92F7E2}"/>
    <cellStyle name="Input 2 2 12 2 2" xfId="30776" xr:uid="{B7D7DB6E-3074-48FE-A090-C2BDED82A232}"/>
    <cellStyle name="Input 2 2 13" xfId="21520" xr:uid="{0A2D40B0-C21A-4AF5-9786-8EF7B921AB64}"/>
    <cellStyle name="Input 2 2 13 2" xfId="27710" xr:uid="{8A0C7F9C-4668-4A75-8E87-1610D58F9D64}"/>
    <cellStyle name="Input 2 2 14" xfId="26839" xr:uid="{0BE3AC4C-D615-4534-AAFB-6CFE74FC88E4}"/>
    <cellStyle name="Input 2 2 2" xfId="9357" xr:uid="{00000000-0005-0000-0000-0000FF240000}"/>
    <cellStyle name="Input 2 2 2 2" xfId="9358" xr:uid="{00000000-0005-0000-0000-000000250000}"/>
    <cellStyle name="Input 2 2 2 2 2" xfId="21283" xr:uid="{00000000-0005-0000-0000-000001250000}"/>
    <cellStyle name="Input 2 2 2 2 2 2" xfId="23015" xr:uid="{470ED424-2943-42C0-9CF7-2049D51740EB}"/>
    <cellStyle name="Input 2 2 2 2 2 2 2" xfId="25715" xr:uid="{FBD5E863-1D07-4742-9D50-2C710CB0C9E3}"/>
    <cellStyle name="Input 2 2 2 2 2 2 2 2" xfId="30546" xr:uid="{DD9440B7-BB8B-4B6B-A9B9-4AA29B3D6723}"/>
    <cellStyle name="Input 2 2 2 2 2 2 3" xfId="29202" xr:uid="{073FE1B7-9D91-4D89-BECC-4748DF785721}"/>
    <cellStyle name="Input 2 2 2 2 2 3" xfId="24400" xr:uid="{9634F232-5DB2-4F41-B8BE-8D5609FA82CC}"/>
    <cellStyle name="Input 2 2 2 2 2 3 2" xfId="26595" xr:uid="{22D12032-FEBF-4ABD-B308-A462312A9B10}"/>
    <cellStyle name="Input 2 2 2 2 2 3 2 2" xfId="31241" xr:uid="{27C28CC0-146B-47B5-933A-EEB10D1DC452}"/>
    <cellStyle name="Input 2 2 2 2 2 4" xfId="22160" xr:uid="{2D543502-C4BF-40BB-9805-13315001C454}"/>
    <cellStyle name="Input 2 2 2 2 2 4 2" xfId="28347" xr:uid="{6061C7A8-2ADC-4778-AADA-E897E8C653BF}"/>
    <cellStyle name="Input 2 2 2 2 2 5" xfId="24860" xr:uid="{F8C8D896-83D1-4C1E-8B8C-812A80A00123}"/>
    <cellStyle name="Input 2 2 2 2 2 5 2" xfId="29694" xr:uid="{4E5E1FBC-5B64-4E4B-B6BE-8D26F88B24D2}"/>
    <cellStyle name="Input 2 2 2 2 2 6" xfId="27480" xr:uid="{6693997C-DA39-448E-9968-CC1CE0D3420D}"/>
    <cellStyle name="Input 2 2 2 2 3" xfId="22380" xr:uid="{F7DF1681-E843-47AA-8C00-71BF76698C56}"/>
    <cellStyle name="Input 2 2 2 2 3 2" xfId="25080" xr:uid="{E0DE4D03-94CD-4A01-8A18-D434B0440957}"/>
    <cellStyle name="Input 2 2 2 2 3 2 2" xfId="29911" xr:uid="{947386BD-742A-464A-AD92-3B49272E8200}"/>
    <cellStyle name="Input 2 2 2 2 3 3" xfId="28567" xr:uid="{8990A7FA-CDA7-4AE8-9378-8AC8040FB702}"/>
    <cellStyle name="Input 2 2 2 2 4" xfId="23757" xr:uid="{6C41B5CA-9546-4B0B-BEE3-BAA160C0C65A}"/>
    <cellStyle name="Input 2 2 2 2 4 2" xfId="25952" xr:uid="{1BE08A9C-BA2C-499B-918B-025A43BF7427}"/>
    <cellStyle name="Input 2 2 2 2 4 2 2" xfId="30778" xr:uid="{49B1758D-EBA7-4A6D-912C-811694ADC5B3}"/>
    <cellStyle name="Input 2 2 2 2 5" xfId="21522" xr:uid="{3F8AD075-2DE9-4E59-A8EA-78DDC94A5DB2}"/>
    <cellStyle name="Input 2 2 2 2 5 2" xfId="27712" xr:uid="{F00F6005-BABD-48FB-9F42-FE1D9335C376}"/>
    <cellStyle name="Input 2 2 2 2 6" xfId="26841" xr:uid="{F4FDDFA2-9FDA-474C-A47F-CF1792630C86}"/>
    <cellStyle name="Input 2 2 2 3" xfId="9359" xr:uid="{00000000-0005-0000-0000-000002250000}"/>
    <cellStyle name="Input 2 2 2 3 2" xfId="21282" xr:uid="{00000000-0005-0000-0000-000003250000}"/>
    <cellStyle name="Input 2 2 2 3 2 2" xfId="23014" xr:uid="{020471F2-A89D-4AA3-B6F5-6E870E05B89F}"/>
    <cellStyle name="Input 2 2 2 3 2 2 2" xfId="25714" xr:uid="{15100A18-D7E7-4615-9D4C-40BA08F5DE1A}"/>
    <cellStyle name="Input 2 2 2 3 2 2 2 2" xfId="30545" xr:uid="{8299F99C-87E9-49C2-B94D-ABC9F381EAF5}"/>
    <cellStyle name="Input 2 2 2 3 2 2 3" xfId="29201" xr:uid="{7691B6C8-4023-49A5-B4DE-E22EF004E48A}"/>
    <cellStyle name="Input 2 2 2 3 2 3" xfId="24399" xr:uid="{0612370D-F243-466D-A261-258170443FDC}"/>
    <cellStyle name="Input 2 2 2 3 2 3 2" xfId="26594" xr:uid="{E24546D5-97A2-43E8-AEEA-66998C066312}"/>
    <cellStyle name="Input 2 2 2 3 2 3 2 2" xfId="31240" xr:uid="{31CF420F-4C9C-4282-940B-5504E849898E}"/>
    <cellStyle name="Input 2 2 2 3 2 4" xfId="22159" xr:uid="{E3199D25-85AD-4CB0-ABD6-E74C298E6D9D}"/>
    <cellStyle name="Input 2 2 2 3 2 4 2" xfId="28346" xr:uid="{AC42609F-A0FB-43CA-AB23-CEF442E68098}"/>
    <cellStyle name="Input 2 2 2 3 2 5" xfId="24859" xr:uid="{A44A1F63-8FB5-4182-952C-2C737B617628}"/>
    <cellStyle name="Input 2 2 2 3 2 5 2" xfId="29693" xr:uid="{41163A69-6109-4286-BDBB-1BA9B8734E0C}"/>
    <cellStyle name="Input 2 2 2 3 2 6" xfId="27479" xr:uid="{8C364D5B-B479-4BF2-B675-8942E71D2F28}"/>
    <cellStyle name="Input 2 2 2 3 3" xfId="22381" xr:uid="{4C033423-B1EE-4571-939E-ADE688A31D9F}"/>
    <cellStyle name="Input 2 2 2 3 3 2" xfId="25081" xr:uid="{BCD693FE-7A3B-45C1-9E8D-C45B4C023CB7}"/>
    <cellStyle name="Input 2 2 2 3 3 2 2" xfId="29912" xr:uid="{78292DBB-1C96-4969-A340-24AAA79EDC2B}"/>
    <cellStyle name="Input 2 2 2 3 3 3" xfId="28568" xr:uid="{7216D7B6-3094-469E-BA86-4435BCF7E3F3}"/>
    <cellStyle name="Input 2 2 2 3 4" xfId="23758" xr:uid="{EF6A61F0-237B-4094-A063-70326A3974A4}"/>
    <cellStyle name="Input 2 2 2 3 4 2" xfId="25953" xr:uid="{D144831F-11B8-4794-BA29-386C4E2DB691}"/>
    <cellStyle name="Input 2 2 2 3 4 2 2" xfId="30779" xr:uid="{E9B5F084-317C-42D3-8FA9-194078328C31}"/>
    <cellStyle name="Input 2 2 2 3 5" xfId="21523" xr:uid="{4098D1CF-C2D0-4C3A-836D-351810CF4125}"/>
    <cellStyle name="Input 2 2 2 3 5 2" xfId="27713" xr:uid="{B986CC2F-63D9-42CB-BD4D-4F560C4A3321}"/>
    <cellStyle name="Input 2 2 2 3 6" xfId="26842" xr:uid="{D5A3BA7F-5D4A-457F-A08C-63A05B720800}"/>
    <cellStyle name="Input 2 2 2 4" xfId="9360" xr:uid="{00000000-0005-0000-0000-000004250000}"/>
    <cellStyle name="Input 2 2 2 4 2" xfId="21281" xr:uid="{00000000-0005-0000-0000-000005250000}"/>
    <cellStyle name="Input 2 2 2 4 2 2" xfId="23013" xr:uid="{8343A216-DFE2-4076-8810-E8B20615EFCF}"/>
    <cellStyle name="Input 2 2 2 4 2 2 2" xfId="25713" xr:uid="{9C1228E3-707D-4F79-96D0-0409BE83A329}"/>
    <cellStyle name="Input 2 2 2 4 2 2 2 2" xfId="30544" xr:uid="{8F67FF2C-CB24-4215-A170-367EDA1A703E}"/>
    <cellStyle name="Input 2 2 2 4 2 2 3" xfId="29200" xr:uid="{BECFFEDB-4A41-41BA-9DFF-02917DAF1AF9}"/>
    <cellStyle name="Input 2 2 2 4 2 3" xfId="24398" xr:uid="{B2169FBB-BF3A-45CF-BBE3-ED5E6F38376D}"/>
    <cellStyle name="Input 2 2 2 4 2 3 2" xfId="26593" xr:uid="{F5D40A9D-1DFA-4024-B220-05F04FBD125F}"/>
    <cellStyle name="Input 2 2 2 4 2 3 2 2" xfId="31239" xr:uid="{6A52BF79-5E7E-4216-9A7F-4040D6B7AA15}"/>
    <cellStyle name="Input 2 2 2 4 2 4" xfId="22158" xr:uid="{5F4B463D-7194-4441-8D16-BF69B95C17F7}"/>
    <cellStyle name="Input 2 2 2 4 2 4 2" xfId="28345" xr:uid="{AC18E6E7-CBC3-4074-867F-3E1E1DF0052F}"/>
    <cellStyle name="Input 2 2 2 4 2 5" xfId="24858" xr:uid="{192A0990-A64C-4D70-98F8-56A816C8E9DA}"/>
    <cellStyle name="Input 2 2 2 4 2 5 2" xfId="29692" xr:uid="{473FCBF6-D8CC-4AB2-B118-560EC26170A5}"/>
    <cellStyle name="Input 2 2 2 4 2 6" xfId="27478" xr:uid="{90BDE5D2-A138-4E4D-B6F7-F415EED52279}"/>
    <cellStyle name="Input 2 2 2 4 3" xfId="22382" xr:uid="{5D52DC99-B82E-41DD-A2A0-E8B947CD3334}"/>
    <cellStyle name="Input 2 2 2 4 3 2" xfId="25082" xr:uid="{712FF18F-13BB-4F51-A637-1014BAB3BB38}"/>
    <cellStyle name="Input 2 2 2 4 3 2 2" xfId="29913" xr:uid="{D56D09AA-C98E-480D-A05B-4AFAE0182216}"/>
    <cellStyle name="Input 2 2 2 4 3 3" xfId="28569" xr:uid="{BAAA101D-37D0-4451-BFC2-0F6D8B49B8FA}"/>
    <cellStyle name="Input 2 2 2 4 4" xfId="23759" xr:uid="{1E345C73-CCDA-40E6-97CA-D05D35A660C4}"/>
    <cellStyle name="Input 2 2 2 4 4 2" xfId="25954" xr:uid="{5C4CDB8B-8F56-41A6-A7F6-9359A3747914}"/>
    <cellStyle name="Input 2 2 2 4 4 2 2" xfId="30780" xr:uid="{06574474-33A2-4FDC-B000-8AB71BCDE3BE}"/>
    <cellStyle name="Input 2 2 2 4 5" xfId="21524" xr:uid="{DBD3A56E-323E-43F0-84DF-59EFC4D5735B}"/>
    <cellStyle name="Input 2 2 2 4 5 2" xfId="27714" xr:uid="{626AA506-DE94-440A-8DF8-D4E861D481ED}"/>
    <cellStyle name="Input 2 2 2 4 6" xfId="26843" xr:uid="{16E6F669-029C-44B9-8D86-740885082DC5}"/>
    <cellStyle name="Input 2 2 2 5" xfId="21284" xr:uid="{00000000-0005-0000-0000-000006250000}"/>
    <cellStyle name="Input 2 2 2 5 2" xfId="23016" xr:uid="{6F2E1814-1123-41DB-909D-E48A90E57355}"/>
    <cellStyle name="Input 2 2 2 5 2 2" xfId="25716" xr:uid="{71406EBE-68E7-49C5-B64E-2B4EEAFE6D5C}"/>
    <cellStyle name="Input 2 2 2 5 2 2 2" xfId="30547" xr:uid="{AE89A118-6D2B-4B36-B3D1-443A55D49134}"/>
    <cellStyle name="Input 2 2 2 5 2 3" xfId="29203" xr:uid="{FEC270C6-8B10-426E-90FB-7653C50EEA82}"/>
    <cellStyle name="Input 2 2 2 5 3" xfId="24401" xr:uid="{D4E46C96-AFE3-4EF0-B7FD-1B9F5A657320}"/>
    <cellStyle name="Input 2 2 2 5 3 2" xfId="26596" xr:uid="{C7919DCE-3EF3-42BB-B718-6D9ED637B64C}"/>
    <cellStyle name="Input 2 2 2 5 3 2 2" xfId="31242" xr:uid="{0C08C092-0CDB-4725-832C-3420E00C77D1}"/>
    <cellStyle name="Input 2 2 2 5 4" xfId="22161" xr:uid="{1901CB3A-D90F-4CE6-AF1D-65A0C63453D9}"/>
    <cellStyle name="Input 2 2 2 5 4 2" xfId="28348" xr:uid="{4CE88469-6E89-4AB0-AAD2-CE6C99ED55C6}"/>
    <cellStyle name="Input 2 2 2 5 5" xfId="24861" xr:uid="{353651F0-A70B-4ABC-A6DA-B2B3B09DBB07}"/>
    <cellStyle name="Input 2 2 2 5 5 2" xfId="29695" xr:uid="{B313568E-0975-4872-890F-D740F9214215}"/>
    <cellStyle name="Input 2 2 2 5 6" xfId="27481" xr:uid="{61130638-46DD-4F54-9D79-5CAD11C75354}"/>
    <cellStyle name="Input 2 2 2 6" xfId="22379" xr:uid="{CDFD89F8-4C0D-4EE5-B8A9-15FFC8CA771E}"/>
    <cellStyle name="Input 2 2 2 6 2" xfId="25079" xr:uid="{B0A8FE98-F8A4-4444-A15D-C2C67F0D46FE}"/>
    <cellStyle name="Input 2 2 2 6 2 2" xfId="29910" xr:uid="{ED23CE3A-F6BE-40CA-89C8-39EED2E3F801}"/>
    <cellStyle name="Input 2 2 2 6 3" xfId="28566" xr:uid="{A80CE0BA-B6F4-411A-B7D7-18455B45364D}"/>
    <cellStyle name="Input 2 2 2 7" xfId="23756" xr:uid="{028FD71D-BC3B-4B67-B10B-038A1C6BFC85}"/>
    <cellStyle name="Input 2 2 2 7 2" xfId="25951" xr:uid="{451BF025-2B5D-4083-AD8E-1D3AD07147A0}"/>
    <cellStyle name="Input 2 2 2 7 2 2" xfId="30777" xr:uid="{4B9CCF24-2CCC-4BA6-856F-B1233C46BA91}"/>
    <cellStyle name="Input 2 2 2 8" xfId="21521" xr:uid="{3C09FB1E-A04C-4F9B-A0F9-2CEBD9A4C4E3}"/>
    <cellStyle name="Input 2 2 2 8 2" xfId="27711" xr:uid="{0D268B47-F968-4092-9D17-C71F4452D5C5}"/>
    <cellStyle name="Input 2 2 2 9" xfId="26840" xr:uid="{620FB197-445C-4652-9ED4-8332C94771E5}"/>
    <cellStyle name="Input 2 2 3" xfId="9361" xr:uid="{00000000-0005-0000-0000-000007250000}"/>
    <cellStyle name="Input 2 2 3 2" xfId="9362" xr:uid="{00000000-0005-0000-0000-000008250000}"/>
    <cellStyle name="Input 2 2 3 2 2" xfId="21279" xr:uid="{00000000-0005-0000-0000-000009250000}"/>
    <cellStyle name="Input 2 2 3 2 2 2" xfId="23011" xr:uid="{009E487F-92D5-4742-8F39-CD50E31F3157}"/>
    <cellStyle name="Input 2 2 3 2 2 2 2" xfId="25711" xr:uid="{DEC9D26D-85A7-4073-B383-5209B9B567A8}"/>
    <cellStyle name="Input 2 2 3 2 2 2 2 2" xfId="30542" xr:uid="{88580506-9C4B-451B-9570-8F212BC5146D}"/>
    <cellStyle name="Input 2 2 3 2 2 2 3" xfId="29198" xr:uid="{B6D80F64-7BE1-4FB0-A569-674C7CA25650}"/>
    <cellStyle name="Input 2 2 3 2 2 3" xfId="24396" xr:uid="{8F354E4F-B574-4D2F-AB16-776D24F99419}"/>
    <cellStyle name="Input 2 2 3 2 2 3 2" xfId="26591" xr:uid="{8983131E-7864-43EC-A8C0-DDBCBACC792E}"/>
    <cellStyle name="Input 2 2 3 2 2 3 2 2" xfId="31237" xr:uid="{EEC55C90-2AE6-40A3-8700-75D616A7EAF6}"/>
    <cellStyle name="Input 2 2 3 2 2 4" xfId="22156" xr:uid="{B912CA17-0292-4C66-92C9-E57F235723B5}"/>
    <cellStyle name="Input 2 2 3 2 2 4 2" xfId="28343" xr:uid="{3AC5400F-0EC3-487F-81C7-41E069826DB0}"/>
    <cellStyle name="Input 2 2 3 2 2 5" xfId="24856" xr:uid="{0C905A1A-BC93-4D8E-BDFC-507CE61663C4}"/>
    <cellStyle name="Input 2 2 3 2 2 5 2" xfId="29690" xr:uid="{1A528C03-0DF8-41A6-84C3-041DE570DA69}"/>
    <cellStyle name="Input 2 2 3 2 2 6" xfId="27476" xr:uid="{0384F7D5-43FE-47FF-BDBA-5FC9D1DD25AD}"/>
    <cellStyle name="Input 2 2 3 2 3" xfId="22384" xr:uid="{359A5BAE-C1B0-434A-9B72-F3F06E14D121}"/>
    <cellStyle name="Input 2 2 3 2 3 2" xfId="25084" xr:uid="{939C59DC-7A73-4726-9A5D-A981E7904927}"/>
    <cellStyle name="Input 2 2 3 2 3 2 2" xfId="29915" xr:uid="{B2B94646-7D78-447B-8569-ED1937B1D604}"/>
    <cellStyle name="Input 2 2 3 2 3 3" xfId="28571" xr:uid="{B6CB1850-953A-4ADB-9E89-91A79C63A09A}"/>
    <cellStyle name="Input 2 2 3 2 4" xfId="23761" xr:uid="{948E2C4C-BCC8-4B1E-A365-C583AA588BE0}"/>
    <cellStyle name="Input 2 2 3 2 4 2" xfId="25956" xr:uid="{765FB8EC-717B-4CF5-ADD5-E40745A5969E}"/>
    <cellStyle name="Input 2 2 3 2 4 2 2" xfId="30782" xr:uid="{460DEFC2-AB9F-492E-B23B-6C36C63414B5}"/>
    <cellStyle name="Input 2 2 3 2 5" xfId="21526" xr:uid="{6398627C-9B6D-4CDF-B042-5EA43FB4213A}"/>
    <cellStyle name="Input 2 2 3 2 5 2" xfId="27716" xr:uid="{9D684D60-4DCA-40A6-87AA-41C9AD4734F2}"/>
    <cellStyle name="Input 2 2 3 2 6" xfId="26845" xr:uid="{283C99F0-D920-49F9-BA04-2CA46746703C}"/>
    <cellStyle name="Input 2 2 3 3" xfId="9363" xr:uid="{00000000-0005-0000-0000-00000A250000}"/>
    <cellStyle name="Input 2 2 3 3 2" xfId="21278" xr:uid="{00000000-0005-0000-0000-00000B250000}"/>
    <cellStyle name="Input 2 2 3 3 2 2" xfId="23010" xr:uid="{5A2D8D13-9900-490D-95E9-70EBE05A3FD0}"/>
    <cellStyle name="Input 2 2 3 3 2 2 2" xfId="25710" xr:uid="{9F0F9CAA-9C3E-42AB-A495-0DE9BDEBEBAE}"/>
    <cellStyle name="Input 2 2 3 3 2 2 2 2" xfId="30541" xr:uid="{58B17C6B-9C21-44BF-915C-5E3498736933}"/>
    <cellStyle name="Input 2 2 3 3 2 2 3" xfId="29197" xr:uid="{B6809781-69C8-42E5-8E4A-D24D194C130F}"/>
    <cellStyle name="Input 2 2 3 3 2 3" xfId="24395" xr:uid="{05006DF5-4894-4571-8A91-E35552E3F1D0}"/>
    <cellStyle name="Input 2 2 3 3 2 3 2" xfId="26590" xr:uid="{821DC734-0F45-4E2B-8724-792C57687576}"/>
    <cellStyle name="Input 2 2 3 3 2 3 2 2" xfId="31236" xr:uid="{63918BC3-30BE-4774-8D8A-27287F5C9CFA}"/>
    <cellStyle name="Input 2 2 3 3 2 4" xfId="22155" xr:uid="{50D8AB06-72C5-4AE9-9F47-5CC16FC018E4}"/>
    <cellStyle name="Input 2 2 3 3 2 4 2" xfId="28342" xr:uid="{5DEAEAC0-D651-49C7-AC3A-53B7B0A0AFAC}"/>
    <cellStyle name="Input 2 2 3 3 2 5" xfId="24855" xr:uid="{CDC584C9-0054-40E1-B432-9A51111BFE40}"/>
    <cellStyle name="Input 2 2 3 3 2 5 2" xfId="29689" xr:uid="{AD703CD2-7284-4FE2-A34F-F382A5FF7C87}"/>
    <cellStyle name="Input 2 2 3 3 2 6" xfId="27475" xr:uid="{F7056D78-FC17-4BF7-86DA-BC470CF09EEF}"/>
    <cellStyle name="Input 2 2 3 3 3" xfId="22385" xr:uid="{F0BCDE93-6C73-4640-A04C-48D52D6DDDAA}"/>
    <cellStyle name="Input 2 2 3 3 3 2" xfId="25085" xr:uid="{4D2B55FF-816C-47D0-AE7F-3225E249DFBD}"/>
    <cellStyle name="Input 2 2 3 3 3 2 2" xfId="29916" xr:uid="{BDD7371B-3F3F-4C1C-891C-58303F7368E2}"/>
    <cellStyle name="Input 2 2 3 3 3 3" xfId="28572" xr:uid="{881B0948-F154-436F-A661-0E9AC8703E27}"/>
    <cellStyle name="Input 2 2 3 3 4" xfId="23762" xr:uid="{4CC7E68F-B841-4ED1-8BAA-656601C8BDA0}"/>
    <cellStyle name="Input 2 2 3 3 4 2" xfId="25957" xr:uid="{A65BA656-AF5D-4689-B06D-37952791AF10}"/>
    <cellStyle name="Input 2 2 3 3 4 2 2" xfId="30783" xr:uid="{5270FCBA-A981-452F-A79C-E14D2A1F7B8C}"/>
    <cellStyle name="Input 2 2 3 3 5" xfId="21527" xr:uid="{4E9C6DE6-066C-4CB6-B364-78344D2253E2}"/>
    <cellStyle name="Input 2 2 3 3 5 2" xfId="27717" xr:uid="{92568130-A303-48EF-88FC-B3125A5E2ABE}"/>
    <cellStyle name="Input 2 2 3 3 6" xfId="26846" xr:uid="{4DEA24FC-6DE6-4950-A313-0BDE24953C42}"/>
    <cellStyle name="Input 2 2 3 4" xfId="9364" xr:uid="{00000000-0005-0000-0000-00000C250000}"/>
    <cellStyle name="Input 2 2 3 4 2" xfId="21277" xr:uid="{00000000-0005-0000-0000-00000D250000}"/>
    <cellStyle name="Input 2 2 3 4 2 2" xfId="23009" xr:uid="{DE1A75F9-0DE2-4DEC-BDBB-F0F31F284F05}"/>
    <cellStyle name="Input 2 2 3 4 2 2 2" xfId="25709" xr:uid="{812C0854-411C-4E1B-8550-D7DE794B8825}"/>
    <cellStyle name="Input 2 2 3 4 2 2 2 2" xfId="30540" xr:uid="{AE410C9B-46CA-4768-BEBB-8AF7976C81B5}"/>
    <cellStyle name="Input 2 2 3 4 2 2 3" xfId="29196" xr:uid="{2D7AB51F-4EED-4BB2-9D0E-C299161A7802}"/>
    <cellStyle name="Input 2 2 3 4 2 3" xfId="24394" xr:uid="{AD030708-93AE-4909-B411-AE709645DD5D}"/>
    <cellStyle name="Input 2 2 3 4 2 3 2" xfId="26589" xr:uid="{E2AB8036-F319-4F4E-B3C0-133132C3B14B}"/>
    <cellStyle name="Input 2 2 3 4 2 3 2 2" xfId="31235" xr:uid="{494E4999-B672-42F3-9024-22EB59534787}"/>
    <cellStyle name="Input 2 2 3 4 2 4" xfId="22154" xr:uid="{8BA82537-FAA6-4D34-9FE8-E30E9D2941B0}"/>
    <cellStyle name="Input 2 2 3 4 2 4 2" xfId="28341" xr:uid="{F2C7BD11-B9B7-485A-A87A-515612E6CEB5}"/>
    <cellStyle name="Input 2 2 3 4 2 5" xfId="24854" xr:uid="{D3097749-DDD9-4EAE-9B9C-9C37026F16CC}"/>
    <cellStyle name="Input 2 2 3 4 2 5 2" xfId="29688" xr:uid="{24BE0871-63DB-4F7C-A69B-CF9339E7D032}"/>
    <cellStyle name="Input 2 2 3 4 2 6" xfId="27474" xr:uid="{2DD9F48A-56D2-4027-B5D7-8ECBEB0B6CF8}"/>
    <cellStyle name="Input 2 2 3 4 3" xfId="22386" xr:uid="{2A30DEB0-2597-4D53-AD1A-6CF42927BAAD}"/>
    <cellStyle name="Input 2 2 3 4 3 2" xfId="25086" xr:uid="{2F06FBBE-8487-451B-9B47-9BA42EAF8C35}"/>
    <cellStyle name="Input 2 2 3 4 3 2 2" xfId="29917" xr:uid="{BAFBE7CC-8EC3-4FE6-BC9C-EAA75354D4D9}"/>
    <cellStyle name="Input 2 2 3 4 3 3" xfId="28573" xr:uid="{992D3D9F-8DAA-4A03-BA41-B229A025D723}"/>
    <cellStyle name="Input 2 2 3 4 4" xfId="23763" xr:uid="{868FF7E7-A906-46FC-AC1E-B69A3A77E502}"/>
    <cellStyle name="Input 2 2 3 4 4 2" xfId="25958" xr:uid="{FC5EB21A-D373-49B9-ABB3-E0102C07F4DE}"/>
    <cellStyle name="Input 2 2 3 4 4 2 2" xfId="30784" xr:uid="{58549FCD-BA5F-4CCC-BF6A-8DEB80EF5498}"/>
    <cellStyle name="Input 2 2 3 4 5" xfId="21528" xr:uid="{CDA210D8-CCBF-4E31-B035-40E0C82D2A10}"/>
    <cellStyle name="Input 2 2 3 4 5 2" xfId="27718" xr:uid="{94C93270-3B5E-4344-88B5-AB9B0FF1DC9A}"/>
    <cellStyle name="Input 2 2 3 4 6" xfId="26847" xr:uid="{05E5000E-4B68-4278-9E64-928C4C330D32}"/>
    <cellStyle name="Input 2 2 3 5" xfId="21280" xr:uid="{00000000-0005-0000-0000-00000E250000}"/>
    <cellStyle name="Input 2 2 3 5 2" xfId="23012" xr:uid="{A1C3930F-4BE4-42E2-AB57-ABEEC0B0B7EF}"/>
    <cellStyle name="Input 2 2 3 5 2 2" xfId="25712" xr:uid="{E60F2070-073A-45BC-A4F0-1BAC4DAFE93E}"/>
    <cellStyle name="Input 2 2 3 5 2 2 2" xfId="30543" xr:uid="{9FC10CC2-8341-49DD-9F73-3336E63231AD}"/>
    <cellStyle name="Input 2 2 3 5 2 3" xfId="29199" xr:uid="{9430B859-972E-4863-B446-C64C35BCEB78}"/>
    <cellStyle name="Input 2 2 3 5 3" xfId="24397" xr:uid="{4C3B75BA-FD43-4D7E-BB7B-55BEFC9A3509}"/>
    <cellStyle name="Input 2 2 3 5 3 2" xfId="26592" xr:uid="{7F840BB9-472E-46A8-A0FD-FCB9D252E861}"/>
    <cellStyle name="Input 2 2 3 5 3 2 2" xfId="31238" xr:uid="{66B38A3D-484C-4BDA-A28F-3F0912EACC5D}"/>
    <cellStyle name="Input 2 2 3 5 4" xfId="22157" xr:uid="{42439076-9692-4B01-B303-B6DDF9A83448}"/>
    <cellStyle name="Input 2 2 3 5 4 2" xfId="28344" xr:uid="{4E29D7CD-D3C3-4899-9AB1-694D45F26607}"/>
    <cellStyle name="Input 2 2 3 5 5" xfId="24857" xr:uid="{1575A7C9-7606-4112-B5F5-DE56ECC845AA}"/>
    <cellStyle name="Input 2 2 3 5 5 2" xfId="29691" xr:uid="{91B43B75-D8D9-440A-BFB0-690CD63F4C3C}"/>
    <cellStyle name="Input 2 2 3 5 6" xfId="27477" xr:uid="{19039221-99B5-4384-BA8A-66125B3823BD}"/>
    <cellStyle name="Input 2 2 3 6" xfId="22383" xr:uid="{19EDFA7A-176A-4F67-BBB2-1D6734963C64}"/>
    <cellStyle name="Input 2 2 3 6 2" xfId="25083" xr:uid="{60D7BBF1-4324-4C3D-88A3-4FF783EFB0B5}"/>
    <cellStyle name="Input 2 2 3 6 2 2" xfId="29914" xr:uid="{5E46A1EB-AF1C-4A81-AABD-3E9AAD1134A1}"/>
    <cellStyle name="Input 2 2 3 6 3" xfId="28570" xr:uid="{A1B9E0A4-C8FE-4776-8BFF-8880386577D0}"/>
    <cellStyle name="Input 2 2 3 7" xfId="23760" xr:uid="{08E742A0-C9F2-4C30-84FD-5E4D108E0EA5}"/>
    <cellStyle name="Input 2 2 3 7 2" xfId="25955" xr:uid="{C8791284-9EED-46D5-B952-4D751EEE614E}"/>
    <cellStyle name="Input 2 2 3 7 2 2" xfId="30781" xr:uid="{9BEAA09C-E269-44A7-AD8B-4B561CE7C624}"/>
    <cellStyle name="Input 2 2 3 8" xfId="21525" xr:uid="{6FB5869A-439A-4A8E-A3B6-C9BC9AB33A66}"/>
    <cellStyle name="Input 2 2 3 8 2" xfId="27715" xr:uid="{CEB74477-D68D-41E2-B6D0-AD80254760ED}"/>
    <cellStyle name="Input 2 2 3 9" xfId="26844" xr:uid="{E1D11CE2-8666-4375-A05A-0C24E11605BE}"/>
    <cellStyle name="Input 2 2 4" xfId="9365" xr:uid="{00000000-0005-0000-0000-00000F250000}"/>
    <cellStyle name="Input 2 2 4 2" xfId="9366" xr:uid="{00000000-0005-0000-0000-000010250000}"/>
    <cellStyle name="Input 2 2 4 2 2" xfId="21275" xr:uid="{00000000-0005-0000-0000-000011250000}"/>
    <cellStyle name="Input 2 2 4 2 2 2" xfId="23007" xr:uid="{6BE6D54F-9298-4A1F-8592-0C9FF4653313}"/>
    <cellStyle name="Input 2 2 4 2 2 2 2" xfId="25707" xr:uid="{B1A55ACD-43A7-409A-A7B5-65912D9F3759}"/>
    <cellStyle name="Input 2 2 4 2 2 2 2 2" xfId="30538" xr:uid="{91099A44-D69D-4679-B039-4C212A43A5DD}"/>
    <cellStyle name="Input 2 2 4 2 2 2 3" xfId="29194" xr:uid="{9261FBF7-241E-4852-8CBD-7778C1DBF423}"/>
    <cellStyle name="Input 2 2 4 2 2 3" xfId="24392" xr:uid="{881307DE-102D-4BF6-8069-B2D29B173338}"/>
    <cellStyle name="Input 2 2 4 2 2 3 2" xfId="26587" xr:uid="{E7622EEE-EF00-4DC7-A12E-37211C6C3828}"/>
    <cellStyle name="Input 2 2 4 2 2 3 2 2" xfId="31233" xr:uid="{C4F1D4BC-3D6C-4E04-A291-056C70048F9B}"/>
    <cellStyle name="Input 2 2 4 2 2 4" xfId="22152" xr:uid="{A1353009-9022-464D-98CC-A04FE8278C6F}"/>
    <cellStyle name="Input 2 2 4 2 2 4 2" xfId="28339" xr:uid="{5FA52DFC-13F7-42E6-B2E3-A253E3CC8CBC}"/>
    <cellStyle name="Input 2 2 4 2 2 5" xfId="24852" xr:uid="{552343F1-CCFC-49DA-932E-7A51BF8A47BE}"/>
    <cellStyle name="Input 2 2 4 2 2 5 2" xfId="29686" xr:uid="{14C6BA75-6783-4715-B222-3DA4D3DD1C6B}"/>
    <cellStyle name="Input 2 2 4 2 2 6" xfId="27472" xr:uid="{94A20887-9C47-48D6-9850-EA9425F47961}"/>
    <cellStyle name="Input 2 2 4 2 3" xfId="22388" xr:uid="{795058AF-82D0-404D-9643-E333E6D77822}"/>
    <cellStyle name="Input 2 2 4 2 3 2" xfId="25088" xr:uid="{1B810DCF-74D8-49B4-A7A6-98E285AA8968}"/>
    <cellStyle name="Input 2 2 4 2 3 2 2" xfId="29919" xr:uid="{6AFD6CFB-8E8C-48AC-A835-743634AE7781}"/>
    <cellStyle name="Input 2 2 4 2 3 3" xfId="28575" xr:uid="{BF0DBC47-D5D1-4111-9653-8B6958B6409F}"/>
    <cellStyle name="Input 2 2 4 2 4" xfId="23765" xr:uid="{BED842FD-37EB-4832-9BBD-FF468EE92C3C}"/>
    <cellStyle name="Input 2 2 4 2 4 2" xfId="25960" xr:uid="{F409FD14-9916-4E07-ACA8-310535D72023}"/>
    <cellStyle name="Input 2 2 4 2 4 2 2" xfId="30786" xr:uid="{9C655841-36FB-4C38-9624-FF381F426EAE}"/>
    <cellStyle name="Input 2 2 4 2 5" xfId="21530" xr:uid="{29F3FCE0-CC98-44F6-8673-0EBC19E51C22}"/>
    <cellStyle name="Input 2 2 4 2 5 2" xfId="27720" xr:uid="{C61FA7C6-B91F-43F2-A7D0-3E855BD983CF}"/>
    <cellStyle name="Input 2 2 4 2 6" xfId="26849" xr:uid="{C091826D-3EB4-49FD-9B96-6404CCBE11E8}"/>
    <cellStyle name="Input 2 2 4 3" xfId="9367" xr:uid="{00000000-0005-0000-0000-000012250000}"/>
    <cellStyle name="Input 2 2 4 3 2" xfId="21274" xr:uid="{00000000-0005-0000-0000-000013250000}"/>
    <cellStyle name="Input 2 2 4 3 2 2" xfId="23006" xr:uid="{5096587C-67C0-4D2F-9787-818558F43ED7}"/>
    <cellStyle name="Input 2 2 4 3 2 2 2" xfId="25706" xr:uid="{1BA50563-6EFB-4C54-B92E-8364AE9D1229}"/>
    <cellStyle name="Input 2 2 4 3 2 2 2 2" xfId="30537" xr:uid="{0764B425-DCBE-48AB-BB0D-766AA1938834}"/>
    <cellStyle name="Input 2 2 4 3 2 2 3" xfId="29193" xr:uid="{20320B3C-F1BE-4943-83AC-65F39D712EA7}"/>
    <cellStyle name="Input 2 2 4 3 2 3" xfId="24391" xr:uid="{16407EE5-B89A-4CDD-A03D-675B874E9319}"/>
    <cellStyle name="Input 2 2 4 3 2 3 2" xfId="26586" xr:uid="{1F0B5AF8-1FD6-4D1F-905D-4C6C0080818F}"/>
    <cellStyle name="Input 2 2 4 3 2 3 2 2" xfId="31232" xr:uid="{08CD7146-20BA-4C15-91A0-2DB17F476A83}"/>
    <cellStyle name="Input 2 2 4 3 2 4" xfId="22151" xr:uid="{9F17A1B9-7CA2-4DC1-84E3-A4C08066DFD5}"/>
    <cellStyle name="Input 2 2 4 3 2 4 2" xfId="28338" xr:uid="{870EC170-E956-4BE3-988D-5E551AE6203A}"/>
    <cellStyle name="Input 2 2 4 3 2 5" xfId="24851" xr:uid="{9119889D-E776-47FE-B995-8BF57D4DEA25}"/>
    <cellStyle name="Input 2 2 4 3 2 5 2" xfId="29685" xr:uid="{ADE3A139-61B5-4EB9-BCB6-8CCEF0390BEA}"/>
    <cellStyle name="Input 2 2 4 3 2 6" xfId="27471" xr:uid="{98A3BDBB-2E02-494E-839F-E8D1EBD868D9}"/>
    <cellStyle name="Input 2 2 4 3 3" xfId="22389" xr:uid="{212BF4D8-3124-4C40-B034-4522ADBC6730}"/>
    <cellStyle name="Input 2 2 4 3 3 2" xfId="25089" xr:uid="{CD5681A2-815A-4949-9250-FB1C171C88F8}"/>
    <cellStyle name="Input 2 2 4 3 3 2 2" xfId="29920" xr:uid="{F28DEE8E-F2A9-4BF7-A171-3EFB53BA47ED}"/>
    <cellStyle name="Input 2 2 4 3 3 3" xfId="28576" xr:uid="{0FA02510-8EDF-416A-BC07-7CFC88B1FE4A}"/>
    <cellStyle name="Input 2 2 4 3 4" xfId="23766" xr:uid="{0E335787-6C2B-456D-9F11-B1A4BB116519}"/>
    <cellStyle name="Input 2 2 4 3 4 2" xfId="25961" xr:uid="{90F0C611-84FA-48A6-AB7B-C14050C9224E}"/>
    <cellStyle name="Input 2 2 4 3 4 2 2" xfId="30787" xr:uid="{0CAEC342-0C30-4E3D-AD46-50950C5EC858}"/>
    <cellStyle name="Input 2 2 4 3 5" xfId="21531" xr:uid="{E74B28C4-4DFF-44A8-B313-926BFEE06C97}"/>
    <cellStyle name="Input 2 2 4 3 5 2" xfId="27721" xr:uid="{7094C493-6FF5-4499-9868-EE0E15D4C907}"/>
    <cellStyle name="Input 2 2 4 3 6" xfId="26850" xr:uid="{80850654-FF72-484D-8EB0-789CA8FECB4F}"/>
    <cellStyle name="Input 2 2 4 4" xfId="9368" xr:uid="{00000000-0005-0000-0000-000014250000}"/>
    <cellStyle name="Input 2 2 4 4 2" xfId="21273" xr:uid="{00000000-0005-0000-0000-000015250000}"/>
    <cellStyle name="Input 2 2 4 4 2 2" xfId="23005" xr:uid="{A792A607-6C2E-4F0F-BC2B-1E864EF94C43}"/>
    <cellStyle name="Input 2 2 4 4 2 2 2" xfId="25705" xr:uid="{3A45A934-1248-4B8E-8946-072C99BB0A1F}"/>
    <cellStyle name="Input 2 2 4 4 2 2 2 2" xfId="30536" xr:uid="{BB81ACDF-94E8-4212-A9A9-D13EAE3F1428}"/>
    <cellStyle name="Input 2 2 4 4 2 2 3" xfId="29192" xr:uid="{B82B5759-2D59-48DC-BF77-E5906A95C693}"/>
    <cellStyle name="Input 2 2 4 4 2 3" xfId="24390" xr:uid="{0F8D76F8-D6F6-4183-9130-695291FB94DE}"/>
    <cellStyle name="Input 2 2 4 4 2 3 2" xfId="26585" xr:uid="{6D022FC6-C040-4D06-B190-0B9D19B8CDD1}"/>
    <cellStyle name="Input 2 2 4 4 2 3 2 2" xfId="31231" xr:uid="{FC9B89C0-C7A1-4999-BF53-2F01BBAAD1BA}"/>
    <cellStyle name="Input 2 2 4 4 2 4" xfId="22150" xr:uid="{039C5CE0-E7BD-4F18-897B-F40C1EA7310C}"/>
    <cellStyle name="Input 2 2 4 4 2 4 2" xfId="28337" xr:uid="{FC830477-171F-417F-A168-25AB0A6CD500}"/>
    <cellStyle name="Input 2 2 4 4 2 5" xfId="24850" xr:uid="{C214723A-935F-4FDE-989D-40881E8746AF}"/>
    <cellStyle name="Input 2 2 4 4 2 5 2" xfId="29684" xr:uid="{8DEAE053-EEEB-40B1-8E3C-EFD39FCBD8B2}"/>
    <cellStyle name="Input 2 2 4 4 2 6" xfId="27470" xr:uid="{8CF124EA-7E8D-49C5-803A-8F3CDD79D97C}"/>
    <cellStyle name="Input 2 2 4 4 3" xfId="22390" xr:uid="{A8DEF930-C1A8-4EFA-9DA6-2947DC39BE9C}"/>
    <cellStyle name="Input 2 2 4 4 3 2" xfId="25090" xr:uid="{1F5AC898-28F7-431C-9A02-B5A93227DFD1}"/>
    <cellStyle name="Input 2 2 4 4 3 2 2" xfId="29921" xr:uid="{30869E81-343D-40D3-98AA-DC8E5B7928C6}"/>
    <cellStyle name="Input 2 2 4 4 3 3" xfId="28577" xr:uid="{FEC78FBE-1311-4A73-8425-71B5C9D9D0AF}"/>
    <cellStyle name="Input 2 2 4 4 4" xfId="23767" xr:uid="{6AE01BE5-0223-4313-85E7-E27B5270B7C9}"/>
    <cellStyle name="Input 2 2 4 4 4 2" xfId="25962" xr:uid="{5D71278C-C950-446D-A805-D90D14F93407}"/>
    <cellStyle name="Input 2 2 4 4 4 2 2" xfId="30788" xr:uid="{67585470-187E-4404-BF1E-29334A142AF7}"/>
    <cellStyle name="Input 2 2 4 4 5" xfId="21532" xr:uid="{69CE30AB-B7B8-4B63-8B7F-49FA25B6D0D2}"/>
    <cellStyle name="Input 2 2 4 4 5 2" xfId="27722" xr:uid="{EA89B0EF-1EBA-4537-8E00-8011B386DA79}"/>
    <cellStyle name="Input 2 2 4 4 6" xfId="26851" xr:uid="{B6D93E45-394D-4E63-81E9-BD88DCDDECDE}"/>
    <cellStyle name="Input 2 2 4 5" xfId="21276" xr:uid="{00000000-0005-0000-0000-000016250000}"/>
    <cellStyle name="Input 2 2 4 5 2" xfId="23008" xr:uid="{0D0456FB-8239-449B-B640-400608B954BF}"/>
    <cellStyle name="Input 2 2 4 5 2 2" xfId="25708" xr:uid="{516D60BE-8FFB-4DAD-9433-D1A93EAA916D}"/>
    <cellStyle name="Input 2 2 4 5 2 2 2" xfId="30539" xr:uid="{4BAACB71-CEB6-4D96-8789-235FADB453E6}"/>
    <cellStyle name="Input 2 2 4 5 2 3" xfId="29195" xr:uid="{779DDF59-A5A5-4199-939E-0A7BED6D4E8E}"/>
    <cellStyle name="Input 2 2 4 5 3" xfId="24393" xr:uid="{994D5A9B-A244-4392-9AB5-A6F8D9FC42A4}"/>
    <cellStyle name="Input 2 2 4 5 3 2" xfId="26588" xr:uid="{8CDD3D72-EA2E-4290-9DA8-DFE0A7DECDD8}"/>
    <cellStyle name="Input 2 2 4 5 3 2 2" xfId="31234" xr:uid="{C8D26B36-4A52-4DDD-AB8E-5C97F6E03CA7}"/>
    <cellStyle name="Input 2 2 4 5 4" xfId="22153" xr:uid="{40C0D93E-3225-40C7-9C01-B1E30ACA71E1}"/>
    <cellStyle name="Input 2 2 4 5 4 2" xfId="28340" xr:uid="{FD1454D8-EB5E-41C8-BF2C-D791027D8A04}"/>
    <cellStyle name="Input 2 2 4 5 5" xfId="24853" xr:uid="{183A9D25-01F4-4ACD-8C12-6050A21D3D44}"/>
    <cellStyle name="Input 2 2 4 5 5 2" xfId="29687" xr:uid="{B5776C15-2012-4219-8FCF-DF418750B56D}"/>
    <cellStyle name="Input 2 2 4 5 6" xfId="27473" xr:uid="{E99403E3-A821-4FD1-BCE5-FCDA4185DB62}"/>
    <cellStyle name="Input 2 2 4 6" xfId="22387" xr:uid="{D9BBBF1A-D9CB-400E-AC0F-9F1B1E60B686}"/>
    <cellStyle name="Input 2 2 4 6 2" xfId="25087" xr:uid="{A39A85A8-135D-4C0E-86E9-1C2239F1BD9D}"/>
    <cellStyle name="Input 2 2 4 6 2 2" xfId="29918" xr:uid="{43733758-2149-47CA-8E33-D384A3ACCDAC}"/>
    <cellStyle name="Input 2 2 4 6 3" xfId="28574" xr:uid="{DA2826F2-7FE9-4C10-B26B-A39460AFA1C7}"/>
    <cellStyle name="Input 2 2 4 7" xfId="23764" xr:uid="{AE37A84B-49C0-4B76-A8E5-ED0BE1AF57D3}"/>
    <cellStyle name="Input 2 2 4 7 2" xfId="25959" xr:uid="{73B3F65D-D594-4E52-BDCC-637860E8DB1A}"/>
    <cellStyle name="Input 2 2 4 7 2 2" xfId="30785" xr:uid="{9D2B5E6C-C3F1-4530-986C-EA2CE2EBC53D}"/>
    <cellStyle name="Input 2 2 4 8" xfId="21529" xr:uid="{51516F97-A9BA-4D64-A1E6-2B466A54FC25}"/>
    <cellStyle name="Input 2 2 4 8 2" xfId="27719" xr:uid="{497BEE39-1AA5-456D-861F-0E04EDC23B79}"/>
    <cellStyle name="Input 2 2 4 9" xfId="26848" xr:uid="{7C13DE9B-02A8-4DDA-AD58-95544627388D}"/>
    <cellStyle name="Input 2 2 5" xfId="9369" xr:uid="{00000000-0005-0000-0000-000017250000}"/>
    <cellStyle name="Input 2 2 5 2" xfId="9370" xr:uid="{00000000-0005-0000-0000-000018250000}"/>
    <cellStyle name="Input 2 2 5 2 2" xfId="21271" xr:uid="{00000000-0005-0000-0000-000019250000}"/>
    <cellStyle name="Input 2 2 5 2 2 2" xfId="23003" xr:uid="{C785EA0C-3680-4FDF-BFE7-78E9782A0317}"/>
    <cellStyle name="Input 2 2 5 2 2 2 2" xfId="25703" xr:uid="{B74D4827-D4DA-4E22-86D2-2F24E0F056CF}"/>
    <cellStyle name="Input 2 2 5 2 2 2 2 2" xfId="30534" xr:uid="{89A5E5CD-E931-430C-8E45-88423CCD3E28}"/>
    <cellStyle name="Input 2 2 5 2 2 2 3" xfId="29190" xr:uid="{57CA2517-7766-45F8-85C2-856D03BEC4E5}"/>
    <cellStyle name="Input 2 2 5 2 2 3" xfId="24388" xr:uid="{D0756016-7186-4F87-A4F9-5366BB3855AE}"/>
    <cellStyle name="Input 2 2 5 2 2 3 2" xfId="26583" xr:uid="{50D16153-DB8D-4759-8F02-BE487E3D0A06}"/>
    <cellStyle name="Input 2 2 5 2 2 3 2 2" xfId="31229" xr:uid="{E87846F4-6518-4AA9-8998-611C1323DB0D}"/>
    <cellStyle name="Input 2 2 5 2 2 4" xfId="22148" xr:uid="{822E69AD-E3E1-49E5-B76A-95238A312C4C}"/>
    <cellStyle name="Input 2 2 5 2 2 4 2" xfId="28335" xr:uid="{81987123-3E88-417D-B944-CFCB890B869D}"/>
    <cellStyle name="Input 2 2 5 2 2 5" xfId="24848" xr:uid="{37AFBFC6-A50B-4330-8F3E-30265F5309B7}"/>
    <cellStyle name="Input 2 2 5 2 2 5 2" xfId="29682" xr:uid="{E815F9DB-23B4-44E5-A0DE-05A1747D7FFC}"/>
    <cellStyle name="Input 2 2 5 2 2 6" xfId="27468" xr:uid="{C235FC3C-F54C-4F5F-89AA-D5B0A3F68333}"/>
    <cellStyle name="Input 2 2 5 2 3" xfId="22392" xr:uid="{E0893AD8-5485-451D-999E-8BB65DEEA150}"/>
    <cellStyle name="Input 2 2 5 2 3 2" xfId="25092" xr:uid="{A2CE0274-842F-45D5-A3AC-155E74A15BF3}"/>
    <cellStyle name="Input 2 2 5 2 3 2 2" xfId="29923" xr:uid="{D5D41CE0-9AFF-4658-B0D1-6B56DC3CB6FF}"/>
    <cellStyle name="Input 2 2 5 2 3 3" xfId="28579" xr:uid="{CF08C4BB-7FAD-431A-8904-B088563F7ED7}"/>
    <cellStyle name="Input 2 2 5 2 4" xfId="23769" xr:uid="{F7B3BECC-BB4D-4022-868F-AB40C4227CDC}"/>
    <cellStyle name="Input 2 2 5 2 4 2" xfId="25964" xr:uid="{356B300C-1BA4-40F0-97BF-B41C780B05A3}"/>
    <cellStyle name="Input 2 2 5 2 4 2 2" xfId="30790" xr:uid="{169EFD36-37B5-4F33-9322-6B1BEE7F57C0}"/>
    <cellStyle name="Input 2 2 5 2 5" xfId="21534" xr:uid="{6F450FDC-56B6-482D-927E-EBDEF966F5D2}"/>
    <cellStyle name="Input 2 2 5 2 5 2" xfId="27724" xr:uid="{74D80E27-CA0A-4ACD-A92E-673218A73AB4}"/>
    <cellStyle name="Input 2 2 5 2 6" xfId="26853" xr:uid="{146DDE53-5BFE-4D70-88E1-4EA39BAD3C02}"/>
    <cellStyle name="Input 2 2 5 3" xfId="9371" xr:uid="{00000000-0005-0000-0000-00001A250000}"/>
    <cellStyle name="Input 2 2 5 3 2" xfId="21270" xr:uid="{00000000-0005-0000-0000-00001B250000}"/>
    <cellStyle name="Input 2 2 5 3 2 2" xfId="23002" xr:uid="{C47F0ED1-D1B5-4BB5-91A5-462EE66314AE}"/>
    <cellStyle name="Input 2 2 5 3 2 2 2" xfId="25702" xr:uid="{97375E3E-836C-4669-915D-DD837AEB4396}"/>
    <cellStyle name="Input 2 2 5 3 2 2 2 2" xfId="30533" xr:uid="{CB6B1D38-08DF-40AF-8EBB-4A5E3BEC31E2}"/>
    <cellStyle name="Input 2 2 5 3 2 2 3" xfId="29189" xr:uid="{7002B2CD-D294-42BC-88F7-752AFD97EF63}"/>
    <cellStyle name="Input 2 2 5 3 2 3" xfId="24387" xr:uid="{FD351760-531F-4419-96E5-74FA0FE1E1DF}"/>
    <cellStyle name="Input 2 2 5 3 2 3 2" xfId="26582" xr:uid="{44D5BF7F-C49F-45D1-85F8-8A7A51A96D52}"/>
    <cellStyle name="Input 2 2 5 3 2 3 2 2" xfId="31228" xr:uid="{957B621D-D9F0-4D86-8C0C-CF71F304884B}"/>
    <cellStyle name="Input 2 2 5 3 2 4" xfId="22147" xr:uid="{1A9329CE-8E1A-453D-AE39-E798064DF31D}"/>
    <cellStyle name="Input 2 2 5 3 2 4 2" xfId="28334" xr:uid="{240327DC-D7FA-4DD7-8B67-72FB228620B8}"/>
    <cellStyle name="Input 2 2 5 3 2 5" xfId="24847" xr:uid="{BED9E3D6-6B8D-415D-9BE6-DC76E71EAF0F}"/>
    <cellStyle name="Input 2 2 5 3 2 5 2" xfId="29681" xr:uid="{B9ED53D8-5F35-4B83-BC0F-114DAD66CE1B}"/>
    <cellStyle name="Input 2 2 5 3 2 6" xfId="27467" xr:uid="{9BCBC4F2-BB4F-4D1F-9301-7DEA1A975D5F}"/>
    <cellStyle name="Input 2 2 5 3 3" xfId="22393" xr:uid="{B3E18603-3BC6-4BEB-92A4-617058C9E028}"/>
    <cellStyle name="Input 2 2 5 3 3 2" xfId="25093" xr:uid="{BA1FABCA-4038-4197-9DD7-B87C04A341EA}"/>
    <cellStyle name="Input 2 2 5 3 3 2 2" xfId="29924" xr:uid="{4B599DDD-68F5-46EA-8299-AA0CB5191497}"/>
    <cellStyle name="Input 2 2 5 3 3 3" xfId="28580" xr:uid="{7FC38379-B836-4863-A8A3-65E52E281CB8}"/>
    <cellStyle name="Input 2 2 5 3 4" xfId="23770" xr:uid="{88A5A670-988B-46AF-8FBE-375521F42FFC}"/>
    <cellStyle name="Input 2 2 5 3 4 2" xfId="25965" xr:uid="{085332EE-3250-40ED-981E-D6FE17D7DDAE}"/>
    <cellStyle name="Input 2 2 5 3 4 2 2" xfId="30791" xr:uid="{A95A4184-7D1D-42F2-9330-EFC8F086C82F}"/>
    <cellStyle name="Input 2 2 5 3 5" xfId="21535" xr:uid="{5288E85C-3913-4291-A42F-A08FB033BA6E}"/>
    <cellStyle name="Input 2 2 5 3 5 2" xfId="27725" xr:uid="{4F13581E-83B9-4199-ACD5-B0247D26FEB8}"/>
    <cellStyle name="Input 2 2 5 3 6" xfId="26854" xr:uid="{15BDEBB4-867B-4C1A-A0D4-441FEC26CE7E}"/>
    <cellStyle name="Input 2 2 5 4" xfId="9372" xr:uid="{00000000-0005-0000-0000-00001C250000}"/>
    <cellStyle name="Input 2 2 5 4 2" xfId="21269" xr:uid="{00000000-0005-0000-0000-00001D250000}"/>
    <cellStyle name="Input 2 2 5 4 2 2" xfId="23001" xr:uid="{3D580DCE-938C-440C-9C86-64DFBC4A3599}"/>
    <cellStyle name="Input 2 2 5 4 2 2 2" xfId="25701" xr:uid="{46CBC681-0A94-42EF-B125-93DEBE4B7FD2}"/>
    <cellStyle name="Input 2 2 5 4 2 2 2 2" xfId="30532" xr:uid="{477B4D07-935F-47D6-B0C3-D2D7153FEA91}"/>
    <cellStyle name="Input 2 2 5 4 2 2 3" xfId="29188" xr:uid="{6A4F681D-9182-4041-9AC6-D84B5DF32B07}"/>
    <cellStyle name="Input 2 2 5 4 2 3" xfId="24386" xr:uid="{7A3BBF02-B5C4-447A-BC1C-41064A636CE9}"/>
    <cellStyle name="Input 2 2 5 4 2 3 2" xfId="26581" xr:uid="{FF5079E2-216D-492D-8743-A036DDFD728A}"/>
    <cellStyle name="Input 2 2 5 4 2 3 2 2" xfId="31227" xr:uid="{2FA91545-A842-41E9-924B-AE68540AD5FF}"/>
    <cellStyle name="Input 2 2 5 4 2 4" xfId="22146" xr:uid="{B8D57374-FFF6-4DC5-BDF7-AD349E539EB8}"/>
    <cellStyle name="Input 2 2 5 4 2 4 2" xfId="28333" xr:uid="{68E16C58-09A1-458A-9C16-63066370E4AC}"/>
    <cellStyle name="Input 2 2 5 4 2 5" xfId="24846" xr:uid="{05BF1982-A97E-45BD-A3F1-FAF21AAC4A9E}"/>
    <cellStyle name="Input 2 2 5 4 2 5 2" xfId="29680" xr:uid="{C32D0D7F-89DC-4D02-B893-31BAE676D2CF}"/>
    <cellStyle name="Input 2 2 5 4 2 6" xfId="27466" xr:uid="{F9755A87-F7D5-4844-B528-FA901EC90F21}"/>
    <cellStyle name="Input 2 2 5 4 3" xfId="22394" xr:uid="{B2BEF458-B5DB-461E-A4BB-115189B064BC}"/>
    <cellStyle name="Input 2 2 5 4 3 2" xfId="25094" xr:uid="{E0EF7EA6-A25D-4E3C-9301-18604CFDC521}"/>
    <cellStyle name="Input 2 2 5 4 3 2 2" xfId="29925" xr:uid="{F934056D-53CB-42C9-B83C-D7D00336B854}"/>
    <cellStyle name="Input 2 2 5 4 3 3" xfId="28581" xr:uid="{20B7303A-1CF1-4223-910B-90D58B251480}"/>
    <cellStyle name="Input 2 2 5 4 4" xfId="23771" xr:uid="{CB238616-39AA-45D8-A9A2-990989663075}"/>
    <cellStyle name="Input 2 2 5 4 4 2" xfId="25966" xr:uid="{3CFF2C85-630A-4CFF-8C0F-19EDD163C3DF}"/>
    <cellStyle name="Input 2 2 5 4 4 2 2" xfId="30792" xr:uid="{51C0F03A-3B5F-4693-ABE2-AEC0DB0378CF}"/>
    <cellStyle name="Input 2 2 5 4 5" xfId="21536" xr:uid="{BE638DF8-2AE5-4A70-AFAE-9AC718439922}"/>
    <cellStyle name="Input 2 2 5 4 5 2" xfId="27726" xr:uid="{EE923BFA-F85A-4D71-9CC3-DCF12BC9E6FC}"/>
    <cellStyle name="Input 2 2 5 4 6" xfId="26855" xr:uid="{0DF35FF2-5657-4111-A5A4-76A589213F4F}"/>
    <cellStyle name="Input 2 2 5 5" xfId="21272" xr:uid="{00000000-0005-0000-0000-00001E250000}"/>
    <cellStyle name="Input 2 2 5 5 2" xfId="23004" xr:uid="{E89850EF-2830-4024-8EA9-E64E85B3F16A}"/>
    <cellStyle name="Input 2 2 5 5 2 2" xfId="25704" xr:uid="{CA79D0F6-1817-4792-91CC-1FCC0C2E6CAE}"/>
    <cellStyle name="Input 2 2 5 5 2 2 2" xfId="30535" xr:uid="{8B1E20AD-EE8A-460E-9149-E03DA91028F0}"/>
    <cellStyle name="Input 2 2 5 5 2 3" xfId="29191" xr:uid="{9001C28E-7FAA-464F-96D2-30675F933D21}"/>
    <cellStyle name="Input 2 2 5 5 3" xfId="24389" xr:uid="{6295FE4E-13D7-4212-B90F-B77894B98450}"/>
    <cellStyle name="Input 2 2 5 5 3 2" xfId="26584" xr:uid="{9D0DD094-5313-46D8-B84E-D37D8F6E25E8}"/>
    <cellStyle name="Input 2 2 5 5 3 2 2" xfId="31230" xr:uid="{D156B21D-82F4-4F1F-A32D-10E22B04F3DC}"/>
    <cellStyle name="Input 2 2 5 5 4" xfId="22149" xr:uid="{B788CA13-7C82-4014-A97E-597C570115E6}"/>
    <cellStyle name="Input 2 2 5 5 4 2" xfId="28336" xr:uid="{3BF4E142-5BFA-4B3F-AE1E-4005B79CC9C1}"/>
    <cellStyle name="Input 2 2 5 5 5" xfId="24849" xr:uid="{FB2810F9-7866-4FCF-BA4F-A1BC1407BC20}"/>
    <cellStyle name="Input 2 2 5 5 5 2" xfId="29683" xr:uid="{421CF31F-1EC4-4E87-B6ED-9FAC3CB4DBE5}"/>
    <cellStyle name="Input 2 2 5 5 6" xfId="27469" xr:uid="{F14A5597-E24C-459D-B7CC-FE8A80276719}"/>
    <cellStyle name="Input 2 2 5 6" xfId="22391" xr:uid="{0CAC5C63-8E6F-4FA4-A2F8-262AF5EFBDA7}"/>
    <cellStyle name="Input 2 2 5 6 2" xfId="25091" xr:uid="{DC596AB2-909B-40F6-90C2-BE429A7EE3E1}"/>
    <cellStyle name="Input 2 2 5 6 2 2" xfId="29922" xr:uid="{3E8AA365-D35E-458D-AFBE-1FC6F402E8A1}"/>
    <cellStyle name="Input 2 2 5 6 3" xfId="28578" xr:uid="{BF232931-66E3-4571-935B-B7AC357FA8F3}"/>
    <cellStyle name="Input 2 2 5 7" xfId="23768" xr:uid="{536B1B77-2DCC-40F5-9043-D01863953C2B}"/>
    <cellStyle name="Input 2 2 5 7 2" xfId="25963" xr:uid="{6284FF03-EFFE-4F38-BDA9-B42A7E0DC8CB}"/>
    <cellStyle name="Input 2 2 5 7 2 2" xfId="30789" xr:uid="{447951E0-39EC-472B-9FD8-DFB301D7F870}"/>
    <cellStyle name="Input 2 2 5 8" xfId="21533" xr:uid="{E5629699-6414-4DEC-8CB9-F82B091ACDCC}"/>
    <cellStyle name="Input 2 2 5 8 2" xfId="27723" xr:uid="{BEA4D311-22BB-4104-8731-51DA09F301B6}"/>
    <cellStyle name="Input 2 2 5 9" xfId="26852" xr:uid="{AFAA8965-2E7C-4D6C-91A5-80B3426D480C}"/>
    <cellStyle name="Input 2 2 6" xfId="9373" xr:uid="{00000000-0005-0000-0000-00001F250000}"/>
    <cellStyle name="Input 2 2 6 2" xfId="21268" xr:uid="{00000000-0005-0000-0000-000020250000}"/>
    <cellStyle name="Input 2 2 6 2 2" xfId="23000" xr:uid="{75142CAB-135F-4135-99AC-0E1654F8D553}"/>
    <cellStyle name="Input 2 2 6 2 2 2" xfId="25700" xr:uid="{B6D749DC-097B-4EA2-A66D-FBD4065514D6}"/>
    <cellStyle name="Input 2 2 6 2 2 2 2" xfId="30531" xr:uid="{D5907A1A-854B-4DA8-8030-1FC5AE88F877}"/>
    <cellStyle name="Input 2 2 6 2 2 3" xfId="29187" xr:uid="{BE87228D-75CF-4AD3-B37A-E17B1773B8CB}"/>
    <cellStyle name="Input 2 2 6 2 3" xfId="24385" xr:uid="{A282C1E4-B5EA-41F5-B5ED-C2703D0F9FB0}"/>
    <cellStyle name="Input 2 2 6 2 3 2" xfId="26580" xr:uid="{1DFCB8BF-7C6C-4A81-9F14-909B68848A1E}"/>
    <cellStyle name="Input 2 2 6 2 3 2 2" xfId="31226" xr:uid="{1F0ED115-BAD5-4D6B-A62C-F940E618989F}"/>
    <cellStyle name="Input 2 2 6 2 4" xfId="22145" xr:uid="{C2F7AA4D-3C4F-4BCF-8293-D72783BEEE7B}"/>
    <cellStyle name="Input 2 2 6 2 4 2" xfId="28332" xr:uid="{00F1D5C5-3C2E-46B1-88A2-E35DAF93D230}"/>
    <cellStyle name="Input 2 2 6 2 5" xfId="24845" xr:uid="{767D2105-CE77-48A7-ACB7-002EB31782E8}"/>
    <cellStyle name="Input 2 2 6 2 5 2" xfId="29679" xr:uid="{C498054E-7EE4-4036-95DA-F9D5D429AEFF}"/>
    <cellStyle name="Input 2 2 6 2 6" xfId="27465" xr:uid="{2BC0A209-70BB-4468-9AB6-D10E0EE3EDF5}"/>
    <cellStyle name="Input 2 2 6 3" xfId="22395" xr:uid="{A0F61E0C-844A-4700-8248-DAC6774BFA77}"/>
    <cellStyle name="Input 2 2 6 3 2" xfId="25095" xr:uid="{A75C3612-CC7E-4537-B801-A354D65319B9}"/>
    <cellStyle name="Input 2 2 6 3 2 2" xfId="29926" xr:uid="{5CA3F66D-A957-4945-B810-FC41A245B00B}"/>
    <cellStyle name="Input 2 2 6 3 3" xfId="28582" xr:uid="{584EF5C4-6E3F-4DD4-AA79-19A96167577F}"/>
    <cellStyle name="Input 2 2 6 4" xfId="23772" xr:uid="{C6CBF7B4-9A4C-40CE-AEA9-79796F8B8249}"/>
    <cellStyle name="Input 2 2 6 4 2" xfId="25967" xr:uid="{C7D18207-785F-485E-AF6A-61934A8BB5B9}"/>
    <cellStyle name="Input 2 2 6 4 2 2" xfId="30793" xr:uid="{B33D659C-259D-4534-B510-5153293092EA}"/>
    <cellStyle name="Input 2 2 6 5" xfId="21537" xr:uid="{BBC5597A-470F-40E3-A262-2D7C29ADDED8}"/>
    <cellStyle name="Input 2 2 6 5 2" xfId="27727" xr:uid="{EA492EC8-0407-4293-B590-9A784E7BE31B}"/>
    <cellStyle name="Input 2 2 6 6" xfId="26856" xr:uid="{5C8D8007-9B51-4376-8EB2-D00E98E3995D}"/>
    <cellStyle name="Input 2 2 7" xfId="9374" xr:uid="{00000000-0005-0000-0000-000021250000}"/>
    <cellStyle name="Input 2 2 7 2" xfId="21267" xr:uid="{00000000-0005-0000-0000-000022250000}"/>
    <cellStyle name="Input 2 2 7 2 2" xfId="22999" xr:uid="{7271C845-37F3-4416-8166-58659B6035FB}"/>
    <cellStyle name="Input 2 2 7 2 2 2" xfId="25699" xr:uid="{542EC45C-759D-4705-9CA8-02716C6F3631}"/>
    <cellStyle name="Input 2 2 7 2 2 2 2" xfId="30530" xr:uid="{C990B239-7B46-4A66-A69D-1302838D0477}"/>
    <cellStyle name="Input 2 2 7 2 2 3" xfId="29186" xr:uid="{262FB445-D60F-40C9-8D3C-DDF0D74DAA0E}"/>
    <cellStyle name="Input 2 2 7 2 3" xfId="24384" xr:uid="{BBDE2838-4D44-4FD0-9607-6C4D3E9100CB}"/>
    <cellStyle name="Input 2 2 7 2 3 2" xfId="26579" xr:uid="{7494B80B-E03B-46DA-B8AF-DC3C843DA983}"/>
    <cellStyle name="Input 2 2 7 2 3 2 2" xfId="31225" xr:uid="{F7AA9EB3-3FC7-493A-AEE3-A170265BDAE7}"/>
    <cellStyle name="Input 2 2 7 2 4" xfId="22144" xr:uid="{E6A463B6-6AC5-4EA2-BC2B-BF4899713492}"/>
    <cellStyle name="Input 2 2 7 2 4 2" xfId="28331" xr:uid="{59B9597C-F64F-4B2C-9985-DAAFE02F95D4}"/>
    <cellStyle name="Input 2 2 7 2 5" xfId="24844" xr:uid="{437769CE-0383-4903-B797-28DC65B7E930}"/>
    <cellStyle name="Input 2 2 7 2 5 2" xfId="29678" xr:uid="{DAED6932-A1FD-4E98-A6E8-A0E269CF1DF6}"/>
    <cellStyle name="Input 2 2 7 2 6" xfId="27464" xr:uid="{BECA6580-D5CD-4353-912C-8A57BD55133C}"/>
    <cellStyle name="Input 2 2 7 3" xfId="22396" xr:uid="{FEDF78BD-5EA8-4AA1-A64D-4EF865F3EFDF}"/>
    <cellStyle name="Input 2 2 7 3 2" xfId="25096" xr:uid="{03442B28-394C-458E-AE86-BF3662D67CC2}"/>
    <cellStyle name="Input 2 2 7 3 2 2" xfId="29927" xr:uid="{1985E1D7-A1BD-46FD-AED0-F6111B308F17}"/>
    <cellStyle name="Input 2 2 7 3 3" xfId="28583" xr:uid="{673E4916-A0A6-4D7D-BDC8-0FE35B1766A1}"/>
    <cellStyle name="Input 2 2 7 4" xfId="23773" xr:uid="{7254D2BB-525A-4820-B620-8697975C67A3}"/>
    <cellStyle name="Input 2 2 7 4 2" xfId="25968" xr:uid="{3728B1E7-A913-4E53-B79D-A917E368ADCE}"/>
    <cellStyle name="Input 2 2 7 4 2 2" xfId="30794" xr:uid="{E33D0D29-8648-44CD-8AA2-E190EC7D5B5E}"/>
    <cellStyle name="Input 2 2 7 5" xfId="21538" xr:uid="{B4B5F2A4-89D8-4C4B-B385-5870AE03C283}"/>
    <cellStyle name="Input 2 2 7 5 2" xfId="27728" xr:uid="{EE250AC7-AF60-4D3A-8603-783A04457905}"/>
    <cellStyle name="Input 2 2 7 6" xfId="26857" xr:uid="{6231D97A-EB94-4F43-B240-723F6100742E}"/>
    <cellStyle name="Input 2 2 8" xfId="9375" xr:uid="{00000000-0005-0000-0000-000023250000}"/>
    <cellStyle name="Input 2 2 8 2" xfId="21266" xr:uid="{00000000-0005-0000-0000-000024250000}"/>
    <cellStyle name="Input 2 2 8 2 2" xfId="22998" xr:uid="{9826E5F3-B41C-4EEA-A3EA-D79D753993E7}"/>
    <cellStyle name="Input 2 2 8 2 2 2" xfId="25698" xr:uid="{3A9F8BA1-1DC6-447A-BF70-83B5C048942A}"/>
    <cellStyle name="Input 2 2 8 2 2 2 2" xfId="30529" xr:uid="{4B1DF8B7-B287-4FBD-9EBC-169CCB8B9A28}"/>
    <cellStyle name="Input 2 2 8 2 2 3" xfId="29185" xr:uid="{B84D5755-B0C6-4935-B30E-2B1269DE4B6F}"/>
    <cellStyle name="Input 2 2 8 2 3" xfId="24383" xr:uid="{F00ACEBF-3C0C-475D-B1F7-D6AC5FFF5709}"/>
    <cellStyle name="Input 2 2 8 2 3 2" xfId="26578" xr:uid="{2E0C4DE4-37E0-4FF0-B571-3D80B7F70A14}"/>
    <cellStyle name="Input 2 2 8 2 3 2 2" xfId="31224" xr:uid="{30324063-0989-4F5A-8476-378DB58B2F84}"/>
    <cellStyle name="Input 2 2 8 2 4" xfId="22143" xr:uid="{33AA9D6A-2590-4025-B096-38530D7778DE}"/>
    <cellStyle name="Input 2 2 8 2 4 2" xfId="28330" xr:uid="{297387BC-4B36-456E-A546-FFE016CCB639}"/>
    <cellStyle name="Input 2 2 8 2 5" xfId="24843" xr:uid="{DBBB5EA6-712D-404B-9ED7-AA614594054A}"/>
    <cellStyle name="Input 2 2 8 2 5 2" xfId="29677" xr:uid="{CA913CBD-3466-4EDF-A9A8-C630A4931F10}"/>
    <cellStyle name="Input 2 2 8 2 6" xfId="27463" xr:uid="{505FE660-567D-46AA-8D61-88CD3FB09CA0}"/>
    <cellStyle name="Input 2 2 8 3" xfId="22397" xr:uid="{29186436-71BB-488C-9ACE-40A242AF2728}"/>
    <cellStyle name="Input 2 2 8 3 2" xfId="25097" xr:uid="{8683B4E7-744F-47AF-B001-E12A2D15006C}"/>
    <cellStyle name="Input 2 2 8 3 2 2" xfId="29928" xr:uid="{615A8EB5-1C8A-4F60-BE07-3FDA2EB44078}"/>
    <cellStyle name="Input 2 2 8 3 3" xfId="28584" xr:uid="{3362E29E-F715-4E76-877A-61702CA05F86}"/>
    <cellStyle name="Input 2 2 8 4" xfId="23774" xr:uid="{6AF99C0F-1863-4819-B0B2-718DB5BBC593}"/>
    <cellStyle name="Input 2 2 8 4 2" xfId="25969" xr:uid="{4CD9AA8E-011B-4CAF-B1C2-4EE3AD110240}"/>
    <cellStyle name="Input 2 2 8 4 2 2" xfId="30795" xr:uid="{793E9EFE-02DF-4EF1-83EC-D13B7AC2488F}"/>
    <cellStyle name="Input 2 2 8 5" xfId="21539" xr:uid="{6E7B22BC-4593-475D-8555-63ACBF044AC4}"/>
    <cellStyle name="Input 2 2 8 5 2" xfId="27729" xr:uid="{5F953365-D493-47CE-8A51-BA61513F9FEC}"/>
    <cellStyle name="Input 2 2 8 6" xfId="26858" xr:uid="{01DD51A2-C56F-4473-8E97-2C2D62AE0252}"/>
    <cellStyle name="Input 2 2 9" xfId="9376" xr:uid="{00000000-0005-0000-0000-000025250000}"/>
    <cellStyle name="Input 2 2 9 2" xfId="21265" xr:uid="{00000000-0005-0000-0000-000026250000}"/>
    <cellStyle name="Input 2 2 9 2 2" xfId="22997" xr:uid="{0C06C1B2-6595-4F54-9574-4DA76A8E358C}"/>
    <cellStyle name="Input 2 2 9 2 2 2" xfId="25697" xr:uid="{D32627B1-6189-41D7-BB2D-2D8CD36514C5}"/>
    <cellStyle name="Input 2 2 9 2 2 2 2" xfId="30528" xr:uid="{8B41B538-C0DB-4DE9-9313-729153544D0E}"/>
    <cellStyle name="Input 2 2 9 2 2 3" xfId="29184" xr:uid="{3BCBD820-F38B-475B-9158-C2C1CAF770A3}"/>
    <cellStyle name="Input 2 2 9 2 3" xfId="24382" xr:uid="{52CD8B06-2180-46ED-A536-2CB859634501}"/>
    <cellStyle name="Input 2 2 9 2 3 2" xfId="26577" xr:uid="{E2D1D3A9-EA78-49E0-AF93-24321F06263C}"/>
    <cellStyle name="Input 2 2 9 2 3 2 2" xfId="31223" xr:uid="{4CF17173-A0AA-4A38-9D76-D901C40CE2DB}"/>
    <cellStyle name="Input 2 2 9 2 4" xfId="22142" xr:uid="{D12A1CB8-8CB1-40D4-9558-47B409CD74F5}"/>
    <cellStyle name="Input 2 2 9 2 4 2" xfId="28329" xr:uid="{70AEFC87-54B5-42EA-98C6-407D96017730}"/>
    <cellStyle name="Input 2 2 9 2 5" xfId="24842" xr:uid="{16B88C58-62A0-4F41-B024-CB5A12230420}"/>
    <cellStyle name="Input 2 2 9 2 5 2" xfId="29676" xr:uid="{0AB4160E-5CFF-4A91-ADB1-899610F28658}"/>
    <cellStyle name="Input 2 2 9 2 6" xfId="27462" xr:uid="{C1279A3A-26CF-4AD5-86F2-45DB516A1B94}"/>
    <cellStyle name="Input 2 2 9 3" xfId="22398" xr:uid="{C3D05F1E-DE1F-434E-97F3-3C6C12349CF3}"/>
    <cellStyle name="Input 2 2 9 3 2" xfId="25098" xr:uid="{0C8A8DF0-401E-4C46-BDA3-3E5C1BEE1927}"/>
    <cellStyle name="Input 2 2 9 3 2 2" xfId="29929" xr:uid="{C58B583B-51AF-4460-8695-DA3D747187A8}"/>
    <cellStyle name="Input 2 2 9 3 3" xfId="28585" xr:uid="{1DD46A46-E0DC-4F06-976B-6635B327EB8F}"/>
    <cellStyle name="Input 2 2 9 4" xfId="23775" xr:uid="{5D935DFD-F82E-4570-8D92-4045C243E2C4}"/>
    <cellStyle name="Input 2 2 9 4 2" xfId="25970" xr:uid="{3BBAA1C8-D5D8-4713-A676-76F2DC985382}"/>
    <cellStyle name="Input 2 2 9 4 2 2" xfId="30796" xr:uid="{6AC0E415-BB04-4986-BB64-7E55EBA5FF5C}"/>
    <cellStyle name="Input 2 2 9 5" xfId="21540" xr:uid="{7FD949D9-377D-4C8E-AEB1-A508283B9683}"/>
    <cellStyle name="Input 2 2 9 5 2" xfId="27730" xr:uid="{D8976611-94A1-4431-B3C6-9FA852D01C4B}"/>
    <cellStyle name="Input 2 2 9 6" xfId="26859" xr:uid="{1BE13142-B783-4E9B-AE38-31E6C1A4B3F1}"/>
    <cellStyle name="Input 2 20" xfId="21498" xr:uid="{A78DFA35-3DDB-4045-B1C1-2665B60D21A2}"/>
    <cellStyle name="Input 2 20 2" xfId="27688" xr:uid="{78387AED-FF55-4B73-B15C-6CBE089E9A36}"/>
    <cellStyle name="Input 2 21" xfId="26817" xr:uid="{225D4839-D211-4529-BF39-54D8A9E22424}"/>
    <cellStyle name="Input 2 3" xfId="9377" xr:uid="{00000000-0005-0000-0000-000027250000}"/>
    <cellStyle name="Input 2 3 2" xfId="9378" xr:uid="{00000000-0005-0000-0000-000028250000}"/>
    <cellStyle name="Input 2 3 2 2" xfId="21264" xr:uid="{00000000-0005-0000-0000-000029250000}"/>
    <cellStyle name="Input 2 3 2 2 2" xfId="22996" xr:uid="{5D6A3C5F-4229-4326-B2A8-5359926F185E}"/>
    <cellStyle name="Input 2 3 2 2 2 2" xfId="25696" xr:uid="{7F04538C-E3A2-427A-B5B1-B4CE2DF288B7}"/>
    <cellStyle name="Input 2 3 2 2 2 2 2" xfId="30527" xr:uid="{9E8CBC64-6EF1-493F-9DC2-EE01170D681A}"/>
    <cellStyle name="Input 2 3 2 2 2 3" xfId="29183" xr:uid="{BF547CB7-7EBF-42A0-8125-812BF934657E}"/>
    <cellStyle name="Input 2 3 2 2 3" xfId="24381" xr:uid="{6588A59C-9F97-4FB4-8775-7D0462D10441}"/>
    <cellStyle name="Input 2 3 2 2 3 2" xfId="26576" xr:uid="{A2D80E95-61B8-49BC-B376-8E38AD7D46B0}"/>
    <cellStyle name="Input 2 3 2 2 3 2 2" xfId="31222" xr:uid="{5370134C-D736-4D0D-9039-F4ED2AF39D8E}"/>
    <cellStyle name="Input 2 3 2 2 4" xfId="22141" xr:uid="{2BDFDE41-C844-4832-AB61-C6ADCE2EBCE4}"/>
    <cellStyle name="Input 2 3 2 2 4 2" xfId="28328" xr:uid="{B92D0E91-6F57-448A-ABD1-E91A7C9C5069}"/>
    <cellStyle name="Input 2 3 2 2 5" xfId="24841" xr:uid="{92047E28-6ECA-4707-91A5-A60B8E3A0417}"/>
    <cellStyle name="Input 2 3 2 2 5 2" xfId="29675" xr:uid="{16C57144-88E1-4EDA-A2F3-146FCFFAE300}"/>
    <cellStyle name="Input 2 3 2 2 6" xfId="27461" xr:uid="{61F538B4-687C-4796-B677-BC66C9242186}"/>
    <cellStyle name="Input 2 3 2 3" xfId="22399" xr:uid="{FC273D1A-CB43-4579-A07C-D34AE333B891}"/>
    <cellStyle name="Input 2 3 2 3 2" xfId="25099" xr:uid="{30B26AC5-DAC0-4A15-A9BF-500B1D2EABF8}"/>
    <cellStyle name="Input 2 3 2 3 2 2" xfId="29930" xr:uid="{17D07900-F518-476E-960D-3F352B565028}"/>
    <cellStyle name="Input 2 3 2 3 3" xfId="28586" xr:uid="{F7B41CA8-6B9F-4273-8785-B3A91D9A06B2}"/>
    <cellStyle name="Input 2 3 2 4" xfId="23776" xr:uid="{7D9A9C32-FED0-4BE9-8C47-796F661F9955}"/>
    <cellStyle name="Input 2 3 2 4 2" xfId="25971" xr:uid="{C81635D8-0ECC-481D-B1DA-6F5D76B0DF3B}"/>
    <cellStyle name="Input 2 3 2 4 2 2" xfId="30797" xr:uid="{F3330F8C-292C-47FE-A623-18E491633073}"/>
    <cellStyle name="Input 2 3 2 5" xfId="21541" xr:uid="{594B368A-27F1-4ABA-A587-DFC28F8F23BA}"/>
    <cellStyle name="Input 2 3 2 5 2" xfId="27731" xr:uid="{3A8DE623-101A-4EB2-87B9-8A0F22B16C12}"/>
    <cellStyle name="Input 2 3 2 6" xfId="26860" xr:uid="{85D3A248-A6A6-48EB-A1D2-AC6638919ED5}"/>
    <cellStyle name="Input 2 3 3" xfId="9379" xr:uid="{00000000-0005-0000-0000-00002A250000}"/>
    <cellStyle name="Input 2 3 3 2" xfId="21263" xr:uid="{00000000-0005-0000-0000-00002B250000}"/>
    <cellStyle name="Input 2 3 3 2 2" xfId="22995" xr:uid="{47D05309-D380-477C-B186-A0297D8B260F}"/>
    <cellStyle name="Input 2 3 3 2 2 2" xfId="25695" xr:uid="{FE618BCA-6BB1-450D-913D-714971492959}"/>
    <cellStyle name="Input 2 3 3 2 2 2 2" xfId="30526" xr:uid="{CF1F9FD9-2A07-46C7-9E07-ED93B5E24468}"/>
    <cellStyle name="Input 2 3 3 2 2 3" xfId="29182" xr:uid="{B72F0BE7-8747-4F23-B869-331474F91367}"/>
    <cellStyle name="Input 2 3 3 2 3" xfId="24380" xr:uid="{DEADBA50-C506-42E7-ABC1-F57B550153A4}"/>
    <cellStyle name="Input 2 3 3 2 3 2" xfId="26575" xr:uid="{974754A3-10E8-4EC2-98CA-DE103E36C911}"/>
    <cellStyle name="Input 2 3 3 2 3 2 2" xfId="31221" xr:uid="{FBFAC196-F219-4078-B1B2-8664BB5F52CE}"/>
    <cellStyle name="Input 2 3 3 2 4" xfId="22140" xr:uid="{EFC52226-B4FE-4A5E-88DB-0524FFEBAE5B}"/>
    <cellStyle name="Input 2 3 3 2 4 2" xfId="28327" xr:uid="{589A3F25-A78F-4B9A-ABE0-EFDC5E762F9D}"/>
    <cellStyle name="Input 2 3 3 2 5" xfId="24840" xr:uid="{84D88A3E-54EA-4E3C-9265-0E020FABFEA8}"/>
    <cellStyle name="Input 2 3 3 2 5 2" xfId="29674" xr:uid="{B6B93548-7A7D-48E4-8871-867F5ADD7730}"/>
    <cellStyle name="Input 2 3 3 2 6" xfId="27460" xr:uid="{E5C6C533-953D-44E3-8924-0DC414CEA299}"/>
    <cellStyle name="Input 2 3 3 3" xfId="22400" xr:uid="{BEF02F59-0043-4B33-B1BC-51013375C5CD}"/>
    <cellStyle name="Input 2 3 3 3 2" xfId="25100" xr:uid="{427D872A-3346-435A-9A13-A99002E0F90A}"/>
    <cellStyle name="Input 2 3 3 3 2 2" xfId="29931" xr:uid="{B3098A4A-47ED-4759-BED2-93CAEDBC5F13}"/>
    <cellStyle name="Input 2 3 3 3 3" xfId="28587" xr:uid="{37571C24-95E9-471F-B638-940C692564AB}"/>
    <cellStyle name="Input 2 3 3 4" xfId="23777" xr:uid="{1D1650BD-50A4-445A-AA03-3F458D4DFEB8}"/>
    <cellStyle name="Input 2 3 3 4 2" xfId="25972" xr:uid="{034195FD-2D09-48C1-BB3C-C528AC87803E}"/>
    <cellStyle name="Input 2 3 3 4 2 2" xfId="30798" xr:uid="{708B54B1-FD73-435F-BFED-CF7F936D7A24}"/>
    <cellStyle name="Input 2 3 3 5" xfId="21542" xr:uid="{AC947553-C9D4-4752-83A7-F72B9ADD15A5}"/>
    <cellStyle name="Input 2 3 3 5 2" xfId="27732" xr:uid="{81FDFA5C-8355-4944-B304-4085DA673A3B}"/>
    <cellStyle name="Input 2 3 3 6" xfId="26861" xr:uid="{66CFAA8C-2FDC-47E6-9276-B97650873980}"/>
    <cellStyle name="Input 2 3 4" xfId="9380" xr:uid="{00000000-0005-0000-0000-00002C250000}"/>
    <cellStyle name="Input 2 3 4 2" xfId="21262" xr:uid="{00000000-0005-0000-0000-00002D250000}"/>
    <cellStyle name="Input 2 3 4 2 2" xfId="22994" xr:uid="{43B84FED-385E-42F7-8784-7034E6C4324D}"/>
    <cellStyle name="Input 2 3 4 2 2 2" xfId="25694" xr:uid="{4727D6D8-D018-47E8-AA39-A45FBDF18078}"/>
    <cellStyle name="Input 2 3 4 2 2 2 2" xfId="30525" xr:uid="{F2CFDF8F-22C5-4FBE-A62A-11C2128FDB4B}"/>
    <cellStyle name="Input 2 3 4 2 2 3" xfId="29181" xr:uid="{5CB3F70C-1665-4A09-80AD-B6DA9C53CEB6}"/>
    <cellStyle name="Input 2 3 4 2 3" xfId="24379" xr:uid="{40149509-F63B-4DCF-9BBA-11CFFFF214FE}"/>
    <cellStyle name="Input 2 3 4 2 3 2" xfId="26574" xr:uid="{095B0C7A-4AA9-4CF8-A68E-95C0F75B03A6}"/>
    <cellStyle name="Input 2 3 4 2 3 2 2" xfId="31220" xr:uid="{7CEF6607-2172-488F-B87E-7F440E4CB8AA}"/>
    <cellStyle name="Input 2 3 4 2 4" xfId="22139" xr:uid="{6D5C0D95-E971-4C0C-AB3A-F3A1D8098E67}"/>
    <cellStyle name="Input 2 3 4 2 4 2" xfId="28326" xr:uid="{2CCDA365-A510-4CD3-8F69-8371AE733A1F}"/>
    <cellStyle name="Input 2 3 4 2 5" xfId="24839" xr:uid="{5B020828-EA8C-4658-9DF9-394C6354863B}"/>
    <cellStyle name="Input 2 3 4 2 5 2" xfId="29673" xr:uid="{7DED0BB3-7115-48F3-B990-D7519B9206D0}"/>
    <cellStyle name="Input 2 3 4 2 6" xfId="27459" xr:uid="{5C6EE177-2732-4953-A677-2FAEA008F948}"/>
    <cellStyle name="Input 2 3 4 3" xfId="22401" xr:uid="{8160CBC4-9FD9-4E4F-8262-5C7746DDB649}"/>
    <cellStyle name="Input 2 3 4 3 2" xfId="25101" xr:uid="{D779BE92-DFB6-4394-A1FF-8D7DC90C4E1B}"/>
    <cellStyle name="Input 2 3 4 3 2 2" xfId="29932" xr:uid="{7B839268-4BF0-444F-A8A5-A8DC825DA37C}"/>
    <cellStyle name="Input 2 3 4 3 3" xfId="28588" xr:uid="{BC70A298-1420-4E99-A88B-773362026B52}"/>
    <cellStyle name="Input 2 3 4 4" xfId="23778" xr:uid="{827D1031-6DE5-437A-8722-F06D879AB9F6}"/>
    <cellStyle name="Input 2 3 4 4 2" xfId="25973" xr:uid="{9A081311-327C-4E76-82A8-B9E57F62F730}"/>
    <cellStyle name="Input 2 3 4 4 2 2" xfId="30799" xr:uid="{7FF0CF71-36D7-43B7-A442-3A960712CD30}"/>
    <cellStyle name="Input 2 3 4 5" xfId="21543" xr:uid="{4AF2C086-F7AB-4794-9498-FED01F077C4A}"/>
    <cellStyle name="Input 2 3 4 5 2" xfId="27733" xr:uid="{6E9C2326-48CA-4267-BBC2-8ABB59C0DCC9}"/>
    <cellStyle name="Input 2 3 4 6" xfId="26862" xr:uid="{952DACB9-35D7-4C3E-9AAE-0F23B03D081A}"/>
    <cellStyle name="Input 2 3 5" xfId="9381" xr:uid="{00000000-0005-0000-0000-00002E250000}"/>
    <cellStyle name="Input 2 3 5 2" xfId="21261" xr:uid="{00000000-0005-0000-0000-00002F250000}"/>
    <cellStyle name="Input 2 3 5 2 2" xfId="22993" xr:uid="{07D0C2C4-FC26-4096-9AA0-E4E15EAF2E82}"/>
    <cellStyle name="Input 2 3 5 2 2 2" xfId="25693" xr:uid="{A418F51E-6BC4-4505-A97E-A31CD86A848A}"/>
    <cellStyle name="Input 2 3 5 2 2 2 2" xfId="30524" xr:uid="{CC4C1B9D-17D5-4360-B6EB-9DB3BCC02F17}"/>
    <cellStyle name="Input 2 3 5 2 2 3" xfId="29180" xr:uid="{8F08365E-5B41-4B3B-824E-F6C6BCEB5DE1}"/>
    <cellStyle name="Input 2 3 5 2 3" xfId="24378" xr:uid="{AAE01E3F-4D38-4AD1-AF45-B5560D24C45C}"/>
    <cellStyle name="Input 2 3 5 2 3 2" xfId="26573" xr:uid="{8EE181BD-4DBB-4B34-A1B9-D7A24780920A}"/>
    <cellStyle name="Input 2 3 5 2 3 2 2" xfId="31219" xr:uid="{E50FDA8A-927B-4FFE-B608-3350F3622D33}"/>
    <cellStyle name="Input 2 3 5 2 4" xfId="22138" xr:uid="{B17E9C51-1B1D-47A5-B991-210EF7E76138}"/>
    <cellStyle name="Input 2 3 5 2 4 2" xfId="28325" xr:uid="{664C8F96-2965-4C75-9554-B456DB802740}"/>
    <cellStyle name="Input 2 3 5 2 5" xfId="24838" xr:uid="{96273A11-9E22-4434-AE46-22B29E9BF0C6}"/>
    <cellStyle name="Input 2 3 5 2 5 2" xfId="29672" xr:uid="{8C7A8268-6A75-4BE2-9126-E447A7AA4246}"/>
    <cellStyle name="Input 2 3 5 2 6" xfId="27458" xr:uid="{1B63D289-41F5-49A3-A410-93174CAD946B}"/>
    <cellStyle name="Input 2 3 5 3" xfId="22402" xr:uid="{7F51917D-AC48-43EC-9002-AC02AFB23FCB}"/>
    <cellStyle name="Input 2 3 5 3 2" xfId="25102" xr:uid="{73A65700-0623-49C1-A21B-8522313B9FD9}"/>
    <cellStyle name="Input 2 3 5 3 2 2" xfId="29933" xr:uid="{738C8758-102A-4022-A49C-8F808DB53D23}"/>
    <cellStyle name="Input 2 3 5 3 3" xfId="28589" xr:uid="{F0880E0A-76CB-4465-AD8B-B2E84E92BF04}"/>
    <cellStyle name="Input 2 3 5 4" xfId="23779" xr:uid="{EBC21F8D-7A44-4F47-B58B-F1FD8F5510A9}"/>
    <cellStyle name="Input 2 3 5 4 2" xfId="25974" xr:uid="{C5FD468C-B368-48CB-B0BC-A5D1CBA8A349}"/>
    <cellStyle name="Input 2 3 5 4 2 2" xfId="30800" xr:uid="{DBE9D326-5032-443F-8194-98B3F5C10729}"/>
    <cellStyle name="Input 2 3 5 5" xfId="21544" xr:uid="{7FF80ACE-3344-4811-807F-9C4903246188}"/>
    <cellStyle name="Input 2 3 5 5 2" xfId="27734" xr:uid="{3DCF99D2-371A-4567-B71B-0E60B5528BF1}"/>
    <cellStyle name="Input 2 3 5 6" xfId="26863" xr:uid="{D7D8E099-4AFE-4F55-89F2-F379BB09BE13}"/>
    <cellStyle name="Input 2 4" xfId="9382" xr:uid="{00000000-0005-0000-0000-000030250000}"/>
    <cellStyle name="Input 2 4 2" xfId="9383" xr:uid="{00000000-0005-0000-0000-000031250000}"/>
    <cellStyle name="Input 2 4 2 2" xfId="21260" xr:uid="{00000000-0005-0000-0000-000032250000}"/>
    <cellStyle name="Input 2 4 2 2 2" xfId="22992" xr:uid="{79E1EFA1-8CBE-4F06-A4D1-E53B6BA43765}"/>
    <cellStyle name="Input 2 4 2 2 2 2" xfId="25692" xr:uid="{54BB22FD-C4ED-4D56-939F-5019FBCAD346}"/>
    <cellStyle name="Input 2 4 2 2 2 2 2" xfId="30523" xr:uid="{CDEA17A2-93E1-44FC-BAAF-8DB7A8BC1B28}"/>
    <cellStyle name="Input 2 4 2 2 2 3" xfId="29179" xr:uid="{400AE41B-7202-4D29-B547-5E6FE75448EC}"/>
    <cellStyle name="Input 2 4 2 2 3" xfId="24377" xr:uid="{5A4A6C03-443E-4D9A-BEB4-3C0E841EC55E}"/>
    <cellStyle name="Input 2 4 2 2 3 2" xfId="26572" xr:uid="{F6B7F746-2AA4-4D96-BDCD-4E6279E340D9}"/>
    <cellStyle name="Input 2 4 2 2 3 2 2" xfId="31218" xr:uid="{BD4AA44E-37C5-46E8-B225-CBB011828710}"/>
    <cellStyle name="Input 2 4 2 2 4" xfId="22137" xr:uid="{91BD7046-F0F6-4C0B-B6E3-B9D0E5C7E5EA}"/>
    <cellStyle name="Input 2 4 2 2 4 2" xfId="28324" xr:uid="{CA29F783-53C3-4223-96EE-3176869D9BBD}"/>
    <cellStyle name="Input 2 4 2 2 5" xfId="24837" xr:uid="{30A64F89-7B28-4391-B495-5B42B4CF4E19}"/>
    <cellStyle name="Input 2 4 2 2 5 2" xfId="29671" xr:uid="{70B915C5-2659-46AF-91C2-E48104B495C9}"/>
    <cellStyle name="Input 2 4 2 2 6" xfId="27457" xr:uid="{E05691F5-C80B-4EA5-BC5E-D826E9DC73C3}"/>
    <cellStyle name="Input 2 4 2 3" xfId="22403" xr:uid="{CDAB55FE-D265-4AF7-A866-9A28E4FCE49B}"/>
    <cellStyle name="Input 2 4 2 3 2" xfId="25103" xr:uid="{DBF50FD2-F7AC-4295-8FEC-897ADFA75D87}"/>
    <cellStyle name="Input 2 4 2 3 2 2" xfId="29934" xr:uid="{58D0F229-A9CA-4E6A-A2EB-6C4399A231AC}"/>
    <cellStyle name="Input 2 4 2 3 3" xfId="28590" xr:uid="{47B2C11A-3D4F-4363-9D17-78C0E194820A}"/>
    <cellStyle name="Input 2 4 2 4" xfId="23780" xr:uid="{A4DEFD48-4474-42DF-9DF5-EE7D40C2BDD3}"/>
    <cellStyle name="Input 2 4 2 4 2" xfId="25975" xr:uid="{391BEB04-0FB6-4706-BA9B-B084E0FA9A72}"/>
    <cellStyle name="Input 2 4 2 4 2 2" xfId="30801" xr:uid="{F7C2C341-EE7E-4A48-BBF5-2DDBDA8F5564}"/>
    <cellStyle name="Input 2 4 2 5" xfId="21545" xr:uid="{23288031-7F1D-4892-9EAA-FD8B186314CE}"/>
    <cellStyle name="Input 2 4 2 5 2" xfId="27735" xr:uid="{39211C4C-377C-4298-9F3C-6334E09AC250}"/>
    <cellStyle name="Input 2 4 2 6" xfId="26864" xr:uid="{E5E0D4A7-7B37-48FD-A9B0-64D31CF0EE77}"/>
    <cellStyle name="Input 2 4 3" xfId="9384" xr:uid="{00000000-0005-0000-0000-000033250000}"/>
    <cellStyle name="Input 2 4 3 2" xfId="21259" xr:uid="{00000000-0005-0000-0000-000034250000}"/>
    <cellStyle name="Input 2 4 3 2 2" xfId="22991" xr:uid="{C3B9439D-BFE0-4A45-A689-F5F9AE74F16F}"/>
    <cellStyle name="Input 2 4 3 2 2 2" xfId="25691" xr:uid="{1F817401-0662-4E87-A5E8-1E883F5C3CE7}"/>
    <cellStyle name="Input 2 4 3 2 2 2 2" xfId="30522" xr:uid="{5586FDEB-F51B-4283-9722-EFDBDF8830AE}"/>
    <cellStyle name="Input 2 4 3 2 2 3" xfId="29178" xr:uid="{78903347-21AE-4907-B004-41692F9D17FE}"/>
    <cellStyle name="Input 2 4 3 2 3" xfId="24376" xr:uid="{EF93D636-47FD-4A0E-8952-84EEA6003ED7}"/>
    <cellStyle name="Input 2 4 3 2 3 2" xfId="26571" xr:uid="{7A3714AB-EE76-4C03-BE40-652CD05885DD}"/>
    <cellStyle name="Input 2 4 3 2 3 2 2" xfId="31217" xr:uid="{FDCF11E8-5C26-42FC-BB94-D9FC53183AF6}"/>
    <cellStyle name="Input 2 4 3 2 4" xfId="22136" xr:uid="{4A9BE668-FEA3-4539-9269-25071B99C8BC}"/>
    <cellStyle name="Input 2 4 3 2 4 2" xfId="28323" xr:uid="{E0869F6A-B679-4B16-8CF6-C80119717AA1}"/>
    <cellStyle name="Input 2 4 3 2 5" xfId="24836" xr:uid="{3236CCE6-CF9B-495A-9B52-A33A7C606BE5}"/>
    <cellStyle name="Input 2 4 3 2 5 2" xfId="29670" xr:uid="{DC27D354-C23B-4133-BB9D-073887ABB2AA}"/>
    <cellStyle name="Input 2 4 3 2 6" xfId="27456" xr:uid="{22D5673C-624D-4EB3-81A3-1B3DFA8DBB4E}"/>
    <cellStyle name="Input 2 4 3 3" xfId="22404" xr:uid="{634242DC-A996-4DBA-A947-6C3AB27C0196}"/>
    <cellStyle name="Input 2 4 3 3 2" xfId="25104" xr:uid="{1C6D12B1-A75C-433E-AA33-69BFFEA3AD43}"/>
    <cellStyle name="Input 2 4 3 3 2 2" xfId="29935" xr:uid="{820D9560-1F9A-4070-9D38-AC8AE46150B8}"/>
    <cellStyle name="Input 2 4 3 3 3" xfId="28591" xr:uid="{ECE7073B-AC2D-4B11-AC4B-AEDFC3DEDF9D}"/>
    <cellStyle name="Input 2 4 3 4" xfId="23781" xr:uid="{C5D31F77-B1CD-44FD-82A1-D2108C369AC7}"/>
    <cellStyle name="Input 2 4 3 4 2" xfId="25976" xr:uid="{444417F6-0FC6-4AF5-8569-DABE278C0240}"/>
    <cellStyle name="Input 2 4 3 4 2 2" xfId="30802" xr:uid="{3C6EE7B9-A813-4206-A842-D2140F987F1C}"/>
    <cellStyle name="Input 2 4 3 5" xfId="21546" xr:uid="{060018FD-D9DF-4679-AFC2-19DF62CDF706}"/>
    <cellStyle name="Input 2 4 3 5 2" xfId="27736" xr:uid="{9CA78302-8849-4EE4-AF57-90F9011CB1DB}"/>
    <cellStyle name="Input 2 4 3 6" xfId="26865" xr:uid="{A38ADCC6-5D46-4D36-B964-0E21C8209967}"/>
    <cellStyle name="Input 2 4 4" xfId="9385" xr:uid="{00000000-0005-0000-0000-000035250000}"/>
    <cellStyle name="Input 2 4 4 2" xfId="21258" xr:uid="{00000000-0005-0000-0000-000036250000}"/>
    <cellStyle name="Input 2 4 4 2 2" xfId="22990" xr:uid="{52416650-BA0C-48BA-A05C-009A6083274C}"/>
    <cellStyle name="Input 2 4 4 2 2 2" xfId="25690" xr:uid="{A492F197-119C-4CBB-B184-5CF4FBFEADE9}"/>
    <cellStyle name="Input 2 4 4 2 2 2 2" xfId="30521" xr:uid="{29D8DBAF-31D2-4763-B89B-F870E6D8A870}"/>
    <cellStyle name="Input 2 4 4 2 2 3" xfId="29177" xr:uid="{A26A24BA-D59C-4BAF-BBC0-B0C04B086EE6}"/>
    <cellStyle name="Input 2 4 4 2 3" xfId="24375" xr:uid="{5A2167BD-16DF-4BEE-92BF-792FA5271C48}"/>
    <cellStyle name="Input 2 4 4 2 3 2" xfId="26570" xr:uid="{D7A74934-03EE-485B-8842-4F19E4B4CDF4}"/>
    <cellStyle name="Input 2 4 4 2 3 2 2" xfId="31216" xr:uid="{124F23A8-6B72-4DD9-9F27-4F45FFAA6D55}"/>
    <cellStyle name="Input 2 4 4 2 4" xfId="22135" xr:uid="{58BA83F8-97DA-41EF-89A6-F9F9D67592AC}"/>
    <cellStyle name="Input 2 4 4 2 4 2" xfId="28322" xr:uid="{997D5E00-6666-486E-812A-82295B9F2F0B}"/>
    <cellStyle name="Input 2 4 4 2 5" xfId="24835" xr:uid="{F60362C8-4C56-49B0-8E2D-074E7BD4E263}"/>
    <cellStyle name="Input 2 4 4 2 5 2" xfId="29669" xr:uid="{807737E7-AD6E-4580-B601-F674849E08AC}"/>
    <cellStyle name="Input 2 4 4 2 6" xfId="27455" xr:uid="{6A3890FC-189C-4576-B73E-B6C23ACA4BF0}"/>
    <cellStyle name="Input 2 4 4 3" xfId="22405" xr:uid="{80391FF2-AAA5-4E4B-B565-8D2180271466}"/>
    <cellStyle name="Input 2 4 4 3 2" xfId="25105" xr:uid="{9272696D-E6CC-4CC8-A853-B0C2E988CB93}"/>
    <cellStyle name="Input 2 4 4 3 2 2" xfId="29936" xr:uid="{2E1CFAD5-6821-447C-AA3E-B021F97B0427}"/>
    <cellStyle name="Input 2 4 4 3 3" xfId="28592" xr:uid="{B020E9D7-9E7E-40DB-A0FF-E656FF846AB9}"/>
    <cellStyle name="Input 2 4 4 4" xfId="23782" xr:uid="{EA1A2D41-66FD-41D4-94A9-114EC23E2CC2}"/>
    <cellStyle name="Input 2 4 4 4 2" xfId="25977" xr:uid="{5B55F421-06E7-40B7-96F2-EE338E07C8EE}"/>
    <cellStyle name="Input 2 4 4 4 2 2" xfId="30803" xr:uid="{22DC3557-00C4-4FDB-90F5-43EB09C8E2F7}"/>
    <cellStyle name="Input 2 4 4 5" xfId="21547" xr:uid="{ADF353D2-4287-4C24-A13D-6BEA1800624E}"/>
    <cellStyle name="Input 2 4 4 5 2" xfId="27737" xr:uid="{87697EAC-01CA-427F-A41C-CEE35A16CDE4}"/>
    <cellStyle name="Input 2 4 4 6" xfId="26866" xr:uid="{8EB73AF1-EDFC-4C47-BB1E-AFCD29B8D22B}"/>
    <cellStyle name="Input 2 4 5" xfId="9386" xr:uid="{00000000-0005-0000-0000-000037250000}"/>
    <cellStyle name="Input 2 4 5 2" xfId="21257" xr:uid="{00000000-0005-0000-0000-000038250000}"/>
    <cellStyle name="Input 2 4 5 2 2" xfId="22989" xr:uid="{A3C9B161-9A43-4329-B773-9C8F4234BEA5}"/>
    <cellStyle name="Input 2 4 5 2 2 2" xfId="25689" xr:uid="{77EBF638-BA44-4365-A4D9-3FE07C265098}"/>
    <cellStyle name="Input 2 4 5 2 2 2 2" xfId="30520" xr:uid="{F4A20957-7B89-42A6-9F1D-C1172AA9D73E}"/>
    <cellStyle name="Input 2 4 5 2 2 3" xfId="29176" xr:uid="{24FD4E0E-F3EB-4714-8DD5-157B9ECBDFC9}"/>
    <cellStyle name="Input 2 4 5 2 3" xfId="24374" xr:uid="{8DCEA502-F686-47B7-9BA5-D55FE25AD8CA}"/>
    <cellStyle name="Input 2 4 5 2 3 2" xfId="26569" xr:uid="{55F17BB6-F9D5-4499-BD14-565DA92B371F}"/>
    <cellStyle name="Input 2 4 5 2 3 2 2" xfId="31215" xr:uid="{150A4635-21A8-4789-A2D6-A84B3CFE2D7F}"/>
    <cellStyle name="Input 2 4 5 2 4" xfId="22134" xr:uid="{F3149D16-0974-4BD6-9CFE-548179027A1C}"/>
    <cellStyle name="Input 2 4 5 2 4 2" xfId="28321" xr:uid="{AB5D9DAC-FDA7-4ACF-806B-8F9F5863D4E3}"/>
    <cellStyle name="Input 2 4 5 2 5" xfId="24834" xr:uid="{40E94DE2-61E8-435F-A9FB-5B74385FC4E6}"/>
    <cellStyle name="Input 2 4 5 2 5 2" xfId="29668" xr:uid="{E60503C4-0BA9-41A0-8ACD-A5E76DE4F108}"/>
    <cellStyle name="Input 2 4 5 2 6" xfId="27454" xr:uid="{7C3C0127-6982-4540-9914-5E91A6A37DEA}"/>
    <cellStyle name="Input 2 4 5 3" xfId="22406" xr:uid="{13DE1A56-F7AC-40A2-9068-CC25378F9765}"/>
    <cellStyle name="Input 2 4 5 3 2" xfId="25106" xr:uid="{E7C56DA8-CDB1-41A1-BA74-3C00285E59CE}"/>
    <cellStyle name="Input 2 4 5 3 2 2" xfId="29937" xr:uid="{B5B4DB6E-BC9C-42EF-A03C-EB826262D876}"/>
    <cellStyle name="Input 2 4 5 3 3" xfId="28593" xr:uid="{B5CFEAE7-6543-42A5-BCAF-D75901E71CD2}"/>
    <cellStyle name="Input 2 4 5 4" xfId="23783" xr:uid="{A5927DB8-022A-49BE-AE21-11AF0E18B6F2}"/>
    <cellStyle name="Input 2 4 5 4 2" xfId="25978" xr:uid="{84CC48E3-7601-4E1F-9674-9D91D12B03EA}"/>
    <cellStyle name="Input 2 4 5 4 2 2" xfId="30804" xr:uid="{8114786D-A420-4028-8D78-6EF729E7D9CB}"/>
    <cellStyle name="Input 2 4 5 5" xfId="21548" xr:uid="{E4E0A3AF-BA06-4853-8D88-B57D3DD2E941}"/>
    <cellStyle name="Input 2 4 5 5 2" xfId="27738" xr:uid="{2360AC5F-639A-45BB-9B17-210DD38E074B}"/>
    <cellStyle name="Input 2 4 5 6" xfId="26867" xr:uid="{330CB659-9B0C-4CE4-97A9-BC93ECC582B1}"/>
    <cellStyle name="Input 2 5" xfId="9387" xr:uid="{00000000-0005-0000-0000-000039250000}"/>
    <cellStyle name="Input 2 5 2" xfId="9388" xr:uid="{00000000-0005-0000-0000-00003A250000}"/>
    <cellStyle name="Input 2 5 2 2" xfId="21256" xr:uid="{00000000-0005-0000-0000-00003B250000}"/>
    <cellStyle name="Input 2 5 2 2 2" xfId="22988" xr:uid="{9B093FE7-1372-4BCC-B169-DA386C2E02E0}"/>
    <cellStyle name="Input 2 5 2 2 2 2" xfId="25688" xr:uid="{5C861B8A-98FD-4336-B537-8CD7E397E36D}"/>
    <cellStyle name="Input 2 5 2 2 2 2 2" xfId="30519" xr:uid="{EF5E038D-8F8D-4A22-9BDA-5B42C5F800A7}"/>
    <cellStyle name="Input 2 5 2 2 2 3" xfId="29175" xr:uid="{CF8C382C-A51B-4568-B167-6BE1728D0C71}"/>
    <cellStyle name="Input 2 5 2 2 3" xfId="24373" xr:uid="{6A37CF0F-E57E-4419-BE8B-8914F882EDFB}"/>
    <cellStyle name="Input 2 5 2 2 3 2" xfId="26568" xr:uid="{EC615D62-B0D6-4907-9337-65FF8AD4C546}"/>
    <cellStyle name="Input 2 5 2 2 3 2 2" xfId="31214" xr:uid="{9D190FAF-B583-4708-BEDD-F05B456D1DBE}"/>
    <cellStyle name="Input 2 5 2 2 4" xfId="22133" xr:uid="{E66B56AE-3B6C-4982-AC0E-674A6A4A9EC3}"/>
    <cellStyle name="Input 2 5 2 2 4 2" xfId="28320" xr:uid="{84476C11-2478-48F9-B3A7-F91D4A43FF5C}"/>
    <cellStyle name="Input 2 5 2 2 5" xfId="24833" xr:uid="{540CC149-BC4A-419B-9872-B067A6DDA621}"/>
    <cellStyle name="Input 2 5 2 2 5 2" xfId="29667" xr:uid="{854AB205-8B63-4815-9BF4-22A67C210FBD}"/>
    <cellStyle name="Input 2 5 2 2 6" xfId="27453" xr:uid="{5B565CBF-5549-4818-A4B6-F180E2FB242B}"/>
    <cellStyle name="Input 2 5 2 3" xfId="22407" xr:uid="{AC62FAF2-B4AF-46B2-B21C-6B484E69AA29}"/>
    <cellStyle name="Input 2 5 2 3 2" xfId="25107" xr:uid="{0316A86F-29BB-4B68-9A59-C93D41A981A8}"/>
    <cellStyle name="Input 2 5 2 3 2 2" xfId="29938" xr:uid="{28B1D9C6-CBD1-4D6F-A273-179CD33950B6}"/>
    <cellStyle name="Input 2 5 2 3 3" xfId="28594" xr:uid="{DBE62E1B-EDED-4C21-A887-25A9AF660214}"/>
    <cellStyle name="Input 2 5 2 4" xfId="23784" xr:uid="{A9D0937C-F50B-4E12-8442-B286654CC2BC}"/>
    <cellStyle name="Input 2 5 2 4 2" xfId="25979" xr:uid="{E3C791FA-B19E-4D19-A09E-75421747688A}"/>
    <cellStyle name="Input 2 5 2 4 2 2" xfId="30805" xr:uid="{7A26425E-40D4-4ADB-9036-DC8F26E37EDA}"/>
    <cellStyle name="Input 2 5 2 5" xfId="21549" xr:uid="{E134CC8A-03D4-4DD7-823C-A9C0F10A4F0E}"/>
    <cellStyle name="Input 2 5 2 5 2" xfId="27739" xr:uid="{5E77B46C-33E6-4E4A-AFEA-3253F5B53AF9}"/>
    <cellStyle name="Input 2 5 2 6" xfId="26868" xr:uid="{037BAFD2-05DE-4596-8A58-546CA4225D19}"/>
    <cellStyle name="Input 2 5 3" xfId="9389" xr:uid="{00000000-0005-0000-0000-00003C250000}"/>
    <cellStyle name="Input 2 5 3 2" xfId="21255" xr:uid="{00000000-0005-0000-0000-00003D250000}"/>
    <cellStyle name="Input 2 5 3 2 2" xfId="22987" xr:uid="{8CB74618-5991-44C1-A3EE-1F5EB7DCFC8C}"/>
    <cellStyle name="Input 2 5 3 2 2 2" xfId="25687" xr:uid="{743306A0-BF54-4680-97BF-875A2CBC3798}"/>
    <cellStyle name="Input 2 5 3 2 2 2 2" xfId="30518" xr:uid="{72586B91-96BA-4548-BE67-E9231190C022}"/>
    <cellStyle name="Input 2 5 3 2 2 3" xfId="29174" xr:uid="{4AE2C8F5-CE4C-4C76-830D-39C3F43B4257}"/>
    <cellStyle name="Input 2 5 3 2 3" xfId="24372" xr:uid="{2DB84626-4DA3-43F7-9767-27FEE8C7606E}"/>
    <cellStyle name="Input 2 5 3 2 3 2" xfId="26567" xr:uid="{C16BF675-3C0E-45C6-80C4-C878C4AC9519}"/>
    <cellStyle name="Input 2 5 3 2 3 2 2" xfId="31213" xr:uid="{87ADB254-CA6E-4E8A-921F-6DF176CFE48A}"/>
    <cellStyle name="Input 2 5 3 2 4" xfId="22132" xr:uid="{FCF5503D-5F8D-4CF1-96F6-89E81A3B755C}"/>
    <cellStyle name="Input 2 5 3 2 4 2" xfId="28319" xr:uid="{9E746608-7523-462E-9019-F14CFBB85E59}"/>
    <cellStyle name="Input 2 5 3 2 5" xfId="24832" xr:uid="{6EDA2022-4A7F-4759-BA46-CB5A7D0AA430}"/>
    <cellStyle name="Input 2 5 3 2 5 2" xfId="29666" xr:uid="{AD1AA860-24EC-4A87-A03E-715CF442AEF2}"/>
    <cellStyle name="Input 2 5 3 2 6" xfId="27452" xr:uid="{6C3B7F28-BBC7-4CEA-B3D6-43D7BCC307E1}"/>
    <cellStyle name="Input 2 5 3 3" xfId="22408" xr:uid="{0DC48DAF-C86D-46CB-A911-D0EA30EDFB91}"/>
    <cellStyle name="Input 2 5 3 3 2" xfId="25108" xr:uid="{A6FBAA26-C9D8-4E38-AF06-297441AE092F}"/>
    <cellStyle name="Input 2 5 3 3 2 2" xfId="29939" xr:uid="{5A9684D6-1AF5-42A0-9BF9-92A2E732F661}"/>
    <cellStyle name="Input 2 5 3 3 3" xfId="28595" xr:uid="{A3AA7BF2-02B0-434A-87F8-4E940433C39D}"/>
    <cellStyle name="Input 2 5 3 4" xfId="23785" xr:uid="{87D804A7-FB04-458B-B98C-93862EE3E11D}"/>
    <cellStyle name="Input 2 5 3 4 2" xfId="25980" xr:uid="{5E26C9A8-7394-495B-B847-09005DFB64E1}"/>
    <cellStyle name="Input 2 5 3 4 2 2" xfId="30806" xr:uid="{3BAF7356-0278-439A-8A33-5944FCE0F169}"/>
    <cellStyle name="Input 2 5 3 5" xfId="21550" xr:uid="{77AE8761-4A6A-404F-9A29-187F5FF1726B}"/>
    <cellStyle name="Input 2 5 3 5 2" xfId="27740" xr:uid="{749CE987-4CD8-49D1-909B-C0C392E6BA2C}"/>
    <cellStyle name="Input 2 5 3 6" xfId="26869" xr:uid="{A5733AE7-8165-406A-BCFA-6129C246DCF4}"/>
    <cellStyle name="Input 2 5 4" xfId="9390" xr:uid="{00000000-0005-0000-0000-00003E250000}"/>
    <cellStyle name="Input 2 5 4 2" xfId="21254" xr:uid="{00000000-0005-0000-0000-00003F250000}"/>
    <cellStyle name="Input 2 5 4 2 2" xfId="22986" xr:uid="{2E1FDDB7-4924-4A3D-A8E0-B22E10DECD68}"/>
    <cellStyle name="Input 2 5 4 2 2 2" xfId="25686" xr:uid="{1ABCF582-46CA-4ED5-8BDD-AC544A1C181E}"/>
    <cellStyle name="Input 2 5 4 2 2 2 2" xfId="30517" xr:uid="{B1E2C466-CE07-4383-816D-BE06EA3F083C}"/>
    <cellStyle name="Input 2 5 4 2 2 3" xfId="29173" xr:uid="{4C2E039B-AEC4-4869-801B-0CD88D0E0115}"/>
    <cellStyle name="Input 2 5 4 2 3" xfId="24371" xr:uid="{61282957-414A-4540-A6E8-484575160AE8}"/>
    <cellStyle name="Input 2 5 4 2 3 2" xfId="26566" xr:uid="{DFBDE947-C7C0-4CF6-9231-23042421A157}"/>
    <cellStyle name="Input 2 5 4 2 3 2 2" xfId="31212" xr:uid="{FC322EBB-F0B5-47B7-B842-EA04E08FC69B}"/>
    <cellStyle name="Input 2 5 4 2 4" xfId="22131" xr:uid="{93F04A9A-8FF0-4349-B4A9-C82440C0854E}"/>
    <cellStyle name="Input 2 5 4 2 4 2" xfId="28318" xr:uid="{9F97FEBB-19DE-47A4-A291-1ADAC9E20E0C}"/>
    <cellStyle name="Input 2 5 4 2 5" xfId="24831" xr:uid="{878C95E8-AAB7-40E0-8234-573FF3CFCD3A}"/>
    <cellStyle name="Input 2 5 4 2 5 2" xfId="29665" xr:uid="{E20721F4-3347-4379-8BE5-0969F904A71E}"/>
    <cellStyle name="Input 2 5 4 2 6" xfId="27451" xr:uid="{874589CD-C1D1-475F-9BA0-60DA63B3BCB5}"/>
    <cellStyle name="Input 2 5 4 3" xfId="22409" xr:uid="{DFA0F9A5-3B18-4297-8C65-C1069B98E502}"/>
    <cellStyle name="Input 2 5 4 3 2" xfId="25109" xr:uid="{A7A7179D-AFF7-4133-AC73-676F5CF2AC44}"/>
    <cellStyle name="Input 2 5 4 3 2 2" xfId="29940" xr:uid="{51ED25A0-5041-4D96-AA66-B57A973B2C0B}"/>
    <cellStyle name="Input 2 5 4 3 3" xfId="28596" xr:uid="{12DBD0A9-D7CA-43DA-9907-48B235808613}"/>
    <cellStyle name="Input 2 5 4 4" xfId="23786" xr:uid="{218B68FE-6DBB-494B-9EA3-1BF19FB713A3}"/>
    <cellStyle name="Input 2 5 4 4 2" xfId="25981" xr:uid="{A558309A-7561-4555-B3EC-7E212C991D3D}"/>
    <cellStyle name="Input 2 5 4 4 2 2" xfId="30807" xr:uid="{AB914C73-E9DB-48A9-AA93-0A1D44A0D907}"/>
    <cellStyle name="Input 2 5 4 5" xfId="21551" xr:uid="{95AA870C-7689-452F-B813-634420E16992}"/>
    <cellStyle name="Input 2 5 4 5 2" xfId="27741" xr:uid="{6D72A84B-475B-481C-85D8-9360E92727E8}"/>
    <cellStyle name="Input 2 5 4 6" xfId="26870" xr:uid="{34453B61-C95B-4FD6-A990-8F49E225362D}"/>
    <cellStyle name="Input 2 5 5" xfId="9391" xr:uid="{00000000-0005-0000-0000-000040250000}"/>
    <cellStyle name="Input 2 5 5 2" xfId="21253" xr:uid="{00000000-0005-0000-0000-000041250000}"/>
    <cellStyle name="Input 2 5 5 2 2" xfId="22985" xr:uid="{63C1ACFA-FDFC-48E4-8565-61BBB58399E9}"/>
    <cellStyle name="Input 2 5 5 2 2 2" xfId="25685" xr:uid="{1640DA18-4E44-4477-9A7E-2A1F9156FFF6}"/>
    <cellStyle name="Input 2 5 5 2 2 2 2" xfId="30516" xr:uid="{FE86591D-0E6E-452C-A0AB-954C952C91A3}"/>
    <cellStyle name="Input 2 5 5 2 2 3" xfId="29172" xr:uid="{46E20116-960D-48E7-ACAB-DB0E19EB4464}"/>
    <cellStyle name="Input 2 5 5 2 3" xfId="24370" xr:uid="{D83E0D83-7C93-4FFE-BB00-09A86EE6DC14}"/>
    <cellStyle name="Input 2 5 5 2 3 2" xfId="26565" xr:uid="{C753D9E1-F560-4466-95D3-D13D6EB4C6DE}"/>
    <cellStyle name="Input 2 5 5 2 3 2 2" xfId="31211" xr:uid="{64BAC655-4D54-49AD-A64B-920371A80E5F}"/>
    <cellStyle name="Input 2 5 5 2 4" xfId="22130" xr:uid="{66E75995-4E35-4F91-8A29-9101257207D1}"/>
    <cellStyle name="Input 2 5 5 2 4 2" xfId="28317" xr:uid="{2741C83C-261F-4136-B947-AF1B256F9316}"/>
    <cellStyle name="Input 2 5 5 2 5" xfId="24830" xr:uid="{85D722AC-42E0-452E-AD17-940D7EAE2AE9}"/>
    <cellStyle name="Input 2 5 5 2 5 2" xfId="29664" xr:uid="{08B0A995-627F-4672-AB58-9A0E4F9A4EAE}"/>
    <cellStyle name="Input 2 5 5 2 6" xfId="27450" xr:uid="{DE076E33-3907-4FDB-BEAF-F6F90AD80B45}"/>
    <cellStyle name="Input 2 5 5 3" xfId="22410" xr:uid="{B4224329-7A8F-458E-B8C2-15471E29B8C9}"/>
    <cellStyle name="Input 2 5 5 3 2" xfId="25110" xr:uid="{27DB0FA0-1BC2-414D-8500-7F91E1F5C652}"/>
    <cellStyle name="Input 2 5 5 3 2 2" xfId="29941" xr:uid="{669D8772-CBDE-43FA-8E85-1072F947A90C}"/>
    <cellStyle name="Input 2 5 5 3 3" xfId="28597" xr:uid="{A6CCFA9B-6750-47BC-98F8-18E8266669AA}"/>
    <cellStyle name="Input 2 5 5 4" xfId="23787" xr:uid="{95667A77-C8B0-4B7F-829C-4929CDAE791A}"/>
    <cellStyle name="Input 2 5 5 4 2" xfId="25982" xr:uid="{0BFD59F8-0B34-4E25-AE6D-31B317E214C4}"/>
    <cellStyle name="Input 2 5 5 4 2 2" xfId="30808" xr:uid="{B70CBAD4-5C61-42C2-90A3-3A5ECED42C8E}"/>
    <cellStyle name="Input 2 5 5 5" xfId="21552" xr:uid="{549AC486-53EA-4E86-87AF-B1F2081F687B}"/>
    <cellStyle name="Input 2 5 5 5 2" xfId="27742" xr:uid="{71A94EFA-2A12-4C79-AC6B-13833716827E}"/>
    <cellStyle name="Input 2 5 5 6" xfId="26871" xr:uid="{632EE0D0-4C12-49EE-A298-6A7EB5D37F36}"/>
    <cellStyle name="Input 2 6" xfId="9392" xr:uid="{00000000-0005-0000-0000-000042250000}"/>
    <cellStyle name="Input 2 6 2" xfId="9393" xr:uid="{00000000-0005-0000-0000-000043250000}"/>
    <cellStyle name="Input 2 6 2 2" xfId="21252" xr:uid="{00000000-0005-0000-0000-000044250000}"/>
    <cellStyle name="Input 2 6 2 2 2" xfId="22984" xr:uid="{5E176BBB-C371-49C5-AEA4-54F4571F6DD5}"/>
    <cellStyle name="Input 2 6 2 2 2 2" xfId="25684" xr:uid="{3003CED4-B88A-4A09-91B2-3909D6922ED6}"/>
    <cellStyle name="Input 2 6 2 2 2 2 2" xfId="30515" xr:uid="{897011A4-4572-4B7D-B291-CEF3CD0CD6E8}"/>
    <cellStyle name="Input 2 6 2 2 2 3" xfId="29171" xr:uid="{98CFC148-D659-4188-83D4-9C959ADE35FD}"/>
    <cellStyle name="Input 2 6 2 2 3" xfId="24369" xr:uid="{D6D3D5B9-2FCB-49F8-8333-D32F7C72744C}"/>
    <cellStyle name="Input 2 6 2 2 3 2" xfId="26564" xr:uid="{EBD8459D-D7B4-42F6-9CF0-4D2303E50B89}"/>
    <cellStyle name="Input 2 6 2 2 3 2 2" xfId="31210" xr:uid="{6219D884-9F05-4C43-9D37-5F4F6767B502}"/>
    <cellStyle name="Input 2 6 2 2 4" xfId="22129" xr:uid="{1846C361-B834-46AA-85C4-1D6DEE653292}"/>
    <cellStyle name="Input 2 6 2 2 4 2" xfId="28316" xr:uid="{D484A7C6-EE54-4443-B555-6CB14DA81D7D}"/>
    <cellStyle name="Input 2 6 2 2 5" xfId="24829" xr:uid="{96C8E19F-6F81-4DA5-9719-47FA6765B17D}"/>
    <cellStyle name="Input 2 6 2 2 5 2" xfId="29663" xr:uid="{EA210581-6739-4858-B031-4A279376CF8C}"/>
    <cellStyle name="Input 2 6 2 2 6" xfId="27449" xr:uid="{99983805-6F22-4438-BE8E-9647118E3323}"/>
    <cellStyle name="Input 2 6 2 3" xfId="22411" xr:uid="{A57250E6-EA1B-4D18-9CC6-65BC5E746A6C}"/>
    <cellStyle name="Input 2 6 2 3 2" xfId="25111" xr:uid="{6F089DB6-F9F3-4232-B957-5EE84B719165}"/>
    <cellStyle name="Input 2 6 2 3 2 2" xfId="29942" xr:uid="{B1FB14B7-04FE-4C15-B995-D86A6092DE12}"/>
    <cellStyle name="Input 2 6 2 3 3" xfId="28598" xr:uid="{1902F511-1E19-4C7F-9035-BF69800789F4}"/>
    <cellStyle name="Input 2 6 2 4" xfId="23788" xr:uid="{214EFB7A-24D4-419F-B81C-070C2FCD0A24}"/>
    <cellStyle name="Input 2 6 2 4 2" xfId="25983" xr:uid="{425CB87B-2FAB-453E-8CF9-B96F173BA5DB}"/>
    <cellStyle name="Input 2 6 2 4 2 2" xfId="30809" xr:uid="{52DA0D70-D52F-44DE-BAD2-2A04CC16D57E}"/>
    <cellStyle name="Input 2 6 2 5" xfId="21553" xr:uid="{0E94E904-42DD-4A9B-BDFB-6DACAF4B498A}"/>
    <cellStyle name="Input 2 6 2 5 2" xfId="27743" xr:uid="{6A770B54-B06C-4917-8C49-8B8DC6DD1C47}"/>
    <cellStyle name="Input 2 6 2 6" xfId="26872" xr:uid="{B9BEA479-D99D-4193-81A8-EC596F795B47}"/>
    <cellStyle name="Input 2 6 3" xfId="9394" xr:uid="{00000000-0005-0000-0000-000045250000}"/>
    <cellStyle name="Input 2 6 3 2" xfId="21251" xr:uid="{00000000-0005-0000-0000-000046250000}"/>
    <cellStyle name="Input 2 6 3 2 2" xfId="22983" xr:uid="{607BCDDB-DD49-435F-9F25-1BB2F463D705}"/>
    <cellStyle name="Input 2 6 3 2 2 2" xfId="25683" xr:uid="{DEA6FE14-AC31-497B-BF14-D0BAFAA1EB04}"/>
    <cellStyle name="Input 2 6 3 2 2 2 2" xfId="30514" xr:uid="{1CFAF822-C882-4193-A9CF-7E0199DE890F}"/>
    <cellStyle name="Input 2 6 3 2 2 3" xfId="29170" xr:uid="{C4E0CB2B-90DD-4048-83CD-C013C464FFAE}"/>
    <cellStyle name="Input 2 6 3 2 3" xfId="24368" xr:uid="{61C4465C-65FC-45DF-8D67-73FEBD9F88F3}"/>
    <cellStyle name="Input 2 6 3 2 3 2" xfId="26563" xr:uid="{8767FDA0-F5C8-4291-A834-04A88E6B073F}"/>
    <cellStyle name="Input 2 6 3 2 3 2 2" xfId="31209" xr:uid="{AF31C57F-CD21-48DA-8FDC-143FE1502DB1}"/>
    <cellStyle name="Input 2 6 3 2 4" xfId="22128" xr:uid="{D530FB0F-34D5-4DBF-8742-2416EECFAC9D}"/>
    <cellStyle name="Input 2 6 3 2 4 2" xfId="28315" xr:uid="{9D98C6C8-615A-4A8C-9F97-62742DE99470}"/>
    <cellStyle name="Input 2 6 3 2 5" xfId="24828" xr:uid="{EC7B0898-1599-49A8-8604-5F185E20820D}"/>
    <cellStyle name="Input 2 6 3 2 5 2" xfId="29662" xr:uid="{675AFA59-7E4C-4569-9D98-0C18396ACF49}"/>
    <cellStyle name="Input 2 6 3 2 6" xfId="27448" xr:uid="{2E132DEC-6B7D-43B4-8C8D-A65F34F08121}"/>
    <cellStyle name="Input 2 6 3 3" xfId="22412" xr:uid="{4C7FE049-8CA4-4BE6-B98A-884734E9D720}"/>
    <cellStyle name="Input 2 6 3 3 2" xfId="25112" xr:uid="{D7AD32D2-990A-44E7-9D54-2D092C19FFAE}"/>
    <cellStyle name="Input 2 6 3 3 2 2" xfId="29943" xr:uid="{F695EFEC-4AF2-4812-AF11-0B3C4D0620E5}"/>
    <cellStyle name="Input 2 6 3 3 3" xfId="28599" xr:uid="{7EC06344-927E-4350-B4DD-13B2C376A14E}"/>
    <cellStyle name="Input 2 6 3 4" xfId="23789" xr:uid="{2B5368D6-3292-4539-ACA6-6DA10FC64141}"/>
    <cellStyle name="Input 2 6 3 4 2" xfId="25984" xr:uid="{8797282E-D385-4CFB-9331-A6D353184B7C}"/>
    <cellStyle name="Input 2 6 3 4 2 2" xfId="30810" xr:uid="{4C4F85C0-6016-4A2D-923F-8E31B3D209C2}"/>
    <cellStyle name="Input 2 6 3 5" xfId="21554" xr:uid="{9C3DEB22-4C37-4319-9676-98CBB5BF8D92}"/>
    <cellStyle name="Input 2 6 3 5 2" xfId="27744" xr:uid="{7AE0C319-A593-421F-8117-441C27264CDF}"/>
    <cellStyle name="Input 2 6 3 6" xfId="26873" xr:uid="{E891E560-78E6-48F6-8A1C-EDCD1B02E05F}"/>
    <cellStyle name="Input 2 6 4" xfId="9395" xr:uid="{00000000-0005-0000-0000-000047250000}"/>
    <cellStyle name="Input 2 6 4 2" xfId="21250" xr:uid="{00000000-0005-0000-0000-000048250000}"/>
    <cellStyle name="Input 2 6 4 2 2" xfId="22982" xr:uid="{EA5154CD-91DE-433A-B015-E7D9156F353F}"/>
    <cellStyle name="Input 2 6 4 2 2 2" xfId="25682" xr:uid="{2FC67FCA-532F-4BE9-9692-9832D43A2083}"/>
    <cellStyle name="Input 2 6 4 2 2 2 2" xfId="30513" xr:uid="{EF5DE1DF-426D-404F-AA7D-327F898C62D6}"/>
    <cellStyle name="Input 2 6 4 2 2 3" xfId="29169" xr:uid="{5C294850-39D9-4A11-9E38-A801A717CA71}"/>
    <cellStyle name="Input 2 6 4 2 3" xfId="24367" xr:uid="{9EA17209-DCF9-453E-BBC4-9947A261DA4B}"/>
    <cellStyle name="Input 2 6 4 2 3 2" xfId="26562" xr:uid="{FAF2C8C2-5C7F-4C7D-A5F6-E6590288F657}"/>
    <cellStyle name="Input 2 6 4 2 3 2 2" xfId="31208" xr:uid="{75AB99DC-65EF-462C-89DA-F5B873C83B09}"/>
    <cellStyle name="Input 2 6 4 2 4" xfId="22127" xr:uid="{DD6ED9E2-AE07-43EC-8D81-D60A21C0DD95}"/>
    <cellStyle name="Input 2 6 4 2 4 2" xfId="28314" xr:uid="{40663512-916D-4A23-A7B3-08166E5943B8}"/>
    <cellStyle name="Input 2 6 4 2 5" xfId="24827" xr:uid="{7BD57DC8-840C-4B80-9CF3-E4FA6DB7579C}"/>
    <cellStyle name="Input 2 6 4 2 5 2" xfId="29661" xr:uid="{87C4576F-5461-4C73-8E86-945547B63A5B}"/>
    <cellStyle name="Input 2 6 4 2 6" xfId="27447" xr:uid="{05E7CF18-D822-4A2A-83D9-39B60888992B}"/>
    <cellStyle name="Input 2 6 4 3" xfId="22413" xr:uid="{002BF97F-FB20-4156-B5FF-1D5787BDEB1B}"/>
    <cellStyle name="Input 2 6 4 3 2" xfId="25113" xr:uid="{02AD9F77-FEC3-42C7-A8D0-90B444D31DAA}"/>
    <cellStyle name="Input 2 6 4 3 2 2" xfId="29944" xr:uid="{8A4D59F3-0C65-4E90-BD20-C41F4E0A1126}"/>
    <cellStyle name="Input 2 6 4 3 3" xfId="28600" xr:uid="{791B0EF5-32FA-46DE-BC7D-73325C1C71AA}"/>
    <cellStyle name="Input 2 6 4 4" xfId="23790" xr:uid="{61A3237E-2AF5-4101-892B-9E05647A1ED9}"/>
    <cellStyle name="Input 2 6 4 4 2" xfId="25985" xr:uid="{BA478311-E322-4BCD-9FCF-7CB4FAC2F3FA}"/>
    <cellStyle name="Input 2 6 4 4 2 2" xfId="30811" xr:uid="{11167D65-5DA5-407C-A3B8-59F41AF65BE6}"/>
    <cellStyle name="Input 2 6 4 5" xfId="21555" xr:uid="{2D65AEE2-A896-425E-8E45-7A2DB22D9BAC}"/>
    <cellStyle name="Input 2 6 4 5 2" xfId="27745" xr:uid="{9766565A-7A1B-4F94-B399-7333ACCD03A5}"/>
    <cellStyle name="Input 2 6 4 6" xfId="26874" xr:uid="{1F024B51-66D1-47C5-928F-7A1869D4D773}"/>
    <cellStyle name="Input 2 6 5" xfId="9396" xr:uid="{00000000-0005-0000-0000-000049250000}"/>
    <cellStyle name="Input 2 6 5 2" xfId="21249" xr:uid="{00000000-0005-0000-0000-00004A250000}"/>
    <cellStyle name="Input 2 6 5 2 2" xfId="22981" xr:uid="{ADA456BF-84EA-4399-AF13-10C161C5C59E}"/>
    <cellStyle name="Input 2 6 5 2 2 2" xfId="25681" xr:uid="{5250D5C7-7A04-4E2C-A349-495B03690805}"/>
    <cellStyle name="Input 2 6 5 2 2 2 2" xfId="30512" xr:uid="{9DBBF214-3465-42FB-AC7B-B1888356408E}"/>
    <cellStyle name="Input 2 6 5 2 2 3" xfId="29168" xr:uid="{9560056C-FB21-4C6B-A713-CD3E778EBD0F}"/>
    <cellStyle name="Input 2 6 5 2 3" xfId="24366" xr:uid="{B70135EC-8FC4-4703-AC1F-79CC831B2C63}"/>
    <cellStyle name="Input 2 6 5 2 3 2" xfId="26561" xr:uid="{A2324E7F-9FA7-4BC9-9699-D9384F8C8390}"/>
    <cellStyle name="Input 2 6 5 2 3 2 2" xfId="31207" xr:uid="{85B40B2F-4C5B-450F-95F0-A4439BC39A9A}"/>
    <cellStyle name="Input 2 6 5 2 4" xfId="22126" xr:uid="{16F53330-239E-48F2-8522-05F2107EB1AA}"/>
    <cellStyle name="Input 2 6 5 2 4 2" xfId="28313" xr:uid="{AC188E40-4D6D-40E2-996B-02392AA0CEBE}"/>
    <cellStyle name="Input 2 6 5 2 5" xfId="24826" xr:uid="{E0CFF9DE-3EAB-4747-9CFC-42FCAE7C84BC}"/>
    <cellStyle name="Input 2 6 5 2 5 2" xfId="29660" xr:uid="{81D63604-85A2-4787-B3C8-68CE6D10FB0F}"/>
    <cellStyle name="Input 2 6 5 2 6" xfId="27446" xr:uid="{1E7C5EC7-EDDC-4C08-A660-26D0FDAD2AA2}"/>
    <cellStyle name="Input 2 6 5 3" xfId="22414" xr:uid="{5BF55C62-93DB-4F35-A08C-C4247DCA8B83}"/>
    <cellStyle name="Input 2 6 5 3 2" xfId="25114" xr:uid="{A0F2AEE3-181A-401D-9A79-7B10C7A46533}"/>
    <cellStyle name="Input 2 6 5 3 2 2" xfId="29945" xr:uid="{470005BE-9B4A-4884-847A-219787DF2417}"/>
    <cellStyle name="Input 2 6 5 3 3" xfId="28601" xr:uid="{B64E99AF-B6E1-4734-BC4C-41092746E811}"/>
    <cellStyle name="Input 2 6 5 4" xfId="23791" xr:uid="{80441785-8195-4B02-9A77-B8B2A91E50AD}"/>
    <cellStyle name="Input 2 6 5 4 2" xfId="25986" xr:uid="{E108DDEE-08F6-4C93-896A-98EA423DE9DD}"/>
    <cellStyle name="Input 2 6 5 4 2 2" xfId="30812" xr:uid="{1F826662-34FD-4AFE-BA35-DECCA1D1169A}"/>
    <cellStyle name="Input 2 6 5 5" xfId="21556" xr:uid="{770F337C-D84D-425A-A2EF-BFE2C19C68F1}"/>
    <cellStyle name="Input 2 6 5 5 2" xfId="27746" xr:uid="{E9E71430-FFE2-4EDA-BDAE-4450918E118A}"/>
    <cellStyle name="Input 2 6 5 6" xfId="26875" xr:uid="{B6B967B9-C744-4CCE-A91B-422E56DC5965}"/>
    <cellStyle name="Input 2 7" xfId="9397" xr:uid="{00000000-0005-0000-0000-00004B250000}"/>
    <cellStyle name="Input 2 7 2" xfId="9398" xr:uid="{00000000-0005-0000-0000-00004C250000}"/>
    <cellStyle name="Input 2 7 2 2" xfId="21248" xr:uid="{00000000-0005-0000-0000-00004D250000}"/>
    <cellStyle name="Input 2 7 2 2 2" xfId="22980" xr:uid="{66849AF8-53F2-4CE5-839A-9B7DDF15B153}"/>
    <cellStyle name="Input 2 7 2 2 2 2" xfId="25680" xr:uid="{E598E60A-822E-47CB-982B-42F9FD486CC9}"/>
    <cellStyle name="Input 2 7 2 2 2 2 2" xfId="30511" xr:uid="{65807A09-610F-4498-B07F-FCE51F878E9F}"/>
    <cellStyle name="Input 2 7 2 2 2 3" xfId="29167" xr:uid="{B1AE3DCC-6284-4609-8748-032BB3129833}"/>
    <cellStyle name="Input 2 7 2 2 3" xfId="24365" xr:uid="{DE7EA055-B5B8-4541-B893-DCD561B4780B}"/>
    <cellStyle name="Input 2 7 2 2 3 2" xfId="26560" xr:uid="{C0288EC8-E050-4EA0-A16F-9A6CEE01C6F6}"/>
    <cellStyle name="Input 2 7 2 2 3 2 2" xfId="31206" xr:uid="{85FE32B6-866C-4F8D-A91F-CA22281F0385}"/>
    <cellStyle name="Input 2 7 2 2 4" xfId="22125" xr:uid="{078940CD-30FC-417D-A4FC-348936F42F12}"/>
    <cellStyle name="Input 2 7 2 2 4 2" xfId="28312" xr:uid="{FB778ED4-E415-4C53-B5F0-C91115F03C38}"/>
    <cellStyle name="Input 2 7 2 2 5" xfId="24825" xr:uid="{9C050EBC-15DD-4C3E-982D-EE26846DA419}"/>
    <cellStyle name="Input 2 7 2 2 5 2" xfId="29659" xr:uid="{F27B1F14-931B-450E-AD95-9DDA5C3EF19C}"/>
    <cellStyle name="Input 2 7 2 2 6" xfId="27445" xr:uid="{9868A776-7BDB-4BED-8E91-53DB5B630102}"/>
    <cellStyle name="Input 2 7 2 3" xfId="22415" xr:uid="{81DE93CC-C937-42E3-9CFE-D356CA7B70FA}"/>
    <cellStyle name="Input 2 7 2 3 2" xfId="25115" xr:uid="{53881D63-2FED-4C6B-B2C8-4026143ED0AA}"/>
    <cellStyle name="Input 2 7 2 3 2 2" xfId="29946" xr:uid="{15979291-6697-4BAC-8C35-F25286DEDC15}"/>
    <cellStyle name="Input 2 7 2 3 3" xfId="28602" xr:uid="{B458E2E8-4EF4-4661-A610-3E978D59E533}"/>
    <cellStyle name="Input 2 7 2 4" xfId="23792" xr:uid="{6870EBCC-F59F-4893-A300-27B1439CB3E6}"/>
    <cellStyle name="Input 2 7 2 4 2" xfId="25987" xr:uid="{1A582949-95C5-4239-B8CB-08307AC47AC6}"/>
    <cellStyle name="Input 2 7 2 4 2 2" xfId="30813" xr:uid="{5C7A6866-511F-404C-BA5B-541BA28BBA6E}"/>
    <cellStyle name="Input 2 7 2 5" xfId="21557" xr:uid="{B8A66201-E07D-4AED-9213-7FC91C9558E0}"/>
    <cellStyle name="Input 2 7 2 5 2" xfId="27747" xr:uid="{DB3491F1-58BD-4118-9474-D4755462AFA2}"/>
    <cellStyle name="Input 2 7 2 6" xfId="26876" xr:uid="{A9272179-86D2-4E5C-8725-F749C434D7A5}"/>
    <cellStyle name="Input 2 7 3" xfId="9399" xr:uid="{00000000-0005-0000-0000-00004E250000}"/>
    <cellStyle name="Input 2 7 3 2" xfId="21247" xr:uid="{00000000-0005-0000-0000-00004F250000}"/>
    <cellStyle name="Input 2 7 3 2 2" xfId="22979" xr:uid="{953446E5-94F4-4E97-84FB-93859C0A8DD2}"/>
    <cellStyle name="Input 2 7 3 2 2 2" xfId="25679" xr:uid="{2BC091AB-A09D-488B-96BF-1FE42192FDDB}"/>
    <cellStyle name="Input 2 7 3 2 2 2 2" xfId="30510" xr:uid="{748CAE71-659E-4E00-A780-9E65210DA864}"/>
    <cellStyle name="Input 2 7 3 2 2 3" xfId="29166" xr:uid="{FFB7F990-EACC-4EC3-8DF9-BF67706619AE}"/>
    <cellStyle name="Input 2 7 3 2 3" xfId="24364" xr:uid="{1EB2535A-ED14-40E5-A6AF-655F8AC49DB7}"/>
    <cellStyle name="Input 2 7 3 2 3 2" xfId="26559" xr:uid="{E441B99B-1236-4641-9E26-0DA0DC82E967}"/>
    <cellStyle name="Input 2 7 3 2 3 2 2" xfId="31205" xr:uid="{0B6E4B45-CE32-4CC3-AD12-C399C9566823}"/>
    <cellStyle name="Input 2 7 3 2 4" xfId="22124" xr:uid="{6D89D57C-9CEB-4CA1-8CBF-6A5FCA042FBB}"/>
    <cellStyle name="Input 2 7 3 2 4 2" xfId="28311" xr:uid="{EE099615-A5A4-4752-9A26-8EB29526B3CA}"/>
    <cellStyle name="Input 2 7 3 2 5" xfId="24824" xr:uid="{1DA2FCA4-6E59-4C81-A186-DE509FC351AC}"/>
    <cellStyle name="Input 2 7 3 2 5 2" xfId="29658" xr:uid="{95728990-1D48-457C-8FA0-108E5EA2CF64}"/>
    <cellStyle name="Input 2 7 3 2 6" xfId="27444" xr:uid="{3E154221-52E5-4E89-83F1-C61D22D70C05}"/>
    <cellStyle name="Input 2 7 3 3" xfId="22416" xr:uid="{46646833-5B70-4B7A-86E7-85C7AD356854}"/>
    <cellStyle name="Input 2 7 3 3 2" xfId="25116" xr:uid="{48C8624A-E461-4451-8C1D-FE472D069185}"/>
    <cellStyle name="Input 2 7 3 3 2 2" xfId="29947" xr:uid="{B9A1F18C-1BA9-4A7B-9101-F8F74D1045B9}"/>
    <cellStyle name="Input 2 7 3 3 3" xfId="28603" xr:uid="{74B67863-76AF-4B60-A252-E69B0E807AB3}"/>
    <cellStyle name="Input 2 7 3 4" xfId="23793" xr:uid="{EB0C0910-7110-4F37-B802-22008AE19FA4}"/>
    <cellStyle name="Input 2 7 3 4 2" xfId="25988" xr:uid="{CAD5B067-BFA8-4AD5-B5CD-81632964C4D2}"/>
    <cellStyle name="Input 2 7 3 4 2 2" xfId="30814" xr:uid="{D0FEE7AB-F3CB-496A-B00A-AE4776486783}"/>
    <cellStyle name="Input 2 7 3 5" xfId="21558" xr:uid="{06A3B87E-EFCC-4224-806C-D5F01887AE4F}"/>
    <cellStyle name="Input 2 7 3 5 2" xfId="27748" xr:uid="{3B3D14CB-BA1B-40C7-8858-BA1BF539BC5D}"/>
    <cellStyle name="Input 2 7 3 6" xfId="26877" xr:uid="{AD3BDF6C-16BE-461D-B7BA-24D77B21BC68}"/>
    <cellStyle name="Input 2 7 4" xfId="9400" xr:uid="{00000000-0005-0000-0000-000050250000}"/>
    <cellStyle name="Input 2 7 4 2" xfId="21246" xr:uid="{00000000-0005-0000-0000-000051250000}"/>
    <cellStyle name="Input 2 7 4 2 2" xfId="22978" xr:uid="{BC5E5003-050B-4021-9FEC-B8BA635E31C3}"/>
    <cellStyle name="Input 2 7 4 2 2 2" xfId="25678" xr:uid="{58D4FED3-D7DE-4109-B1A6-78C9C83A3871}"/>
    <cellStyle name="Input 2 7 4 2 2 2 2" xfId="30509" xr:uid="{A77FFD1E-D64A-43A2-A5B6-C596FB227E29}"/>
    <cellStyle name="Input 2 7 4 2 2 3" xfId="29165" xr:uid="{73D080D8-ECDC-49A3-BFCB-370253BD44B1}"/>
    <cellStyle name="Input 2 7 4 2 3" xfId="24363" xr:uid="{31A2322A-1B74-4C83-97DA-6CF052FAB1DF}"/>
    <cellStyle name="Input 2 7 4 2 3 2" xfId="26558" xr:uid="{179C75A0-F489-49A6-9BCB-3292ECC3E7AD}"/>
    <cellStyle name="Input 2 7 4 2 3 2 2" xfId="31204" xr:uid="{E16DC1B0-1391-4F0E-8C39-D9904211C1EC}"/>
    <cellStyle name="Input 2 7 4 2 4" xfId="22123" xr:uid="{34700C9C-3A5E-49D2-99CD-DA8DE8A6FD11}"/>
    <cellStyle name="Input 2 7 4 2 4 2" xfId="28310" xr:uid="{EABC49DB-A35E-4369-A91C-71A41454DAC8}"/>
    <cellStyle name="Input 2 7 4 2 5" xfId="24823" xr:uid="{510EB083-639E-4B29-9555-EB255F805757}"/>
    <cellStyle name="Input 2 7 4 2 5 2" xfId="29657" xr:uid="{D2D2D92C-FC64-485D-893F-5EC9FF46E583}"/>
    <cellStyle name="Input 2 7 4 2 6" xfId="27443" xr:uid="{B4ECF8BB-9CDC-4D98-9A3F-910A994B979F}"/>
    <cellStyle name="Input 2 7 4 3" xfId="22417" xr:uid="{501C7692-9C2C-4064-9D41-F3465DD685BD}"/>
    <cellStyle name="Input 2 7 4 3 2" xfId="25117" xr:uid="{D59B42EA-8590-4053-B9E1-5141A74A7DB2}"/>
    <cellStyle name="Input 2 7 4 3 2 2" xfId="29948" xr:uid="{3B04CF27-D996-4E10-89EC-3D895EBE9C83}"/>
    <cellStyle name="Input 2 7 4 3 3" xfId="28604" xr:uid="{48910BDE-02BB-40BA-AC4B-67019BA2A02C}"/>
    <cellStyle name="Input 2 7 4 4" xfId="23794" xr:uid="{9CB425D0-C67D-4BE6-9072-9A04E3C3777C}"/>
    <cellStyle name="Input 2 7 4 4 2" xfId="25989" xr:uid="{09C0DCF0-AF85-47F2-9EA7-F51A38626B96}"/>
    <cellStyle name="Input 2 7 4 4 2 2" xfId="30815" xr:uid="{A6B3C404-90D9-494A-B54F-015CDCC77A7F}"/>
    <cellStyle name="Input 2 7 4 5" xfId="21559" xr:uid="{246DA88F-15FD-4C20-9A72-D7811B705189}"/>
    <cellStyle name="Input 2 7 4 5 2" xfId="27749" xr:uid="{5E3489B3-5C24-46DB-A0ED-E2FA4FB740E4}"/>
    <cellStyle name="Input 2 7 4 6" xfId="26878" xr:uid="{EB975D6C-87A2-44BE-AA12-1A2EAA479D82}"/>
    <cellStyle name="Input 2 7 5" xfId="9401" xr:uid="{00000000-0005-0000-0000-000052250000}"/>
    <cellStyle name="Input 2 7 5 2" xfId="21245" xr:uid="{00000000-0005-0000-0000-000053250000}"/>
    <cellStyle name="Input 2 7 5 2 2" xfId="22977" xr:uid="{02958054-88F8-4B67-A112-1BD2EC54ADCC}"/>
    <cellStyle name="Input 2 7 5 2 2 2" xfId="25677" xr:uid="{1B71946A-CD21-4FA1-9A8D-0BDF5D2D10BF}"/>
    <cellStyle name="Input 2 7 5 2 2 2 2" xfId="30508" xr:uid="{2C1CA5DA-2CF7-43B7-B2F1-E12BA1B28550}"/>
    <cellStyle name="Input 2 7 5 2 2 3" xfId="29164" xr:uid="{3542FA86-3F0F-4369-81F0-88C5B0F78EDA}"/>
    <cellStyle name="Input 2 7 5 2 3" xfId="24362" xr:uid="{27BEB00F-110D-4913-9DFF-476022026126}"/>
    <cellStyle name="Input 2 7 5 2 3 2" xfId="26557" xr:uid="{97999CF6-25C8-4656-914C-6624B8D615D2}"/>
    <cellStyle name="Input 2 7 5 2 3 2 2" xfId="31203" xr:uid="{A929F3CD-1B61-4D92-8E5F-71981D5FC243}"/>
    <cellStyle name="Input 2 7 5 2 4" xfId="22122" xr:uid="{BE8885E7-9E3A-4E14-8140-BDB52FD2ADC7}"/>
    <cellStyle name="Input 2 7 5 2 4 2" xfId="28309" xr:uid="{E7A2BE8A-AA42-43E5-8579-39946F818543}"/>
    <cellStyle name="Input 2 7 5 2 5" xfId="24822" xr:uid="{7B575547-86A0-4746-993C-ABDB9FD72F34}"/>
    <cellStyle name="Input 2 7 5 2 5 2" xfId="29656" xr:uid="{627FA571-9587-44B8-9A3E-48F7B5CD4221}"/>
    <cellStyle name="Input 2 7 5 2 6" xfId="27442" xr:uid="{DCB13808-DD5E-47F4-B384-8EBBB3865BCB}"/>
    <cellStyle name="Input 2 7 5 3" xfId="22418" xr:uid="{0E466408-16F9-4868-8247-69AA52A75020}"/>
    <cellStyle name="Input 2 7 5 3 2" xfId="25118" xr:uid="{1ECBEBDB-75AB-4280-8973-596BEC4DEB97}"/>
    <cellStyle name="Input 2 7 5 3 2 2" xfId="29949" xr:uid="{E2DC18B0-AB6F-4BA2-8DBF-BEC660F8372D}"/>
    <cellStyle name="Input 2 7 5 3 3" xfId="28605" xr:uid="{232BDEA6-523A-4FDF-8F80-FB6614E5B895}"/>
    <cellStyle name="Input 2 7 5 4" xfId="23795" xr:uid="{B7CC9F37-2741-40E7-9230-251E3602D3A7}"/>
    <cellStyle name="Input 2 7 5 4 2" xfId="25990" xr:uid="{7D8D838E-0451-4AA7-B083-27AA880CA815}"/>
    <cellStyle name="Input 2 7 5 4 2 2" xfId="30816" xr:uid="{51AD7E56-9594-4951-8F2E-5011FD93C76C}"/>
    <cellStyle name="Input 2 7 5 5" xfId="21560" xr:uid="{CB7905DA-FAAB-4E43-A91D-3894128EBF55}"/>
    <cellStyle name="Input 2 7 5 5 2" xfId="27750" xr:uid="{8C5D1D33-D8C9-40B5-92FF-E81FA0A504B5}"/>
    <cellStyle name="Input 2 7 5 6" xfId="26879" xr:uid="{FEA64053-45D1-4FC2-88B2-514D7B7830BA}"/>
    <cellStyle name="Input 2 8" xfId="9402" xr:uid="{00000000-0005-0000-0000-000054250000}"/>
    <cellStyle name="Input 2 8 2" xfId="9403" xr:uid="{00000000-0005-0000-0000-000055250000}"/>
    <cellStyle name="Input 2 8 2 2" xfId="21244" xr:uid="{00000000-0005-0000-0000-000056250000}"/>
    <cellStyle name="Input 2 8 2 2 2" xfId="22976" xr:uid="{AAC0D8E4-B59C-49D9-BE56-D8DBA6061301}"/>
    <cellStyle name="Input 2 8 2 2 2 2" xfId="25676" xr:uid="{00DF263E-21E5-481E-8A88-37CD090654C6}"/>
    <cellStyle name="Input 2 8 2 2 2 2 2" xfId="30507" xr:uid="{733FB09E-FDEF-4413-9ECF-4D27219BDFAC}"/>
    <cellStyle name="Input 2 8 2 2 2 3" xfId="29163" xr:uid="{2EB39B60-0E7A-4F6D-A406-5E8DB032E2C5}"/>
    <cellStyle name="Input 2 8 2 2 3" xfId="24361" xr:uid="{C3D58059-7C76-4A28-BD17-58313198A40C}"/>
    <cellStyle name="Input 2 8 2 2 3 2" xfId="26556" xr:uid="{E83B93CF-CC51-4BA1-9646-DB0E38C5CC20}"/>
    <cellStyle name="Input 2 8 2 2 3 2 2" xfId="31202" xr:uid="{E9BA701B-A6BF-4D28-840E-1AEDE044D6AE}"/>
    <cellStyle name="Input 2 8 2 2 4" xfId="22121" xr:uid="{E5F2C317-8D3D-4306-AD6D-06D7779FC530}"/>
    <cellStyle name="Input 2 8 2 2 4 2" xfId="28308" xr:uid="{818D0736-FB06-4F77-8265-9320B1ED2902}"/>
    <cellStyle name="Input 2 8 2 2 5" xfId="24821" xr:uid="{E77966F1-E60B-49D1-9B1B-D9A948DBF126}"/>
    <cellStyle name="Input 2 8 2 2 5 2" xfId="29655" xr:uid="{7D3BF4F1-0857-4F7E-ADB2-A3876761EF47}"/>
    <cellStyle name="Input 2 8 2 2 6" xfId="27441" xr:uid="{2E58762F-D601-40F2-8DF8-92559F6CF9A0}"/>
    <cellStyle name="Input 2 8 2 3" xfId="22419" xr:uid="{CD86E636-704E-4DE7-A4F2-98125592289A}"/>
    <cellStyle name="Input 2 8 2 3 2" xfId="25119" xr:uid="{223A23A1-0483-4101-BC8E-04900960E59E}"/>
    <cellStyle name="Input 2 8 2 3 2 2" xfId="29950" xr:uid="{81A2F1DB-BE95-44CE-8133-476A630079A0}"/>
    <cellStyle name="Input 2 8 2 3 3" xfId="28606" xr:uid="{B5EFF871-BF63-4871-AA99-07B142DD429C}"/>
    <cellStyle name="Input 2 8 2 4" xfId="23796" xr:uid="{03AD1737-79CD-405B-8094-E55FE6A4237E}"/>
    <cellStyle name="Input 2 8 2 4 2" xfId="25991" xr:uid="{8B0C21B5-083E-43E2-86E6-174D85114BEA}"/>
    <cellStyle name="Input 2 8 2 4 2 2" xfId="30817" xr:uid="{18FD003E-A78A-4371-96A4-FBF2F80A00DC}"/>
    <cellStyle name="Input 2 8 2 5" xfId="21561" xr:uid="{76B48CEA-C319-49E0-8F9D-B9A93D5F11DB}"/>
    <cellStyle name="Input 2 8 2 5 2" xfId="27751" xr:uid="{AE1B93E3-B0E9-4EF1-B070-E9416E8CE507}"/>
    <cellStyle name="Input 2 8 2 6" xfId="26880" xr:uid="{241A72FE-18D9-442C-8F57-C429C3B3CB00}"/>
    <cellStyle name="Input 2 8 3" xfId="9404" xr:uid="{00000000-0005-0000-0000-000057250000}"/>
    <cellStyle name="Input 2 8 3 2" xfId="21243" xr:uid="{00000000-0005-0000-0000-000058250000}"/>
    <cellStyle name="Input 2 8 3 2 2" xfId="22975" xr:uid="{749173B0-B0D9-41FE-99E6-9C9952580DDC}"/>
    <cellStyle name="Input 2 8 3 2 2 2" xfId="25675" xr:uid="{A3F6D3BF-D5A6-4CE0-BE8D-61A133D1D5FF}"/>
    <cellStyle name="Input 2 8 3 2 2 2 2" xfId="30506" xr:uid="{D7D2FE71-332E-46A4-A16D-259C07220C7F}"/>
    <cellStyle name="Input 2 8 3 2 2 3" xfId="29162" xr:uid="{11194FB1-E7D4-4887-B30C-1D1330763EFB}"/>
    <cellStyle name="Input 2 8 3 2 3" xfId="24360" xr:uid="{837E80A5-FF1B-4436-8281-13E8E99B7930}"/>
    <cellStyle name="Input 2 8 3 2 3 2" xfId="26555" xr:uid="{7B6CA702-4C4E-4681-B26E-028DDB6A7084}"/>
    <cellStyle name="Input 2 8 3 2 3 2 2" xfId="31201" xr:uid="{BAC7A8D6-2FD1-4F9A-A768-A7BC967C9D39}"/>
    <cellStyle name="Input 2 8 3 2 4" xfId="22120" xr:uid="{72F44693-B61F-4323-ACE3-2C81B097B61D}"/>
    <cellStyle name="Input 2 8 3 2 4 2" xfId="28307" xr:uid="{FEA19DC7-F3D6-499A-8355-57143E54F87E}"/>
    <cellStyle name="Input 2 8 3 2 5" xfId="24820" xr:uid="{EF1B79B1-0060-461D-9622-1D165DE9FBBA}"/>
    <cellStyle name="Input 2 8 3 2 5 2" xfId="29654" xr:uid="{1AB1F2C7-7F4E-453D-A1DD-B61B8B34C8FA}"/>
    <cellStyle name="Input 2 8 3 2 6" xfId="27440" xr:uid="{CFD43408-C2A9-4D92-9043-8D5C98BCDBF1}"/>
    <cellStyle name="Input 2 8 3 3" xfId="22420" xr:uid="{87EBF1F5-01B9-4E3F-B2DD-02C9E7C029F5}"/>
    <cellStyle name="Input 2 8 3 3 2" xfId="25120" xr:uid="{71555220-8C0C-49FF-BFBD-23AD9E30DA31}"/>
    <cellStyle name="Input 2 8 3 3 2 2" xfId="29951" xr:uid="{FD47E2F6-E12F-4BEC-A8C5-CFB271FA05FC}"/>
    <cellStyle name="Input 2 8 3 3 3" xfId="28607" xr:uid="{977D7A26-4C21-418F-8745-B96DA7FDE027}"/>
    <cellStyle name="Input 2 8 3 4" xfId="23797" xr:uid="{21441279-57FB-4B77-B9E4-6BED6F021AA4}"/>
    <cellStyle name="Input 2 8 3 4 2" xfId="25992" xr:uid="{B95FB302-6889-48B3-836F-C8D0A9BF61E8}"/>
    <cellStyle name="Input 2 8 3 4 2 2" xfId="30818" xr:uid="{678311ED-53B2-4225-AD42-17C594471F72}"/>
    <cellStyle name="Input 2 8 3 5" xfId="21562" xr:uid="{C8F380A1-5FB7-42B5-9597-86DBBF3A1E67}"/>
    <cellStyle name="Input 2 8 3 5 2" xfId="27752" xr:uid="{F2FC6BD5-6F0E-4FA5-9CD1-1F994376CD5E}"/>
    <cellStyle name="Input 2 8 3 6" xfId="26881" xr:uid="{8DABD268-952F-49D4-8F40-B928D9876579}"/>
    <cellStyle name="Input 2 8 4" xfId="9405" xr:uid="{00000000-0005-0000-0000-000059250000}"/>
    <cellStyle name="Input 2 8 4 2" xfId="21242" xr:uid="{00000000-0005-0000-0000-00005A250000}"/>
    <cellStyle name="Input 2 8 4 2 2" xfId="22974" xr:uid="{F6FEC41A-74D8-4FA2-8AE7-B88C972C7CCA}"/>
    <cellStyle name="Input 2 8 4 2 2 2" xfId="25674" xr:uid="{39CD7A19-0D61-4F95-AB28-B299D42F3AB6}"/>
    <cellStyle name="Input 2 8 4 2 2 2 2" xfId="30505" xr:uid="{D61039F6-62D4-437F-BDA1-DE09689F112B}"/>
    <cellStyle name="Input 2 8 4 2 2 3" xfId="29161" xr:uid="{991A8A27-476A-4151-A26B-5085DE669444}"/>
    <cellStyle name="Input 2 8 4 2 3" xfId="24359" xr:uid="{1B05F827-6E33-4C5E-9552-F54B4BE4D4FC}"/>
    <cellStyle name="Input 2 8 4 2 3 2" xfId="26554" xr:uid="{155FF071-BEA9-4EE4-B72C-DEE245677933}"/>
    <cellStyle name="Input 2 8 4 2 3 2 2" xfId="31200" xr:uid="{9C768E60-92FA-459C-AFC3-473386259C15}"/>
    <cellStyle name="Input 2 8 4 2 4" xfId="22119" xr:uid="{9152D838-F8DD-44B2-906D-B8588D0EF024}"/>
    <cellStyle name="Input 2 8 4 2 4 2" xfId="28306" xr:uid="{53A26378-4F97-4239-A130-B73157969094}"/>
    <cellStyle name="Input 2 8 4 2 5" xfId="24819" xr:uid="{EE4D4B73-9F71-4BFB-86B4-2D2EA6736904}"/>
    <cellStyle name="Input 2 8 4 2 5 2" xfId="29653" xr:uid="{B39BB8D2-D464-4B36-B40D-EFA090B58577}"/>
    <cellStyle name="Input 2 8 4 2 6" xfId="27439" xr:uid="{F2BB443E-0CC0-4577-B12A-127E1BB6B138}"/>
    <cellStyle name="Input 2 8 4 3" xfId="22421" xr:uid="{40D2797F-4103-4FE8-8F62-523A38434C7D}"/>
    <cellStyle name="Input 2 8 4 3 2" xfId="25121" xr:uid="{F1C542C1-9264-47FB-8483-5A0AB10200DD}"/>
    <cellStyle name="Input 2 8 4 3 2 2" xfId="29952" xr:uid="{668CBE5D-E4B4-4274-9CE0-B5D2252D9F74}"/>
    <cellStyle name="Input 2 8 4 3 3" xfId="28608" xr:uid="{C7D3F9DE-0054-4B36-98F1-DE148334DA25}"/>
    <cellStyle name="Input 2 8 4 4" xfId="23798" xr:uid="{F50DAC45-BF36-48F4-AE92-17F1DD6D2E3D}"/>
    <cellStyle name="Input 2 8 4 4 2" xfId="25993" xr:uid="{FC952456-66C1-470A-98C5-CB1AB6927263}"/>
    <cellStyle name="Input 2 8 4 4 2 2" xfId="30819" xr:uid="{D387F715-6025-4177-95A8-1DF103AA3DDB}"/>
    <cellStyle name="Input 2 8 4 5" xfId="21563" xr:uid="{785E1286-1A34-452D-8634-08065C0BA494}"/>
    <cellStyle name="Input 2 8 4 5 2" xfId="27753" xr:uid="{1D9609E1-2478-4A2D-992C-B6CA2A7D0965}"/>
    <cellStyle name="Input 2 8 4 6" xfId="26882" xr:uid="{5546D979-08AB-4F4F-8FDC-68363911C5DA}"/>
    <cellStyle name="Input 2 8 5" xfId="9406" xr:uid="{00000000-0005-0000-0000-00005B250000}"/>
    <cellStyle name="Input 2 8 5 2" xfId="21241" xr:uid="{00000000-0005-0000-0000-00005C250000}"/>
    <cellStyle name="Input 2 8 5 2 2" xfId="22973" xr:uid="{89B6FA26-C5C4-49DC-AE84-BFF69D009D6B}"/>
    <cellStyle name="Input 2 8 5 2 2 2" xfId="25673" xr:uid="{81B4B2AB-BAEC-45D5-B8DC-FDCCC224804F}"/>
    <cellStyle name="Input 2 8 5 2 2 2 2" xfId="30504" xr:uid="{A84DCCE6-D6D4-45ED-980C-4411820636C8}"/>
    <cellStyle name="Input 2 8 5 2 2 3" xfId="29160" xr:uid="{C96CEB0C-4748-420B-A8F2-6F8602D82090}"/>
    <cellStyle name="Input 2 8 5 2 3" xfId="24358" xr:uid="{F45EA0EC-F391-4EF7-B6EE-1735CCDFD904}"/>
    <cellStyle name="Input 2 8 5 2 3 2" xfId="26553" xr:uid="{8AB3BF6D-F695-4B01-B5AE-96F4119D7D6A}"/>
    <cellStyle name="Input 2 8 5 2 3 2 2" xfId="31199" xr:uid="{DB39A3AB-3F94-47F2-AA64-EF7211A785A9}"/>
    <cellStyle name="Input 2 8 5 2 4" xfId="22118" xr:uid="{FB2D1A13-681E-4535-B10A-3A1580E1105B}"/>
    <cellStyle name="Input 2 8 5 2 4 2" xfId="28305" xr:uid="{A4172643-E7C2-4768-A7C6-62DA5CA6B70F}"/>
    <cellStyle name="Input 2 8 5 2 5" xfId="24818" xr:uid="{5DC5DD95-1E90-4B94-930C-F03BB35541BE}"/>
    <cellStyle name="Input 2 8 5 2 5 2" xfId="29652" xr:uid="{19D92E0E-2764-4F8A-AD1F-FD85B0577994}"/>
    <cellStyle name="Input 2 8 5 2 6" xfId="27438" xr:uid="{D3677118-20E9-4B60-AEA1-AF492C2C9335}"/>
    <cellStyle name="Input 2 8 5 3" xfId="22422" xr:uid="{6FFB2141-2F54-4E41-852C-E72366EC6256}"/>
    <cellStyle name="Input 2 8 5 3 2" xfId="25122" xr:uid="{9968B6B7-B8D1-4384-BA52-1C52F063D87F}"/>
    <cellStyle name="Input 2 8 5 3 2 2" xfId="29953" xr:uid="{24329DEE-7BB4-4562-97C0-493D3C7673FE}"/>
    <cellStyle name="Input 2 8 5 3 3" xfId="28609" xr:uid="{B75964F7-9054-43BC-B458-0051B1DA6F56}"/>
    <cellStyle name="Input 2 8 5 4" xfId="23799" xr:uid="{FF800B3A-0105-4B3B-B518-6501860071AE}"/>
    <cellStyle name="Input 2 8 5 4 2" xfId="25994" xr:uid="{5BCCA21C-D60F-4492-91F8-57515455BC33}"/>
    <cellStyle name="Input 2 8 5 4 2 2" xfId="30820" xr:uid="{9D251B70-1934-4FE5-82AD-CBCA70E21348}"/>
    <cellStyle name="Input 2 8 5 5" xfId="21564" xr:uid="{CF3FF525-6A34-40AF-BABF-B34B0C2874A7}"/>
    <cellStyle name="Input 2 8 5 5 2" xfId="27754" xr:uid="{F34DD811-2060-4362-8E2A-9E69884404D5}"/>
    <cellStyle name="Input 2 8 5 6" xfId="26883" xr:uid="{FA54956A-5720-42C6-8F80-40018BCE6751}"/>
    <cellStyle name="Input 2 9" xfId="9407" xr:uid="{00000000-0005-0000-0000-00005D250000}"/>
    <cellStyle name="Input 2 9 2" xfId="9408" xr:uid="{00000000-0005-0000-0000-00005E250000}"/>
    <cellStyle name="Input 2 9 2 2" xfId="21240" xr:uid="{00000000-0005-0000-0000-00005F250000}"/>
    <cellStyle name="Input 2 9 2 2 2" xfId="22972" xr:uid="{0FA0E691-9386-4F04-951B-BA07717758FD}"/>
    <cellStyle name="Input 2 9 2 2 2 2" xfId="25672" xr:uid="{CDE9E5F9-4022-4B85-A087-08E34C5A8EBB}"/>
    <cellStyle name="Input 2 9 2 2 2 2 2" xfId="30503" xr:uid="{DF2F5BF0-3605-4E31-A1C9-453B78B2C686}"/>
    <cellStyle name="Input 2 9 2 2 2 3" xfId="29159" xr:uid="{6ED52667-18B2-4425-98CC-85DA6B36A0DA}"/>
    <cellStyle name="Input 2 9 2 2 3" xfId="24357" xr:uid="{C6F7FC0D-DB8C-42B3-B03D-8DDF060595BE}"/>
    <cellStyle name="Input 2 9 2 2 3 2" xfId="26552" xr:uid="{0B163747-6A1C-43A6-B2E5-1F4FEAEB3776}"/>
    <cellStyle name="Input 2 9 2 2 3 2 2" xfId="31198" xr:uid="{20908585-9BA6-4DE5-A632-A01F896BCC26}"/>
    <cellStyle name="Input 2 9 2 2 4" xfId="22117" xr:uid="{A88BF96F-E70A-4E9D-A240-C9844CA554B4}"/>
    <cellStyle name="Input 2 9 2 2 4 2" xfId="28304" xr:uid="{185A84A2-610A-485E-97BA-7558758E00EB}"/>
    <cellStyle name="Input 2 9 2 2 5" xfId="24817" xr:uid="{D0755626-94C9-4C65-9507-A83B4315F37E}"/>
    <cellStyle name="Input 2 9 2 2 5 2" xfId="29651" xr:uid="{7B7B5AC7-6AF8-406A-A20D-383F7B5F9DB6}"/>
    <cellStyle name="Input 2 9 2 2 6" xfId="27437" xr:uid="{F6C8AA33-CECD-4A62-B6EA-D60424051F5A}"/>
    <cellStyle name="Input 2 9 2 3" xfId="22423" xr:uid="{DC59C26A-88FB-4AAF-94E3-EDEC3B8BAB31}"/>
    <cellStyle name="Input 2 9 2 3 2" xfId="25123" xr:uid="{ABE97ED2-07B2-4590-A252-BE8FE9C4473E}"/>
    <cellStyle name="Input 2 9 2 3 2 2" xfId="29954" xr:uid="{14B3AF7B-9089-4549-ADAB-D50EA576F932}"/>
    <cellStyle name="Input 2 9 2 3 3" xfId="28610" xr:uid="{F4D24EB2-3AB2-44CC-9F1A-40C896B6F54D}"/>
    <cellStyle name="Input 2 9 2 4" xfId="23800" xr:uid="{4F190D16-97DD-4031-9D8F-6743ACDCA597}"/>
    <cellStyle name="Input 2 9 2 4 2" xfId="25995" xr:uid="{04478087-88A3-467E-A9D4-2328BB1B0374}"/>
    <cellStyle name="Input 2 9 2 4 2 2" xfId="30821" xr:uid="{E42AA13B-3040-401E-B5FE-4E0FAC24F5F8}"/>
    <cellStyle name="Input 2 9 2 5" xfId="21565" xr:uid="{D7CAB2DA-5B83-47CF-B9F1-AFBEDAB94E4C}"/>
    <cellStyle name="Input 2 9 2 5 2" xfId="27755" xr:uid="{74D55509-266B-47B2-8100-3EBB2E01BAC9}"/>
    <cellStyle name="Input 2 9 2 6" xfId="26884" xr:uid="{B319D53B-2A2E-423C-A8F0-88EFEA038F7A}"/>
    <cellStyle name="Input 2 9 3" xfId="9409" xr:uid="{00000000-0005-0000-0000-000060250000}"/>
    <cellStyle name="Input 2 9 3 2" xfId="21239" xr:uid="{00000000-0005-0000-0000-000061250000}"/>
    <cellStyle name="Input 2 9 3 2 2" xfId="22971" xr:uid="{13568A47-3DEB-4EC8-AB7F-EC80957AD3CA}"/>
    <cellStyle name="Input 2 9 3 2 2 2" xfId="25671" xr:uid="{7FC83685-5986-464D-8981-43C9B43E2089}"/>
    <cellStyle name="Input 2 9 3 2 2 2 2" xfId="30502" xr:uid="{88549311-0FCE-466E-802F-6AAFDA143821}"/>
    <cellStyle name="Input 2 9 3 2 2 3" xfId="29158" xr:uid="{6B122AFF-AFA3-46BE-8F74-F5B36659C8BC}"/>
    <cellStyle name="Input 2 9 3 2 3" xfId="24356" xr:uid="{8C23D4A0-9DEF-42AD-8EF2-986D258A2DF4}"/>
    <cellStyle name="Input 2 9 3 2 3 2" xfId="26551" xr:uid="{EB5E8508-E9F9-4E1C-ABC5-5FAB2B2A72EA}"/>
    <cellStyle name="Input 2 9 3 2 3 2 2" xfId="31197" xr:uid="{2A74FFCC-6016-43D5-95D3-D087D03F7984}"/>
    <cellStyle name="Input 2 9 3 2 4" xfId="22116" xr:uid="{F732C666-8260-4E6C-94AF-B52D0A9E076D}"/>
    <cellStyle name="Input 2 9 3 2 4 2" xfId="28303" xr:uid="{7C76BBC0-8403-410C-A91F-8F57AB24C068}"/>
    <cellStyle name="Input 2 9 3 2 5" xfId="24816" xr:uid="{2088079B-718B-49CE-921B-450C99DD37E3}"/>
    <cellStyle name="Input 2 9 3 2 5 2" xfId="29650" xr:uid="{2C04153B-E8D3-4A5B-AA5A-C67EC3F31B6A}"/>
    <cellStyle name="Input 2 9 3 2 6" xfId="27436" xr:uid="{5089B40C-9517-42A2-95E9-D70CA1254DCC}"/>
    <cellStyle name="Input 2 9 3 3" xfId="22424" xr:uid="{27C8E7D7-B3D0-4D40-8683-2E9AAFA3ECC3}"/>
    <cellStyle name="Input 2 9 3 3 2" xfId="25124" xr:uid="{3F2F0FC0-45C2-4691-9213-C7C37B1E27FF}"/>
    <cellStyle name="Input 2 9 3 3 2 2" xfId="29955" xr:uid="{401325CF-0BCD-4D75-8339-E3494B76B660}"/>
    <cellStyle name="Input 2 9 3 3 3" xfId="28611" xr:uid="{31A98ABE-D2CA-4235-B61B-9782668049B2}"/>
    <cellStyle name="Input 2 9 3 4" xfId="23801" xr:uid="{2164E8B2-F1B0-4815-B89C-8C0F9003B73F}"/>
    <cellStyle name="Input 2 9 3 4 2" xfId="25996" xr:uid="{D4B9B681-475B-40C4-B50F-D9AFA8A4A1B0}"/>
    <cellStyle name="Input 2 9 3 4 2 2" xfId="30822" xr:uid="{752D8FAC-4EF1-4E5C-A49F-8FB01C59CA93}"/>
    <cellStyle name="Input 2 9 3 5" xfId="21566" xr:uid="{F18B849F-306F-4039-8E0B-0CD24D5EF4A2}"/>
    <cellStyle name="Input 2 9 3 5 2" xfId="27756" xr:uid="{67FF951F-C221-4BB1-9F2D-4B964F7BC5B6}"/>
    <cellStyle name="Input 2 9 3 6" xfId="26885" xr:uid="{DFD6D37D-9A08-49DE-BA6D-ADF838887D42}"/>
    <cellStyle name="Input 2 9 4" xfId="9410" xr:uid="{00000000-0005-0000-0000-000062250000}"/>
    <cellStyle name="Input 2 9 4 2" xfId="21238" xr:uid="{00000000-0005-0000-0000-000063250000}"/>
    <cellStyle name="Input 2 9 4 2 2" xfId="22970" xr:uid="{E2EFF0EB-9A64-41A2-A00C-05F164895172}"/>
    <cellStyle name="Input 2 9 4 2 2 2" xfId="25670" xr:uid="{FB37E266-2A39-433A-BF48-B50C76BB8B47}"/>
    <cellStyle name="Input 2 9 4 2 2 2 2" xfId="30501" xr:uid="{51C392CF-61A1-4EBF-A6D1-3B4D48B5062A}"/>
    <cellStyle name="Input 2 9 4 2 2 3" xfId="29157" xr:uid="{BC5A22D0-2D83-4CD4-B333-75BF1169E805}"/>
    <cellStyle name="Input 2 9 4 2 3" xfId="24355" xr:uid="{B1080A65-C54D-42FF-9815-48E9645BF91F}"/>
    <cellStyle name="Input 2 9 4 2 3 2" xfId="26550" xr:uid="{BADE62DA-7400-41A5-84A2-9CB6BFDD31CD}"/>
    <cellStyle name="Input 2 9 4 2 3 2 2" xfId="31196" xr:uid="{E4357D96-A030-45FA-A604-C88B22791E16}"/>
    <cellStyle name="Input 2 9 4 2 4" xfId="22115" xr:uid="{783F81B1-85FA-4DB7-92A7-2133E1408365}"/>
    <cellStyle name="Input 2 9 4 2 4 2" xfId="28302" xr:uid="{A795D9B6-B030-497C-996A-D2D0C3E31554}"/>
    <cellStyle name="Input 2 9 4 2 5" xfId="24815" xr:uid="{49A3BF1C-9861-4D02-A2BC-66BE895F2BEE}"/>
    <cellStyle name="Input 2 9 4 2 5 2" xfId="29649" xr:uid="{31C685C2-834E-4B11-A42D-8313043353AA}"/>
    <cellStyle name="Input 2 9 4 2 6" xfId="27435" xr:uid="{EBE02926-2339-448D-8175-7ED7CDE1DAD2}"/>
    <cellStyle name="Input 2 9 4 3" xfId="22425" xr:uid="{BB036E58-55B5-403F-97D1-7E75B533349B}"/>
    <cellStyle name="Input 2 9 4 3 2" xfId="25125" xr:uid="{6E4873C9-859F-4E94-9EA4-4EF66FB40529}"/>
    <cellStyle name="Input 2 9 4 3 2 2" xfId="29956" xr:uid="{D8EB3638-6D05-4575-89C2-69382D43F4C1}"/>
    <cellStyle name="Input 2 9 4 3 3" xfId="28612" xr:uid="{B2E5BE61-A371-4609-A416-E3D0F265D303}"/>
    <cellStyle name="Input 2 9 4 4" xfId="23802" xr:uid="{55E789B7-94C5-4B85-8D57-21413270AD69}"/>
    <cellStyle name="Input 2 9 4 4 2" xfId="25997" xr:uid="{A176233F-1A44-492C-AFD2-D4758C32D31B}"/>
    <cellStyle name="Input 2 9 4 4 2 2" xfId="30823" xr:uid="{247DA760-C291-4540-9F77-E6483CDD088E}"/>
    <cellStyle name="Input 2 9 4 5" xfId="21567" xr:uid="{DF92FB87-B0F2-4401-989D-CDAAA015ED8E}"/>
    <cellStyle name="Input 2 9 4 5 2" xfId="27757" xr:uid="{4C4A0544-8533-4E9C-A0A4-5E80D44A93E4}"/>
    <cellStyle name="Input 2 9 4 6" xfId="26886" xr:uid="{A24DD193-7100-4428-9902-9EC379D60C59}"/>
    <cellStyle name="Input 2 9 5" xfId="9411" xr:uid="{00000000-0005-0000-0000-000064250000}"/>
    <cellStyle name="Input 2 9 5 2" xfId="21237" xr:uid="{00000000-0005-0000-0000-000065250000}"/>
    <cellStyle name="Input 2 9 5 2 2" xfId="22969" xr:uid="{7211571C-A2CE-4968-96F6-A60F5A95E0BF}"/>
    <cellStyle name="Input 2 9 5 2 2 2" xfId="25669" xr:uid="{2BE290B3-ED4F-4A55-891D-0B3F8FE2D283}"/>
    <cellStyle name="Input 2 9 5 2 2 2 2" xfId="30500" xr:uid="{041E15F4-4319-4EA3-8B18-DF8E7E1F26B5}"/>
    <cellStyle name="Input 2 9 5 2 2 3" xfId="29156" xr:uid="{677AFE2E-11DA-447B-9CC3-437AE1B523CE}"/>
    <cellStyle name="Input 2 9 5 2 3" xfId="24354" xr:uid="{2350C163-75EA-46F7-9B1B-9286E8510546}"/>
    <cellStyle name="Input 2 9 5 2 3 2" xfId="26549" xr:uid="{D158B3BF-A00D-4ED7-B4E3-FC3BD4544529}"/>
    <cellStyle name="Input 2 9 5 2 3 2 2" xfId="31195" xr:uid="{C6BD807B-DAF7-4B19-B860-CF0B01B4DBF6}"/>
    <cellStyle name="Input 2 9 5 2 4" xfId="22114" xr:uid="{26776D1B-E426-4B83-8177-C26CDCA6C870}"/>
    <cellStyle name="Input 2 9 5 2 4 2" xfId="28301" xr:uid="{0E3ED71E-39A0-494D-8B4C-70665CD959A2}"/>
    <cellStyle name="Input 2 9 5 2 5" xfId="24814" xr:uid="{9D0AEC16-47C2-4BE4-AF25-A1D1CDC125F9}"/>
    <cellStyle name="Input 2 9 5 2 5 2" xfId="29648" xr:uid="{04B347EE-86AD-4229-8CB5-71052AD57F99}"/>
    <cellStyle name="Input 2 9 5 2 6" xfId="27434" xr:uid="{6C1B6051-0933-4B6B-94A2-5B09905E4C7A}"/>
    <cellStyle name="Input 2 9 5 3" xfId="22426" xr:uid="{13FFBA9E-5D69-494E-BEB9-6D4583D31578}"/>
    <cellStyle name="Input 2 9 5 3 2" xfId="25126" xr:uid="{8E07F8C2-BBB8-48C9-B079-28889DB18174}"/>
    <cellStyle name="Input 2 9 5 3 2 2" xfId="29957" xr:uid="{60DAC920-D60D-4519-9BD7-8B608512132D}"/>
    <cellStyle name="Input 2 9 5 3 3" xfId="28613" xr:uid="{0BF274BB-8BBC-4C75-A9D6-B43A6578BC5E}"/>
    <cellStyle name="Input 2 9 5 4" xfId="23803" xr:uid="{801573BC-5A75-420A-8BC3-EE6949C9AB4A}"/>
    <cellStyle name="Input 2 9 5 4 2" xfId="25998" xr:uid="{1A3C8F92-EDB3-4262-84D9-863D12958299}"/>
    <cellStyle name="Input 2 9 5 4 2 2" xfId="30824" xr:uid="{B3481DA9-DFAA-4D43-B8ED-333C2C01648C}"/>
    <cellStyle name="Input 2 9 5 5" xfId="21568" xr:uid="{032EC2A8-F3B1-4DBE-9158-2E2CFED85BC7}"/>
    <cellStyle name="Input 2 9 5 5 2" xfId="27758" xr:uid="{F4FDCB72-3D13-4756-881D-3A816AD0F8DF}"/>
    <cellStyle name="Input 2 9 5 6" xfId="26887" xr:uid="{644D273D-2F16-429F-9322-56C46AC614BF}"/>
    <cellStyle name="Input 3" xfId="9412" xr:uid="{00000000-0005-0000-0000-000066250000}"/>
    <cellStyle name="Input 3 2" xfId="9413" xr:uid="{00000000-0005-0000-0000-000067250000}"/>
    <cellStyle name="Input 3 2 2" xfId="21235" xr:uid="{00000000-0005-0000-0000-000068250000}"/>
    <cellStyle name="Input 3 2 2 2" xfId="22967" xr:uid="{A6011F32-D97C-493A-912A-B3EE041D7FF4}"/>
    <cellStyle name="Input 3 2 2 2 2" xfId="25667" xr:uid="{97733796-0436-4E2F-8C15-91543A998066}"/>
    <cellStyle name="Input 3 2 2 2 2 2" xfId="30498" xr:uid="{01249996-4231-4F2A-87FA-897C702F446D}"/>
    <cellStyle name="Input 3 2 2 2 3" xfId="29154" xr:uid="{E652B145-9673-4156-867A-2D0E5E684C4E}"/>
    <cellStyle name="Input 3 2 2 3" xfId="24352" xr:uid="{7F66C667-6C83-4485-A64F-AB289EE53F70}"/>
    <cellStyle name="Input 3 2 2 3 2" xfId="26547" xr:uid="{B72841FE-EF3A-413A-9310-336BB2711FC2}"/>
    <cellStyle name="Input 3 2 2 3 2 2" xfId="31193" xr:uid="{BF3D829A-950F-4770-971C-47C092F1C6A8}"/>
    <cellStyle name="Input 3 2 2 4" xfId="22112" xr:uid="{73238A53-309A-46B8-9789-058B5AB6C8F3}"/>
    <cellStyle name="Input 3 2 2 4 2" xfId="28299" xr:uid="{C9BA7E72-5060-4643-A80F-5B7F4873E0CF}"/>
    <cellStyle name="Input 3 2 2 5" xfId="24812" xr:uid="{034D3A4A-BC9F-4ADC-BF77-035EC79DE024}"/>
    <cellStyle name="Input 3 2 2 5 2" xfId="29646" xr:uid="{708A6536-F421-47FB-8803-3722F7F75FB8}"/>
    <cellStyle name="Input 3 2 2 6" xfId="27432" xr:uid="{E5FF2687-7D16-49B5-BA8A-436D1F895D5B}"/>
    <cellStyle name="Input 3 2 3" xfId="22428" xr:uid="{2E2A729E-E4E1-476F-B9A9-1022CC97F542}"/>
    <cellStyle name="Input 3 2 3 2" xfId="25128" xr:uid="{08D83A3A-A7C2-4B7D-B6C8-B8E9A4F5F0A7}"/>
    <cellStyle name="Input 3 2 3 2 2" xfId="29959" xr:uid="{033AB505-E73C-4FB5-8DC5-A0F8FC1B26D8}"/>
    <cellStyle name="Input 3 2 3 3" xfId="28615" xr:uid="{82A63E3C-1B32-4B30-A0F9-18574CEEF166}"/>
    <cellStyle name="Input 3 2 4" xfId="23805" xr:uid="{50B00FD8-8BEC-42D4-BCE2-1449A93C0990}"/>
    <cellStyle name="Input 3 2 4 2" xfId="26000" xr:uid="{74344D27-E4A1-4A81-8EE5-028B1ED61D77}"/>
    <cellStyle name="Input 3 2 4 2 2" xfId="30826" xr:uid="{C044F614-1C83-4F6B-A886-BEAF5D68FD97}"/>
    <cellStyle name="Input 3 2 5" xfId="21570" xr:uid="{05F54447-7D0A-4DB3-A32A-B75604BCF6B1}"/>
    <cellStyle name="Input 3 2 5 2" xfId="27760" xr:uid="{41DD3C5D-826D-4B29-9EE9-E1349F9F3032}"/>
    <cellStyle name="Input 3 2 6" xfId="26889" xr:uid="{4F06F43F-B997-498A-9BD6-D2F1ABF43D32}"/>
    <cellStyle name="Input 3 3" xfId="9414" xr:uid="{00000000-0005-0000-0000-000069250000}"/>
    <cellStyle name="Input 3 3 2" xfId="21234" xr:uid="{00000000-0005-0000-0000-00006A250000}"/>
    <cellStyle name="Input 3 3 2 2" xfId="22966" xr:uid="{944E113A-4FCF-45D4-851F-AA82071915DA}"/>
    <cellStyle name="Input 3 3 2 2 2" xfId="25666" xr:uid="{18B3AC8F-F00A-4D84-BA70-B56A48E2D613}"/>
    <cellStyle name="Input 3 3 2 2 2 2" xfId="30497" xr:uid="{75C964DA-4AF3-449F-BE8F-0FD26E8C310C}"/>
    <cellStyle name="Input 3 3 2 2 3" xfId="29153" xr:uid="{87B2E688-626F-4C3D-8D14-F1886EF40B38}"/>
    <cellStyle name="Input 3 3 2 3" xfId="24351" xr:uid="{332073BD-F460-43B1-B61B-EB233A526C55}"/>
    <cellStyle name="Input 3 3 2 3 2" xfId="26546" xr:uid="{E667D057-0501-412D-8012-0E7010D80DB4}"/>
    <cellStyle name="Input 3 3 2 3 2 2" xfId="31192" xr:uid="{1C1903F9-7D15-4BF2-B5EC-703C38DC457F}"/>
    <cellStyle name="Input 3 3 2 4" xfId="22111" xr:uid="{737D25C2-74CA-4CE8-B5B8-1156E9DBF5E6}"/>
    <cellStyle name="Input 3 3 2 4 2" xfId="28298" xr:uid="{D0B3FD6A-EF68-4EAA-9E25-0F23E984EAF5}"/>
    <cellStyle name="Input 3 3 2 5" xfId="24811" xr:uid="{B9016640-2DDF-48B4-9BEB-1885DAB8DC20}"/>
    <cellStyle name="Input 3 3 2 5 2" xfId="29645" xr:uid="{E611A023-DA06-4791-9A45-15A7DFE17421}"/>
    <cellStyle name="Input 3 3 2 6" xfId="27431" xr:uid="{B884E1FC-AF3B-4C82-BF6F-6605AC40EEBD}"/>
    <cellStyle name="Input 3 3 3" xfId="22429" xr:uid="{20809348-F323-4514-8ECA-9774ACBC388B}"/>
    <cellStyle name="Input 3 3 3 2" xfId="25129" xr:uid="{EA9F5DD7-8EC1-46FA-B09D-DB167D6DC154}"/>
    <cellStyle name="Input 3 3 3 2 2" xfId="29960" xr:uid="{91D4D7C8-5132-4ABA-82B6-9C71365BBB64}"/>
    <cellStyle name="Input 3 3 3 3" xfId="28616" xr:uid="{7843BEE0-309F-4CF1-806B-047EC046550B}"/>
    <cellStyle name="Input 3 3 4" xfId="23806" xr:uid="{8D379052-78DE-4F85-B2D0-01AB2B1BD257}"/>
    <cellStyle name="Input 3 3 4 2" xfId="26001" xr:uid="{0041150A-0DBB-442C-9C7A-68BDAF540974}"/>
    <cellStyle name="Input 3 3 4 2 2" xfId="30827" xr:uid="{67850CC5-4034-4FBC-AF3B-4C09C01FBFA5}"/>
    <cellStyle name="Input 3 3 5" xfId="21571" xr:uid="{73613DB8-D06C-4743-8BCD-B4BFE7D368B6}"/>
    <cellStyle name="Input 3 3 5 2" xfId="27761" xr:uid="{36BA57BD-64A4-4138-B7C2-FCE8E52CC8D5}"/>
    <cellStyle name="Input 3 3 6" xfId="26890" xr:uid="{B7AE2478-FD1F-485D-8B0D-6BBE4CB97D79}"/>
    <cellStyle name="Input 3 4" xfId="21236" xr:uid="{00000000-0005-0000-0000-00006B250000}"/>
    <cellStyle name="Input 3 4 2" xfId="22968" xr:uid="{7693B916-5EF2-4ECC-BA27-00154BAAE658}"/>
    <cellStyle name="Input 3 4 2 2" xfId="25668" xr:uid="{4BBB2A5D-B19D-4518-9A1A-259B2BCE73A7}"/>
    <cellStyle name="Input 3 4 2 2 2" xfId="30499" xr:uid="{4F2C39FA-242E-4740-9B9A-FB5CFDAD8A03}"/>
    <cellStyle name="Input 3 4 2 3" xfId="29155" xr:uid="{9CB87399-8AC0-4F98-935A-0F780614643B}"/>
    <cellStyle name="Input 3 4 3" xfId="24353" xr:uid="{85D76737-0E43-46F0-A0FF-16838659A8B6}"/>
    <cellStyle name="Input 3 4 3 2" xfId="26548" xr:uid="{6E95CFBC-6A9A-4B04-A995-0A129B052312}"/>
    <cellStyle name="Input 3 4 3 2 2" xfId="31194" xr:uid="{06C0C5A3-D793-4FD0-B2DC-4332A33D27D8}"/>
    <cellStyle name="Input 3 4 4" xfId="22113" xr:uid="{30E4C7C4-A535-4C98-9B3B-93E10B86AE36}"/>
    <cellStyle name="Input 3 4 4 2" xfId="28300" xr:uid="{DB63AB04-272A-4D43-A494-F3DBCCECAF11}"/>
    <cellStyle name="Input 3 4 5" xfId="24813" xr:uid="{C6E84070-B8BA-4EC7-8D83-18F8F170E568}"/>
    <cellStyle name="Input 3 4 5 2" xfId="29647" xr:uid="{246DA404-C098-4C07-A07E-82A57BD87C15}"/>
    <cellStyle name="Input 3 4 6" xfId="27433" xr:uid="{9F9CCF9F-4C0B-4259-8CB4-5307355EEDE8}"/>
    <cellStyle name="Input 3 5" xfId="22427" xr:uid="{72891AEF-EF6C-41AB-918C-A1B8AF71F980}"/>
    <cellStyle name="Input 3 5 2" xfId="25127" xr:uid="{C00CD23D-DA0E-4114-9C31-8DC28016CABF}"/>
    <cellStyle name="Input 3 5 2 2" xfId="29958" xr:uid="{422687A0-3763-4EFA-9BB4-BAB1C1884F19}"/>
    <cellStyle name="Input 3 5 3" xfId="28614" xr:uid="{CDE8FB95-071D-41C2-9EAE-060A8616A94B}"/>
    <cellStyle name="Input 3 6" xfId="23804" xr:uid="{B62821A0-E9B9-4228-A312-978C3D41D178}"/>
    <cellStyle name="Input 3 6 2" xfId="25999" xr:uid="{CD1573E8-670F-4711-B626-2872629FBF0C}"/>
    <cellStyle name="Input 3 6 2 2" xfId="30825" xr:uid="{9AA0F2A0-DDF8-445C-A07C-B24247E61D2E}"/>
    <cellStyle name="Input 3 7" xfId="21569" xr:uid="{D5502563-0312-48D2-9916-64FB3B2096D6}"/>
    <cellStyle name="Input 3 7 2" xfId="27759" xr:uid="{72B9BC6F-0402-4184-BEC8-D5E0943092D4}"/>
    <cellStyle name="Input 3 8" xfId="26888" xr:uid="{26C94B75-AEF8-4B08-9139-B789B4205A6D}"/>
    <cellStyle name="Input 4" xfId="9415" xr:uid="{00000000-0005-0000-0000-00006C250000}"/>
    <cellStyle name="Input 4 2" xfId="9416" xr:uid="{00000000-0005-0000-0000-00006D250000}"/>
    <cellStyle name="Input 4 2 2" xfId="21232" xr:uid="{00000000-0005-0000-0000-00006E250000}"/>
    <cellStyle name="Input 4 2 2 2" xfId="22964" xr:uid="{0D4F7CE9-1751-43E3-8E53-16666134BD5E}"/>
    <cellStyle name="Input 4 2 2 2 2" xfId="25664" xr:uid="{3451EB9C-1382-42B8-9034-F001AE29635E}"/>
    <cellStyle name="Input 4 2 2 2 2 2" xfId="30495" xr:uid="{18A824C7-4987-4FF0-B3FB-99FF463C987F}"/>
    <cellStyle name="Input 4 2 2 2 3" xfId="29151" xr:uid="{660B2723-9BE6-44C1-8F9C-95583BB64CDA}"/>
    <cellStyle name="Input 4 2 2 3" xfId="24349" xr:uid="{F41FF0D5-C311-45E4-A84F-6D7F5DD2249E}"/>
    <cellStyle name="Input 4 2 2 3 2" xfId="26544" xr:uid="{97109602-1930-4C22-98EE-3DAE656C0672}"/>
    <cellStyle name="Input 4 2 2 3 2 2" xfId="31190" xr:uid="{E3633F95-FD38-49C7-9964-AF242B74F0AE}"/>
    <cellStyle name="Input 4 2 2 4" xfId="22109" xr:uid="{ED1F16A5-4DBC-4FB4-AE2A-FDD311E5930A}"/>
    <cellStyle name="Input 4 2 2 4 2" xfId="28296" xr:uid="{5EC7EE2F-E34E-4CE7-9626-CB925C96B7E8}"/>
    <cellStyle name="Input 4 2 2 5" xfId="24809" xr:uid="{55581205-74A0-4C33-8BF0-800A9ED4782F}"/>
    <cellStyle name="Input 4 2 2 5 2" xfId="29643" xr:uid="{74562CD7-6CBC-4266-8E5C-86E46AF0FA38}"/>
    <cellStyle name="Input 4 2 2 6" xfId="27429" xr:uid="{4182BAD6-09E3-44C7-B810-F2588866C5E9}"/>
    <cellStyle name="Input 4 2 3" xfId="22431" xr:uid="{6884BAE4-2D9A-47B4-AA49-38420B3ADF44}"/>
    <cellStyle name="Input 4 2 3 2" xfId="25131" xr:uid="{B72B0982-6179-40B6-8F62-8C6471F6C761}"/>
    <cellStyle name="Input 4 2 3 2 2" xfId="29962" xr:uid="{90A81408-201C-4283-BE83-3F30BD7E376F}"/>
    <cellStyle name="Input 4 2 3 3" xfId="28618" xr:uid="{E7C48F94-8F2D-483F-9A7C-C2320499B8FE}"/>
    <cellStyle name="Input 4 2 4" xfId="23808" xr:uid="{606B7DAE-EFD4-4CF2-8C8F-88804CFE63B6}"/>
    <cellStyle name="Input 4 2 4 2" xfId="26003" xr:uid="{8B796CD3-4AB6-4DE5-826B-5C21990DD12F}"/>
    <cellStyle name="Input 4 2 4 2 2" xfId="30829" xr:uid="{ED663B7D-B151-481B-AC0C-F3017DE88561}"/>
    <cellStyle name="Input 4 2 5" xfId="21573" xr:uid="{7196A459-60F1-4E24-833A-1BE4F355A82F}"/>
    <cellStyle name="Input 4 2 5 2" xfId="27763" xr:uid="{DE38876E-B982-4D94-88B9-27919F1BD06D}"/>
    <cellStyle name="Input 4 2 6" xfId="26892" xr:uid="{CC1A8147-A194-4BF5-A169-09DAAEBBE7BE}"/>
    <cellStyle name="Input 4 3" xfId="9417" xr:uid="{00000000-0005-0000-0000-00006F250000}"/>
    <cellStyle name="Input 4 3 2" xfId="21231" xr:uid="{00000000-0005-0000-0000-000070250000}"/>
    <cellStyle name="Input 4 3 2 2" xfId="22963" xr:uid="{1EB2471D-D0BD-4543-A004-A5385BFADE71}"/>
    <cellStyle name="Input 4 3 2 2 2" xfId="25663" xr:uid="{6333FB84-77F9-4FEA-9ECC-623B3DD9680A}"/>
    <cellStyle name="Input 4 3 2 2 2 2" xfId="30494" xr:uid="{1DBBB7DD-4424-41C1-A2B0-4726758FF5DB}"/>
    <cellStyle name="Input 4 3 2 2 3" xfId="29150" xr:uid="{C58161C9-C312-43E6-AF43-34D41EC46C37}"/>
    <cellStyle name="Input 4 3 2 3" xfId="24348" xr:uid="{92B9A6A6-91FA-465E-AD34-D9835D65D871}"/>
    <cellStyle name="Input 4 3 2 3 2" xfId="26543" xr:uid="{DE71FD9E-B786-4095-84F4-E48381F59AB6}"/>
    <cellStyle name="Input 4 3 2 3 2 2" xfId="31189" xr:uid="{EAD0C04B-3CC6-4967-86D5-76D644A1931E}"/>
    <cellStyle name="Input 4 3 2 4" xfId="22108" xr:uid="{4E800E82-16BC-44C1-AD5B-3ECE06EE77C3}"/>
    <cellStyle name="Input 4 3 2 4 2" xfId="28295" xr:uid="{300DFF17-9F01-4F52-8385-4FA9F3850532}"/>
    <cellStyle name="Input 4 3 2 5" xfId="24808" xr:uid="{9B52B4CD-FBC5-4DEA-9A5B-433593A08B0E}"/>
    <cellStyle name="Input 4 3 2 5 2" xfId="29642" xr:uid="{0432B8CD-AAB5-4418-916D-CB5CC57ACD30}"/>
    <cellStyle name="Input 4 3 2 6" xfId="27428" xr:uid="{1CAF8B66-278E-4CFB-BD63-31C2CE126630}"/>
    <cellStyle name="Input 4 3 3" xfId="22432" xr:uid="{35F5FE3C-DE29-441B-9A23-745B1E721BFC}"/>
    <cellStyle name="Input 4 3 3 2" xfId="25132" xr:uid="{ABCEE1EF-AA53-4272-91D1-2B5CA4D0EAF7}"/>
    <cellStyle name="Input 4 3 3 2 2" xfId="29963" xr:uid="{899AC4C4-AF21-4D35-AA69-9E8640EF3033}"/>
    <cellStyle name="Input 4 3 3 3" xfId="28619" xr:uid="{FF76AEF0-D980-422F-B82D-050FB8AA1F48}"/>
    <cellStyle name="Input 4 3 4" xfId="23809" xr:uid="{C4DD006D-33FB-411A-A3F7-A3F66542CEC3}"/>
    <cellStyle name="Input 4 3 4 2" xfId="26004" xr:uid="{6F3D3FF6-0188-4CD6-9977-1FDD7720EBE0}"/>
    <cellStyle name="Input 4 3 4 2 2" xfId="30830" xr:uid="{7F642820-D55C-42DE-AAD3-8F17FB1AC47B}"/>
    <cellStyle name="Input 4 3 5" xfId="21574" xr:uid="{F867EEC5-B7BB-43C9-ACA2-B20558445E5D}"/>
    <cellStyle name="Input 4 3 5 2" xfId="27764" xr:uid="{57E7781F-8C55-4151-B7C2-28096147AE8D}"/>
    <cellStyle name="Input 4 3 6" xfId="26893" xr:uid="{92417496-8B32-486C-9D13-433510A068DF}"/>
    <cellStyle name="Input 4 4" xfId="21233" xr:uid="{00000000-0005-0000-0000-000071250000}"/>
    <cellStyle name="Input 4 4 2" xfId="22965" xr:uid="{52D5EF85-4F8E-4B5F-B3DF-593958D533E5}"/>
    <cellStyle name="Input 4 4 2 2" xfId="25665" xr:uid="{594904E1-80E9-4680-9CE1-8BC5BAFC147C}"/>
    <cellStyle name="Input 4 4 2 2 2" xfId="30496" xr:uid="{8E472D17-556A-45CB-BE0B-69BBA0BE5A22}"/>
    <cellStyle name="Input 4 4 2 3" xfId="29152" xr:uid="{FBF7AAEC-876E-4D05-AF69-DB6DC5B90B92}"/>
    <cellStyle name="Input 4 4 3" xfId="24350" xr:uid="{AC299953-5CD4-47A8-BF7E-7F2A39CD0BEC}"/>
    <cellStyle name="Input 4 4 3 2" xfId="26545" xr:uid="{5F6695BB-3B09-4616-9CCA-B2F49431D2A8}"/>
    <cellStyle name="Input 4 4 3 2 2" xfId="31191" xr:uid="{AC8C86FC-8EA3-4873-8738-30744C8ACE84}"/>
    <cellStyle name="Input 4 4 4" xfId="22110" xr:uid="{441E0A10-4EC0-46A6-A277-46BBDA4384F1}"/>
    <cellStyle name="Input 4 4 4 2" xfId="28297" xr:uid="{835C206A-E8B5-4CB3-84A4-EBFA693753F8}"/>
    <cellStyle name="Input 4 4 5" xfId="24810" xr:uid="{547A6CFA-752B-42E4-82D6-B5148689D6D0}"/>
    <cellStyle name="Input 4 4 5 2" xfId="29644" xr:uid="{1A433A4A-406E-44DF-BC48-8D3E2169D1A7}"/>
    <cellStyle name="Input 4 4 6" xfId="27430" xr:uid="{C75C83A5-C988-48AF-A616-C02B6269A15C}"/>
    <cellStyle name="Input 4 5" xfId="22430" xr:uid="{57993055-78D1-47BB-9C2C-8FB1E34C3A06}"/>
    <cellStyle name="Input 4 5 2" xfId="25130" xr:uid="{2D1C697A-9091-4BF8-AC68-913373002AF9}"/>
    <cellStyle name="Input 4 5 2 2" xfId="29961" xr:uid="{09DC3295-0730-4012-84B4-AD30699460F6}"/>
    <cellStyle name="Input 4 5 3" xfId="28617" xr:uid="{85F02CA8-5F4C-41C0-BAB2-7E3A061DDF7F}"/>
    <cellStyle name="Input 4 6" xfId="23807" xr:uid="{7E3307D4-C2D4-4EA5-A909-5CE75E70CCE6}"/>
    <cellStyle name="Input 4 6 2" xfId="26002" xr:uid="{F35CC428-788A-41D2-9121-6890BDEBB6C8}"/>
    <cellStyle name="Input 4 6 2 2" xfId="30828" xr:uid="{52877375-5701-4DAD-8209-F6115BA76705}"/>
    <cellStyle name="Input 4 7" xfId="21572" xr:uid="{FE40FBD7-64FA-4E70-AC1E-E173EA886C7C}"/>
    <cellStyle name="Input 4 7 2" xfId="27762" xr:uid="{9733D270-AE73-494E-9ACC-8AD30DCAD978}"/>
    <cellStyle name="Input 4 8" xfId="26891" xr:uid="{6092E41C-CBB0-4542-8F05-E2F0C4A0600B}"/>
    <cellStyle name="Input 5" xfId="9418" xr:uid="{00000000-0005-0000-0000-000072250000}"/>
    <cellStyle name="Input 5 2" xfId="9419" xr:uid="{00000000-0005-0000-0000-000073250000}"/>
    <cellStyle name="Input 5 2 2" xfId="21229" xr:uid="{00000000-0005-0000-0000-000074250000}"/>
    <cellStyle name="Input 5 2 2 2" xfId="22961" xr:uid="{418015DA-BDF4-49A1-815B-A400ABAF16DA}"/>
    <cellStyle name="Input 5 2 2 2 2" xfId="25661" xr:uid="{CEB64946-D41D-4486-AD5C-E958A8187DB9}"/>
    <cellStyle name="Input 5 2 2 2 2 2" xfId="30492" xr:uid="{568D82C1-7A6E-4BC9-91DF-5D3E3705B689}"/>
    <cellStyle name="Input 5 2 2 2 3" xfId="29148" xr:uid="{200A6055-D780-4819-BE10-4122F542B4FB}"/>
    <cellStyle name="Input 5 2 2 3" xfId="24346" xr:uid="{AFD686B1-BE3B-4E90-9C16-241893E04A59}"/>
    <cellStyle name="Input 5 2 2 3 2" xfId="26541" xr:uid="{D68394EA-D64A-4F1E-8EC0-7657982903D0}"/>
    <cellStyle name="Input 5 2 2 3 2 2" xfId="31187" xr:uid="{2C6A5653-A1CE-48D4-BFF5-ABB98D678AB9}"/>
    <cellStyle name="Input 5 2 2 4" xfId="22106" xr:uid="{F32DA40D-6B1C-42F8-95CC-69CFDEC8B691}"/>
    <cellStyle name="Input 5 2 2 4 2" xfId="28293" xr:uid="{9B887D56-3BAF-4383-890F-A6101F462CCA}"/>
    <cellStyle name="Input 5 2 2 5" xfId="24806" xr:uid="{B39BE5D2-8AA9-460C-ADB7-681FAB7BFAF4}"/>
    <cellStyle name="Input 5 2 2 5 2" xfId="29640" xr:uid="{4287085B-2DEA-4F79-A486-69265320F9E2}"/>
    <cellStyle name="Input 5 2 2 6" xfId="27426" xr:uid="{51A28473-99DA-4B23-AC95-61AB0173849C}"/>
    <cellStyle name="Input 5 2 3" xfId="22434" xr:uid="{B38B735D-A225-4A79-9F66-5C252FAD1ABF}"/>
    <cellStyle name="Input 5 2 3 2" xfId="25134" xr:uid="{1A97D3A7-ADC3-48E0-BA73-B97D09345A59}"/>
    <cellStyle name="Input 5 2 3 2 2" xfId="29965" xr:uid="{85116AC7-8B95-4672-9C66-1CF40118B6F9}"/>
    <cellStyle name="Input 5 2 3 3" xfId="28621" xr:uid="{B953B8C0-9355-465E-A781-3EEA95047006}"/>
    <cellStyle name="Input 5 2 4" xfId="23811" xr:uid="{6D085AE0-F6CA-4D0B-A988-8E1D7CFBAE53}"/>
    <cellStyle name="Input 5 2 4 2" xfId="26006" xr:uid="{B500DC0A-FAC2-423D-87BB-D883C6A1E6DD}"/>
    <cellStyle name="Input 5 2 4 2 2" xfId="30832" xr:uid="{8E27C5CB-D0C2-47E5-BA5E-B75F2E08E477}"/>
    <cellStyle name="Input 5 2 5" xfId="21576" xr:uid="{58B80ADD-10A1-41FC-8B0F-76DBCB390B21}"/>
    <cellStyle name="Input 5 2 5 2" xfId="27766" xr:uid="{D55308FD-E6BD-476E-8840-B7AFE3C24D8F}"/>
    <cellStyle name="Input 5 2 6" xfId="26895" xr:uid="{176BAECE-DCF4-4193-883D-28A8D7E62886}"/>
    <cellStyle name="Input 5 3" xfId="9420" xr:uid="{00000000-0005-0000-0000-000075250000}"/>
    <cellStyle name="Input 5 3 2" xfId="21228" xr:uid="{00000000-0005-0000-0000-000076250000}"/>
    <cellStyle name="Input 5 3 2 2" xfId="22960" xr:uid="{27C00BE1-DD57-4866-B6D1-C2264F9583F7}"/>
    <cellStyle name="Input 5 3 2 2 2" xfId="25660" xr:uid="{2A03E026-EEF9-4B09-85D4-6059C4F06008}"/>
    <cellStyle name="Input 5 3 2 2 2 2" xfId="30491" xr:uid="{B0911A2E-AAFA-4D9F-84E9-B1D24564290B}"/>
    <cellStyle name="Input 5 3 2 2 3" xfId="29147" xr:uid="{48A34235-3AF1-448D-BBD0-C0A0843E4DC7}"/>
    <cellStyle name="Input 5 3 2 3" xfId="24345" xr:uid="{E2E36D02-1033-4811-AB79-C2E5875F6B97}"/>
    <cellStyle name="Input 5 3 2 3 2" xfId="26540" xr:uid="{23DAC31A-49D2-4170-8248-2B9C6A44E909}"/>
    <cellStyle name="Input 5 3 2 3 2 2" xfId="31186" xr:uid="{CC2E1153-43F4-4C9A-A1CD-DDB502465C43}"/>
    <cellStyle name="Input 5 3 2 4" xfId="22105" xr:uid="{BA9F34FA-DA84-4641-8250-0261C7C904D5}"/>
    <cellStyle name="Input 5 3 2 4 2" xfId="28292" xr:uid="{3EE61DD1-CF73-43A1-933A-7F4DD0E3167E}"/>
    <cellStyle name="Input 5 3 2 5" xfId="24805" xr:uid="{C9BDFBB6-1863-49C0-BEEE-0216B8A245CF}"/>
    <cellStyle name="Input 5 3 2 5 2" xfId="29639" xr:uid="{CF536FED-9875-4C3B-A4F4-E6DC97897986}"/>
    <cellStyle name="Input 5 3 2 6" xfId="27425" xr:uid="{4D02F15A-28D6-483E-960F-1834505917B7}"/>
    <cellStyle name="Input 5 3 3" xfId="22435" xr:uid="{EC31600A-21CB-4878-B6A1-63675EDC6677}"/>
    <cellStyle name="Input 5 3 3 2" xfId="25135" xr:uid="{E8A89E8F-1455-407A-82A7-685664A8F78E}"/>
    <cellStyle name="Input 5 3 3 2 2" xfId="29966" xr:uid="{30D6A887-8AC3-47BB-A0FC-BE15174CB9B3}"/>
    <cellStyle name="Input 5 3 3 3" xfId="28622" xr:uid="{2A1C2390-E496-4536-BC3E-D5747A444434}"/>
    <cellStyle name="Input 5 3 4" xfId="23812" xr:uid="{2FF5B934-7827-415B-AF26-C982551AC4B7}"/>
    <cellStyle name="Input 5 3 4 2" xfId="26007" xr:uid="{53B3F2B5-5D54-4C76-8D0E-844CC9907A4A}"/>
    <cellStyle name="Input 5 3 4 2 2" xfId="30833" xr:uid="{64790ECE-4A9F-459D-98F4-A3E918A7D8B5}"/>
    <cellStyle name="Input 5 3 5" xfId="21577" xr:uid="{6D668973-3D64-4B6B-A3EA-013DFA53F5E2}"/>
    <cellStyle name="Input 5 3 5 2" xfId="27767" xr:uid="{2DB5CA51-561A-476F-8F9A-A9FDA61B5FF9}"/>
    <cellStyle name="Input 5 3 6" xfId="26896" xr:uid="{5C704BDD-FF30-49CA-AC15-F046158F1BA7}"/>
    <cellStyle name="Input 5 4" xfId="21230" xr:uid="{00000000-0005-0000-0000-000077250000}"/>
    <cellStyle name="Input 5 4 2" xfId="22962" xr:uid="{CAD8F62C-7C0F-4B3F-978A-62E88F2A0B15}"/>
    <cellStyle name="Input 5 4 2 2" xfId="25662" xr:uid="{67FE25DC-312B-4650-AB05-C219662542D4}"/>
    <cellStyle name="Input 5 4 2 2 2" xfId="30493" xr:uid="{AC6B8F88-5A14-4BC8-A45E-AD75CAE1E551}"/>
    <cellStyle name="Input 5 4 2 3" xfId="29149" xr:uid="{6FBBFBAC-7313-417D-8A36-23B45156C442}"/>
    <cellStyle name="Input 5 4 3" xfId="24347" xr:uid="{DF6F5C54-9E3F-4206-AA1F-26CA0B3585C3}"/>
    <cellStyle name="Input 5 4 3 2" xfId="26542" xr:uid="{7A942B0D-A9A1-451A-B8D4-1382671A6E68}"/>
    <cellStyle name="Input 5 4 3 2 2" xfId="31188" xr:uid="{97E58502-5542-4F52-97F2-35CE29BE5A03}"/>
    <cellStyle name="Input 5 4 4" xfId="22107" xr:uid="{F37A1E97-C277-4748-9B5C-14A6659CF067}"/>
    <cellStyle name="Input 5 4 4 2" xfId="28294" xr:uid="{AD987C84-9C69-4465-BC34-6F537394AE3A}"/>
    <cellStyle name="Input 5 4 5" xfId="24807" xr:uid="{74436AAB-14BE-4A39-986D-CDB5881BF210}"/>
    <cellStyle name="Input 5 4 5 2" xfId="29641" xr:uid="{6AB5C686-B42D-4043-9466-28C362E0EFE8}"/>
    <cellStyle name="Input 5 4 6" xfId="27427" xr:uid="{D35D5903-D16F-4D58-97E0-EF3EC9CCB414}"/>
    <cellStyle name="Input 5 5" xfId="22433" xr:uid="{CE9C2E69-AC96-4CCE-B4CC-9D2D1A6D64C3}"/>
    <cellStyle name="Input 5 5 2" xfId="25133" xr:uid="{81181FC6-D6BC-49AB-8C49-07FF33421CB9}"/>
    <cellStyle name="Input 5 5 2 2" xfId="29964" xr:uid="{44BBB64C-B6F2-4E79-B0C1-51585299D97C}"/>
    <cellStyle name="Input 5 5 3" xfId="28620" xr:uid="{C491557A-6620-4F0B-A7EA-2962E68E2CD4}"/>
    <cellStyle name="Input 5 6" xfId="23810" xr:uid="{F5623116-C784-40FE-9DF3-35A2C6D7DAE8}"/>
    <cellStyle name="Input 5 6 2" xfId="26005" xr:uid="{D9415B83-5F11-4360-A317-96B087962B7E}"/>
    <cellStyle name="Input 5 6 2 2" xfId="30831" xr:uid="{1918C99F-EFB4-4B4A-8825-F00577F68205}"/>
    <cellStyle name="Input 5 7" xfId="21575" xr:uid="{CDBC8B2F-290F-4C80-81CC-53F0BFEEDBDD}"/>
    <cellStyle name="Input 5 7 2" xfId="27765" xr:uid="{EA5ECB75-254C-4777-AAD1-EC6395612313}"/>
    <cellStyle name="Input 5 8" xfId="26894" xr:uid="{794190CF-07B8-4B7E-99BE-FCF6B75F47A8}"/>
    <cellStyle name="Input 6" xfId="9421" xr:uid="{00000000-0005-0000-0000-000078250000}"/>
    <cellStyle name="Input 6 2" xfId="9422" xr:uid="{00000000-0005-0000-0000-000079250000}"/>
    <cellStyle name="Input 6 2 2" xfId="21226" xr:uid="{00000000-0005-0000-0000-00007A250000}"/>
    <cellStyle name="Input 6 2 2 2" xfId="22958" xr:uid="{97511F30-B40E-4C07-9AAA-01B18D2B4919}"/>
    <cellStyle name="Input 6 2 2 2 2" xfId="25658" xr:uid="{25939361-1954-4FC2-ACAF-19C942F82BCD}"/>
    <cellStyle name="Input 6 2 2 2 2 2" xfId="30489" xr:uid="{F05BC7B9-51A6-4C01-89E5-6C82B09F0854}"/>
    <cellStyle name="Input 6 2 2 2 3" xfId="29145" xr:uid="{DEFC981D-599A-4BC8-9F7C-77EC04810B2D}"/>
    <cellStyle name="Input 6 2 2 3" xfId="24343" xr:uid="{3F601426-CBF2-482A-942E-F010A85BED58}"/>
    <cellStyle name="Input 6 2 2 3 2" xfId="26538" xr:uid="{892FFCC6-AA7C-433E-BF96-BBC32707884C}"/>
    <cellStyle name="Input 6 2 2 3 2 2" xfId="31184" xr:uid="{DF273BD2-1666-4171-A6A4-4F94B9613E2D}"/>
    <cellStyle name="Input 6 2 2 4" xfId="22103" xr:uid="{02E9412C-99D2-4822-B20C-43FE6383692B}"/>
    <cellStyle name="Input 6 2 2 4 2" xfId="28290" xr:uid="{81436966-B127-4900-AA33-BC925DAC8617}"/>
    <cellStyle name="Input 6 2 2 5" xfId="24803" xr:uid="{41B5DB1A-7DE8-4A22-B029-02DB8D5D2601}"/>
    <cellStyle name="Input 6 2 2 5 2" xfId="29637" xr:uid="{8A3EE6AE-4232-41AA-8B22-C977001BEDF7}"/>
    <cellStyle name="Input 6 2 2 6" xfId="27423" xr:uid="{F74C12E0-C871-472D-99F4-E8A0A5F5DC90}"/>
    <cellStyle name="Input 6 2 3" xfId="22437" xr:uid="{EFAC8AAE-071D-450A-BFB3-7F79BB16E412}"/>
    <cellStyle name="Input 6 2 3 2" xfId="25137" xr:uid="{A6DAEE0D-E1BE-48B5-BCEB-0AC807512F7A}"/>
    <cellStyle name="Input 6 2 3 2 2" xfId="29968" xr:uid="{80600940-311A-4D4E-9E57-5CBD2F26969B}"/>
    <cellStyle name="Input 6 2 3 3" xfId="28624" xr:uid="{566071F1-3C76-48B9-96E4-EF54B357DBE0}"/>
    <cellStyle name="Input 6 2 4" xfId="23814" xr:uid="{6F8DE0B9-0BDF-4813-A11B-862D1D43E229}"/>
    <cellStyle name="Input 6 2 4 2" xfId="26009" xr:uid="{11173F32-17E0-4381-8165-18A4BAD0CB9E}"/>
    <cellStyle name="Input 6 2 4 2 2" xfId="30835" xr:uid="{B2F2C11D-9B0E-43A8-8E11-43717ADE86EC}"/>
    <cellStyle name="Input 6 2 5" xfId="21579" xr:uid="{5921D38E-31A1-4A65-8DF1-4C584675EAFF}"/>
    <cellStyle name="Input 6 2 5 2" xfId="27769" xr:uid="{38C514EF-E8E5-4E2D-9686-F2C9559898CF}"/>
    <cellStyle name="Input 6 2 6" xfId="26898" xr:uid="{D42EB8B5-B8FE-48AE-9E81-5AB3F1CED71B}"/>
    <cellStyle name="Input 6 3" xfId="9423" xr:uid="{00000000-0005-0000-0000-00007B250000}"/>
    <cellStyle name="Input 6 3 2" xfId="21225" xr:uid="{00000000-0005-0000-0000-00007C250000}"/>
    <cellStyle name="Input 6 3 2 2" xfId="22957" xr:uid="{4DED5D43-6E61-4541-9143-D77ED9EB10D0}"/>
    <cellStyle name="Input 6 3 2 2 2" xfId="25657" xr:uid="{A66CB63D-7E30-4921-BE49-D17BB3EE8CA1}"/>
    <cellStyle name="Input 6 3 2 2 2 2" xfId="30488" xr:uid="{C4E62395-0210-47A8-AF26-6F4AAE93E293}"/>
    <cellStyle name="Input 6 3 2 2 3" xfId="29144" xr:uid="{D5230A51-2486-491D-B702-54417073170B}"/>
    <cellStyle name="Input 6 3 2 3" xfId="24342" xr:uid="{D6458890-DF2D-48CA-B816-64DD2A6645B4}"/>
    <cellStyle name="Input 6 3 2 3 2" xfId="26537" xr:uid="{D29A79F2-D875-4943-ACA5-A4D1D972C961}"/>
    <cellStyle name="Input 6 3 2 3 2 2" xfId="31183" xr:uid="{C9C1E59D-AC11-4424-B25D-BE093F5A3216}"/>
    <cellStyle name="Input 6 3 2 4" xfId="22102" xr:uid="{70CDD7C6-839B-4391-A4B6-77F0FD87C585}"/>
    <cellStyle name="Input 6 3 2 4 2" xfId="28289" xr:uid="{39997FDC-BE62-434E-A769-126A0DBEB86E}"/>
    <cellStyle name="Input 6 3 2 5" xfId="24802" xr:uid="{7177B87D-784E-4224-9C8E-6E4BE43636E5}"/>
    <cellStyle name="Input 6 3 2 5 2" xfId="29636" xr:uid="{55D7BAB0-E0A4-4068-8702-9920E7BF3864}"/>
    <cellStyle name="Input 6 3 2 6" xfId="27422" xr:uid="{E9D9AA32-724F-4548-BB3A-549ECF50F09D}"/>
    <cellStyle name="Input 6 3 3" xfId="22438" xr:uid="{16FE8BEB-36B9-4BF4-9ADA-9609D6329BFD}"/>
    <cellStyle name="Input 6 3 3 2" xfId="25138" xr:uid="{CB63F847-F5F6-48F6-AC6B-FF63F1E6E4A8}"/>
    <cellStyle name="Input 6 3 3 2 2" xfId="29969" xr:uid="{5EE1CCE3-9FD1-4B70-A47F-95BE02097A0C}"/>
    <cellStyle name="Input 6 3 3 3" xfId="28625" xr:uid="{9A624791-C656-4E9B-99E0-D000212C99DB}"/>
    <cellStyle name="Input 6 3 4" xfId="23815" xr:uid="{83041433-D88D-4A93-9A90-B50AC63DFD6F}"/>
    <cellStyle name="Input 6 3 4 2" xfId="26010" xr:uid="{76F3333D-DA8B-4352-9570-C8193C4255A5}"/>
    <cellStyle name="Input 6 3 4 2 2" xfId="30836" xr:uid="{6CF5619B-5089-448A-B98C-18A76DFB6AE7}"/>
    <cellStyle name="Input 6 3 5" xfId="21580" xr:uid="{5E4FC960-235F-4597-A903-67BB7F2C5750}"/>
    <cellStyle name="Input 6 3 5 2" xfId="27770" xr:uid="{D454F3BD-F4FA-44D8-91D1-A21AC67EA8C6}"/>
    <cellStyle name="Input 6 3 6" xfId="26899" xr:uid="{A324D17E-5081-4D61-98DE-DF2EE89480D6}"/>
    <cellStyle name="Input 6 4" xfId="21227" xr:uid="{00000000-0005-0000-0000-00007D250000}"/>
    <cellStyle name="Input 6 4 2" xfId="22959" xr:uid="{B236D5C4-1992-4F33-8EDC-2F24C449370D}"/>
    <cellStyle name="Input 6 4 2 2" xfId="25659" xr:uid="{E5105E56-E289-48E1-B174-D05773F74012}"/>
    <cellStyle name="Input 6 4 2 2 2" xfId="30490" xr:uid="{8DC8B65A-59E1-416D-88AF-4D2F4D324A14}"/>
    <cellStyle name="Input 6 4 2 3" xfId="29146" xr:uid="{C9E167B5-1057-430A-AB92-1FEBA2FDF81C}"/>
    <cellStyle name="Input 6 4 3" xfId="24344" xr:uid="{35665930-E4EF-4D46-89A4-D14020DCB27E}"/>
    <cellStyle name="Input 6 4 3 2" xfId="26539" xr:uid="{A30A110D-3D20-40D2-93CB-64B89BB046D1}"/>
    <cellStyle name="Input 6 4 3 2 2" xfId="31185" xr:uid="{86995E80-A060-4442-B738-02B1BCDAF5BC}"/>
    <cellStyle name="Input 6 4 4" xfId="22104" xr:uid="{4BC7119F-B1F0-4C02-A96B-8603DCD8C0DE}"/>
    <cellStyle name="Input 6 4 4 2" xfId="28291" xr:uid="{4131D4A4-15FB-4B85-9AEF-BE1BD35CD2AB}"/>
    <cellStyle name="Input 6 4 5" xfId="24804" xr:uid="{DBB06363-C095-4E8B-B960-B92F6002EE52}"/>
    <cellStyle name="Input 6 4 5 2" xfId="29638" xr:uid="{39780E3A-EC66-4291-8E8C-BB104D9FE156}"/>
    <cellStyle name="Input 6 4 6" xfId="27424" xr:uid="{60A5B390-B10F-4FEB-91D6-F775F798134C}"/>
    <cellStyle name="Input 6 5" xfId="22436" xr:uid="{79335C00-5040-4C5E-B27F-E4F200F0547C}"/>
    <cellStyle name="Input 6 5 2" xfId="25136" xr:uid="{7A7CCBB3-E9CE-4F3D-AF55-6C7AA809AB61}"/>
    <cellStyle name="Input 6 5 2 2" xfId="29967" xr:uid="{68F293B5-1506-4FD2-BBCA-3713F4A9E942}"/>
    <cellStyle name="Input 6 5 3" xfId="28623" xr:uid="{3010A8CA-526B-4381-8739-8D549947ECCD}"/>
    <cellStyle name="Input 6 6" xfId="23813" xr:uid="{B723A07D-68FD-47B4-8A35-464CD29A4EE3}"/>
    <cellStyle name="Input 6 6 2" xfId="26008" xr:uid="{66C13170-C619-48E2-AD59-42937CA330A3}"/>
    <cellStyle name="Input 6 6 2 2" xfId="30834" xr:uid="{59BE9E13-1E7C-4B41-B51E-D9A2403DB6B2}"/>
    <cellStyle name="Input 6 7" xfId="21578" xr:uid="{A4C8F626-E805-4FD4-88BC-51FA8C4763C7}"/>
    <cellStyle name="Input 6 7 2" xfId="27768" xr:uid="{F8E16DED-BE15-49EB-9280-601DC94263A3}"/>
    <cellStyle name="Input 6 8" xfId="26897" xr:uid="{446C4472-BBC1-4EAF-B15D-3D3090536DFE}"/>
    <cellStyle name="Input 7" xfId="9424" xr:uid="{00000000-0005-0000-0000-00007E250000}"/>
    <cellStyle name="Input 7 2" xfId="21224" xr:uid="{00000000-0005-0000-0000-00007F250000}"/>
    <cellStyle name="Input 7 2 2" xfId="22956" xr:uid="{18B3E3C4-6D1D-4EF4-8F35-D175CD4179B8}"/>
    <cellStyle name="Input 7 2 2 2" xfId="25656" xr:uid="{0236760D-6117-4075-AF17-386BB9D15DB8}"/>
    <cellStyle name="Input 7 2 2 2 2" xfId="30487" xr:uid="{E8B1189E-0C75-49F6-BD12-4FED43BBF75A}"/>
    <cellStyle name="Input 7 2 2 3" xfId="29143" xr:uid="{A6A87E56-103D-4B3E-993B-F9A675A6957E}"/>
    <cellStyle name="Input 7 2 3" xfId="24341" xr:uid="{A89B6EDF-9604-4C0B-A5E3-84A45FB0B363}"/>
    <cellStyle name="Input 7 2 3 2" xfId="26536" xr:uid="{A362AFFD-247F-42CB-BA04-5FA3DC303067}"/>
    <cellStyle name="Input 7 2 3 2 2" xfId="31182" xr:uid="{090DBE57-7578-4136-8679-5C3C75F938EC}"/>
    <cellStyle name="Input 7 2 4" xfId="22101" xr:uid="{E5CF5926-5DC6-4543-9F00-D7B9BD9350CF}"/>
    <cellStyle name="Input 7 2 4 2" xfId="28288" xr:uid="{9543CAF9-23C9-4A21-A94D-80F94834BE29}"/>
    <cellStyle name="Input 7 2 5" xfId="24801" xr:uid="{2ABB4F9D-ADA6-47C7-AB94-EB9BA982DEAA}"/>
    <cellStyle name="Input 7 2 5 2" xfId="29635" xr:uid="{6C01AE6F-D406-461A-AF69-F89DD0CD388A}"/>
    <cellStyle name="Input 7 2 6" xfId="27421" xr:uid="{7947BE3E-5A50-433E-A274-FD211D594E70}"/>
    <cellStyle name="Input 7 3" xfId="22439" xr:uid="{F1C00A2E-6845-4EF3-9F49-48AD8102D2D3}"/>
    <cellStyle name="Input 7 3 2" xfId="25139" xr:uid="{3359D267-72DA-4DC5-BFD2-97036A268689}"/>
    <cellStyle name="Input 7 3 2 2" xfId="29970" xr:uid="{ED576AA5-B15F-4414-90E8-40CB0E10CADE}"/>
    <cellStyle name="Input 7 3 3" xfId="28626" xr:uid="{C24EA8EC-0732-4C8F-8496-6EA074C2332B}"/>
    <cellStyle name="Input 7 4" xfId="23816" xr:uid="{81816CB3-E5A7-4A92-AC58-E34CA09893F2}"/>
    <cellStyle name="Input 7 4 2" xfId="26011" xr:uid="{497CDFC2-4A4B-4794-94B0-994C23507E0F}"/>
    <cellStyle name="Input 7 4 2 2" xfId="30837" xr:uid="{611D0B8B-7005-4701-9690-8783531BC99B}"/>
    <cellStyle name="Input 7 5" xfId="21581" xr:uid="{9C59873F-4D5C-436C-8641-B55540449763}"/>
    <cellStyle name="Input 7 5 2" xfId="27771" xr:uid="{5264A261-F829-4625-A69F-9FE50BE35BF2}"/>
    <cellStyle name="Input 7 6" xfId="26900" xr:uid="{5CC02BD5-46F3-49F2-B959-AE48FCA497F5}"/>
    <cellStyle name="inputExposure" xfId="9425" xr:uid="{00000000-0005-0000-0000-000080250000}"/>
    <cellStyle name="inputExposure 2" xfId="21223" xr:uid="{00000000-0005-0000-0000-000081250000}"/>
    <cellStyle name="inputExposure 2 2" xfId="24340" xr:uid="{AE73F763-5DBD-484E-AD74-9776E16A33ED}"/>
    <cellStyle name="inputExposure 2 2 2" xfId="26535" xr:uid="{CFDFC8AB-10A0-497E-A06C-80FC188DE496}"/>
    <cellStyle name="inputExposure 2 2 2 2" xfId="31181" xr:uid="{98E01CA2-FACE-4198-9D7D-B9CB624EFDB7}"/>
    <cellStyle name="inputExposure 2 2 3" xfId="29347" xr:uid="{C2AB7917-6557-4849-92C0-26A07BFE9383}"/>
    <cellStyle name="inputExposure 2 3" xfId="27420" xr:uid="{988B74CF-127C-48F3-B44E-1347C28EDF38}"/>
    <cellStyle name="inputExposure 3" xfId="23161" xr:uid="{42D73893-11A6-4329-A89C-960B1FFB8401}"/>
    <cellStyle name="inputExposure 3 2" xfId="24534" xr:uid="{B66446BD-1B49-4AE6-B919-DACB9B2352AF}"/>
    <cellStyle name="inputExposure 3 2 2" xfId="26725" xr:uid="{E156E559-249D-4132-8355-60CD52208174}"/>
    <cellStyle name="inputExposure 3 2 2 2" xfId="31371" xr:uid="{835AC216-106B-4CC3-B46C-301E34B3B576}"/>
    <cellStyle name="inputExposure 3 2 3" xfId="29369" xr:uid="{825622BA-1500-499D-B429-26E68500FDAF}"/>
    <cellStyle name="inputExposure 3 3" xfId="29317" xr:uid="{6E816299-ABD6-40C4-989C-A2C6D65D5EB9}"/>
    <cellStyle name="inputExposure 4" xfId="23817" xr:uid="{3E9FCD3E-8FE1-46AB-803B-ED7154B474FE}"/>
    <cellStyle name="inputExposure 4 2" xfId="26012" xr:uid="{C425693B-52FB-46F5-9B1B-29DDD874C1BF}"/>
    <cellStyle name="inputExposure 4 2 2" xfId="30838" xr:uid="{BAB77A46-A2D1-4BE1-A22A-9A85F11CDDCE}"/>
    <cellStyle name="inputExposure 4 3" xfId="29340" xr:uid="{948FC63B-B479-4A4A-8291-4425A7340AA2}"/>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2 2" xfId="23163" xr:uid="{BF86486D-8AB7-4D24-8882-B02FFF3B2D3D}"/>
    <cellStyle name="Matrix 2 3" xfId="23209" xr:uid="{7899322F-6C90-4A85-8FCE-E12CB35E6133}"/>
    <cellStyle name="Matrix 3" xfId="9459" xr:uid="{00000000-0005-0000-0000-0000A3250000}"/>
    <cellStyle name="Matrix 4" xfId="23162" xr:uid="{DDF895DE-E822-421E-909E-57CEE46D4CEE}"/>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13" xfId="23164" xr:uid="{36110A4C-EF5B-4AFD-8F12-589F74F2594E}"/>
    <cellStyle name="Normal 10 14" xfId="23210" xr:uid="{6F433C53-01FA-4BF4-93C6-E997EF6A7875}"/>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3 5" xfId="23165" xr:uid="{F96CEFFF-AAB9-4F50-B412-18A5DD3B6BF2}"/>
    <cellStyle name="Normal 10 2 3 3 6" xfId="23211" xr:uid="{2417B4ED-71F8-4613-A2A5-95A146AD0B6C}"/>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_Likvidoba NBG AUG" xfId="23166" xr:uid="{E4600F5E-46C0-4639-84AE-8150BC537A39}"/>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0 5" xfId="23311" xr:uid="{BF311B58-7277-4C43-A54F-84BEF33B9773}"/>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1 5" xfId="23312" xr:uid="{E59EC2DB-991C-4C69-B6BF-A6D4D626A97C}"/>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2 5" xfId="23313" xr:uid="{463CB750-C5E7-40F8-98F4-F1331D91E0B2}"/>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3 8" xfId="23314" xr:uid="{FCA4D3CC-CA12-4321-B4D7-F4EAF8E91E1E}"/>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4 5" xfId="23315" xr:uid="{9CC39D58-4552-4BC2-AFDB-790D732ABD02}"/>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5 8" xfId="23316" xr:uid="{E2C4BACD-D146-4F62-972F-E8CB9916B7C5}"/>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6 5" xfId="23317" xr:uid="{C3EB9860-8573-4461-A952-1F896AA56649}"/>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7 5" xfId="23318" xr:uid="{AAE4BCAC-8B12-4F7C-8DA6-9B1B7C606ECE}"/>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8 5" xfId="23319" xr:uid="{F888E830-C0C9-4D26-B8AB-F76B5798B2E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09 5" xfId="23320" xr:uid="{A2D579BB-5A9C-4C53-9BCF-C3435E326CC3}"/>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12" xfId="23167" xr:uid="{75214103-4C20-4898-869E-3556F0840E83}"/>
    <cellStyle name="Normal 11 13" xfId="23212" xr:uid="{B6FFCD5C-65EC-455F-8539-C84DC25744D2}"/>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0 5" xfId="23321" xr:uid="{893E9961-EBBF-455C-B6B2-A2E311A9BEE1}"/>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1 5" xfId="23322" xr:uid="{766E0F51-1D0C-48C5-AD9D-FB7AB976080B}"/>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2 5" xfId="23323" xr:uid="{22B53A05-336E-4361-9FE2-3CD318BAB9E5}"/>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3 5" xfId="23324" xr:uid="{57801E4F-B634-48DA-B0EE-FB24043AF997}"/>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4 5" xfId="23325" xr:uid="{54FDDDC2-D9E0-4960-8E9D-951B50FEA669}"/>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5 5" xfId="23326" xr:uid="{565ABBEE-A31A-483D-8A62-58A46F4AF05C}"/>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6 5" xfId="23327" xr:uid="{8CA2D26A-9829-4CE3-94AC-62F37C9AFDB7}"/>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7 5" xfId="23328" xr:uid="{5D031809-9224-48E1-98A2-9C13089E633A}"/>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8 5" xfId="23329" xr:uid="{5A2AE219-C2BE-4457-8F64-5C463A223B51}"/>
    <cellStyle name="Normal 119" xfId="9959" xr:uid="{00000000-0005-0000-0000-000098270000}"/>
    <cellStyle name="Normal 119 2" xfId="23330" xr:uid="{CE056818-E37E-4B61-8E1A-5CAA09915E9E}"/>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15" xfId="23224" xr:uid="{DBE486CA-DF1D-4837-9364-DD3D35658684}"/>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0 2" xfId="23331" xr:uid="{38478995-A986-4508-883B-518BECDB66A6}"/>
    <cellStyle name="Normal 121" xfId="3" xr:uid="{00000000-0005-0000-0000-000067280000}"/>
    <cellStyle name="Normal 121 2" xfId="21410" xr:uid="{00000000-0005-0000-0000-000068280000}"/>
    <cellStyle name="Normal 121 3" xfId="23332" xr:uid="{242C3233-7EBA-485C-818A-087575A4AD02}"/>
    <cellStyle name="Normal 122" xfId="20960" xr:uid="{00000000-0005-0000-0000-000069280000}"/>
    <cellStyle name="Normal 122 2" xfId="23333" xr:uid="{90F5B78C-E606-4D02-8595-8690F6121B4D}"/>
    <cellStyle name="Normal 123" xfId="23127" xr:uid="{0719E90B-B1D5-4AAC-9922-1AFE27FD7817}"/>
    <cellStyle name="Normal 124" xfId="23334" xr:uid="{F946C0A1-9FBA-4C8A-80F8-CB7A3A1E2D73}"/>
    <cellStyle name="Normal 125" xfId="23335" xr:uid="{F3453862-C069-432F-92A6-716175CFE062}"/>
    <cellStyle name="Normal 126" xfId="23336" xr:uid="{8C1ED24D-1512-4CDF-A5AE-6AF3BD6E90B3}"/>
    <cellStyle name="Normal 127" xfId="23337" xr:uid="{D0418B84-0DDF-40AD-B8E2-950E88B57234}"/>
    <cellStyle name="Normal 128" xfId="23338" xr:uid="{28218AF7-E7DE-4E05-ADCF-EDE072EF8B55}"/>
    <cellStyle name="Normal 129" xfId="23339" xr:uid="{08E74641-1D75-4BA4-A2EA-F1473BEA9164}"/>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14" xfId="23225" xr:uid="{2E140BAD-8ADC-4AE7-9036-3FB53252D4C9}"/>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30" xfId="23340" xr:uid="{5573DA04-DB36-4E3F-98CF-3DBB062E7369}"/>
    <cellStyle name="Normal 131" xfId="23341" xr:uid="{B83816AF-1039-48BF-AC02-272CFA82F3A4}"/>
    <cellStyle name="Normal 132" xfId="23342" xr:uid="{63BC7974-190F-4628-B73B-CD9326A05D07}"/>
    <cellStyle name="Normal 133" xfId="23343" xr:uid="{8925133E-063B-43D3-BA38-FEF8F7157B77}"/>
    <cellStyle name="Normal 134" xfId="23344" xr:uid="{A19184D6-C3BE-4E1E-A93A-BFD5C0D823DE}"/>
    <cellStyle name="Normal 135" xfId="23345" xr:uid="{3E790185-BD16-4251-AF70-424B478C5F83}"/>
    <cellStyle name="Normal 136" xfId="23346" xr:uid="{43D37E94-CE77-4F33-A896-EBB7D4774F9B}"/>
    <cellStyle name="Normal 137" xfId="23347" xr:uid="{9F9C4B0E-BF30-45C7-85C7-F0D14196736A}"/>
    <cellStyle name="Normal 138" xfId="23348" xr:uid="{D38EC7CA-C9B6-4F92-B721-551D3A8B5328}"/>
    <cellStyle name="Normal 139" xfId="23349" xr:uid="{6888AFC7-DABB-4F4D-BDEC-48440FCB1E33}"/>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4 7" xfId="23168" xr:uid="{531F629D-4A54-4BD2-A0B2-E64151443810}"/>
    <cellStyle name="Normal 14 8" xfId="23213" xr:uid="{2AA74A7A-A2BC-4005-A1B0-CF55453FA5C8}"/>
    <cellStyle name="Normal 140" xfId="23350" xr:uid="{37CB0889-284E-4007-A09C-58C4008C631D}"/>
    <cellStyle name="Normal 141" xfId="23351" xr:uid="{B12E579C-BDFF-4497-A896-EC5DA66EF1A0}"/>
    <cellStyle name="Normal 142" xfId="23352" xr:uid="{0CB22021-168B-464F-A0D2-B2F6EA8E3BCA}"/>
    <cellStyle name="Normal 143" xfId="23353" xr:uid="{CD40D29C-0EF5-4698-9DE2-4C0EB292DD30}"/>
    <cellStyle name="Normal 144" xfId="23355" xr:uid="{4EAD91BA-2EE5-446A-8EF4-3D63727FC051}"/>
    <cellStyle name="Normal 145" xfId="23356" xr:uid="{068157F8-86F7-4794-9540-DF74D73D1995}"/>
    <cellStyle name="Normal 146" xfId="23357" xr:uid="{377F82A9-FA4B-45F0-B685-D925AE295B59}"/>
    <cellStyle name="Normal 147" xfId="23358" xr:uid="{891647CA-A26A-40D5-A3AE-94D0678C045C}"/>
    <cellStyle name="Normal 148" xfId="23359" xr:uid="{C5AF9FAF-EC2E-49A9-8528-D6EEEAC7491A}"/>
    <cellStyle name="Normal 149" xfId="23360" xr:uid="{797E6919-7010-4EFD-A782-76B00993377F}"/>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14" xfId="23226" xr:uid="{8C2EFB73-1B15-4F0A-9556-5AA050F392F9}"/>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50" xfId="23361" xr:uid="{6177DB73-CAA9-421D-88C3-0B1536B0700D}"/>
    <cellStyle name="Normal 151" xfId="23362" xr:uid="{64A5C33B-0392-4014-85FB-FD9BD884A3E8}"/>
    <cellStyle name="Normal 152" xfId="23363" xr:uid="{C621C2ED-0EB1-4FD0-B799-5169EE385192}"/>
    <cellStyle name="Normal 153" xfId="23364" xr:uid="{D5C7A1B2-078F-480E-8288-3B3CC63D1909}"/>
    <cellStyle name="Normal 154" xfId="23366" xr:uid="{6BBF899D-D1CA-4755-8722-F2FFD8EB1CEE}"/>
    <cellStyle name="Normal 155" xfId="23367" xr:uid="{96224A7C-CC36-457C-8840-F6199FB0B063}"/>
    <cellStyle name="Normal 156" xfId="23368" xr:uid="{7CF5A5E1-13E8-463B-9217-52D360E0B537}"/>
    <cellStyle name="Normal 157" xfId="23365" xr:uid="{8A8D265B-5E1D-4FFF-ABEF-1553985535D4}"/>
    <cellStyle name="Normal 158" xfId="23369" xr:uid="{522F11C1-31AA-4010-8AFB-F4941F3DCA36}"/>
    <cellStyle name="Normal 159" xfId="23370" xr:uid="{A4DB0993-F947-4F32-BD04-0831590C0D33}"/>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22" xfId="23227" xr:uid="{CB64A8D6-0F26-470F-B35D-C48B477F5D6F}"/>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60" xfId="23371" xr:uid="{00C78554-6C2F-4F0C-BE70-4E3AD76C7195}"/>
    <cellStyle name="Normal 161" xfId="23372" xr:uid="{C6E5965A-48BB-4BA9-9B25-ACF539739904}"/>
    <cellStyle name="Normal 162" xfId="23373" xr:uid="{5EA5092B-F234-49D7-B231-3BAD49B5791D}"/>
    <cellStyle name="Normal 163" xfId="23374" xr:uid="{5CE2D2A6-4AE2-4FA7-B41F-62ECA21211BC}"/>
    <cellStyle name="Normal 164" xfId="23375" xr:uid="{B885FE39-F717-49BB-9DA1-F74410D80069}"/>
    <cellStyle name="Normal 165" xfId="23376" xr:uid="{4BF7375E-8E98-41A2-8A0C-CED09976052B}"/>
    <cellStyle name="Normal 166" xfId="23354" xr:uid="{CA2AC574-470F-4D48-9119-DAA628FF5ABA}"/>
    <cellStyle name="Normal 167" xfId="23377" xr:uid="{5EC68EF1-61B3-4F73-AE1A-D45EB351F538}"/>
    <cellStyle name="Normal 168" xfId="23378" xr:uid="{7FC835F6-90E6-45D9-8409-510ED75B8BC5}"/>
    <cellStyle name="Normal 169" xfId="23379" xr:uid="{F8517BDE-9864-40BC-9040-5FC039B1688F}"/>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16" xfId="23228" xr:uid="{78DB51C2-E386-4D87-868E-D6996A11D974}"/>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70" xfId="23380" xr:uid="{E02D1AAC-1379-4E10-A28D-FB83500B3617}"/>
    <cellStyle name="Normal 171" xfId="23381" xr:uid="{2EA74CF6-7D4F-456D-9E13-C4DD393A1399}"/>
    <cellStyle name="Normal 172" xfId="23382" xr:uid="{9F36111C-598A-4667-BCB3-30AE96DEA49B}"/>
    <cellStyle name="Normal 173" xfId="23383" xr:uid="{9B285D56-B17F-4392-A655-F1A5F275B188}"/>
    <cellStyle name="Normal 174" xfId="23384" xr:uid="{578786EE-5088-483D-AAE1-5DE1F52C8853}"/>
    <cellStyle name="Normal 175" xfId="23385" xr:uid="{F660E9EE-1911-442F-A487-35C86F5DFBB5}"/>
    <cellStyle name="Normal 176" xfId="23386" xr:uid="{CE1410A1-6443-4061-8B62-088A8F353F3B}"/>
    <cellStyle name="Normal 177" xfId="23387" xr:uid="{D4B7BC0B-680F-452D-8075-C0D6D902217E}"/>
    <cellStyle name="Normal 178" xfId="23388" xr:uid="{42208C09-F4CA-42EE-9EE7-7DD4D0B0F98E}"/>
    <cellStyle name="Normal 179" xfId="23389" xr:uid="{D1B5EC56-BB56-4A7C-A0CC-294E63012F96}"/>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8 9" xfId="23229" xr:uid="{7F6F25F2-AC70-4EC0-9E26-1BFB2758450B}"/>
    <cellStyle name="Normal 180" xfId="23390" xr:uid="{AC45B35F-A508-465F-96B2-7A0E37C9F7F4}"/>
    <cellStyle name="Normal 181" xfId="23391" xr:uid="{D7AC5AEA-BA36-45A3-BA54-524DF35BC652}"/>
    <cellStyle name="Normal 182" xfId="23392" xr:uid="{5BFB429E-F398-471F-B126-797FEEC275DB}"/>
    <cellStyle name="Normal 183" xfId="23393" xr:uid="{332DBA2A-0958-41AE-B627-040CE5BA9965}"/>
    <cellStyle name="Normal 184" xfId="23394" xr:uid="{439FCDED-4D65-43D6-A84D-5A8C351D4038}"/>
    <cellStyle name="Normal 185" xfId="23395" xr:uid="{64523F56-CCE8-4BE8-A3EE-65929396C8F6}"/>
    <cellStyle name="Normal 186" xfId="23396" xr:uid="{9776BA44-CE0D-4191-8E1B-FC97D64F785C}"/>
    <cellStyle name="Normal 187" xfId="23397" xr:uid="{9A598318-5FDB-4C37-92D4-491BAE86064C}"/>
    <cellStyle name="Normal 188" xfId="23398" xr:uid="{198EE850-45EF-4C05-A88C-B565D6999EEF}"/>
    <cellStyle name="Normal 189" xfId="23399" xr:uid="{E7815F89-AA41-4FDD-B4D9-C865B5C10A16}"/>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16" xfId="23230" xr:uid="{DE071EBB-8F9F-4F0F-AC83-314E74ACE6A7}"/>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190" xfId="23400" xr:uid="{0EEBEDF7-99BB-4793-A472-0D03717B94C1}"/>
    <cellStyle name="Normal 191" xfId="23401" xr:uid="{961D3E33-75EE-46A4-919D-FEEFFDF0504E}"/>
    <cellStyle name="Normal 192" xfId="23402" xr:uid="{949BE2DA-1DA3-4E28-826D-5DA3E1307AE3}"/>
    <cellStyle name="Normal 193" xfId="23403" xr:uid="{28740CAE-A1C0-4B52-88EC-CCEE7010F72A}"/>
    <cellStyle name="Normal 194" xfId="23404" xr:uid="{3F4265A8-247D-4E6B-AE70-FC75D0248CE0}"/>
    <cellStyle name="Normal 195" xfId="23405" xr:uid="{D989D7FC-4C33-4177-896C-2C6CB86DC14E}"/>
    <cellStyle name="Normal 196" xfId="23406" xr:uid="{8DF8867B-E69B-4893-B4EB-F78AE125DDAB}"/>
    <cellStyle name="Normal 197" xfId="23407" xr:uid="{2318AB85-4426-4B17-809E-E284B313D456}"/>
    <cellStyle name="Normal 198" xfId="23408" xr:uid="{56AFD50A-BAC7-4328-A057-3050C3172DDC}"/>
    <cellStyle name="Normal 199" xfId="23409" xr:uid="{7BC775B7-C006-425F-8F9B-4985C0536A06}"/>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08" xfId="23169" xr:uid="{585F3D66-BF1E-496B-B3E1-D08A67A12C90}"/>
    <cellStyle name="Normal 2 2 109" xfId="23214" xr:uid="{106D7ED7-D98C-4DEE-B677-506D27B18A92}"/>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_6 tvemde gareb" xfId="23170" xr:uid="{689C3563-3F17-4BA7-A841-2EA7708334D4}"/>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20" xfId="23231" xr:uid="{0413BC57-4A5A-4A02-86CA-2C69DFFF8EE8}"/>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00" xfId="23410" xr:uid="{16AD06A3-D008-4134-B7C8-A48327AAB97B}"/>
    <cellStyle name="Normal 201" xfId="23411" xr:uid="{3D6B90CD-C68F-47C3-A086-CFBAB4BBED0C}"/>
    <cellStyle name="Normal 202" xfId="23412" xr:uid="{A8F81F12-B6A3-43DD-A9EC-0A06FF7AF3AC}"/>
    <cellStyle name="Normal 203" xfId="23413" xr:uid="{A53E2A67-E1E9-4180-AEDA-2CAEAB4629F5}"/>
    <cellStyle name="Normal 204" xfId="23414" xr:uid="{EDC59EC8-FA96-43D9-A0BC-99B1B66EF8B4}"/>
    <cellStyle name="Normal 205" xfId="23415" xr:uid="{089913DB-57D4-4E1D-8AA1-71EF474BE72D}"/>
    <cellStyle name="Normal 206" xfId="23416" xr:uid="{B0ADA7DB-C56F-4723-9180-6C37D433CAE5}"/>
    <cellStyle name="Normal 207" xfId="23417" xr:uid="{7B2172B8-D699-4E30-8266-D5620015CDC4}"/>
    <cellStyle name="Normal 208" xfId="23418" xr:uid="{9CA928BE-7539-4F02-A34F-F36001C83A08}"/>
    <cellStyle name="Normal 209" xfId="23419" xr:uid="{E29D0328-7984-4339-9A65-393A7E691E62}"/>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16" xfId="23232" xr:uid="{8C0C95E2-FA57-4B54-A163-8D47A7EF2D3F}"/>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10" xfId="23420" xr:uid="{4E7AE543-14A0-4D4D-8605-951171B99D2C}"/>
    <cellStyle name="Normal 211" xfId="23421" xr:uid="{5B82BB03-FFE6-436D-BDA7-6814150480A8}"/>
    <cellStyle name="Normal 212" xfId="23422" xr:uid="{9950DF96-C65A-4930-BD09-167FA4DA08B5}"/>
    <cellStyle name="Normal 213" xfId="23423" xr:uid="{D1A4E46B-3E2B-4335-ADD2-E504DB872EB1}"/>
    <cellStyle name="Normal 214" xfId="23424" xr:uid="{84023025-3216-4D98-868C-FD13F385484E}"/>
    <cellStyle name="Normal 215" xfId="23425" xr:uid="{C9E4F615-83FE-40BC-9F6B-01904FCA3A99}"/>
    <cellStyle name="Normal 216" xfId="23426" xr:uid="{1275F08B-D1F7-44D7-9BB9-E20B71055E09}"/>
    <cellStyle name="Normal 217" xfId="23427" xr:uid="{EFE9C2BE-E595-40AB-9C5C-945D1B193419}"/>
    <cellStyle name="Normal 218" xfId="23428" xr:uid="{E2F4C785-353F-4629-A17E-78635171B505}"/>
    <cellStyle name="Normal 219" xfId="23429" xr:uid="{1146D18B-3216-4722-8A52-2301480A6B6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2 9" xfId="23233" xr:uid="{F4603745-3246-42E4-8A94-421A351E48B4}"/>
    <cellStyle name="Normal 220" xfId="23430" xr:uid="{C045578E-CBBA-4D4F-B5B2-C3A165D4C6E4}"/>
    <cellStyle name="Normal 221" xfId="23431" xr:uid="{1D4FF436-EFC6-45FD-8EE4-00E2B6F78861}"/>
    <cellStyle name="Normal 222" xfId="23432" xr:uid="{76DE1165-9791-4EE5-9DDC-2A93AB41E7B5}"/>
    <cellStyle name="Normal 223" xfId="23433" xr:uid="{33489F55-DCC6-4293-8E40-95E66C2638F9}"/>
    <cellStyle name="Normal 224" xfId="23434" xr:uid="{E48DC408-E848-43D9-8C41-87BFC0310773}"/>
    <cellStyle name="Normal 225" xfId="23435" xr:uid="{58C0C860-C52F-4736-8C81-944C12116667}"/>
    <cellStyle name="Normal 226" xfId="23436" xr:uid="{384248FB-7E70-4BD4-BF79-150166F3869B}"/>
    <cellStyle name="Normal 227" xfId="23437" xr:uid="{1289D1AC-F774-48D3-8E9F-14A0E31F2247}"/>
    <cellStyle name="Normal 228" xfId="23438" xr:uid="{826B3252-8390-4699-B1C6-96DE39A6781F}"/>
    <cellStyle name="Normal 229" xfId="23439" xr:uid="{CA5C95A7-20AD-4539-B9AA-8DF8118EF65E}"/>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3 9" xfId="23234" xr:uid="{F4A2E715-1184-4BB4-AEB0-21C09FA67089}"/>
    <cellStyle name="Normal 230" xfId="23440" xr:uid="{B792F9F3-DA2C-47A5-9440-8122B75F73F5}"/>
    <cellStyle name="Normal 231" xfId="23441" xr:uid="{95021529-D4BC-4F6F-AF71-D64B2CD6A08B}"/>
    <cellStyle name="Normal 232" xfId="23442" xr:uid="{3A21B6A3-3A00-4484-9948-E01023EFB3A1}"/>
    <cellStyle name="Normal 233" xfId="23443" xr:uid="{573A5446-034B-4B1E-8209-A2BC4CD2C75C}"/>
    <cellStyle name="Normal 234" xfId="23444" xr:uid="{D986425E-7412-41E9-BF40-366FF055A0FB}"/>
    <cellStyle name="Normal 235" xfId="23445" xr:uid="{047590F5-75DB-4074-9190-915485B07AC5}"/>
    <cellStyle name="Normal 236" xfId="23446" xr:uid="{8F2A6DD0-AFAB-4F9B-89C3-30AC21DA3238}"/>
    <cellStyle name="Normal 237" xfId="23447" xr:uid="{78054CAD-A0E8-440D-B8CE-6A9A6BEC6A0B}"/>
    <cellStyle name="Normal 238" xfId="23448" xr:uid="{811642AC-9CD0-4EB0-B8FC-915F6B7182BD}"/>
    <cellStyle name="Normal 239" xfId="23449" xr:uid="{F56FB6D0-9100-44B6-98C6-A96BD399623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4 9" xfId="23235" xr:uid="{32BD8900-CF85-46BC-958E-C5A9C2EAC9BB}"/>
    <cellStyle name="Normal 240" xfId="23450" xr:uid="{C4B5C13D-A231-438A-A0AA-D1551F245B1E}"/>
    <cellStyle name="Normal 241" xfId="23451" xr:uid="{1F5F79F4-B948-4490-9BD5-EE1F032B6361}"/>
    <cellStyle name="Normal 242" xfId="23452" xr:uid="{8D1E1163-030D-4BC2-8217-B4776C5ECF04}"/>
    <cellStyle name="Normal 243" xfId="23453" xr:uid="{A06A25F5-E87E-48D3-AF11-1C675A0F1A80}"/>
    <cellStyle name="Normal 244" xfId="23454" xr:uid="{DFFF8E30-A66D-4BA9-B8E9-D0910C372651}"/>
    <cellStyle name="Normal 245" xfId="23455" xr:uid="{D4C6ABBB-A371-408C-A1BC-D403AB7F7E3F}"/>
    <cellStyle name="Normal 246" xfId="23456" xr:uid="{9A56D922-4495-442F-89A6-59EF1205FEE6}"/>
    <cellStyle name="Normal 247" xfId="23457" xr:uid="{EA0EEF2D-2D12-46A2-87F1-518853BED4D1}"/>
    <cellStyle name="Normal 248" xfId="23458" xr:uid="{965C18D6-97E7-4180-BB9E-CFE38FBD7AD0}"/>
    <cellStyle name="Normal 249" xfId="23459" xr:uid="{E46E525E-1EF6-44C8-A74F-83E91BCA967F}"/>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5 7" xfId="23236" xr:uid="{FF5AF6AD-7C0E-484B-9007-E5F906495939}"/>
    <cellStyle name="Normal 250" xfId="23460" xr:uid="{0E922D65-2095-4C7A-BD0B-267A8AF0D598}"/>
    <cellStyle name="Normal 251" xfId="23461" xr:uid="{43131DC1-DF85-47B0-B65A-1A449017FF60}"/>
    <cellStyle name="Normal 252" xfId="23462" xr:uid="{C9153F22-C113-4700-9919-0C3DEE3BAD5A}"/>
    <cellStyle name="Normal 253" xfId="23463" xr:uid="{322B9582-0234-4E5E-AFF9-FBD625774CD6}"/>
    <cellStyle name="Normal 254" xfId="23464" xr:uid="{DC621BDC-70D8-421B-A3CC-B6799575446D}"/>
    <cellStyle name="Normal 255" xfId="23465" xr:uid="{AA159C97-75A5-4D36-A151-6471B2041290}"/>
    <cellStyle name="Normal 256" xfId="23466" xr:uid="{95319855-B75C-40F9-A884-B1B1C03F8A78}"/>
    <cellStyle name="Normal 257" xfId="23467" xr:uid="{841900C2-468E-4FD4-B8FD-511929072A3F}"/>
    <cellStyle name="Normal 258" xfId="23468" xr:uid="{3A1D2688-3C5B-4F81-9D8E-DBA74041FF6D}"/>
    <cellStyle name="Normal 259" xfId="23469" xr:uid="{788FB096-7E4A-46E7-AA76-CDCFEEB4F126}"/>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6 7" xfId="23237" xr:uid="{F5C94FFA-BE57-4DCB-8018-1742A727B5AF}"/>
    <cellStyle name="Normal 260" xfId="23470" xr:uid="{45419DB3-5B8F-4E51-B627-AC41935F2FD8}"/>
    <cellStyle name="Normal 261" xfId="23471" xr:uid="{2ABCA47C-64EE-464F-9515-117677EA29B6}"/>
    <cellStyle name="Normal 262" xfId="23472" xr:uid="{99A80AC8-94AB-49ED-87FE-6518475CED19}"/>
    <cellStyle name="Normal 263" xfId="23473" xr:uid="{397FE935-24BF-4DBE-9AFE-6F1A7F9047EB}"/>
    <cellStyle name="Normal 264" xfId="23474" xr:uid="{350A053D-5182-499C-8327-5F90D6666F12}"/>
    <cellStyle name="Normal 265" xfId="23475" xr:uid="{85438C3A-8BF2-408A-997E-62D584F13B85}"/>
    <cellStyle name="Normal 266" xfId="23476" xr:uid="{1F444515-9AEA-4E7C-8E6A-1BA6E1E88E38}"/>
    <cellStyle name="Normal 267" xfId="23477" xr:uid="{7E5EC69A-89F2-4203-9BB5-8AF012EE394E}"/>
    <cellStyle name="Normal 268" xfId="23478" xr:uid="{874AAB22-827C-492B-9CF3-BB9EEB6BBCE1}"/>
    <cellStyle name="Normal 269" xfId="23479" xr:uid="{5CC5D137-407D-462C-80B3-D7259B671FCE}"/>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7 6" xfId="23238" xr:uid="{E291510B-75E8-4536-B109-A138759E4D38}"/>
    <cellStyle name="Normal 270" xfId="23480" xr:uid="{5DC86457-0A13-4036-B749-370195694779}"/>
    <cellStyle name="Normal 271" xfId="23481" xr:uid="{81DD9D0F-3612-434C-B582-8D8B90693299}"/>
    <cellStyle name="Normal 272" xfId="23482" xr:uid="{D1E7D780-5A5D-4E87-8D2E-88BDFBE2E947}"/>
    <cellStyle name="Normal 273" xfId="23483" xr:uid="{40D5226C-FB17-4099-8E99-9240097EF466}"/>
    <cellStyle name="Normal 274" xfId="23484" xr:uid="{2EA1B1B5-196C-4E10-8236-B7D98D133BDE}"/>
    <cellStyle name="Normal 275" xfId="23485" xr:uid="{A0D20B4E-48F4-455E-A938-235E729FA4A4}"/>
    <cellStyle name="Normal 276" xfId="23486" xr:uid="{4B2938AC-0975-44BD-8E24-5AC78581C7F9}"/>
    <cellStyle name="Normal 277" xfId="23487" xr:uid="{95E18289-E939-4D26-8073-239C9C666789}"/>
    <cellStyle name="Normal 278" xfId="23488" xr:uid="{7C0F63FD-42E8-42F9-A62E-9B4B87146E1A}"/>
    <cellStyle name="Normal 279" xfId="23489" xr:uid="{1E714970-5AB9-485F-9FAA-E7E6553A8F68}"/>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8 6" xfId="23239" xr:uid="{48A595BF-AF91-413E-85F8-5739C54CAF0E}"/>
    <cellStyle name="Normal 280" xfId="23490" xr:uid="{68E6B982-3EF7-4812-9E7B-7EDC9E3F26D6}"/>
    <cellStyle name="Normal 281" xfId="23491" xr:uid="{2FC67146-1971-4F34-B71D-28564F2B898A}"/>
    <cellStyle name="Normal 282" xfId="23492" xr:uid="{B5AE74D3-56FD-4936-9726-22BEB6787D27}"/>
    <cellStyle name="Normal 283" xfId="23493" xr:uid="{D7F5CCD6-71C4-4BB9-93F0-486332DE9414}"/>
    <cellStyle name="Normal 284" xfId="23495" xr:uid="{87B756E1-1E32-41E7-8318-D29EEC6E5246}"/>
    <cellStyle name="Normal 285" xfId="23497" xr:uid="{AB842EEA-338A-48F6-8410-B1BF4D15BA50}"/>
    <cellStyle name="Normal 286" xfId="23498" xr:uid="{344C8A69-F8E3-46CC-A302-FFA8D78EE5FC}"/>
    <cellStyle name="Normal 287" xfId="23499" xr:uid="{9E01D3C0-8B16-425D-A248-52A4AACFB7D6}"/>
    <cellStyle name="Normal 288" xfId="23500" xr:uid="{955E1A0D-2ECB-4359-90DB-FBA45B2B6C9A}"/>
    <cellStyle name="Normal 289" xfId="23501" xr:uid="{80FFA780-0560-40A0-AE20-45EF9FB639F5}"/>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18" xfId="23240" xr:uid="{4ADDD374-667A-428F-9B98-49EF57F24D3A}"/>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290" xfId="23502" xr:uid="{31F8DF7E-4D2B-44FD-B867-B2C5516EA08F}"/>
    <cellStyle name="Normal 291" xfId="23503" xr:uid="{F26B7974-081F-4C76-A687-992B936A182E}"/>
    <cellStyle name="Normal 292" xfId="23504" xr:uid="{506F1244-C9E7-4E77-B1B5-6C50F52C74FC}"/>
    <cellStyle name="Normal 293" xfId="23505" xr:uid="{99CDC03C-29EF-4EF4-8068-139D5A9BE49E}"/>
    <cellStyle name="Normal 294" xfId="23506" xr:uid="{166425B9-BA7B-4C6F-994A-0587526DC628}"/>
    <cellStyle name="Normal 295" xfId="23507" xr:uid="{5801AA94-1B87-4463-BF5D-FA93C1AF3EAF}"/>
    <cellStyle name="Normal 296" xfId="23508" xr:uid="{5A39BE03-6968-47C6-92BF-23A92056CE0C}"/>
    <cellStyle name="Normal 297" xfId="23494" xr:uid="{818428A7-03EE-49B0-9421-D1CE99529DAB}"/>
    <cellStyle name="Normal 298" xfId="23496" xr:uid="{6B9D1C3E-52EF-4AA8-8E7F-C483925E15DA}"/>
    <cellStyle name="Normal 299" xfId="23509" xr:uid="{82C0E55E-6202-4FC0-859C-C316FA85AF6F}"/>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19" xfId="23194" xr:uid="{06489FBB-8333-487E-AF7A-0FAB7DC71F13}"/>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48" xfId="23171" xr:uid="{ADBE2C73-CEFB-4020-9891-D8EDCF17C9B1}"/>
    <cellStyle name="Normal 3 49" xfId="23215" xr:uid="{2C5A2007-6B8F-4C9D-B492-A0F671F51702}"/>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18" xfId="23241" xr:uid="{5C2AD0B1-BCE5-47A9-8837-32A2CB94618F}"/>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00" xfId="23510" xr:uid="{6CECA824-CB7A-42AA-90E2-7B7904692BF8}"/>
    <cellStyle name="Normal 301" xfId="23511" xr:uid="{5E389E41-0092-46CE-8591-CE3D249E428E}"/>
    <cellStyle name="Normal 302" xfId="23512" xr:uid="{EB5BFED9-08B5-4043-9F64-49081ACB0600}"/>
    <cellStyle name="Normal 303" xfId="23513" xr:uid="{227BB9AA-D813-4C0A-B55E-147D5AADFA00}"/>
    <cellStyle name="Normal 304" xfId="23514" xr:uid="{BC10E270-3D36-4F71-A801-D86B5FC04EB5}"/>
    <cellStyle name="Normal 305" xfId="23515" xr:uid="{99DB79E1-9CE8-4C6B-BC86-9A7191B5E6E3}"/>
    <cellStyle name="Normal 306" xfId="23516" xr:uid="{CEAAB592-1FDF-44B3-92C6-16A468AE80B1}"/>
    <cellStyle name="Normal 307" xfId="23517" xr:uid="{4DA8385C-5C8A-4A41-A711-5373243EC00C}"/>
    <cellStyle name="Normal 308" xfId="23518" xr:uid="{D3BBDF01-40C6-452B-BC99-201C9B97CB26}"/>
    <cellStyle name="Normal 309" xfId="23519" xr:uid="{F43F1744-6DD2-4444-A0F5-2A40CC64A3A4}"/>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1 4" xfId="23242" xr:uid="{C0377FF5-C113-464E-B8B4-74179ADA104F}"/>
    <cellStyle name="Normal 310" xfId="23520" xr:uid="{45B48DA6-46C5-4551-9EB5-D7BBE11DB16A}"/>
    <cellStyle name="Normal 311" xfId="23521" xr:uid="{0B4B4711-9C91-435E-BD6D-8C2210647B7C}"/>
    <cellStyle name="Normal 312" xfId="23522" xr:uid="{F1B69D81-0429-4EAE-A8CC-CCE2BD224D4E}"/>
    <cellStyle name="Normal 313" xfId="23523" xr:uid="{B6F7F938-4696-48B4-BD8B-05F55A86268D}"/>
    <cellStyle name="Normal 314" xfId="23524" xr:uid="{6DE52322-3000-41AA-BA93-9C996A0A1B21}"/>
    <cellStyle name="Normal 315" xfId="23525" xr:uid="{2BB5A4AF-B56A-4D0F-9336-806C672B998D}"/>
    <cellStyle name="Normal 316" xfId="23526" xr:uid="{88AA9841-97B0-4242-A34D-430ED6BD4566}"/>
    <cellStyle name="Normal 317" xfId="23527" xr:uid="{98D14981-3E17-48BB-AD34-65FE3EC402AB}"/>
    <cellStyle name="Normal 318" xfId="23528" xr:uid="{FE813EB3-97AD-4819-A831-6A4836384944}"/>
    <cellStyle name="Normal 319" xfId="23529" xr:uid="{E8F5BDE7-1547-4F36-93FF-8778FEC599EB}"/>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2 4" xfId="23243" xr:uid="{BF0F282B-30E9-41A1-A2EA-7A2649CF6804}"/>
    <cellStyle name="Normal 320" xfId="23530" xr:uid="{F399D80E-7E40-4663-A62D-C4FEAC2EEFF3}"/>
    <cellStyle name="Normal 321" xfId="23531" xr:uid="{2BFEF1DB-BC21-40B3-B51C-F216E3CDE380}"/>
    <cellStyle name="Normal 322" xfId="23532" xr:uid="{80526A18-38B6-4A59-95B0-884B28EE1152}"/>
    <cellStyle name="Normal 323" xfId="23533" xr:uid="{5E654965-A240-49B2-94DF-6923775B2CE6}"/>
    <cellStyle name="Normal 324" xfId="23534" xr:uid="{B7AB9E7E-0EA3-4514-A389-01CB686C2201}"/>
    <cellStyle name="Normal 325" xfId="23535" xr:uid="{69573C22-FFF2-4909-88F8-89B448E0FB8E}"/>
    <cellStyle name="Normal 326" xfId="23536" xr:uid="{A63200D6-AA14-488D-B5A0-5CCC5840D92D}"/>
    <cellStyle name="Normal 327" xfId="23537" xr:uid="{23B5A0AD-2CDE-451E-AF7D-4AF11E3D8B9B}"/>
    <cellStyle name="Normal 328" xfId="23538" xr:uid="{A0C26384-3F5A-40C0-BB1B-7612010B7C44}"/>
    <cellStyle name="Normal 329" xfId="23539" xr:uid="{75EB0684-2507-419F-BF68-B2F45F539968}"/>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3 4" xfId="23244" xr:uid="{E6C03E4B-D491-4339-BD8B-9E859D37CDE6}"/>
    <cellStyle name="Normal 330" xfId="23540" xr:uid="{038E3F58-7278-4825-BFEA-A0F3B335B434}"/>
    <cellStyle name="Normal 331" xfId="23541" xr:uid="{EB4BB083-512F-41A2-A5DF-9C87E0E4AB89}"/>
    <cellStyle name="Normal 332" xfId="23542" xr:uid="{62892CFF-8135-4E44-87B4-305BA9A557EF}"/>
    <cellStyle name="Normal 333" xfId="23543" xr:uid="{FF21CBF8-9FDE-4495-83C9-2DA1849998A0}"/>
    <cellStyle name="Normal 334" xfId="23544" xr:uid="{733753D3-8F7C-4E94-9941-022601E05D5D}"/>
    <cellStyle name="Normal 335" xfId="23545" xr:uid="{8B00771B-44CE-4F26-969B-5F983B70EF9E}"/>
    <cellStyle name="Normal 336" xfId="23546" xr:uid="{D4C5AEF0-04B1-40E5-BDF7-E9E9E8CDE21B}"/>
    <cellStyle name="Normal 337" xfId="23547" xr:uid="{9C6BD013-28F7-41DB-BAFE-7E61432AB74E}"/>
    <cellStyle name="Normal 338" xfId="23548" xr:uid="{4D3F95FC-4266-4842-8BD8-35B62649B454}"/>
    <cellStyle name="Normal 339" xfId="23549" xr:uid="{5C010B8E-FD14-4431-BED1-853138EEB676}"/>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4 8" xfId="23245" xr:uid="{44E8B4A9-5FE8-4407-9468-63CB3418FE9D}"/>
    <cellStyle name="Normal 340" xfId="23550" xr:uid="{C6D5CE43-CC20-43D9-8FAB-A7819001CB3E}"/>
    <cellStyle name="Normal 341" xfId="23551" xr:uid="{ECC5A11F-3939-4CFE-AA65-CEEF70050D37}"/>
    <cellStyle name="Normal 342" xfId="23552" xr:uid="{6D224A8E-96DF-40E7-A9CF-147C15A6D153}"/>
    <cellStyle name="Normal 343" xfId="23553" xr:uid="{888346F7-AAD6-4345-BCE4-41FF1B151BA1}"/>
    <cellStyle name="Normal 344" xfId="23554" xr:uid="{E377966B-9A85-4F84-A665-19C9CF7C356C}"/>
    <cellStyle name="Normal 345" xfId="23555" xr:uid="{BDB2BF6B-77B7-4D0F-8666-23F961D022C5}"/>
    <cellStyle name="Normal 346" xfId="23556" xr:uid="{35DB2175-13F4-4C21-B7FD-9737B6934B44}"/>
    <cellStyle name="Normal 347" xfId="23557" xr:uid="{61DE3BC7-A28A-493F-91E6-AD61848DFD2C}"/>
    <cellStyle name="Normal 348" xfId="23558" xr:uid="{1CEC9071-1051-4E92-88AE-21CFB9E332D1}"/>
    <cellStyle name="Normal 349" xfId="23559" xr:uid="{F681DF6F-5A64-4D7C-965E-665D56E78A63}"/>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5 3" xfId="23246" xr:uid="{D8E46C62-6378-43EB-B9C6-9CA95C486528}"/>
    <cellStyle name="Normal 350" xfId="23560" xr:uid="{B3411AD7-838D-459C-A0A4-898887E4C137}"/>
    <cellStyle name="Normal 351" xfId="23561" xr:uid="{5BF67CA4-5432-427F-A197-E85C2137BC72}"/>
    <cellStyle name="Normal 352" xfId="23562" xr:uid="{30447356-9A1D-4D4A-B38C-AE37621A6423}"/>
    <cellStyle name="Normal 353" xfId="23563" xr:uid="{B80BD318-7513-4C2E-A07C-032B519CE3AA}"/>
    <cellStyle name="Normal 354" xfId="23564" xr:uid="{364DE1D4-4F81-4DB1-91E7-D3C7B56C6782}"/>
    <cellStyle name="Normal 355" xfId="23565" xr:uid="{4A9D8669-C37B-4CAA-AFE4-61F2A49256F4}"/>
    <cellStyle name="Normal 356" xfId="23566" xr:uid="{0E891E77-859D-4F3F-992C-920DCC9F0269}"/>
    <cellStyle name="Normal 357" xfId="23567" xr:uid="{A042D709-DCA9-4685-AF3C-6B7544C5FDDA}"/>
    <cellStyle name="Normal 358" xfId="23568" xr:uid="{9A49B7CF-D186-4F9B-944B-EBB21E55EF35}"/>
    <cellStyle name="Normal 359" xfId="23569" xr:uid="{AB70DC11-6A94-41AD-8A55-DC8D8AF7E549}"/>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6 8" xfId="23247" xr:uid="{72559B83-8E04-4C3E-B351-0680C80A17B5}"/>
    <cellStyle name="Normal 360" xfId="23570" xr:uid="{F2E820C8-D0FA-4E17-AEA9-EFFC42DD76FB}"/>
    <cellStyle name="Normal 361" xfId="23571" xr:uid="{3B287AE8-C0F4-4CA7-935D-3C2DB8F8283B}"/>
    <cellStyle name="Normal 362" xfId="23572" xr:uid="{AF613B50-B8C9-4550-9794-7B3021A8DC43}"/>
    <cellStyle name="Normal 363" xfId="23573" xr:uid="{B2CBA30E-78FD-4A4C-95DD-F5DB4100117D}"/>
    <cellStyle name="Normal 364" xfId="23574" xr:uid="{B71AC260-36FF-4677-BDF1-0C9C4BC1EF9D}"/>
    <cellStyle name="Normal 365" xfId="23575" xr:uid="{3BC7B9F5-055E-45F4-B5C4-A0AA9DABB231}"/>
    <cellStyle name="Normal 366" xfId="23576" xr:uid="{0CD0CB14-544A-4AC2-90B9-71E797E77E85}"/>
    <cellStyle name="Normal 367" xfId="23577" xr:uid="{E5FCC584-BA9E-4E57-8DFD-52FC7D66209C}"/>
    <cellStyle name="Normal 368" xfId="23578" xr:uid="{3C57D3C8-C139-492E-A445-917CCEF2E170}"/>
    <cellStyle name="Normal 369" xfId="23579" xr:uid="{B64382B4-146A-415D-A1D6-80037C19872D}"/>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7 4" xfId="23248" xr:uid="{2604508A-9505-4674-BDA8-C708ADE828EA}"/>
    <cellStyle name="Normal 370" xfId="23580" xr:uid="{AC108093-E12F-4544-9C01-7BE2D5484A63}"/>
    <cellStyle name="Normal 371" xfId="23581" xr:uid="{B7B88835-6077-463F-B769-F701010AEBF8}"/>
    <cellStyle name="Normal 372" xfId="23582" xr:uid="{D06E4EEC-CF77-4EE9-AB97-862047FADAD8}"/>
    <cellStyle name="Normal 373" xfId="23583" xr:uid="{4F23F7EE-EB14-414D-AC8F-A5F4ABD269B0}"/>
    <cellStyle name="Normal 374" xfId="23584" xr:uid="{E9232423-85B8-413B-8D8C-3987E432FE8C}"/>
    <cellStyle name="Normal 375" xfId="23585" xr:uid="{EA6555F4-0BE3-4F56-914A-5B20FF57056F}"/>
    <cellStyle name="Normal 376" xfId="23586" xr:uid="{D4584C83-4618-4998-B162-0E5A0D911470}"/>
    <cellStyle name="Normal 377" xfId="23587" xr:uid="{0D5E1569-B05D-4BD6-AAEB-E67E7D0EFCF2}"/>
    <cellStyle name="Normal 378" xfId="23588" xr:uid="{FE5C152D-2254-4654-A6A6-711E279C1909}"/>
    <cellStyle name="Normal 379" xfId="23589" xr:uid="{0498096D-4506-487D-A48A-0616CB90A74A}"/>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8 4" xfId="23249" xr:uid="{5C129F41-9E28-4D0C-8363-79FA533B65BC}"/>
    <cellStyle name="Normal 380" xfId="23590" xr:uid="{C844F49F-95C7-43DC-9011-E311FD4887B4}"/>
    <cellStyle name="Normal 381" xfId="23591" xr:uid="{BAD17C87-8137-4733-B0F6-C27FD544AFE0}"/>
    <cellStyle name="Normal 382" xfId="23592" xr:uid="{25AE549A-4B2B-4745-8F7B-CBBE9C286A35}"/>
    <cellStyle name="Normal 383" xfId="23593" xr:uid="{13136E51-A699-44D9-92FD-50D3144A9CFA}"/>
    <cellStyle name="Normal 384" xfId="23594" xr:uid="{198BA8DC-0496-46CA-B0F1-70133F13FFB1}"/>
    <cellStyle name="Normal 385" xfId="23595" xr:uid="{89BEC4B1-853C-41F0-8D89-25049A2A6BFA}"/>
    <cellStyle name="Normal 386" xfId="23596" xr:uid="{30864E9F-8784-42BB-AA6A-8BB486FF9441}"/>
    <cellStyle name="Normal 387" xfId="23597" xr:uid="{90DB4E2C-8A13-4144-9DB9-932BCF122124}"/>
    <cellStyle name="Normal 388" xfId="23598" xr:uid="{8C9F1E30-D069-4107-93D2-80F4FA743DB6}"/>
    <cellStyle name="Normal 389" xfId="23599" xr:uid="{37FE523D-35C5-425B-A9BC-E11EBE83D58F}"/>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39 4" xfId="23250" xr:uid="{87C1DACB-8AE3-4FFA-803D-8C9241EB794B}"/>
    <cellStyle name="Normal 390" xfId="23600" xr:uid="{1502ADCB-4AE2-4463-9BE1-60F86772C4E1}"/>
    <cellStyle name="Normal 391" xfId="23601" xr:uid="{BB5669E7-594D-49E9-8545-8E95185F05C3}"/>
    <cellStyle name="Normal 392" xfId="23602" xr:uid="{9AD43947-BAB8-4D17-8DF7-929A7E387F52}"/>
    <cellStyle name="Normal 393" xfId="23603" xr:uid="{9FFB2206-3574-44F1-A7A0-94B504606A2F}"/>
    <cellStyle name="Normal 394" xfId="23604" xr:uid="{5F077AAC-F943-4372-8F58-17334CF1FEEC}"/>
    <cellStyle name="Normal 395" xfId="23605" xr:uid="{FFA63AE7-6767-4A88-8C43-9CA740472EEC}"/>
    <cellStyle name="Normal 396" xfId="23606" xr:uid="{D71DF9A5-37AF-4E92-8B04-CC7BEDB45A35}"/>
    <cellStyle name="Normal 397" xfId="23607" xr:uid="{1831994C-DB7C-4D4C-B1B6-C281CF6B72FC}"/>
    <cellStyle name="Normal 398" xfId="23608" xr:uid="{E0AAB787-2DC8-4D40-B0F9-68904EE86192}"/>
    <cellStyle name="Normal 399" xfId="23609" xr:uid="{5689C9E5-C272-44B4-BAE3-2C7E5DBEBE52}"/>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15" xfId="23172" xr:uid="{07B28B96-DEDA-4C37-8A0D-5ECC37E01D69}"/>
    <cellStyle name="Normal 4 16" xfId="23216" xr:uid="{F3D18066-044D-44C5-9DB3-8B893D75E8CE}"/>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0 4" xfId="23251" xr:uid="{2731029F-3096-43D6-9DCD-38E07D34B94D}"/>
    <cellStyle name="Normal 400" xfId="23610" xr:uid="{C294F0FE-FF07-40D3-AEEE-6184A0F1ED0F}"/>
    <cellStyle name="Normal 401" xfId="23611" xr:uid="{CE1BED06-891E-4DCB-B878-77482BB551F6}"/>
    <cellStyle name="Normal 402" xfId="23612" xr:uid="{72D54F79-7DFA-489A-858E-A4FAF32E4E13}"/>
    <cellStyle name="Normal 403" xfId="23613" xr:uid="{65E555FA-02EB-452A-B57F-436F378DBC97}"/>
    <cellStyle name="Normal 404" xfId="23614" xr:uid="{E521FA03-A0FD-48C2-AE5D-071968B13555}"/>
    <cellStyle name="Normal 405" xfId="23615" xr:uid="{181FE2D7-BA24-4CAD-A7F3-A442E45B0A0E}"/>
    <cellStyle name="Normal 406" xfId="23616" xr:uid="{13800340-161E-4125-9554-26A5361A54AF}"/>
    <cellStyle name="Normal 407" xfId="23617" xr:uid="{94D57E02-8000-47C7-B889-0CC3AB227BBB}"/>
    <cellStyle name="Normal 408" xfId="23618" xr:uid="{862A85CD-0BE7-41F1-AEDA-9754472C15B7}"/>
    <cellStyle name="Normal 409" xfId="23619" xr:uid="{7D4EC150-8A06-41AA-9757-76DB03E56F88}"/>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1 4" xfId="23252" xr:uid="{5E3F77C6-0CA9-4DF5-A84C-632D4E3CAC60}"/>
    <cellStyle name="Normal 410" xfId="23620" xr:uid="{97C07747-7EF7-422E-954D-DF5F6FE817EB}"/>
    <cellStyle name="Normal 411" xfId="23621" xr:uid="{FDA7920D-51B5-4BE5-A901-7C3839C996C3}"/>
    <cellStyle name="Normal 412" xfId="23622" xr:uid="{2608DD9F-2865-48DB-B74B-4CFBA355A510}"/>
    <cellStyle name="Normal 413" xfId="23623" xr:uid="{FB902346-CC8B-43C8-9251-0266CEF8EFD5}"/>
    <cellStyle name="Normal 414" xfId="23624" xr:uid="{2C2CF1EA-9F55-4E63-A376-553E25E199A4}"/>
    <cellStyle name="Normal 415" xfId="23625" xr:uid="{10C37B54-FFC0-43BA-8E74-F704B2097202}"/>
    <cellStyle name="Normal 416" xfId="23626" xr:uid="{7E423EA0-ACF9-4B8A-90D3-BFA79F6130BF}"/>
    <cellStyle name="Normal 417" xfId="23627" xr:uid="{4F35A8E6-A0EB-4CAE-B8A2-ABE9C53B22BE}"/>
    <cellStyle name="Normal 418" xfId="23628" xr:uid="{B5F86A5B-E0D7-4F02-A978-760644787552}"/>
    <cellStyle name="Normal 419" xfId="23629" xr:uid="{3BF41449-6239-49DD-AEC8-16276F3A7DE4}"/>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2 4" xfId="23253" xr:uid="{8B34C92F-5906-4BB7-9E7C-9ABE2C9CD6CB}"/>
    <cellStyle name="Normal 420" xfId="23630" xr:uid="{15B994FD-E53F-4274-84CC-A28F04ED4097}"/>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3 4" xfId="23254" xr:uid="{C0FCA7E7-3710-4FC3-8709-CE044A402203}"/>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4 6" xfId="23255" xr:uid="{BAF7F178-3299-4904-A911-ABC364607EE7}"/>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5 8" xfId="23256" xr:uid="{3E1AD488-09E9-4294-A21F-10E7EFF3FF7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6 8" xfId="23257" xr:uid="{CC6C5BAA-4CC4-4EFD-AA00-E5D10841C206}"/>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7 8" xfId="23258" xr:uid="{74C2ABEE-1647-4FF6-A5E8-878A40CCE7BF}"/>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8 8" xfId="23259" xr:uid="{6D98B871-25DE-4854-B3C8-6CBB867CFA37}"/>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49 8" xfId="23260" xr:uid="{05E964F2-33C2-47F2-A07D-369AD5F3D7A7}"/>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14" xfId="23173" xr:uid="{CE13B607-D590-4999-89CB-4898F027147D}"/>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0 8" xfId="23261" xr:uid="{C9CBAC5F-F1DD-4C71-A268-DAE4B5EACD5A}"/>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1 8" xfId="23262" xr:uid="{3A2EE45B-31A8-4494-BCF8-B8C81B1442CC}"/>
    <cellStyle name="Normal 52" xfId="19262" xr:uid="{00000000-0005-0000-0000-0000F74B0000}"/>
    <cellStyle name="Normal 52 2" xfId="23263" xr:uid="{4E3B983F-5A2D-4D0C-A5B4-2688D6EDF486}"/>
    <cellStyle name="Normal 53" xfId="19263" xr:uid="{00000000-0005-0000-0000-0000F84B0000}"/>
    <cellStyle name="Normal 53 2" xfId="23264" xr:uid="{3F215235-5355-4FC0-9865-62F37DC06722}"/>
    <cellStyle name="Normal 54" xfId="19264" xr:uid="{00000000-0005-0000-0000-0000F94B0000}"/>
    <cellStyle name="Normal 54 2" xfId="23265" xr:uid="{9091AC16-ADDF-446D-AC58-0A4FA75F9087}"/>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5 8" xfId="23266" xr:uid="{685C19C8-B394-4FFB-9F6C-26A184C2210D}"/>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6 8" xfId="23267" xr:uid="{A14D3F2A-D827-4736-8525-4EE85AC474E3}"/>
    <cellStyle name="Normal 57" xfId="19299" xr:uid="{00000000-0005-0000-0000-00001C4C0000}"/>
    <cellStyle name="Normal 57 2" xfId="19300" xr:uid="{00000000-0005-0000-0000-00001D4C0000}"/>
    <cellStyle name="Normal 57 3" xfId="23268" xr:uid="{6D008F37-B02F-443D-B417-CE147B0C6DB4}"/>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8 5" xfId="23269" xr:uid="{8E6B7627-A8E5-4079-A6D9-9274F49EAB35}"/>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59 5" xfId="23270" xr:uid="{BEFD1895-6394-4017-8610-DFF4D6C1EA94}"/>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 7" xfId="23174" xr:uid="{E4073945-C45A-485E-9672-3CC2DDF89D76}"/>
    <cellStyle name="Normal 6 8" xfId="23217" xr:uid="{0848B4DA-46B7-4AD3-937D-EF8FAD21A21C}"/>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0 5" xfId="23271" xr:uid="{83A97966-6CBE-422C-86B0-3E2EF134C93A}"/>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1 5" xfId="23272" xr:uid="{DF9BDDAF-6C6A-4A33-819E-7E31E909A128}"/>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2 5" xfId="23273" xr:uid="{16F83F8A-3A27-4AEA-AEDC-149CEFD7331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3 5" xfId="23274" xr:uid="{828F00AD-FD29-42B5-9EFC-181D17D4DA0F}"/>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4 5" xfId="23275" xr:uid="{F30F9EA5-A20C-41F0-92A8-6FC28E5059DE}"/>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5 5" xfId="23276" xr:uid="{B1A63865-78CD-42DA-B05F-87360079C597}"/>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6 5" xfId="23277" xr:uid="{FD356E5B-CA24-4AE2-BBE4-145F94446D9E}"/>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7 5" xfId="23278" xr:uid="{D689EDA1-6585-41E3-9FE6-C268112DD8F1}"/>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8 5" xfId="23279" xr:uid="{83473A4F-539A-4101-A734-C2D89E962362}"/>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69 5" xfId="23280" xr:uid="{A33BD301-67D7-4E76-9A07-12A20B4C0844}"/>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13" xfId="23175" xr:uid="{E64752D5-FDEB-474E-965A-AC042A502532}"/>
    <cellStyle name="Normal 7 14" xfId="23218" xr:uid="{9DC8D055-3CFD-41F4-9FE4-7BC1581D7FD4}"/>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0 5" xfId="23281" xr:uid="{10B4FE6A-EB26-4BE2-8EAD-2CAB6423D0E5}"/>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1 5" xfId="23282" xr:uid="{B1C41467-487A-4A12-9329-3C209310029D}"/>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2 5" xfId="23283" xr:uid="{11D0FC13-05E1-4851-8792-46908DD7104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3 5" xfId="23284" xr:uid="{5EC0FBD0-2856-4E30-B074-4C4479022B03}"/>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4 5" xfId="23285" xr:uid="{D4A922DB-8835-4134-98FF-6EF8AB4479CA}"/>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5 5" xfId="23286" xr:uid="{0567DD36-BD5A-4C7B-937E-9B8810C0E287}"/>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6 5" xfId="23287" xr:uid="{3FD3DB80-AF62-4984-8B21-A4C2E912E922}"/>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7 5" xfId="23288" xr:uid="{01DDA9DB-A817-4FEB-B251-943EBCDBFCD7}"/>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8 5" xfId="23289" xr:uid="{EDA1F87F-D752-4D58-B723-679E9DBBF141}"/>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79 5" xfId="23290" xr:uid="{71D033B5-B0B3-486E-9974-7BE7D9AB61A1}"/>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 96" xfId="23176" xr:uid="{89968FBC-444B-4BE9-9A0E-98E7341FEF9E}"/>
    <cellStyle name="Normal 8 97" xfId="23219" xr:uid="{F2D9362D-ED50-47D3-AE45-D7AD472DDA35}"/>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0 5" xfId="23291" xr:uid="{379B4C29-B2B0-4827-9DDB-20E7E17757E1}"/>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1 5" xfId="23292" xr:uid="{1508FBF8-32F2-4D91-BFCF-932B1CDC2222}"/>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2 5" xfId="23293" xr:uid="{432F80DD-9EA6-4373-8C68-D587B981E31A}"/>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3 5" xfId="23294" xr:uid="{458377E7-95C5-4C4C-9179-49C6954BA42F}"/>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4 5" xfId="23295" xr:uid="{F79AD2BA-DB03-43CB-A180-0E036EFFED0A}"/>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5 5" xfId="23296" xr:uid="{09597525-4C0B-469B-A20A-6CBD3DDE2A99}"/>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6 5" xfId="23297" xr:uid="{24811FB6-44D8-41B3-A0F6-05C53BEE254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7 5" xfId="23298" xr:uid="{741E7783-D322-46BB-95AC-CCD817EB66A4}"/>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8 5" xfId="23299" xr:uid="{B8F6C658-A7E0-43A7-A511-15A1AB15ADA8}"/>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89 5" xfId="23300" xr:uid="{3EAF0BE3-F61F-4139-AFEB-9F2763A07986}"/>
    <cellStyle name="Normal 9" xfId="20015" xr:uid="{00000000-0005-0000-0000-0000E84E0000}"/>
    <cellStyle name="Normal 9 10" xfId="20016" xr:uid="{00000000-0005-0000-0000-0000E94E0000}"/>
    <cellStyle name="Normal 9 10 2" xfId="20017" xr:uid="{00000000-0005-0000-0000-0000EA4E0000}"/>
    <cellStyle name="Normal 9 100" xfId="23220" xr:uid="{0C67B6F0-E909-4A67-B5F3-5754B2F3F61D}"/>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 99" xfId="23177" xr:uid="{130B22B8-F21B-412D-8DE9-6AB599164BC9}"/>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0 5" xfId="23301" xr:uid="{1BBDED18-89DD-4660-B53B-5C608DEE3953}"/>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1 5" xfId="23302" xr:uid="{27210241-06D2-437E-8C47-D838892A028F}"/>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2 5" xfId="23303" xr:uid="{15B57413-F676-44CF-92BD-A08E3361576F}"/>
    <cellStyle name="Normal 93" xfId="20340" xr:uid="{00000000-0005-0000-0000-00002D500000}"/>
    <cellStyle name="Normal 93 2" xfId="20341" xr:uid="{00000000-0005-0000-0000-00002E500000}"/>
    <cellStyle name="Normal 93 3" xfId="23304" xr:uid="{AE944AE5-E613-41D3-B35B-8B27D1F6D03C}"/>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4 5" xfId="23305" xr:uid="{4C22B086-68A5-46C1-AA66-BD9E9CFDBB0E}"/>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5 5" xfId="23306" xr:uid="{6ACA6D02-4EC9-4262-846E-F45FEFE0412D}"/>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6 8" xfId="23307" xr:uid="{487B993E-0117-462B-85FF-C3CC0F3C5794}"/>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7 5" xfId="23308" xr:uid="{319844B2-D376-4087-B6A5-BC64D9CC97BA}"/>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8 5" xfId="23309" xr:uid="{3FE73476-8995-4C0F-805A-FA0BE2DE607D}"/>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 99 5" xfId="23310" xr:uid="{4FB95A58-D13C-496B-BBC9-A3A59EA163B1}"/>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2 2 2" xfId="22954" xr:uid="{CE40FB9E-E13A-4CEF-84DF-B0D0FCB660B8}"/>
    <cellStyle name="Note 2 10 2 2 2 2" xfId="25654" xr:uid="{DD464E94-2DC6-4E3F-B811-272CFC9247E3}"/>
    <cellStyle name="Note 2 10 2 2 2 2 2" xfId="30485" xr:uid="{A7CC19EC-B501-4567-AE5C-BCBD24B288FD}"/>
    <cellStyle name="Note 2 10 2 2 2 3" xfId="29141" xr:uid="{14ADBCB7-5D2B-4771-80C9-C95582411462}"/>
    <cellStyle name="Note 2 10 2 2 3" xfId="24338" xr:uid="{342B8B2D-FCC3-4282-B68C-0F28DC76C8C2}"/>
    <cellStyle name="Note 2 10 2 2 3 2" xfId="26533" xr:uid="{EC7B602B-ABE1-44A0-804E-2B1A1479F0D1}"/>
    <cellStyle name="Note 2 10 2 2 4" xfId="22099" xr:uid="{4BD4AA06-8D55-4EF5-AA35-5B835935474A}"/>
    <cellStyle name="Note 2 10 2 2 4 2" xfId="28286" xr:uid="{931A2849-72E4-4F25-A0CE-32FE443C63DF}"/>
    <cellStyle name="Note 2 10 2 2 5" xfId="24799" xr:uid="{CCC3ECAF-8D88-458F-8D84-D4AE75C32962}"/>
    <cellStyle name="Note 2 10 2 2 5 2" xfId="29633" xr:uid="{5B589CA7-261D-4DC9-B6B8-16530E339909}"/>
    <cellStyle name="Note 2 10 2 2 6" xfId="27418" xr:uid="{D5646525-A5AB-41D6-8BCB-E9F2D582B52A}"/>
    <cellStyle name="Note 2 10 2 3" xfId="22441" xr:uid="{105524DC-0BF0-48AC-BEF6-3ECA51D6DEAB}"/>
    <cellStyle name="Note 2 10 2 3 2" xfId="25141" xr:uid="{59F70C5A-07E8-4AC0-BEFE-FDCCBB4507CA}"/>
    <cellStyle name="Note 2 10 2 3 2 2" xfId="29972" xr:uid="{5FD1F0C8-8ED0-4945-8C50-8E3F155D85B6}"/>
    <cellStyle name="Note 2 10 2 3 3" xfId="28628" xr:uid="{FE7A351F-4DB6-4E1A-9258-FE0DD03D7F18}"/>
    <cellStyle name="Note 2 10 2 4" xfId="23819" xr:uid="{650E9C7F-FD39-42A2-B800-F592A8FAD31F}"/>
    <cellStyle name="Note 2 10 2 4 2" xfId="26014" xr:uid="{328C6253-1E93-4FB0-9CEC-E4B929CEC188}"/>
    <cellStyle name="Note 2 10 2 5" xfId="21586" xr:uid="{0903FBBD-E61D-4A80-AD66-6683E8034884}"/>
    <cellStyle name="Note 2 10 2 5 2" xfId="27773" xr:uid="{A0BC3DFB-5D39-4D61-B3A5-C62C85AAAD35}"/>
    <cellStyle name="Note 2 10 2 6" xfId="26902" xr:uid="{8EA2A3A3-D9CF-4046-82AB-E564B39CAFF9}"/>
    <cellStyle name="Note 2 10 3" xfId="20386" xr:uid="{00000000-0005-0000-0000-000060500000}"/>
    <cellStyle name="Note 2 10 3 2" xfId="21220" xr:uid="{00000000-0005-0000-0000-000061500000}"/>
    <cellStyle name="Note 2 10 3 2 2" xfId="22953" xr:uid="{6335EBBF-8184-4B3B-878C-4A9A834187DB}"/>
    <cellStyle name="Note 2 10 3 2 2 2" xfId="25653" xr:uid="{41A3E839-11F3-4ABD-A041-0120C930F11C}"/>
    <cellStyle name="Note 2 10 3 2 2 2 2" xfId="30484" xr:uid="{CDF147DD-74ED-4E25-B856-C7B5D3D5E6C5}"/>
    <cellStyle name="Note 2 10 3 2 2 3" xfId="29140" xr:uid="{0EF251E9-6B16-4BAC-B85B-765F91CF95A8}"/>
    <cellStyle name="Note 2 10 3 2 3" xfId="24337" xr:uid="{33B4F89F-BC5B-4CE8-92B3-28489B0CBE6E}"/>
    <cellStyle name="Note 2 10 3 2 3 2" xfId="26532" xr:uid="{33522C16-551F-4463-925A-D1EEEC33E659}"/>
    <cellStyle name="Note 2 10 3 2 4" xfId="22098" xr:uid="{00C6EAEC-6EFE-46B8-B843-24CDAC7952DF}"/>
    <cellStyle name="Note 2 10 3 2 4 2" xfId="28285" xr:uid="{15CC6C5F-CEDF-4026-BC95-3157AF11A261}"/>
    <cellStyle name="Note 2 10 3 2 5" xfId="24798" xr:uid="{7C951DEA-179A-48EB-9DBD-C1411E708318}"/>
    <cellStyle name="Note 2 10 3 2 5 2" xfId="29632" xr:uid="{3DBB4CB2-88B3-4E34-80D4-CB5ADD7E2BD4}"/>
    <cellStyle name="Note 2 10 3 2 6" xfId="27417" xr:uid="{C1A74F0C-1D86-49C3-B167-DD5818E4789B}"/>
    <cellStyle name="Note 2 10 3 3" xfId="22442" xr:uid="{930E1D6D-5800-4AFC-9021-937E39DD3B7B}"/>
    <cellStyle name="Note 2 10 3 3 2" xfId="25142" xr:uid="{8A2952E3-DD2F-49DC-A1DC-255040EDC27D}"/>
    <cellStyle name="Note 2 10 3 3 2 2" xfId="29973" xr:uid="{F829D8FB-D547-4352-84E5-84AA5911356A}"/>
    <cellStyle name="Note 2 10 3 3 3" xfId="28629" xr:uid="{72DB8FD6-B8DF-47D5-854D-86B53608A2C5}"/>
    <cellStyle name="Note 2 10 3 4" xfId="23820" xr:uid="{EAD740D0-216D-47A6-BB31-CE6A5443A339}"/>
    <cellStyle name="Note 2 10 3 4 2" xfId="26015" xr:uid="{B092C0E0-1040-4C45-9AE6-EE6828864234}"/>
    <cellStyle name="Note 2 10 3 5" xfId="21587" xr:uid="{4A7B4C78-9AE6-4CF5-AB8E-EE535206D034}"/>
    <cellStyle name="Note 2 10 3 5 2" xfId="27774" xr:uid="{CC983EE8-F084-4116-9ADF-A83308539894}"/>
    <cellStyle name="Note 2 10 3 6" xfId="26903" xr:uid="{6E808AA6-0F40-4317-8987-8FE051C67C33}"/>
    <cellStyle name="Note 2 10 4" xfId="20387" xr:uid="{00000000-0005-0000-0000-000062500000}"/>
    <cellStyle name="Note 2 10 4 2" xfId="21219" xr:uid="{00000000-0005-0000-0000-000063500000}"/>
    <cellStyle name="Note 2 10 4 2 2" xfId="22952" xr:uid="{CDA4B3DB-D8A9-48A0-A80A-01FFAFC3CBAD}"/>
    <cellStyle name="Note 2 10 4 2 2 2" xfId="25652" xr:uid="{A0E8B606-AA23-4CA0-9088-EE8CF30D7317}"/>
    <cellStyle name="Note 2 10 4 2 2 2 2" xfId="30483" xr:uid="{44AFEB44-059C-4634-8C35-0C11CC8A71BC}"/>
    <cellStyle name="Note 2 10 4 2 2 3" xfId="29139" xr:uid="{ECB6F41D-7E7C-48F9-A79D-2B553FA5DE4E}"/>
    <cellStyle name="Note 2 10 4 2 3" xfId="24336" xr:uid="{E4751250-96A7-4C65-8894-9F177634AE8B}"/>
    <cellStyle name="Note 2 10 4 2 3 2" xfId="26531" xr:uid="{BD61CCC6-BB3B-47AD-AB02-869DA65382C4}"/>
    <cellStyle name="Note 2 10 4 2 4" xfId="22097" xr:uid="{04CBFC6A-8BF4-42B5-97B8-4B9686C66EA1}"/>
    <cellStyle name="Note 2 10 4 2 4 2" xfId="28284" xr:uid="{7C651828-F2A8-49F0-A2F6-873FCCFF0A14}"/>
    <cellStyle name="Note 2 10 4 2 5" xfId="24797" xr:uid="{96DDE8A9-005B-4AA0-ACED-D04FC2842F6C}"/>
    <cellStyle name="Note 2 10 4 2 5 2" xfId="29631" xr:uid="{4D0A7A81-C28D-4D87-A66D-105FFE805560}"/>
    <cellStyle name="Note 2 10 4 2 6" xfId="27416" xr:uid="{2AC503FD-5E25-4E5E-A22C-951085D8E915}"/>
    <cellStyle name="Note 2 10 4 3" xfId="22443" xr:uid="{27DEBC6F-61E8-4F31-BE27-960EF03CC146}"/>
    <cellStyle name="Note 2 10 4 3 2" xfId="25143" xr:uid="{043F28FF-5EF5-4274-80B6-7B538B6F770C}"/>
    <cellStyle name="Note 2 10 4 3 2 2" xfId="29974" xr:uid="{5A54801F-D763-461F-A832-3795E31120F6}"/>
    <cellStyle name="Note 2 10 4 3 3" xfId="28630" xr:uid="{C7C99AD3-06A1-4B74-BEE6-C48A64005119}"/>
    <cellStyle name="Note 2 10 4 4" xfId="23821" xr:uid="{3111A6A7-B4BD-478D-81CC-190843A40AA1}"/>
    <cellStyle name="Note 2 10 4 4 2" xfId="26016" xr:uid="{1A8D71B3-A422-4A4E-AA04-C9962E25085C}"/>
    <cellStyle name="Note 2 10 4 5" xfId="21588" xr:uid="{3D4E82E0-72B1-46CE-BBE1-5CD4F8BE6901}"/>
    <cellStyle name="Note 2 10 4 5 2" xfId="27775" xr:uid="{72C406ED-57F3-4584-B2A9-6663C8A7C338}"/>
    <cellStyle name="Note 2 10 4 6" xfId="26904" xr:uid="{DCDE8DD4-2F40-4192-A3CF-C050CA073B24}"/>
    <cellStyle name="Note 2 10 5" xfId="20388" xr:uid="{00000000-0005-0000-0000-000064500000}"/>
    <cellStyle name="Note 2 10 5 2" xfId="21218" xr:uid="{00000000-0005-0000-0000-000065500000}"/>
    <cellStyle name="Note 2 10 5 2 2" xfId="22951" xr:uid="{F054EF81-3100-4CD6-8B66-CD3C17A3FB71}"/>
    <cellStyle name="Note 2 10 5 2 2 2" xfId="25651" xr:uid="{C171B5ED-E033-4B43-B836-93048FE9C272}"/>
    <cellStyle name="Note 2 10 5 2 2 2 2" xfId="30482" xr:uid="{5BB32A78-0CA1-4A52-B04D-4B85685F70EC}"/>
    <cellStyle name="Note 2 10 5 2 2 3" xfId="29138" xr:uid="{7EF606C5-8ED1-4696-A935-25C06185935F}"/>
    <cellStyle name="Note 2 10 5 2 3" xfId="24335" xr:uid="{9AACD1F7-5727-40EE-9CD5-B2AEA8057EAD}"/>
    <cellStyle name="Note 2 10 5 2 3 2" xfId="26530" xr:uid="{66C4B8C8-44E9-42E1-AF9B-15A91ED0CEDE}"/>
    <cellStyle name="Note 2 10 5 2 4" xfId="22096" xr:uid="{DCC7B157-5E51-4119-A124-8F3B22B0CE24}"/>
    <cellStyle name="Note 2 10 5 2 4 2" xfId="28283" xr:uid="{3DBF8CAC-85DC-44D7-9174-2FF0E5323887}"/>
    <cellStyle name="Note 2 10 5 2 5" xfId="24796" xr:uid="{36A691AD-9A5E-41E4-BD73-05CBD3C3D641}"/>
    <cellStyle name="Note 2 10 5 2 5 2" xfId="29630" xr:uid="{09DCB6D7-A63B-4AA2-92C5-2CDAE8D8D5C6}"/>
    <cellStyle name="Note 2 10 5 2 6" xfId="27415" xr:uid="{930C7281-E8AF-4E16-856C-42051116A0B1}"/>
    <cellStyle name="Note 2 10 5 3" xfId="22444" xr:uid="{D2B18EAE-4A85-4FB1-9AFE-79C55342EAF4}"/>
    <cellStyle name="Note 2 10 5 3 2" xfId="25144" xr:uid="{FC4FA3FB-80D2-4428-A50B-DCB2C85A2E1B}"/>
    <cellStyle name="Note 2 10 5 3 2 2" xfId="29975" xr:uid="{399361AE-22F6-458B-B647-EECAC254DAA3}"/>
    <cellStyle name="Note 2 10 5 3 3" xfId="28631" xr:uid="{6698213A-528D-4475-B195-A9CA488A697E}"/>
    <cellStyle name="Note 2 10 5 4" xfId="23822" xr:uid="{AF74C2C6-5EF9-4901-89CB-35169E2F1B0A}"/>
    <cellStyle name="Note 2 10 5 4 2" xfId="26017" xr:uid="{280CEDA8-6E19-4DA1-ADF6-A1B7BD20082F}"/>
    <cellStyle name="Note 2 10 5 5" xfId="21589" xr:uid="{3545CC52-EDE0-499E-9288-A414FE134E55}"/>
    <cellStyle name="Note 2 10 5 5 2" xfId="27776" xr:uid="{FEB196D8-2D14-4F4A-81E8-724549C262AA}"/>
    <cellStyle name="Note 2 10 5 6" xfId="26905" xr:uid="{DD502B6B-E862-44CB-AA6C-493C00913BB8}"/>
    <cellStyle name="Note 2 11" xfId="20389" xr:uid="{00000000-0005-0000-0000-000066500000}"/>
    <cellStyle name="Note 2 11 2" xfId="20390" xr:uid="{00000000-0005-0000-0000-000067500000}"/>
    <cellStyle name="Note 2 11 2 2" xfId="21217" xr:uid="{00000000-0005-0000-0000-000068500000}"/>
    <cellStyle name="Note 2 11 2 2 2" xfId="22950" xr:uid="{ABE8C4E7-CF85-4EFA-9DE3-83D495A1180E}"/>
    <cellStyle name="Note 2 11 2 2 2 2" xfId="25650" xr:uid="{FA85E463-0836-4DBF-A1E1-E5A553C88662}"/>
    <cellStyle name="Note 2 11 2 2 2 2 2" xfId="30481" xr:uid="{EFF5FDB1-3CC3-49FC-85D1-4602B404A3DE}"/>
    <cellStyle name="Note 2 11 2 2 2 3" xfId="29137" xr:uid="{F1E6344C-2B59-45F0-8636-1D5D46EDF38B}"/>
    <cellStyle name="Note 2 11 2 2 3" xfId="24334" xr:uid="{60D11CBB-3884-41EE-82B9-1F7DF0D77E71}"/>
    <cellStyle name="Note 2 11 2 2 3 2" xfId="26529" xr:uid="{2CB46FC8-A880-4012-8241-8612B2FB59CE}"/>
    <cellStyle name="Note 2 11 2 2 4" xfId="22095" xr:uid="{6347FA87-83B5-4121-B2D6-2F6F04FF2D24}"/>
    <cellStyle name="Note 2 11 2 2 4 2" xfId="28282" xr:uid="{9D64A4BF-F794-4FA1-9CF0-BCEAFC62DA95}"/>
    <cellStyle name="Note 2 11 2 2 5" xfId="24795" xr:uid="{95E7A369-E305-4799-BEA6-FDD862136796}"/>
    <cellStyle name="Note 2 11 2 2 5 2" xfId="29629" xr:uid="{6F5C33D9-3CC7-475F-808D-4F533B4A3D96}"/>
    <cellStyle name="Note 2 11 2 2 6" xfId="27414" xr:uid="{D0F14B3D-F085-4618-B9F8-398A5B56A385}"/>
    <cellStyle name="Note 2 11 2 3" xfId="22445" xr:uid="{85E4F2AA-D278-449B-BB2A-55AE26FA6C65}"/>
    <cellStyle name="Note 2 11 2 3 2" xfId="25145" xr:uid="{FD0BAE4C-10F8-4147-A48A-693BEB00F52C}"/>
    <cellStyle name="Note 2 11 2 3 2 2" xfId="29976" xr:uid="{756F8F63-882F-4BE9-B20A-53D5A91A975C}"/>
    <cellStyle name="Note 2 11 2 3 3" xfId="28632" xr:uid="{C521ADD0-5FD2-4AC3-973B-39AC1BC37D9C}"/>
    <cellStyle name="Note 2 11 2 4" xfId="23823" xr:uid="{FFD08202-8DE8-4760-BDDA-6DC9886ED08C}"/>
    <cellStyle name="Note 2 11 2 4 2" xfId="26018" xr:uid="{89B360B6-1637-4B55-A5A9-E690092F760A}"/>
    <cellStyle name="Note 2 11 2 5" xfId="21590" xr:uid="{994BCBBE-AE30-4687-BA9C-0C06C9D3404B}"/>
    <cellStyle name="Note 2 11 2 5 2" xfId="27777" xr:uid="{82FD1787-A6CD-458B-A03B-AFD84DAF7909}"/>
    <cellStyle name="Note 2 11 2 6" xfId="26906" xr:uid="{1C026EB8-FA84-4A0A-B4C0-F5DC4B3FBA58}"/>
    <cellStyle name="Note 2 11 3" xfId="20391" xr:uid="{00000000-0005-0000-0000-000069500000}"/>
    <cellStyle name="Note 2 11 3 2" xfId="21216" xr:uid="{00000000-0005-0000-0000-00006A500000}"/>
    <cellStyle name="Note 2 11 3 2 2" xfId="22949" xr:uid="{2FA170D4-52FC-4C8F-8762-C5EEF9112267}"/>
    <cellStyle name="Note 2 11 3 2 2 2" xfId="25649" xr:uid="{36B4BF14-7A1B-4A96-8E94-685AE24E4E87}"/>
    <cellStyle name="Note 2 11 3 2 2 2 2" xfId="30480" xr:uid="{B85CC5C3-8480-4F58-BBF2-3602AA839A5B}"/>
    <cellStyle name="Note 2 11 3 2 2 3" xfId="29136" xr:uid="{7B90C688-8FAE-4811-9C49-3DE962BAA974}"/>
    <cellStyle name="Note 2 11 3 2 3" xfId="24333" xr:uid="{437EEECF-153A-4BB6-9A41-14C99DCEC28F}"/>
    <cellStyle name="Note 2 11 3 2 3 2" xfId="26528" xr:uid="{5038C1A8-D5BB-4E99-B926-8572B69B0601}"/>
    <cellStyle name="Note 2 11 3 2 4" xfId="22094" xr:uid="{999DE493-D628-47C5-A22C-2D8D913E00AF}"/>
    <cellStyle name="Note 2 11 3 2 4 2" xfId="28281" xr:uid="{50F03B92-B5D9-469D-94E7-83F20FE4CC31}"/>
    <cellStyle name="Note 2 11 3 2 5" xfId="24794" xr:uid="{9B669D3C-92F0-4D92-B722-3B2BF15E4EAE}"/>
    <cellStyle name="Note 2 11 3 2 5 2" xfId="29628" xr:uid="{8F47052A-17BE-44AD-9B3B-F2CA5F8F244C}"/>
    <cellStyle name="Note 2 11 3 2 6" xfId="27413" xr:uid="{B9C401D2-2A47-4C01-A449-A073A7506521}"/>
    <cellStyle name="Note 2 11 3 3" xfId="22446" xr:uid="{C8B327DB-2A05-4B27-8B84-B2E08B8A4D98}"/>
    <cellStyle name="Note 2 11 3 3 2" xfId="25146" xr:uid="{ED67C15B-D7BB-4697-8549-23F74B6C7034}"/>
    <cellStyle name="Note 2 11 3 3 2 2" xfId="29977" xr:uid="{86EADC7F-C26F-4C0A-AE58-6B35721A4FA2}"/>
    <cellStyle name="Note 2 11 3 3 3" xfId="28633" xr:uid="{D6C5F2ED-332C-477A-9A70-A44F136D4F5F}"/>
    <cellStyle name="Note 2 11 3 4" xfId="23824" xr:uid="{4749D3A9-B421-4CBE-B638-0E794EE3537C}"/>
    <cellStyle name="Note 2 11 3 4 2" xfId="26019" xr:uid="{BE7B6835-F634-4D89-920C-026FEA5CDCE8}"/>
    <cellStyle name="Note 2 11 3 5" xfId="21591" xr:uid="{F8133812-9971-4DF9-B4C3-826B702FBB8D}"/>
    <cellStyle name="Note 2 11 3 5 2" xfId="27778" xr:uid="{171F2DF0-F944-4714-8471-FDAEC048B599}"/>
    <cellStyle name="Note 2 11 3 6" xfId="26907" xr:uid="{75A28C64-EE20-45DF-9548-6012D969DBB6}"/>
    <cellStyle name="Note 2 11 4" xfId="20392" xr:uid="{00000000-0005-0000-0000-00006B500000}"/>
    <cellStyle name="Note 2 11 4 2" xfId="21215" xr:uid="{00000000-0005-0000-0000-00006C500000}"/>
    <cellStyle name="Note 2 11 4 2 2" xfId="22948" xr:uid="{1BF3CAD4-4745-48F4-AE37-09353DFA2866}"/>
    <cellStyle name="Note 2 11 4 2 2 2" xfId="25648" xr:uid="{E6C276F1-A142-414D-936C-017C73A39AD9}"/>
    <cellStyle name="Note 2 11 4 2 2 2 2" xfId="30479" xr:uid="{ED5CE69D-9B1B-4BAF-BE7F-5BA38899144C}"/>
    <cellStyle name="Note 2 11 4 2 2 3" xfId="29135" xr:uid="{CB16C79F-47B6-433A-B4E2-44F376F28077}"/>
    <cellStyle name="Note 2 11 4 2 3" xfId="24332" xr:uid="{08BA49F0-08E1-4E92-A5C0-A4247E26D154}"/>
    <cellStyle name="Note 2 11 4 2 3 2" xfId="26527" xr:uid="{92F0860E-A2EE-4FE9-A960-4F5A0E7C4B38}"/>
    <cellStyle name="Note 2 11 4 2 4" xfId="22093" xr:uid="{65812BBA-98EC-462C-9F1A-221A61B04ABB}"/>
    <cellStyle name="Note 2 11 4 2 4 2" xfId="28280" xr:uid="{D988FDDC-7B5A-4E2B-AD57-7F8150D12B7B}"/>
    <cellStyle name="Note 2 11 4 2 5" xfId="24793" xr:uid="{420226FC-FC8A-45D7-9BFA-21B8C2E5DC0C}"/>
    <cellStyle name="Note 2 11 4 2 5 2" xfId="29627" xr:uid="{BAA9771E-4257-4337-A41E-ECA875ED9A75}"/>
    <cellStyle name="Note 2 11 4 2 6" xfId="27412" xr:uid="{0D3E6C3F-5364-47CE-9BB8-1D82DAFAF9B4}"/>
    <cellStyle name="Note 2 11 4 3" xfId="22447" xr:uid="{24FC783C-4DAA-4B4B-848F-93A5FA15EDD1}"/>
    <cellStyle name="Note 2 11 4 3 2" xfId="25147" xr:uid="{2A52A3A1-A783-4179-A4FF-D21B46DA111D}"/>
    <cellStyle name="Note 2 11 4 3 2 2" xfId="29978" xr:uid="{64724BC2-97F6-4B3C-8E21-15DA5850FCB3}"/>
    <cellStyle name="Note 2 11 4 3 3" xfId="28634" xr:uid="{6ABBC086-6AD6-4A0D-B7BA-7EE85F53856E}"/>
    <cellStyle name="Note 2 11 4 4" xfId="23825" xr:uid="{25489F31-ABB2-422A-A326-2C9B60E64D02}"/>
    <cellStyle name="Note 2 11 4 4 2" xfId="26020" xr:uid="{E114C481-30E3-49A0-A4AC-DB7E62E73313}"/>
    <cellStyle name="Note 2 11 4 5" xfId="21592" xr:uid="{7D4D28C7-494F-43D4-9D26-0909C00B8CC1}"/>
    <cellStyle name="Note 2 11 4 5 2" xfId="27779" xr:uid="{CFBFAF6D-0BD4-4329-B947-593CD77B43D6}"/>
    <cellStyle name="Note 2 11 4 6" xfId="26908" xr:uid="{D8A5E34B-E29F-463A-BCC9-B353EE271A28}"/>
    <cellStyle name="Note 2 11 5" xfId="20393" xr:uid="{00000000-0005-0000-0000-00006D500000}"/>
    <cellStyle name="Note 2 11 5 2" xfId="21214" xr:uid="{00000000-0005-0000-0000-00006E500000}"/>
    <cellStyle name="Note 2 11 5 2 2" xfId="22947" xr:uid="{6773358C-FFDC-4D2F-8890-AAB60BF73CAA}"/>
    <cellStyle name="Note 2 11 5 2 2 2" xfId="25647" xr:uid="{11D82EEB-C642-44B7-9560-7EE4D3671672}"/>
    <cellStyle name="Note 2 11 5 2 2 2 2" xfId="30478" xr:uid="{F7F2D9F1-65CE-420C-8F22-85DC0F8A97DC}"/>
    <cellStyle name="Note 2 11 5 2 2 3" xfId="29134" xr:uid="{7C66A4BE-9F63-4BC7-8DE5-70E2A7F1CF0F}"/>
    <cellStyle name="Note 2 11 5 2 3" xfId="24331" xr:uid="{0DBF1AC5-91EF-43CF-8784-40F0AD0394AD}"/>
    <cellStyle name="Note 2 11 5 2 3 2" xfId="26526" xr:uid="{52FAB6D1-2FC1-4836-B828-E95A7EE6A309}"/>
    <cellStyle name="Note 2 11 5 2 4" xfId="22092" xr:uid="{0DEF3D3A-430C-44C0-9D3E-A9CCFB3D069B}"/>
    <cellStyle name="Note 2 11 5 2 4 2" xfId="28279" xr:uid="{FB00F83B-CDA0-4AD3-809D-5695A71A9D1B}"/>
    <cellStyle name="Note 2 11 5 2 5" xfId="24792" xr:uid="{399E6E94-E04C-4DEC-8036-C219170BDD85}"/>
    <cellStyle name="Note 2 11 5 2 5 2" xfId="29626" xr:uid="{6A2501EB-FF2C-4B7C-AB88-EEBAF13655A8}"/>
    <cellStyle name="Note 2 11 5 2 6" xfId="27411" xr:uid="{A11D53DD-BB5A-44A3-B0B0-578017E3DCED}"/>
    <cellStyle name="Note 2 11 5 3" xfId="22448" xr:uid="{C32A44BA-7467-4A9F-B39C-A34AEEC40FE0}"/>
    <cellStyle name="Note 2 11 5 3 2" xfId="25148" xr:uid="{8B563F21-CF99-4BD0-A8D4-D8D665A69152}"/>
    <cellStyle name="Note 2 11 5 3 2 2" xfId="29979" xr:uid="{D5D0F4D0-C3D2-4185-8A89-6FC6E9A7443F}"/>
    <cellStyle name="Note 2 11 5 3 3" xfId="28635" xr:uid="{D99CDD24-8A7B-4C39-AFDC-423EDC65B41A}"/>
    <cellStyle name="Note 2 11 5 4" xfId="23826" xr:uid="{31865218-ED72-4341-8ECD-A078E389D700}"/>
    <cellStyle name="Note 2 11 5 4 2" xfId="26021" xr:uid="{137B1929-8E9A-422A-BCAD-7F53C3F527CE}"/>
    <cellStyle name="Note 2 11 5 5" xfId="21593" xr:uid="{0C629607-1BB8-4DD7-AADA-7BE77008A534}"/>
    <cellStyle name="Note 2 11 5 5 2" xfId="27780" xr:uid="{8EB3423B-9090-4960-BE0A-B52EA00B3EFD}"/>
    <cellStyle name="Note 2 11 5 6" xfId="26909" xr:uid="{4B048B09-EC87-4521-A2AF-4D8000297D78}"/>
    <cellStyle name="Note 2 12" xfId="20394" xr:uid="{00000000-0005-0000-0000-00006F500000}"/>
    <cellStyle name="Note 2 12 2" xfId="20395" xr:uid="{00000000-0005-0000-0000-000070500000}"/>
    <cellStyle name="Note 2 12 2 2" xfId="21213" xr:uid="{00000000-0005-0000-0000-000071500000}"/>
    <cellStyle name="Note 2 12 2 2 2" xfId="22946" xr:uid="{4519D785-9684-407A-9125-2A7D7D0C7D4D}"/>
    <cellStyle name="Note 2 12 2 2 2 2" xfId="25646" xr:uid="{C899486B-FD9B-4CD7-948C-2EECC0C4D3D1}"/>
    <cellStyle name="Note 2 12 2 2 2 2 2" xfId="30477" xr:uid="{6FED94E9-AB46-47E0-8A52-9FCC0AFCFBAB}"/>
    <cellStyle name="Note 2 12 2 2 2 3" xfId="29133" xr:uid="{8565F455-5961-466C-97CC-3431D97E41DF}"/>
    <cellStyle name="Note 2 12 2 2 3" xfId="24330" xr:uid="{AA4F8EAD-42AD-4996-80CC-093E3937FE7A}"/>
    <cellStyle name="Note 2 12 2 2 3 2" xfId="26525" xr:uid="{FFB1591D-E6C7-4B52-BF04-B3FA5F8D55E4}"/>
    <cellStyle name="Note 2 12 2 2 4" xfId="22091" xr:uid="{89958DA6-8315-40C4-BA1B-E3EFE701378B}"/>
    <cellStyle name="Note 2 12 2 2 4 2" xfId="28278" xr:uid="{9ADD4DC3-3669-4180-BC36-F08559EFA367}"/>
    <cellStyle name="Note 2 12 2 2 5" xfId="24791" xr:uid="{FEE65E4A-EFE1-43E0-BBC7-2081DBC01515}"/>
    <cellStyle name="Note 2 12 2 2 5 2" xfId="29625" xr:uid="{4F7E8C29-5E0E-4E45-9DED-03A5934FF896}"/>
    <cellStyle name="Note 2 12 2 2 6" xfId="27410" xr:uid="{56FD03EA-92E3-4161-BC51-88B3EF3F8E9C}"/>
    <cellStyle name="Note 2 12 2 3" xfId="22449" xr:uid="{36370CA5-4F80-402E-A83C-C19702231C6C}"/>
    <cellStyle name="Note 2 12 2 3 2" xfId="25149" xr:uid="{904F29EA-975E-428A-B57D-24154F33A3B7}"/>
    <cellStyle name="Note 2 12 2 3 2 2" xfId="29980" xr:uid="{A3E47285-874F-407B-8342-2BB96AE96C5B}"/>
    <cellStyle name="Note 2 12 2 3 3" xfId="28636" xr:uid="{52E163B6-6774-436A-8E34-D668E0FEA9FF}"/>
    <cellStyle name="Note 2 12 2 4" xfId="23827" xr:uid="{B1039CF3-992B-42D9-BA52-F15F0BC26B20}"/>
    <cellStyle name="Note 2 12 2 4 2" xfId="26022" xr:uid="{A6BD97F6-0761-4706-B63C-10353481E054}"/>
    <cellStyle name="Note 2 12 2 5" xfId="21594" xr:uid="{6055CFD8-0D17-4E93-8EF6-AA69F8420BD0}"/>
    <cellStyle name="Note 2 12 2 5 2" xfId="27781" xr:uid="{E626C55F-785B-4308-85B0-E647D4061C94}"/>
    <cellStyle name="Note 2 12 2 6" xfId="26910" xr:uid="{3BB557CB-D1C4-4615-9AE4-9ADA3D6D1BF2}"/>
    <cellStyle name="Note 2 12 3" xfId="20396" xr:uid="{00000000-0005-0000-0000-000072500000}"/>
    <cellStyle name="Note 2 12 3 2" xfId="21212" xr:uid="{00000000-0005-0000-0000-000073500000}"/>
    <cellStyle name="Note 2 12 3 2 2" xfId="22945" xr:uid="{B767056B-BFAF-4195-A53F-1EA11D078805}"/>
    <cellStyle name="Note 2 12 3 2 2 2" xfId="25645" xr:uid="{FC1BD682-37D8-445D-9BC8-B310EE293BF1}"/>
    <cellStyle name="Note 2 12 3 2 2 2 2" xfId="30476" xr:uid="{782E3728-8B89-41B2-8D66-F5549D94B2F2}"/>
    <cellStyle name="Note 2 12 3 2 2 3" xfId="29132" xr:uid="{973B9F92-FD7F-4756-8B0B-06D8D84FF2DD}"/>
    <cellStyle name="Note 2 12 3 2 3" xfId="24329" xr:uid="{D6A43B95-AE47-4370-8FA4-4A96A589BD81}"/>
    <cellStyle name="Note 2 12 3 2 3 2" xfId="26524" xr:uid="{F53AFB1C-D616-4A52-9CDE-9E9571485B35}"/>
    <cellStyle name="Note 2 12 3 2 4" xfId="22090" xr:uid="{44834555-F6DB-4FF3-98B1-D196C5668860}"/>
    <cellStyle name="Note 2 12 3 2 4 2" xfId="28277" xr:uid="{1DDFF033-AB49-4CE0-8AE5-581F87DE9D0A}"/>
    <cellStyle name="Note 2 12 3 2 5" xfId="24790" xr:uid="{0B61E988-E4AA-4461-BB6D-375CE2899622}"/>
    <cellStyle name="Note 2 12 3 2 5 2" xfId="29624" xr:uid="{1BBCC496-BFA2-4D26-A32B-C2107F500514}"/>
    <cellStyle name="Note 2 12 3 2 6" xfId="27409" xr:uid="{494C3B86-A9AD-4229-9E06-E4967B45D017}"/>
    <cellStyle name="Note 2 12 3 3" xfId="22450" xr:uid="{866FAE31-7BEE-4C04-AF06-048CA9580786}"/>
    <cellStyle name="Note 2 12 3 3 2" xfId="25150" xr:uid="{173AC525-166A-4C88-A1E7-64C21DCA2FBC}"/>
    <cellStyle name="Note 2 12 3 3 2 2" xfId="29981" xr:uid="{DAC64A81-27A5-4666-B0CC-16D32FD0F87F}"/>
    <cellStyle name="Note 2 12 3 3 3" xfId="28637" xr:uid="{06A1B485-5028-4B7C-A167-07A808399054}"/>
    <cellStyle name="Note 2 12 3 4" xfId="23828" xr:uid="{0B78E4FA-F35C-44DA-A7A1-747C455A8811}"/>
    <cellStyle name="Note 2 12 3 4 2" xfId="26023" xr:uid="{AF7ABF9A-EEF4-45C9-B469-9B04875FD4DE}"/>
    <cellStyle name="Note 2 12 3 5" xfId="21595" xr:uid="{B5593DF0-BEDE-40EB-BD3A-7F73191A96BF}"/>
    <cellStyle name="Note 2 12 3 5 2" xfId="27782" xr:uid="{A794F65F-0CC7-4DA5-B9D7-55254A344CA0}"/>
    <cellStyle name="Note 2 12 3 6" xfId="26911" xr:uid="{298BDCA3-8DDD-4ACD-B30F-56C66F324E38}"/>
    <cellStyle name="Note 2 12 4" xfId="20397" xr:uid="{00000000-0005-0000-0000-000074500000}"/>
    <cellStyle name="Note 2 12 4 2" xfId="21211" xr:uid="{00000000-0005-0000-0000-000075500000}"/>
    <cellStyle name="Note 2 12 4 2 2" xfId="22944" xr:uid="{3706B326-C2A6-497C-A567-7F5FCECED63E}"/>
    <cellStyle name="Note 2 12 4 2 2 2" xfId="25644" xr:uid="{0C338D86-63A5-467A-9573-7A7805A478BB}"/>
    <cellStyle name="Note 2 12 4 2 2 2 2" xfId="30475" xr:uid="{C5AA1D8C-ED90-4313-840C-2D6F08E9CAB2}"/>
    <cellStyle name="Note 2 12 4 2 2 3" xfId="29131" xr:uid="{6540E391-C442-406D-A0D4-E0A2528B1A8A}"/>
    <cellStyle name="Note 2 12 4 2 3" xfId="24328" xr:uid="{961DB4A8-5EE6-49D1-A7A6-4577412B8F06}"/>
    <cellStyle name="Note 2 12 4 2 3 2" xfId="26523" xr:uid="{8CB6BBEB-1E21-442E-9410-2457D7945B1D}"/>
    <cellStyle name="Note 2 12 4 2 4" xfId="22089" xr:uid="{6406636E-0500-476F-BBD7-86C3AA094461}"/>
    <cellStyle name="Note 2 12 4 2 4 2" xfId="28276" xr:uid="{2428D52D-FE3E-4639-9893-E776F38CFD7C}"/>
    <cellStyle name="Note 2 12 4 2 5" xfId="24789" xr:uid="{E7399410-8862-4BD6-A95B-125FB4C247D3}"/>
    <cellStyle name="Note 2 12 4 2 5 2" xfId="29623" xr:uid="{19FA75DA-93B9-4318-BB05-28897F91086E}"/>
    <cellStyle name="Note 2 12 4 2 6" xfId="27408" xr:uid="{98052576-5D87-4A49-B55D-7F8405C2A9B0}"/>
    <cellStyle name="Note 2 12 4 3" xfId="22451" xr:uid="{4B11EF7C-A2FC-464F-9D01-187F66C8F39A}"/>
    <cellStyle name="Note 2 12 4 3 2" xfId="25151" xr:uid="{FE1665C4-66BC-418D-97FA-656CF4F35635}"/>
    <cellStyle name="Note 2 12 4 3 2 2" xfId="29982" xr:uid="{8EF47A09-3870-4100-9050-84E6E3F2C953}"/>
    <cellStyle name="Note 2 12 4 3 3" xfId="28638" xr:uid="{75B05FCC-C4BC-4600-95A3-F647A0EBC05F}"/>
    <cellStyle name="Note 2 12 4 4" xfId="23829" xr:uid="{25385E34-9728-42F9-9C8C-9AACFF94782C}"/>
    <cellStyle name="Note 2 12 4 4 2" xfId="26024" xr:uid="{EBDDE287-86DF-4182-B306-62681B9B84A1}"/>
    <cellStyle name="Note 2 12 4 5" xfId="21596" xr:uid="{E2AAE03E-E73F-49F6-8D15-2BC03ED89D05}"/>
    <cellStyle name="Note 2 12 4 5 2" xfId="27783" xr:uid="{ED4B23FB-27EC-4887-9DFD-9DE327203ABA}"/>
    <cellStyle name="Note 2 12 4 6" xfId="26912" xr:uid="{0DEFB40D-602C-40E3-8BB8-A901B98C863F}"/>
    <cellStyle name="Note 2 12 5" xfId="20398" xr:uid="{00000000-0005-0000-0000-000076500000}"/>
    <cellStyle name="Note 2 12 5 2" xfId="21210" xr:uid="{00000000-0005-0000-0000-000077500000}"/>
    <cellStyle name="Note 2 12 5 2 2" xfId="22943" xr:uid="{35AA102F-BE13-42E2-8EC2-BE6307B507E8}"/>
    <cellStyle name="Note 2 12 5 2 2 2" xfId="25643" xr:uid="{6446A023-B202-413E-B422-3085AD62821D}"/>
    <cellStyle name="Note 2 12 5 2 2 2 2" xfId="30474" xr:uid="{36CCE309-39F3-43A8-B0F3-C87AB99A6139}"/>
    <cellStyle name="Note 2 12 5 2 2 3" xfId="29130" xr:uid="{95755838-EC0A-41F0-95F0-8E765F69983D}"/>
    <cellStyle name="Note 2 12 5 2 3" xfId="24327" xr:uid="{ACFF6CA7-2F52-42F3-9178-107E83B052EC}"/>
    <cellStyle name="Note 2 12 5 2 3 2" xfId="26522" xr:uid="{226F415F-C44C-4153-94AC-9D49F8827A19}"/>
    <cellStyle name="Note 2 12 5 2 4" xfId="22088" xr:uid="{353D04FF-1318-45EF-A5CF-DE7DCE3CF7C6}"/>
    <cellStyle name="Note 2 12 5 2 4 2" xfId="28275" xr:uid="{598964F1-AC6C-4B5A-B524-6B0724BD937E}"/>
    <cellStyle name="Note 2 12 5 2 5" xfId="24788" xr:uid="{9C3273FE-4627-4BF0-98A9-9D326B74C21B}"/>
    <cellStyle name="Note 2 12 5 2 5 2" xfId="29622" xr:uid="{9257BA84-75CF-4620-8A65-66155FB262C3}"/>
    <cellStyle name="Note 2 12 5 2 6" xfId="27407" xr:uid="{2E5BBA41-B132-4362-9FFF-E39C4CFE6EE7}"/>
    <cellStyle name="Note 2 12 5 3" xfId="22452" xr:uid="{BC18DB7C-E3FB-4CD5-BDC3-F697393DA7CE}"/>
    <cellStyle name="Note 2 12 5 3 2" xfId="25152" xr:uid="{AAAB9592-A76C-4D4C-85D9-F5C69A1FC212}"/>
    <cellStyle name="Note 2 12 5 3 2 2" xfId="29983" xr:uid="{F9483DED-E2B3-4961-8D11-131A1E6546EE}"/>
    <cellStyle name="Note 2 12 5 3 3" xfId="28639" xr:uid="{1E2A2A25-B31E-4132-85D4-E14EE5689DFB}"/>
    <cellStyle name="Note 2 12 5 4" xfId="23830" xr:uid="{F5FEADFA-C164-4D3B-8CA0-B30420A7F1A8}"/>
    <cellStyle name="Note 2 12 5 4 2" xfId="26025" xr:uid="{0E63FD0F-93FA-42E8-B08E-47BB2A77CEAF}"/>
    <cellStyle name="Note 2 12 5 5" xfId="21597" xr:uid="{72DA75C0-8EC7-4085-BF8C-85DE2EF45381}"/>
    <cellStyle name="Note 2 12 5 5 2" xfId="27784" xr:uid="{7908BFB2-18B0-4E73-B3E8-CC2114DBC10D}"/>
    <cellStyle name="Note 2 12 5 6" xfId="26913" xr:uid="{6F69666F-2457-40D8-B620-F88B7F1673A1}"/>
    <cellStyle name="Note 2 13" xfId="20399" xr:uid="{00000000-0005-0000-0000-000078500000}"/>
    <cellStyle name="Note 2 13 2" xfId="20400" xr:uid="{00000000-0005-0000-0000-000079500000}"/>
    <cellStyle name="Note 2 13 2 2" xfId="21209" xr:uid="{00000000-0005-0000-0000-00007A500000}"/>
    <cellStyle name="Note 2 13 2 2 2" xfId="22942" xr:uid="{AAC5E487-C715-4B3A-AB8E-8F49820E8915}"/>
    <cellStyle name="Note 2 13 2 2 2 2" xfId="25642" xr:uid="{3E04C126-96E0-40BE-BD7F-0296EAA9313B}"/>
    <cellStyle name="Note 2 13 2 2 2 2 2" xfId="30473" xr:uid="{5E2E94CC-4728-4459-9924-BB653B0B8C81}"/>
    <cellStyle name="Note 2 13 2 2 2 3" xfId="29129" xr:uid="{DA43E271-B889-400A-9B6B-8796BCD8EA5E}"/>
    <cellStyle name="Note 2 13 2 2 3" xfId="24326" xr:uid="{686B9880-DBC6-4B3E-9B05-20385B882E96}"/>
    <cellStyle name="Note 2 13 2 2 3 2" xfId="26521" xr:uid="{4B45AB0D-0642-43FB-A10E-A665CA20EFE6}"/>
    <cellStyle name="Note 2 13 2 2 4" xfId="22087" xr:uid="{759AD1E5-70E8-4EE0-909C-C1DE381F38F6}"/>
    <cellStyle name="Note 2 13 2 2 4 2" xfId="28274" xr:uid="{238F53FD-6E0A-44C2-98A6-851AD97379DE}"/>
    <cellStyle name="Note 2 13 2 2 5" xfId="24787" xr:uid="{D3686900-5E97-43D6-BFD5-FDA06F3B8698}"/>
    <cellStyle name="Note 2 13 2 2 5 2" xfId="29621" xr:uid="{A775B8BB-8C32-418D-8968-10C461F3F3EA}"/>
    <cellStyle name="Note 2 13 2 2 6" xfId="27406" xr:uid="{B500A50E-D6BA-4FA9-B725-A1FED7917A12}"/>
    <cellStyle name="Note 2 13 2 3" xfId="22453" xr:uid="{CCCBA9CB-5B5B-4023-A5EB-EFD0FA65E856}"/>
    <cellStyle name="Note 2 13 2 3 2" xfId="25153" xr:uid="{06F518CD-6F9F-4C23-BF2E-1F5E54D15156}"/>
    <cellStyle name="Note 2 13 2 3 2 2" xfId="29984" xr:uid="{749A0C08-3FD8-4D74-A149-442EFDEACF3D}"/>
    <cellStyle name="Note 2 13 2 3 3" xfId="28640" xr:uid="{563D21A5-E34E-4A40-BA76-66315818BEFC}"/>
    <cellStyle name="Note 2 13 2 4" xfId="23831" xr:uid="{1F128C48-F252-4E50-BE3D-2824ED51610B}"/>
    <cellStyle name="Note 2 13 2 4 2" xfId="26026" xr:uid="{8F37BFF3-648B-492A-A71E-7D8F154F8C8B}"/>
    <cellStyle name="Note 2 13 2 5" xfId="21598" xr:uid="{5124F505-8384-4403-A453-3EEFDBAC5D85}"/>
    <cellStyle name="Note 2 13 2 5 2" xfId="27785" xr:uid="{30E9DD7B-6B8E-461D-A2CB-7F83341CEBF9}"/>
    <cellStyle name="Note 2 13 2 6" xfId="26914" xr:uid="{13DF3B0E-5AAB-4CA1-BC96-7A70C4758DDF}"/>
    <cellStyle name="Note 2 13 3" xfId="20401" xr:uid="{00000000-0005-0000-0000-00007B500000}"/>
    <cellStyle name="Note 2 13 3 2" xfId="21208" xr:uid="{00000000-0005-0000-0000-00007C500000}"/>
    <cellStyle name="Note 2 13 3 2 2" xfId="22941" xr:uid="{F0E730D1-85E5-48C7-860E-69F175F81C47}"/>
    <cellStyle name="Note 2 13 3 2 2 2" xfId="25641" xr:uid="{8FF0E700-E978-4A56-A628-1E272CC628A1}"/>
    <cellStyle name="Note 2 13 3 2 2 2 2" xfId="30472" xr:uid="{5AB67E3F-5FC6-468A-A4E4-5F68F2DF2A82}"/>
    <cellStyle name="Note 2 13 3 2 2 3" xfId="29128" xr:uid="{0A3F49C0-0914-4565-A0FA-D460F06A07FC}"/>
    <cellStyle name="Note 2 13 3 2 3" xfId="24325" xr:uid="{063F5B96-D4A3-4BD8-9CA2-01E322CEAC2F}"/>
    <cellStyle name="Note 2 13 3 2 3 2" xfId="26520" xr:uid="{5C8C8AF6-FC06-45A6-B8B1-B4F6CBECEF1C}"/>
    <cellStyle name="Note 2 13 3 2 4" xfId="22086" xr:uid="{11B70AAD-12DF-453E-AF8C-FD77D08E46A3}"/>
    <cellStyle name="Note 2 13 3 2 4 2" xfId="28273" xr:uid="{FE5333E8-1CBD-4BD3-9EC6-5D5A4EA23872}"/>
    <cellStyle name="Note 2 13 3 2 5" xfId="24786" xr:uid="{F58A7338-BEE7-4ABB-BD88-19865813C5B5}"/>
    <cellStyle name="Note 2 13 3 2 5 2" xfId="29620" xr:uid="{3930D610-50C9-4F85-B0E3-1EFC2F4B6D14}"/>
    <cellStyle name="Note 2 13 3 2 6" xfId="27405" xr:uid="{D0BD03AF-D213-43BA-BC1D-30EB7F873BB8}"/>
    <cellStyle name="Note 2 13 3 3" xfId="22454" xr:uid="{0A807836-C5D5-4A00-8D17-A34EEB127FD1}"/>
    <cellStyle name="Note 2 13 3 3 2" xfId="25154" xr:uid="{E57C4F95-B0FD-4023-916B-995C9FC025C3}"/>
    <cellStyle name="Note 2 13 3 3 2 2" xfId="29985" xr:uid="{59BBA64E-2EAF-4556-90C0-D64B941F70FB}"/>
    <cellStyle name="Note 2 13 3 3 3" xfId="28641" xr:uid="{CEF00143-62A8-4CC4-93B8-6DD7629086C7}"/>
    <cellStyle name="Note 2 13 3 4" xfId="23832" xr:uid="{3C69ACDA-67CE-48BE-9154-68F5689CE594}"/>
    <cellStyle name="Note 2 13 3 4 2" xfId="26027" xr:uid="{3E0458B9-04D0-497E-85D1-361B06BB25E2}"/>
    <cellStyle name="Note 2 13 3 5" xfId="21599" xr:uid="{CC7EDD77-BAA3-4735-A60B-6725E3E7B678}"/>
    <cellStyle name="Note 2 13 3 5 2" xfId="27786" xr:uid="{5F4DC2CF-48CA-45DD-893C-A1ED0825532F}"/>
    <cellStyle name="Note 2 13 3 6" xfId="26915" xr:uid="{B637EDC2-4316-48B3-82A3-6762F4AB5C05}"/>
    <cellStyle name="Note 2 13 4" xfId="20402" xr:uid="{00000000-0005-0000-0000-00007D500000}"/>
    <cellStyle name="Note 2 13 4 2" xfId="21207" xr:uid="{00000000-0005-0000-0000-00007E500000}"/>
    <cellStyle name="Note 2 13 4 2 2" xfId="22940" xr:uid="{321FD271-1C27-47C8-8392-8560CB0796A9}"/>
    <cellStyle name="Note 2 13 4 2 2 2" xfId="25640" xr:uid="{806C7EF9-A43C-4EA6-8ADB-8F3F6D717247}"/>
    <cellStyle name="Note 2 13 4 2 2 2 2" xfId="30471" xr:uid="{955F952F-ED56-488D-8D03-838528EAB6D2}"/>
    <cellStyle name="Note 2 13 4 2 2 3" xfId="29127" xr:uid="{19077E7B-F73F-424E-86CA-821C600F89AA}"/>
    <cellStyle name="Note 2 13 4 2 3" xfId="24324" xr:uid="{2405AA7E-5623-4934-BDCF-EEEFBBE7043D}"/>
    <cellStyle name="Note 2 13 4 2 3 2" xfId="26519" xr:uid="{7E6461F5-597D-49B6-AF5B-5F9C93B91D84}"/>
    <cellStyle name="Note 2 13 4 2 4" xfId="22085" xr:uid="{4900C065-9A97-445E-945A-6C2ACB107C27}"/>
    <cellStyle name="Note 2 13 4 2 4 2" xfId="28272" xr:uid="{A925C9F8-FD2F-437F-9F48-D64AEF25ECFB}"/>
    <cellStyle name="Note 2 13 4 2 5" xfId="24785" xr:uid="{008CCBD2-2E64-4C46-B219-41B299758B06}"/>
    <cellStyle name="Note 2 13 4 2 5 2" xfId="29619" xr:uid="{500325C4-88AA-4292-839A-04522683D27C}"/>
    <cellStyle name="Note 2 13 4 2 6" xfId="27404" xr:uid="{7E3DD395-9F0E-46BA-86D7-DD52F131DD49}"/>
    <cellStyle name="Note 2 13 4 3" xfId="22455" xr:uid="{CF4BC18D-96D1-413B-A63B-470B4A118182}"/>
    <cellStyle name="Note 2 13 4 3 2" xfId="25155" xr:uid="{83C5A7B1-57EA-4D89-965E-F315A237FE5A}"/>
    <cellStyle name="Note 2 13 4 3 2 2" xfId="29986" xr:uid="{9E9AC120-1D66-413B-BF05-01A98F6A0413}"/>
    <cellStyle name="Note 2 13 4 3 3" xfId="28642" xr:uid="{9C764ACA-7F78-4B08-BAEA-062BEFBCF32B}"/>
    <cellStyle name="Note 2 13 4 4" xfId="23833" xr:uid="{4788220C-C926-4D37-9CAE-7A16FBA70948}"/>
    <cellStyle name="Note 2 13 4 4 2" xfId="26028" xr:uid="{54406CE7-4DF6-4003-A126-F1F76E51C9A2}"/>
    <cellStyle name="Note 2 13 4 5" xfId="21600" xr:uid="{B5AD7DD8-39C1-492C-8C45-9AC22F0FC2DA}"/>
    <cellStyle name="Note 2 13 4 5 2" xfId="27787" xr:uid="{8C50BE0E-DA4D-4215-9956-64AA88CD9DE6}"/>
    <cellStyle name="Note 2 13 4 6" xfId="26916" xr:uid="{23A8DE59-93AA-49EB-9CFC-A3E1B5239F95}"/>
    <cellStyle name="Note 2 13 5" xfId="20403" xr:uid="{00000000-0005-0000-0000-00007F500000}"/>
    <cellStyle name="Note 2 13 5 2" xfId="21206" xr:uid="{00000000-0005-0000-0000-000080500000}"/>
    <cellStyle name="Note 2 13 5 2 2" xfId="22939" xr:uid="{B4695A8D-C5AD-44DB-9ED3-C9DFA854AC9F}"/>
    <cellStyle name="Note 2 13 5 2 2 2" xfId="25639" xr:uid="{942045C9-DB4C-4D77-83FA-E0AA3F4EF0B8}"/>
    <cellStyle name="Note 2 13 5 2 2 2 2" xfId="30470" xr:uid="{CFCDFF65-5585-4649-A591-402E99DB8EE6}"/>
    <cellStyle name="Note 2 13 5 2 2 3" xfId="29126" xr:uid="{C2670C8D-A249-4FF6-BB4F-5744DD2E1CD8}"/>
    <cellStyle name="Note 2 13 5 2 3" xfId="24323" xr:uid="{129969C7-361C-40C9-9BD9-6432C65E870F}"/>
    <cellStyle name="Note 2 13 5 2 3 2" xfId="26518" xr:uid="{CD1376C3-DFC8-454F-956E-27C992806680}"/>
    <cellStyle name="Note 2 13 5 2 4" xfId="22084" xr:uid="{F01C8774-4323-46FA-8C1B-55777D8E4272}"/>
    <cellStyle name="Note 2 13 5 2 4 2" xfId="28271" xr:uid="{2ECF56C0-0F94-4B92-B48E-EBF22BE4C33C}"/>
    <cellStyle name="Note 2 13 5 2 5" xfId="24784" xr:uid="{6C20BC77-B4BE-426E-944F-E4D0B5F1585E}"/>
    <cellStyle name="Note 2 13 5 2 5 2" xfId="29618" xr:uid="{C8B71C5A-A102-4E7C-9897-886A8BEFB96A}"/>
    <cellStyle name="Note 2 13 5 2 6" xfId="27403" xr:uid="{2DA2F532-2AFA-4F0E-A6AE-C3E5DA786F5C}"/>
    <cellStyle name="Note 2 13 5 3" xfId="22456" xr:uid="{F0B28024-C468-4637-836B-8913BD29BF68}"/>
    <cellStyle name="Note 2 13 5 3 2" xfId="25156" xr:uid="{C7AFEA2C-FB17-4033-ABD1-D2829B62C4FC}"/>
    <cellStyle name="Note 2 13 5 3 2 2" xfId="29987" xr:uid="{CF8DFF71-168D-4597-84BA-051ED399BDFE}"/>
    <cellStyle name="Note 2 13 5 3 3" xfId="28643" xr:uid="{9922E279-70BE-4EE6-9E28-8F16F45C43A7}"/>
    <cellStyle name="Note 2 13 5 4" xfId="23834" xr:uid="{085DD687-3F57-4025-924D-8AB89A2F3DC9}"/>
    <cellStyle name="Note 2 13 5 4 2" xfId="26029" xr:uid="{B12F84A6-AED0-4F6E-ADB4-034BE6AA1CB3}"/>
    <cellStyle name="Note 2 13 5 5" xfId="21601" xr:uid="{C8BBC485-3749-40B7-9583-7696BDA4D3E5}"/>
    <cellStyle name="Note 2 13 5 5 2" xfId="27788" xr:uid="{3F0658EA-D938-44B3-95FF-0D8738E5EC97}"/>
    <cellStyle name="Note 2 13 5 6" xfId="26917" xr:uid="{CE3B7ABA-6FCD-40C3-975E-968CC73F136A}"/>
    <cellStyle name="Note 2 14" xfId="20404" xr:uid="{00000000-0005-0000-0000-000081500000}"/>
    <cellStyle name="Note 2 14 2" xfId="20405" xr:uid="{00000000-0005-0000-0000-000082500000}"/>
    <cellStyle name="Note 2 14 2 2" xfId="21204" xr:uid="{00000000-0005-0000-0000-000083500000}"/>
    <cellStyle name="Note 2 14 2 2 2" xfId="22937" xr:uid="{11D54377-EF72-4628-A581-2F281B19ACD2}"/>
    <cellStyle name="Note 2 14 2 2 2 2" xfId="25637" xr:uid="{D7651F5F-51D6-4C08-9563-DA6DA49A49EC}"/>
    <cellStyle name="Note 2 14 2 2 2 2 2" xfId="30468" xr:uid="{BD37FAFE-5FCB-4E94-B171-153C2F05A71A}"/>
    <cellStyle name="Note 2 14 2 2 2 3" xfId="29124" xr:uid="{949E8553-2E57-4113-988D-6C1308E10511}"/>
    <cellStyle name="Note 2 14 2 2 3" xfId="24321" xr:uid="{FBCBCA85-D4CC-462B-9F4D-390FB5F1506B}"/>
    <cellStyle name="Note 2 14 2 2 3 2" xfId="26516" xr:uid="{51054FDA-5608-43C5-BC43-C0EEB207F410}"/>
    <cellStyle name="Note 2 14 2 2 4" xfId="22082" xr:uid="{CBD885B3-7E2C-4A8D-A86A-89906A27029B}"/>
    <cellStyle name="Note 2 14 2 2 4 2" xfId="28269" xr:uid="{ED72994B-1D46-448C-947D-E2B3FB9D533F}"/>
    <cellStyle name="Note 2 14 2 2 5" xfId="24782" xr:uid="{3F8524FC-3668-4C26-87ED-653120A04CF0}"/>
    <cellStyle name="Note 2 14 2 2 5 2" xfId="29616" xr:uid="{90A04E66-B695-4480-95FD-05004571F607}"/>
    <cellStyle name="Note 2 14 2 2 6" xfId="27401" xr:uid="{2B46A67E-A9DD-4BA0-A63F-367D3B661777}"/>
    <cellStyle name="Note 2 14 2 3" xfId="22458" xr:uid="{490DE12A-E454-4B1D-860A-57D3395ACED2}"/>
    <cellStyle name="Note 2 14 2 3 2" xfId="25158" xr:uid="{449BD34A-B847-48AA-A759-367FFB99FB15}"/>
    <cellStyle name="Note 2 14 2 3 2 2" xfId="29989" xr:uid="{D5C00DF4-A2EC-49EF-8350-55E66C2683EE}"/>
    <cellStyle name="Note 2 14 2 3 3" xfId="28645" xr:uid="{0B5D8D91-C4B7-499C-9321-2608AE3D241D}"/>
    <cellStyle name="Note 2 14 2 4" xfId="23836" xr:uid="{3AE5538E-B7E4-4982-A25C-5E4ED822187E}"/>
    <cellStyle name="Note 2 14 2 4 2" xfId="26031" xr:uid="{EFBD1598-122E-48E2-BB42-0959CFFA71BC}"/>
    <cellStyle name="Note 2 14 2 5" xfId="21603" xr:uid="{D92C8584-34B0-4A96-9BEF-637512D73F24}"/>
    <cellStyle name="Note 2 14 2 5 2" xfId="27790" xr:uid="{4EC0A396-95A7-4C62-86C1-223E1C7ECF3A}"/>
    <cellStyle name="Note 2 14 2 6" xfId="26919" xr:uid="{45A09C38-2050-441B-A3A0-D4766B48B80B}"/>
    <cellStyle name="Note 2 14 3" xfId="21205" xr:uid="{00000000-0005-0000-0000-000084500000}"/>
    <cellStyle name="Note 2 14 3 2" xfId="22938" xr:uid="{C1E2EAA5-8F36-43F9-8990-1C652491090C}"/>
    <cellStyle name="Note 2 14 3 2 2" xfId="25638" xr:uid="{998D3333-5716-4D52-AA2C-1B2D24B51B8E}"/>
    <cellStyle name="Note 2 14 3 2 2 2" xfId="30469" xr:uid="{6CC9C79F-FBA3-4F95-9179-AAE6B96C25B0}"/>
    <cellStyle name="Note 2 14 3 2 3" xfId="29125" xr:uid="{81CCBF3D-B867-472D-8FB5-CDC6C7FADCAC}"/>
    <cellStyle name="Note 2 14 3 3" xfId="24322" xr:uid="{6FF5A7F1-EC6E-4D99-AA8D-1CA495D60550}"/>
    <cellStyle name="Note 2 14 3 3 2" xfId="26517" xr:uid="{157EB8F1-2BEC-492B-827E-68869FF22B13}"/>
    <cellStyle name="Note 2 14 3 4" xfId="22083" xr:uid="{E07970BD-283D-4DD2-87FE-98B0BB253193}"/>
    <cellStyle name="Note 2 14 3 4 2" xfId="28270" xr:uid="{66817D34-BCE4-4FF5-A8FF-B32E3C3A38AC}"/>
    <cellStyle name="Note 2 14 3 5" xfId="24783" xr:uid="{FA2E9C80-0208-4926-B628-22D196A49438}"/>
    <cellStyle name="Note 2 14 3 5 2" xfId="29617" xr:uid="{1D7B5B40-8A96-48E6-A9A8-325D99366665}"/>
    <cellStyle name="Note 2 14 3 6" xfId="27402" xr:uid="{616F5299-1B48-4B2C-A9E6-6F06BDB925C9}"/>
    <cellStyle name="Note 2 14 4" xfId="22457" xr:uid="{1A865A93-5599-4677-8465-5C41F80C6111}"/>
    <cellStyle name="Note 2 14 4 2" xfId="25157" xr:uid="{E113EDAB-8C9A-4042-99CF-EE8B4120B0EA}"/>
    <cellStyle name="Note 2 14 4 2 2" xfId="29988" xr:uid="{7FB39A0C-2FD3-4C26-87E2-8E8AFD9BDE48}"/>
    <cellStyle name="Note 2 14 4 3" xfId="28644" xr:uid="{C0D16AD3-AB8F-42C8-8CED-FAB569CB7D1D}"/>
    <cellStyle name="Note 2 14 5" xfId="23835" xr:uid="{E148713B-EE9E-4F6F-B020-7C407CE8B36E}"/>
    <cellStyle name="Note 2 14 5 2" xfId="26030" xr:uid="{96674720-279F-40AB-BA06-0262CB8BD99E}"/>
    <cellStyle name="Note 2 14 6" xfId="21602" xr:uid="{7879E88A-CB32-4D50-B2D0-2466A4DC092C}"/>
    <cellStyle name="Note 2 14 6 2" xfId="27789" xr:uid="{6D413551-3618-4ECD-BC09-C8D510C76987}"/>
    <cellStyle name="Note 2 14 7" xfId="26918" xr:uid="{C48CADA0-3AE9-464B-B80F-E6A40DC3D987}"/>
    <cellStyle name="Note 2 15" xfId="20406" xr:uid="{00000000-0005-0000-0000-000085500000}"/>
    <cellStyle name="Note 2 15 2" xfId="20407" xr:uid="{00000000-0005-0000-0000-000086500000}"/>
    <cellStyle name="Note 2 15 2 2" xfId="21203" xr:uid="{00000000-0005-0000-0000-000087500000}"/>
    <cellStyle name="Note 2 15 2 2 2" xfId="22936" xr:uid="{C48BBE1F-33F5-4DAD-8100-819CF50BA154}"/>
    <cellStyle name="Note 2 15 2 2 2 2" xfId="25636" xr:uid="{60266CE3-8643-498D-A675-5809BB1A86FD}"/>
    <cellStyle name="Note 2 15 2 2 2 2 2" xfId="30467" xr:uid="{55BF72CF-6770-4C1B-B793-9548A761E5EC}"/>
    <cellStyle name="Note 2 15 2 2 2 3" xfId="29123" xr:uid="{220855B6-B0D2-4ECA-9895-3BD9AE491152}"/>
    <cellStyle name="Note 2 15 2 2 3" xfId="24320" xr:uid="{0875D54A-3CDB-4120-B346-CFCFA0DCBC7C}"/>
    <cellStyle name="Note 2 15 2 2 3 2" xfId="26515" xr:uid="{5ECAF3B9-5FFE-4A99-8D08-2423DDEDCF94}"/>
    <cellStyle name="Note 2 15 2 2 4" xfId="22081" xr:uid="{E3B282AF-8932-4413-AA35-360754A1F55C}"/>
    <cellStyle name="Note 2 15 2 2 4 2" xfId="28268" xr:uid="{923901D5-FEBD-4530-B840-84DB4109FFE8}"/>
    <cellStyle name="Note 2 15 2 2 5" xfId="24781" xr:uid="{80AA56F1-9EE6-467B-9F44-11935BE24DA6}"/>
    <cellStyle name="Note 2 15 2 2 5 2" xfId="29615" xr:uid="{411A8A66-3E99-4FB1-B03A-6231DCB3E63B}"/>
    <cellStyle name="Note 2 15 2 2 6" xfId="27400" xr:uid="{C54F6BE9-D062-44A9-9EFB-ED16DCB37B9B}"/>
    <cellStyle name="Note 2 15 2 3" xfId="22459" xr:uid="{0989E086-E635-47D9-B167-7B454B899423}"/>
    <cellStyle name="Note 2 15 2 3 2" xfId="25159" xr:uid="{29C3CCF2-7218-4DAA-B2D9-7C1541E5CCC1}"/>
    <cellStyle name="Note 2 15 2 3 2 2" xfId="29990" xr:uid="{1B56DC0D-8C33-4351-8F83-47BEA967BBB3}"/>
    <cellStyle name="Note 2 15 2 3 3" xfId="28646" xr:uid="{6F71F386-3398-495C-B185-7F8DAAF82C4E}"/>
    <cellStyle name="Note 2 15 2 4" xfId="23837" xr:uid="{769B770B-F2FD-4562-B292-65757AAD44DA}"/>
    <cellStyle name="Note 2 15 2 4 2" xfId="26032" xr:uid="{C5B31A2B-E914-40E6-A8C9-33529F9B42A9}"/>
    <cellStyle name="Note 2 15 2 5" xfId="21604" xr:uid="{7F41FD30-8860-4635-B186-03F5A1D09E45}"/>
    <cellStyle name="Note 2 15 2 5 2" xfId="27791" xr:uid="{A56447BB-1AD1-44E9-9C57-AEA7BD6C9163}"/>
    <cellStyle name="Note 2 15 2 6" xfId="26920" xr:uid="{17BC5342-E933-4F8C-9D3F-BA78F6C1863F}"/>
    <cellStyle name="Note 2 16" xfId="20408" xr:uid="{00000000-0005-0000-0000-000088500000}"/>
    <cellStyle name="Note 2 16 2" xfId="21202" xr:uid="{00000000-0005-0000-0000-000089500000}"/>
    <cellStyle name="Note 2 16 2 2" xfId="22935" xr:uid="{BBA97F52-1DA6-429D-B8AF-99690BB0A623}"/>
    <cellStyle name="Note 2 16 2 2 2" xfId="25635" xr:uid="{930B4429-944B-42C3-8F92-4EB2C8AAA67D}"/>
    <cellStyle name="Note 2 16 2 2 2 2" xfId="30466" xr:uid="{E33F612E-3291-47A7-9937-65A96ECE898C}"/>
    <cellStyle name="Note 2 16 2 2 3" xfId="29122" xr:uid="{0CA33072-34FB-465E-B71F-E6CBC92EDBF1}"/>
    <cellStyle name="Note 2 16 2 3" xfId="24319" xr:uid="{8C5CED41-7421-4B70-A0E9-D7234E6F733B}"/>
    <cellStyle name="Note 2 16 2 3 2" xfId="26514" xr:uid="{6DF12797-91E2-42CF-808A-F547FE159DAB}"/>
    <cellStyle name="Note 2 16 2 4" xfId="22080" xr:uid="{3A718F53-84F3-4482-8F15-C2F14874F009}"/>
    <cellStyle name="Note 2 16 2 4 2" xfId="28267" xr:uid="{DEA24C75-1D93-4E4E-B18F-2FF459A8899C}"/>
    <cellStyle name="Note 2 16 2 5" xfId="24780" xr:uid="{54C0F1B7-552A-4556-8D00-9C7056744FF2}"/>
    <cellStyle name="Note 2 16 2 5 2" xfId="29614" xr:uid="{9FE929D6-6217-4F21-BEC7-A3DB430596E2}"/>
    <cellStyle name="Note 2 16 2 6" xfId="27399" xr:uid="{4EEA431A-1313-41D9-8005-9998133D25B8}"/>
    <cellStyle name="Note 2 16 3" xfId="22460" xr:uid="{88105591-2189-41E9-BB87-6A952A54483C}"/>
    <cellStyle name="Note 2 16 3 2" xfId="25160" xr:uid="{B35A0A64-0068-412E-92E0-DFC2639E0B15}"/>
    <cellStyle name="Note 2 16 3 2 2" xfId="29991" xr:uid="{B2F26306-741E-408D-862D-7CBB9E1A5EE8}"/>
    <cellStyle name="Note 2 16 3 3" xfId="28647" xr:uid="{65758746-B527-4FBA-BC62-2760C8A1B921}"/>
    <cellStyle name="Note 2 16 4" xfId="23838" xr:uid="{4ABDBB59-806B-4BAA-A479-31DA6EAAC3C8}"/>
    <cellStyle name="Note 2 16 4 2" xfId="26033" xr:uid="{FEEB5ECD-0059-449F-B6D0-0178B05A63B6}"/>
    <cellStyle name="Note 2 16 5" xfId="21605" xr:uid="{E5699AE1-DDCB-4CE5-AE5F-29319553AABB}"/>
    <cellStyle name="Note 2 16 5 2" xfId="27792" xr:uid="{095AE349-AF3A-4D70-A3E8-C98CF28E0AE1}"/>
    <cellStyle name="Note 2 16 6" xfId="26921" xr:uid="{3EAAB1ED-D107-44FD-935F-1B1BDC598247}"/>
    <cellStyle name="Note 2 17" xfId="20409" xr:uid="{00000000-0005-0000-0000-00008A500000}"/>
    <cellStyle name="Note 2 17 2" xfId="21201" xr:uid="{00000000-0005-0000-0000-00008B500000}"/>
    <cellStyle name="Note 2 17 2 2" xfId="22934" xr:uid="{E31569B5-AC8A-4D19-9F7A-333867AB6AEF}"/>
    <cellStyle name="Note 2 17 2 2 2" xfId="25634" xr:uid="{B92E5DF2-E714-447D-85E9-FD269FC5B45D}"/>
    <cellStyle name="Note 2 17 2 2 2 2" xfId="30465" xr:uid="{729D45F0-1C34-4309-8A9C-E6A69C6245B0}"/>
    <cellStyle name="Note 2 17 2 2 3" xfId="29121" xr:uid="{7D362431-8857-4CCE-B793-C16956CC5E75}"/>
    <cellStyle name="Note 2 17 2 3" xfId="24318" xr:uid="{8FD6D9E8-5ED7-4C77-88DF-3AE75AD3510D}"/>
    <cellStyle name="Note 2 17 2 3 2" xfId="26513" xr:uid="{156E88E4-D243-4ADF-B330-C54311326941}"/>
    <cellStyle name="Note 2 17 2 4" xfId="22079" xr:uid="{AB5D5BAC-D086-4BAE-B94B-37960BE3AE8C}"/>
    <cellStyle name="Note 2 17 2 4 2" xfId="28266" xr:uid="{192546CE-57DD-40E2-834E-B2444F50E0C3}"/>
    <cellStyle name="Note 2 17 2 5" xfId="24779" xr:uid="{6C897E58-8BAD-42AF-974B-51C1A27A6680}"/>
    <cellStyle name="Note 2 17 2 5 2" xfId="29613" xr:uid="{FC2C7EAD-1B9B-4843-BCD7-431963C5F187}"/>
    <cellStyle name="Note 2 17 2 6" xfId="27398" xr:uid="{8E0A0CDE-B4FB-491C-8161-6BC931A001B2}"/>
    <cellStyle name="Note 2 17 3" xfId="22461" xr:uid="{0BA3773F-CC9E-485F-9C4A-55E8B133AAD0}"/>
    <cellStyle name="Note 2 17 3 2" xfId="25161" xr:uid="{93F367C8-9CF1-4D5F-8D03-50720F850DFE}"/>
    <cellStyle name="Note 2 17 3 2 2" xfId="29992" xr:uid="{29E45EC1-D171-478A-AAF5-EF624B3FDBC3}"/>
    <cellStyle name="Note 2 17 3 3" xfId="28648" xr:uid="{66D8A947-60E3-4DA0-813D-684718BC72AB}"/>
    <cellStyle name="Note 2 17 4" xfId="23839" xr:uid="{66136E48-852D-46EE-B578-1875F97B90A8}"/>
    <cellStyle name="Note 2 17 4 2" xfId="26034" xr:uid="{C786C262-E4D9-4D45-A5B5-36DCF7C0820E}"/>
    <cellStyle name="Note 2 17 5" xfId="21606" xr:uid="{C9C26F83-65F1-49A9-8366-D5CCCC7B4132}"/>
    <cellStyle name="Note 2 17 5 2" xfId="27793" xr:uid="{70861465-BAB4-4CFA-BFDA-A98E3C4D22BF}"/>
    <cellStyle name="Note 2 17 6" xfId="26922" xr:uid="{412A1A6D-1FAF-4E55-9EC0-D2D8C26EB05A}"/>
    <cellStyle name="Note 2 18" xfId="21222" xr:uid="{00000000-0005-0000-0000-00008C500000}"/>
    <cellStyle name="Note 2 18 2" xfId="22955" xr:uid="{E3462157-B77C-4753-B450-D92A20AEF87C}"/>
    <cellStyle name="Note 2 18 2 2" xfId="25655" xr:uid="{B38E8478-284E-4AC3-BC34-DD740FBFB043}"/>
    <cellStyle name="Note 2 18 2 2 2" xfId="30486" xr:uid="{C8B072A7-85D7-44AC-9D6D-27C5887BC967}"/>
    <cellStyle name="Note 2 18 2 3" xfId="29142" xr:uid="{4B343841-EEC4-4028-B059-96B646165FDE}"/>
    <cellStyle name="Note 2 18 3" xfId="24339" xr:uid="{1CC1CAD6-0B62-4F66-B218-803D9BC9EA93}"/>
    <cellStyle name="Note 2 18 3 2" xfId="26534" xr:uid="{FB610CE0-17AD-4E32-B4C8-74C7AB9AB308}"/>
    <cellStyle name="Note 2 18 4" xfId="22100" xr:uid="{B4B5F754-0DC8-4952-B706-2BF103CC6301}"/>
    <cellStyle name="Note 2 18 4 2" xfId="28287" xr:uid="{28293547-D1FA-4C17-B3B9-F15A94BEC7F8}"/>
    <cellStyle name="Note 2 18 5" xfId="24800" xr:uid="{9BF66A56-6A33-4E16-AC65-29A3AF28D124}"/>
    <cellStyle name="Note 2 18 5 2" xfId="29634" xr:uid="{A659393A-F25E-4A95-AF07-F391E556F498}"/>
    <cellStyle name="Note 2 18 6" xfId="27419" xr:uid="{DF921292-A68B-48C2-A4FE-55E01B5D18DA}"/>
    <cellStyle name="Note 2 19" xfId="22440" xr:uid="{BAD55510-EDFD-4F9D-A39A-591925ABEE15}"/>
    <cellStyle name="Note 2 19 2" xfId="25140" xr:uid="{D1F3F117-3254-4304-B813-1709BCDAF17E}"/>
    <cellStyle name="Note 2 19 2 2" xfId="29971" xr:uid="{734CDECA-A306-4D58-BDA3-55416EF13B32}"/>
    <cellStyle name="Note 2 19 3" xfId="28627" xr:uid="{F224EC6C-5E9D-4E40-89E9-242743626873}"/>
    <cellStyle name="Note 2 2" xfId="20410" xr:uid="{00000000-0005-0000-0000-00008D500000}"/>
    <cellStyle name="Note 2 2 10" xfId="20411" xr:uid="{00000000-0005-0000-0000-00008E500000}"/>
    <cellStyle name="Note 2 2 10 2" xfId="21199" xr:uid="{00000000-0005-0000-0000-00008F500000}"/>
    <cellStyle name="Note 2 2 10 2 2" xfId="22932" xr:uid="{3AB0EAFC-EA96-4368-93AA-C83AFC745A38}"/>
    <cellStyle name="Note 2 2 10 2 2 2" xfId="25632" xr:uid="{D23F361B-DE4A-41FF-97E7-D64199DC6B2F}"/>
    <cellStyle name="Note 2 2 10 2 2 2 2" xfId="30463" xr:uid="{2CD8DA9A-20B2-4FDB-8A19-73AB6592CD94}"/>
    <cellStyle name="Note 2 2 10 2 2 3" xfId="29119" xr:uid="{804B4295-48A7-4BB7-BFE0-8678AB242A97}"/>
    <cellStyle name="Note 2 2 10 2 3" xfId="24316" xr:uid="{27944DDA-4D46-432E-9C85-88539657572F}"/>
    <cellStyle name="Note 2 2 10 2 3 2" xfId="26511" xr:uid="{0382250C-E5B8-4364-99EC-222CA52F1BB5}"/>
    <cellStyle name="Note 2 2 10 2 4" xfId="22077" xr:uid="{4C3F4638-EE47-4112-9293-230802B923D1}"/>
    <cellStyle name="Note 2 2 10 2 4 2" xfId="28264" xr:uid="{45FFD433-5C11-4A70-99FB-E13286B981A8}"/>
    <cellStyle name="Note 2 2 10 2 5" xfId="24777" xr:uid="{44C8F201-8FDA-4285-9948-BF1A3EE148AF}"/>
    <cellStyle name="Note 2 2 10 2 5 2" xfId="29611" xr:uid="{31DF900D-D796-4A9F-927C-536163407E73}"/>
    <cellStyle name="Note 2 2 10 2 6" xfId="27396" xr:uid="{E27DDD12-8C5C-4F3B-91A2-7D9E6BADE382}"/>
    <cellStyle name="Note 2 2 10 3" xfId="22463" xr:uid="{D7AB9C4C-C733-43FF-828C-5DB020F472F2}"/>
    <cellStyle name="Note 2 2 10 3 2" xfId="25163" xr:uid="{39352722-E434-4874-8ED5-B354ABA4CD35}"/>
    <cellStyle name="Note 2 2 10 3 2 2" xfId="29994" xr:uid="{DDF20E75-6C85-4802-AD63-013D4483DE89}"/>
    <cellStyle name="Note 2 2 10 3 3" xfId="28650" xr:uid="{0B868E07-5BE3-4346-B54A-15CE9F7BEB7F}"/>
    <cellStyle name="Note 2 2 10 4" xfId="23841" xr:uid="{66CB9B63-EE54-435B-A213-2D426AB45E04}"/>
    <cellStyle name="Note 2 2 10 4 2" xfId="26036" xr:uid="{037E8DA6-FB71-467F-8371-31F9B405B74E}"/>
    <cellStyle name="Note 2 2 10 5" xfId="21608" xr:uid="{2FC29D55-AA70-4932-9811-E90CFAF697F3}"/>
    <cellStyle name="Note 2 2 10 5 2" xfId="27795" xr:uid="{11BCB594-8701-49ED-94CC-8D10AC3C0086}"/>
    <cellStyle name="Note 2 2 10 6" xfId="26924" xr:uid="{B124E942-D2A2-431E-B7FD-7BEA0BFDC569}"/>
    <cellStyle name="Note 2 2 11" xfId="21200" xr:uid="{00000000-0005-0000-0000-000090500000}"/>
    <cellStyle name="Note 2 2 11 2" xfId="22933" xr:uid="{3BD768D9-E571-4F96-A24D-959321B4BC73}"/>
    <cellStyle name="Note 2 2 11 2 2" xfId="25633" xr:uid="{D6869D07-13B0-4B0B-A5C3-FC056C31D7D9}"/>
    <cellStyle name="Note 2 2 11 2 2 2" xfId="30464" xr:uid="{E839A3A7-B4AA-45EC-8FDF-8E59DD0C4FA5}"/>
    <cellStyle name="Note 2 2 11 2 3" xfId="29120" xr:uid="{F64610C3-3EDF-46B1-B05C-C0BD9C60C46B}"/>
    <cellStyle name="Note 2 2 11 3" xfId="24317" xr:uid="{BB00F2A5-43F2-4CEB-8FF9-7ACF714B5DD0}"/>
    <cellStyle name="Note 2 2 11 3 2" xfId="26512" xr:uid="{9613E838-5A0E-4AA6-BC71-C82DE79768B0}"/>
    <cellStyle name="Note 2 2 11 4" xfId="22078" xr:uid="{94E6365D-7CC1-4EB2-8EE1-9F9395A90FD2}"/>
    <cellStyle name="Note 2 2 11 4 2" xfId="28265" xr:uid="{C390FF8A-A48B-46EA-86E2-12426837DFFA}"/>
    <cellStyle name="Note 2 2 11 5" xfId="24778" xr:uid="{134F772E-16E7-4714-906D-633A0BFBB714}"/>
    <cellStyle name="Note 2 2 11 5 2" xfId="29612" xr:uid="{50012372-9F8A-45DE-8C5A-DFBCC6810BA2}"/>
    <cellStyle name="Note 2 2 11 6" xfId="27397" xr:uid="{321E6D57-26AF-4CA9-8A42-97E3C4ECE5B2}"/>
    <cellStyle name="Note 2 2 12" xfId="22462" xr:uid="{8CBCAB2B-5F8F-4DD0-8757-FA13F650D69B}"/>
    <cellStyle name="Note 2 2 12 2" xfId="25162" xr:uid="{213AACE6-5573-4863-900D-0CB3A100AB39}"/>
    <cellStyle name="Note 2 2 12 2 2" xfId="29993" xr:uid="{051634DC-98EC-482C-AF30-B24D7A91F485}"/>
    <cellStyle name="Note 2 2 12 3" xfId="28649" xr:uid="{066075BD-F89F-45A2-9C56-108B0C788B9A}"/>
    <cellStyle name="Note 2 2 13" xfId="23840" xr:uid="{12BD2FDF-DD00-4FA2-B2CA-C345645898BD}"/>
    <cellStyle name="Note 2 2 13 2" xfId="26035" xr:uid="{4F73004B-A49E-4AE0-BD9E-7BAA0C8CD635}"/>
    <cellStyle name="Note 2 2 14" xfId="21607" xr:uid="{79669419-6896-4E81-9F08-1F538B2643C8}"/>
    <cellStyle name="Note 2 2 14 2" xfId="27794" xr:uid="{BDA0F3AA-F972-4054-AED6-812E99CDE76F}"/>
    <cellStyle name="Note 2 2 15" xfId="26923" xr:uid="{443777B2-A6CF-4593-8F4E-E8BF77471896}"/>
    <cellStyle name="Note 2 2 2" xfId="20412" xr:uid="{00000000-0005-0000-0000-000091500000}"/>
    <cellStyle name="Note 2 2 2 10" xfId="26925" xr:uid="{258AE4FD-56C9-4DF8-A5BC-47DD0C50FC03}"/>
    <cellStyle name="Note 2 2 2 2" xfId="20413" xr:uid="{00000000-0005-0000-0000-000092500000}"/>
    <cellStyle name="Note 2 2 2 2 2" xfId="21197" xr:uid="{00000000-0005-0000-0000-000093500000}"/>
    <cellStyle name="Note 2 2 2 2 2 2" xfId="22930" xr:uid="{C5F4CE72-B1B4-47F4-A9B1-E046F2DF04A3}"/>
    <cellStyle name="Note 2 2 2 2 2 2 2" xfId="25630" xr:uid="{33391771-48D6-4A91-80D9-63984753F43E}"/>
    <cellStyle name="Note 2 2 2 2 2 2 2 2" xfId="30461" xr:uid="{ED3446AD-6414-4EFD-A621-B0CA22044909}"/>
    <cellStyle name="Note 2 2 2 2 2 2 3" xfId="29117" xr:uid="{3B32AC27-045E-4FFE-B718-3FA9E57EAF3E}"/>
    <cellStyle name="Note 2 2 2 2 2 3" xfId="24314" xr:uid="{7B375B96-D723-4E1B-8B78-F5B56F2FA05F}"/>
    <cellStyle name="Note 2 2 2 2 2 3 2" xfId="26509" xr:uid="{32408EEB-4212-4979-AB3E-BC58731330C8}"/>
    <cellStyle name="Note 2 2 2 2 2 4" xfId="22075" xr:uid="{456FF1D9-BF0A-4CFB-AAC4-AD0F5F0743BA}"/>
    <cellStyle name="Note 2 2 2 2 2 4 2" xfId="28262" xr:uid="{7F99890A-DA45-47B0-BB89-7CD2ACB69E46}"/>
    <cellStyle name="Note 2 2 2 2 2 5" xfId="24775" xr:uid="{0DE8E5EB-1EF8-4B27-B6C8-A15FB7C5B60B}"/>
    <cellStyle name="Note 2 2 2 2 2 5 2" xfId="29609" xr:uid="{F208DC03-26B0-49F4-8B56-009639B6C777}"/>
    <cellStyle name="Note 2 2 2 2 2 6" xfId="27394" xr:uid="{7A386A72-633D-4C09-862E-CD8DDC064B22}"/>
    <cellStyle name="Note 2 2 2 2 3" xfId="22465" xr:uid="{194A2452-FB33-42D0-B09A-1D5FBDBDBEA9}"/>
    <cellStyle name="Note 2 2 2 2 3 2" xfId="25165" xr:uid="{32CC81CA-6AA3-491E-84BF-FADFD376349D}"/>
    <cellStyle name="Note 2 2 2 2 3 2 2" xfId="29996" xr:uid="{2885BCCE-B71D-4FF1-A788-45297F03338D}"/>
    <cellStyle name="Note 2 2 2 2 3 3" xfId="28652" xr:uid="{4C737DA9-AE9E-4A56-B1AC-EEA98130B9FA}"/>
    <cellStyle name="Note 2 2 2 2 4" xfId="23843" xr:uid="{60625A8C-6979-4D0F-8AD2-54CF58492097}"/>
    <cellStyle name="Note 2 2 2 2 4 2" xfId="26038" xr:uid="{E22D0836-1E19-4D65-BEA7-5F35A5FAF0FB}"/>
    <cellStyle name="Note 2 2 2 2 5" xfId="21610" xr:uid="{051E8217-7240-44AD-8B77-CE5E6D47A909}"/>
    <cellStyle name="Note 2 2 2 2 5 2" xfId="27797" xr:uid="{A145E21A-7BA1-4848-A443-218C4587B196}"/>
    <cellStyle name="Note 2 2 2 2 6" xfId="26926" xr:uid="{AD2C54BC-FD74-46E2-B049-364301C62679}"/>
    <cellStyle name="Note 2 2 2 3" xfId="20414" xr:uid="{00000000-0005-0000-0000-000094500000}"/>
    <cellStyle name="Note 2 2 2 3 2" xfId="21196" xr:uid="{00000000-0005-0000-0000-000095500000}"/>
    <cellStyle name="Note 2 2 2 3 2 2" xfId="22929" xr:uid="{8FE5BE3F-9752-49A5-89E7-371FF42D2012}"/>
    <cellStyle name="Note 2 2 2 3 2 2 2" xfId="25629" xr:uid="{9C7C6280-21B0-45C2-AB1D-2F922F12D4FD}"/>
    <cellStyle name="Note 2 2 2 3 2 2 2 2" xfId="30460" xr:uid="{36182FB8-5311-4C70-AD1D-B56685657709}"/>
    <cellStyle name="Note 2 2 2 3 2 2 3" xfId="29116" xr:uid="{9ECF0D92-C25B-4FA6-8638-882788EFC5CA}"/>
    <cellStyle name="Note 2 2 2 3 2 3" xfId="24313" xr:uid="{A5A1F975-91B9-4DA4-B1B4-9ADE4C26411E}"/>
    <cellStyle name="Note 2 2 2 3 2 3 2" xfId="26508" xr:uid="{A19C4727-A998-4120-8FD1-6CB328B6A414}"/>
    <cellStyle name="Note 2 2 2 3 2 4" xfId="22074" xr:uid="{B0569E6C-3CBD-454D-9467-6791E9EAD17C}"/>
    <cellStyle name="Note 2 2 2 3 2 4 2" xfId="28261" xr:uid="{93A36B1E-615D-49A8-9A72-F00EAF90C223}"/>
    <cellStyle name="Note 2 2 2 3 2 5" xfId="24774" xr:uid="{3AD46069-E7F7-490C-96A1-C793F9D330EB}"/>
    <cellStyle name="Note 2 2 2 3 2 5 2" xfId="29608" xr:uid="{AC996556-0FBC-48C1-9A7F-49B89A33616C}"/>
    <cellStyle name="Note 2 2 2 3 2 6" xfId="27393" xr:uid="{28CC9D5B-7543-4525-A698-350354E1C130}"/>
    <cellStyle name="Note 2 2 2 3 3" xfId="22466" xr:uid="{E2C1DA4B-2508-4804-B060-E4578622F460}"/>
    <cellStyle name="Note 2 2 2 3 3 2" xfId="25166" xr:uid="{EBE247CC-8216-4650-A323-9F3029770474}"/>
    <cellStyle name="Note 2 2 2 3 3 2 2" xfId="29997" xr:uid="{8211878F-B385-4E8B-BAEB-C3FBCECD1C8F}"/>
    <cellStyle name="Note 2 2 2 3 3 3" xfId="28653" xr:uid="{FB9BB523-E580-49AA-B18A-2BC4BB420926}"/>
    <cellStyle name="Note 2 2 2 3 4" xfId="23844" xr:uid="{4F7FD817-DB94-483B-8071-3C31DAA17533}"/>
    <cellStyle name="Note 2 2 2 3 4 2" xfId="26039" xr:uid="{9FAFCFB4-62CB-438C-9085-F2AFB4E33E5D}"/>
    <cellStyle name="Note 2 2 2 3 5" xfId="21611" xr:uid="{A1BDD607-875C-49B6-9AF9-6D22C7EDFA7B}"/>
    <cellStyle name="Note 2 2 2 3 5 2" xfId="27798" xr:uid="{C495F86F-2887-41A7-96EB-084FA8580999}"/>
    <cellStyle name="Note 2 2 2 3 6" xfId="26927" xr:uid="{45E73521-C751-4E6E-B174-A476D8DC1DEB}"/>
    <cellStyle name="Note 2 2 2 4" xfId="20415" xr:uid="{00000000-0005-0000-0000-000096500000}"/>
    <cellStyle name="Note 2 2 2 4 2" xfId="21195" xr:uid="{00000000-0005-0000-0000-000097500000}"/>
    <cellStyle name="Note 2 2 2 4 2 2" xfId="22928" xr:uid="{30C3E286-4FA4-42E5-8058-53E08AE7D400}"/>
    <cellStyle name="Note 2 2 2 4 2 2 2" xfId="25628" xr:uid="{E244A282-9E04-4A20-80F8-6FF83A12FC87}"/>
    <cellStyle name="Note 2 2 2 4 2 2 2 2" xfId="30459" xr:uid="{3D3D5623-B937-4973-8709-49BC4BEA2389}"/>
    <cellStyle name="Note 2 2 2 4 2 2 3" xfId="29115" xr:uid="{3D17FB3F-E791-4782-8383-5BB59D8D736F}"/>
    <cellStyle name="Note 2 2 2 4 2 3" xfId="24312" xr:uid="{1D7B9187-0DF7-4F0D-8F92-7A023AE035FD}"/>
    <cellStyle name="Note 2 2 2 4 2 3 2" xfId="26507" xr:uid="{46786F0F-D0A1-48EF-B813-5A257D6694DA}"/>
    <cellStyle name="Note 2 2 2 4 2 4" xfId="22073" xr:uid="{E1CD11F2-764C-4E04-81BE-DAFDEAA2ECD3}"/>
    <cellStyle name="Note 2 2 2 4 2 4 2" xfId="28260" xr:uid="{3FAD89D1-8022-44B7-BC83-985BA7E09E6E}"/>
    <cellStyle name="Note 2 2 2 4 2 5" xfId="24773" xr:uid="{A9469A6F-779D-4F30-BE23-C67B278DB0F0}"/>
    <cellStyle name="Note 2 2 2 4 2 5 2" xfId="29607" xr:uid="{9824FB67-8751-44A6-A7B5-9E1859E92A64}"/>
    <cellStyle name="Note 2 2 2 4 2 6" xfId="27392" xr:uid="{29CBA29F-6F07-458A-ACC2-3D490A61F4EF}"/>
    <cellStyle name="Note 2 2 2 4 3" xfId="22467" xr:uid="{80915D58-5714-48DC-B109-EE81EF2B6870}"/>
    <cellStyle name="Note 2 2 2 4 3 2" xfId="25167" xr:uid="{124C31D6-1081-45CA-9271-74CEF68BE0EC}"/>
    <cellStyle name="Note 2 2 2 4 3 2 2" xfId="29998" xr:uid="{4E11B3C1-54F6-4032-AA2D-303EBBFF2542}"/>
    <cellStyle name="Note 2 2 2 4 3 3" xfId="28654" xr:uid="{6206EBC0-629F-4A55-95A2-4F76C2B6E54E}"/>
    <cellStyle name="Note 2 2 2 4 4" xfId="23845" xr:uid="{B84558F2-A956-4B44-A8D1-8158B0644336}"/>
    <cellStyle name="Note 2 2 2 4 4 2" xfId="26040" xr:uid="{EE4FBB38-11A0-4451-AF94-B9A3CF59A7F2}"/>
    <cellStyle name="Note 2 2 2 4 5" xfId="21612" xr:uid="{695BDB76-12F9-429D-817E-86DFE037940E}"/>
    <cellStyle name="Note 2 2 2 4 5 2" xfId="27799" xr:uid="{E39959E6-05A1-44F2-8AA7-33DCA307E36A}"/>
    <cellStyle name="Note 2 2 2 4 6" xfId="26928" xr:uid="{CBE26F0E-AB8C-4404-9A74-9DA7311A82EA}"/>
    <cellStyle name="Note 2 2 2 5" xfId="20416" xr:uid="{00000000-0005-0000-0000-000098500000}"/>
    <cellStyle name="Note 2 2 2 5 2" xfId="21194" xr:uid="{00000000-0005-0000-0000-000099500000}"/>
    <cellStyle name="Note 2 2 2 5 2 2" xfId="22927" xr:uid="{39F35BE1-9AD5-4819-94C9-FEFC585E03C4}"/>
    <cellStyle name="Note 2 2 2 5 2 2 2" xfId="25627" xr:uid="{D22C25EC-0019-4E48-B3A0-AC695915B374}"/>
    <cellStyle name="Note 2 2 2 5 2 2 2 2" xfId="30458" xr:uid="{48F1065C-0DD3-485C-8C30-F127EBC037EC}"/>
    <cellStyle name="Note 2 2 2 5 2 2 3" xfId="29114" xr:uid="{1CAFDE8F-C472-4A22-8C82-ADF3C7619651}"/>
    <cellStyle name="Note 2 2 2 5 2 3" xfId="24311" xr:uid="{BD9A8109-90DF-4A88-AF6E-5FB79DA5268A}"/>
    <cellStyle name="Note 2 2 2 5 2 3 2" xfId="26506" xr:uid="{E6DBD8AD-5045-4E1F-949B-16E6F0D631E9}"/>
    <cellStyle name="Note 2 2 2 5 2 4" xfId="22072" xr:uid="{62532B1C-7BB0-4BEF-A6AB-75D6257A5B08}"/>
    <cellStyle name="Note 2 2 2 5 2 4 2" xfId="28259" xr:uid="{4480EB1C-1709-4658-AD10-724E53B728E2}"/>
    <cellStyle name="Note 2 2 2 5 2 5" xfId="24772" xr:uid="{3D87BADF-F1C9-494C-A442-A8D3AC3E1438}"/>
    <cellStyle name="Note 2 2 2 5 2 5 2" xfId="29606" xr:uid="{F6235039-DD3B-402B-9B6A-42C5CD917BCB}"/>
    <cellStyle name="Note 2 2 2 5 2 6" xfId="27391" xr:uid="{C9772FF2-F3EE-484F-A25A-B2CB6D101E1D}"/>
    <cellStyle name="Note 2 2 2 5 3" xfId="22468" xr:uid="{C2D60EBA-4558-4275-A3CC-4E52A9400763}"/>
    <cellStyle name="Note 2 2 2 5 3 2" xfId="25168" xr:uid="{2092BCD4-974D-42A7-BADF-7CE24D139E94}"/>
    <cellStyle name="Note 2 2 2 5 3 2 2" xfId="29999" xr:uid="{C2EED4BA-2DEB-43C0-B239-E8D24AAC595E}"/>
    <cellStyle name="Note 2 2 2 5 3 3" xfId="28655" xr:uid="{D7A15612-385A-40C5-B089-744C1D8316C1}"/>
    <cellStyle name="Note 2 2 2 5 4" xfId="23846" xr:uid="{90AC56AA-1DBD-4ADF-AC67-29F753D3F341}"/>
    <cellStyle name="Note 2 2 2 5 4 2" xfId="26041" xr:uid="{F855F30B-3C63-4433-BE33-C8AC784C8539}"/>
    <cellStyle name="Note 2 2 2 5 5" xfId="21613" xr:uid="{64F9AA48-FC68-4A82-9220-1E2200A4E2E7}"/>
    <cellStyle name="Note 2 2 2 5 5 2" xfId="27800" xr:uid="{326F7D4A-FDF9-4C1A-A48F-FBDCA81775B8}"/>
    <cellStyle name="Note 2 2 2 5 6" xfId="26929" xr:uid="{FEDE18F2-A964-4975-81F6-0D039C9B3747}"/>
    <cellStyle name="Note 2 2 2 6" xfId="21198" xr:uid="{00000000-0005-0000-0000-00009A500000}"/>
    <cellStyle name="Note 2 2 2 6 2" xfId="22931" xr:uid="{9F24C974-8F51-4090-9900-4D57D059CAE7}"/>
    <cellStyle name="Note 2 2 2 6 2 2" xfId="25631" xr:uid="{B9806165-36BE-43A6-B56E-E2E1AE9A2B3B}"/>
    <cellStyle name="Note 2 2 2 6 2 2 2" xfId="30462" xr:uid="{E0AE6996-50AC-478C-9EDC-95D17E99BB73}"/>
    <cellStyle name="Note 2 2 2 6 2 3" xfId="29118" xr:uid="{AE988B44-7270-41FB-BF9E-E4D48F56F80F}"/>
    <cellStyle name="Note 2 2 2 6 3" xfId="24315" xr:uid="{B178C08B-2F1F-4AFB-852B-1C1F8510D399}"/>
    <cellStyle name="Note 2 2 2 6 3 2" xfId="26510" xr:uid="{BD10CCAF-C0E3-45B7-919A-939D9241286E}"/>
    <cellStyle name="Note 2 2 2 6 4" xfId="22076" xr:uid="{6FBFFCE5-8591-4013-A2D5-F21CEDF33F9E}"/>
    <cellStyle name="Note 2 2 2 6 4 2" xfId="28263" xr:uid="{57F6DBF5-4A9A-4B31-859F-797814023FBB}"/>
    <cellStyle name="Note 2 2 2 6 5" xfId="24776" xr:uid="{64DE1524-5661-48B1-9582-9943B247166F}"/>
    <cellStyle name="Note 2 2 2 6 5 2" xfId="29610" xr:uid="{FF61C5A0-51C6-482C-9B8F-DC090C5CE5E6}"/>
    <cellStyle name="Note 2 2 2 6 6" xfId="27395" xr:uid="{7CFA08A3-8E27-46D5-B9EE-3369F8739BA9}"/>
    <cellStyle name="Note 2 2 2 7" xfId="22464" xr:uid="{FB675E3D-D007-4F30-9099-13CB681FF54B}"/>
    <cellStyle name="Note 2 2 2 7 2" xfId="25164" xr:uid="{A313A46D-1887-4716-99D4-5073E9C107C5}"/>
    <cellStyle name="Note 2 2 2 7 2 2" xfId="29995" xr:uid="{E53EDB54-C15C-4A4F-8F4D-AB795BE93DCE}"/>
    <cellStyle name="Note 2 2 2 7 3" xfId="28651" xr:uid="{A75447ED-5DC4-43DE-9AB1-52CE5107F995}"/>
    <cellStyle name="Note 2 2 2 8" xfId="23842" xr:uid="{1D517B73-ED8A-470F-8864-77F30CA0AEFA}"/>
    <cellStyle name="Note 2 2 2 8 2" xfId="26037" xr:uid="{B392E123-CA84-4DF3-885B-35E66096B9E7}"/>
    <cellStyle name="Note 2 2 2 9" xfId="21609" xr:uid="{B17E0223-AE2C-4C04-8F8B-222E178C032D}"/>
    <cellStyle name="Note 2 2 2 9 2" xfId="27796" xr:uid="{E9C7C278-6E6C-48E6-8373-9544420F4B7D}"/>
    <cellStyle name="Note 2 2 3" xfId="20417" xr:uid="{00000000-0005-0000-0000-00009B500000}"/>
    <cellStyle name="Note 2 2 3 2" xfId="20418" xr:uid="{00000000-0005-0000-0000-00009C500000}"/>
    <cellStyle name="Note 2 2 3 2 2" xfId="21193" xr:uid="{00000000-0005-0000-0000-00009D500000}"/>
    <cellStyle name="Note 2 2 3 2 2 2" xfId="22926" xr:uid="{46396EFA-7694-4E48-93C3-B28AD14D1B21}"/>
    <cellStyle name="Note 2 2 3 2 2 2 2" xfId="25626" xr:uid="{86FD5F1B-96A7-4076-A50F-9761CCE5D5B6}"/>
    <cellStyle name="Note 2 2 3 2 2 2 2 2" xfId="30457" xr:uid="{2351883B-7896-4BF9-B025-0C490DDE8463}"/>
    <cellStyle name="Note 2 2 3 2 2 2 3" xfId="29113" xr:uid="{90BBAC14-7C12-4CF9-94A8-0C610D315D6E}"/>
    <cellStyle name="Note 2 2 3 2 2 3" xfId="24310" xr:uid="{8AC1BC6A-5D5B-4F9E-84C1-7D4BCFB156AC}"/>
    <cellStyle name="Note 2 2 3 2 2 3 2" xfId="26505" xr:uid="{D16FD069-E27E-4B53-A59C-52605C5974CA}"/>
    <cellStyle name="Note 2 2 3 2 2 4" xfId="22071" xr:uid="{3E72B651-9809-45E9-A59A-162FE6E6D173}"/>
    <cellStyle name="Note 2 2 3 2 2 4 2" xfId="28258" xr:uid="{F3D597BC-4C54-4222-9129-8CEE6FEC7F91}"/>
    <cellStyle name="Note 2 2 3 2 2 5" xfId="24771" xr:uid="{6E002C24-2C17-4573-B07C-41014A81E1F8}"/>
    <cellStyle name="Note 2 2 3 2 2 5 2" xfId="29605" xr:uid="{FA569972-428F-4FDA-B808-4B4AC026194E}"/>
    <cellStyle name="Note 2 2 3 2 2 6" xfId="27390" xr:uid="{CF6401F3-63DE-4EE4-BCC0-F577DDE4AD75}"/>
    <cellStyle name="Note 2 2 3 2 3" xfId="22469" xr:uid="{04EB4B4F-4CF3-4E87-9E05-6625AB45C1F1}"/>
    <cellStyle name="Note 2 2 3 2 3 2" xfId="25169" xr:uid="{77DF0A04-9910-4051-951D-13675E68EE8C}"/>
    <cellStyle name="Note 2 2 3 2 3 2 2" xfId="30000" xr:uid="{A1A10BBF-9121-4F00-B7D0-9AA53CE049E3}"/>
    <cellStyle name="Note 2 2 3 2 3 3" xfId="28656" xr:uid="{E934943C-9ECD-4C03-AD82-642C23C52B11}"/>
    <cellStyle name="Note 2 2 3 2 4" xfId="23847" xr:uid="{C03CAACD-7270-4A1C-BEEC-ABB39B3E975B}"/>
    <cellStyle name="Note 2 2 3 2 4 2" xfId="26042" xr:uid="{FCAB4DD0-8CD4-4D81-A605-CB5A16F08434}"/>
    <cellStyle name="Note 2 2 3 2 5" xfId="21614" xr:uid="{FBE25371-2B39-40F4-B0A4-5961E4D0C22F}"/>
    <cellStyle name="Note 2 2 3 2 5 2" xfId="27801" xr:uid="{DCF9F72C-8DCD-44DD-B266-8E3DCE81A495}"/>
    <cellStyle name="Note 2 2 3 2 6" xfId="26930" xr:uid="{A82DDC5F-E0FF-4D92-B0FA-006EE6CA8632}"/>
    <cellStyle name="Note 2 2 3 3" xfId="20419" xr:uid="{00000000-0005-0000-0000-00009E500000}"/>
    <cellStyle name="Note 2 2 3 3 2" xfId="21192" xr:uid="{00000000-0005-0000-0000-00009F500000}"/>
    <cellStyle name="Note 2 2 3 3 2 2" xfId="22925" xr:uid="{52E3A1F0-6B4D-4C4C-9624-FC6CEEF92E0A}"/>
    <cellStyle name="Note 2 2 3 3 2 2 2" xfId="25625" xr:uid="{DA813197-8B78-4448-927B-422C7E3754FF}"/>
    <cellStyle name="Note 2 2 3 3 2 2 2 2" xfId="30456" xr:uid="{16B810E0-1576-47F8-BB87-65F746E350D1}"/>
    <cellStyle name="Note 2 2 3 3 2 2 3" xfId="29112" xr:uid="{583C4A51-5E2F-4B06-8E1B-9D94B0DF7F9F}"/>
    <cellStyle name="Note 2 2 3 3 2 3" xfId="24309" xr:uid="{2B5B50BB-9E8B-4AA5-B191-9CAEC6EA4B86}"/>
    <cellStyle name="Note 2 2 3 3 2 3 2" xfId="26504" xr:uid="{E47BBF13-9BB9-4566-921C-FCF02D4033BD}"/>
    <cellStyle name="Note 2 2 3 3 2 4" xfId="22070" xr:uid="{E214123A-9D62-4A1B-945C-5145FDDF3808}"/>
    <cellStyle name="Note 2 2 3 3 2 4 2" xfId="28257" xr:uid="{19C4A86C-C5DF-4163-9CF2-47641ED311C5}"/>
    <cellStyle name="Note 2 2 3 3 2 5" xfId="24770" xr:uid="{575B8050-6066-44CD-BFE8-C1B8F9B37111}"/>
    <cellStyle name="Note 2 2 3 3 2 5 2" xfId="29604" xr:uid="{C7CE4FF1-24F8-4CCF-A404-3FFDE1053847}"/>
    <cellStyle name="Note 2 2 3 3 2 6" xfId="27389" xr:uid="{64CE92D1-F879-41C6-87F0-43C6248C3CC0}"/>
    <cellStyle name="Note 2 2 3 3 3" xfId="22470" xr:uid="{D5518EE2-A31F-41E0-B25C-5BBE271E26DA}"/>
    <cellStyle name="Note 2 2 3 3 3 2" xfId="25170" xr:uid="{0A8F31F3-46FF-46DD-BAFC-3AC4640D8053}"/>
    <cellStyle name="Note 2 2 3 3 3 2 2" xfId="30001" xr:uid="{5F6A559A-9DEC-4892-8223-C60E2C3C9491}"/>
    <cellStyle name="Note 2 2 3 3 3 3" xfId="28657" xr:uid="{50FC20CD-159B-4568-8AD4-8119A9AC7F75}"/>
    <cellStyle name="Note 2 2 3 3 4" xfId="23848" xr:uid="{C46DB6C8-461B-49DC-899E-EA02664B6C87}"/>
    <cellStyle name="Note 2 2 3 3 4 2" xfId="26043" xr:uid="{5CDE222F-3A23-4902-8064-38E11CFE3940}"/>
    <cellStyle name="Note 2 2 3 3 5" xfId="21615" xr:uid="{5405BF6D-A81E-4148-B6A2-CE3147AB7D62}"/>
    <cellStyle name="Note 2 2 3 3 5 2" xfId="27802" xr:uid="{17920649-2203-4313-AD76-274A58A80B3F}"/>
    <cellStyle name="Note 2 2 3 3 6" xfId="26931" xr:uid="{84331C55-F1CB-4373-9406-2193EABF8BA2}"/>
    <cellStyle name="Note 2 2 3 4" xfId="20420" xr:uid="{00000000-0005-0000-0000-0000A0500000}"/>
    <cellStyle name="Note 2 2 3 4 2" xfId="21191" xr:uid="{00000000-0005-0000-0000-0000A1500000}"/>
    <cellStyle name="Note 2 2 3 4 2 2" xfId="22924" xr:uid="{2D0B3EDE-288B-4BF3-A1CB-E057B7BB08B2}"/>
    <cellStyle name="Note 2 2 3 4 2 2 2" xfId="25624" xr:uid="{79364B07-E4A0-45B9-AF0F-B6F1016A1C91}"/>
    <cellStyle name="Note 2 2 3 4 2 2 2 2" xfId="30455" xr:uid="{16426B09-FB67-40C4-BE43-0328AA69E6C0}"/>
    <cellStyle name="Note 2 2 3 4 2 2 3" xfId="29111" xr:uid="{65736178-F78A-4A15-9AF0-E7EA2DB4724F}"/>
    <cellStyle name="Note 2 2 3 4 2 3" xfId="24308" xr:uid="{3BAFEC1F-A3BC-4840-8D82-DA57BC0EC7AF}"/>
    <cellStyle name="Note 2 2 3 4 2 3 2" xfId="26503" xr:uid="{AF54ED92-DF24-443B-BB64-A2D56A8D5C1F}"/>
    <cellStyle name="Note 2 2 3 4 2 4" xfId="22069" xr:uid="{06208DD9-8AB8-4F99-BBD8-70AF8C14FFC6}"/>
    <cellStyle name="Note 2 2 3 4 2 4 2" xfId="28256" xr:uid="{AC30616C-D596-4097-9831-73AA63210FF4}"/>
    <cellStyle name="Note 2 2 3 4 2 5" xfId="24769" xr:uid="{4BD80EB2-88F3-4507-AF4A-935F765D3C86}"/>
    <cellStyle name="Note 2 2 3 4 2 5 2" xfId="29603" xr:uid="{4E182D70-309A-42C8-84F1-6E7DBCDA1A35}"/>
    <cellStyle name="Note 2 2 3 4 2 6" xfId="27388" xr:uid="{D68883B7-85FE-4A31-B9A5-C0FECFBED115}"/>
    <cellStyle name="Note 2 2 3 4 3" xfId="22471" xr:uid="{5F82B158-E56E-4578-B361-3B3479B43C67}"/>
    <cellStyle name="Note 2 2 3 4 3 2" xfId="25171" xr:uid="{FBB62599-7CF8-46BE-BDBD-7C737F1740E7}"/>
    <cellStyle name="Note 2 2 3 4 3 2 2" xfId="30002" xr:uid="{0CA3F579-3356-433D-B3C1-8DDF74B77C2A}"/>
    <cellStyle name="Note 2 2 3 4 3 3" xfId="28658" xr:uid="{800C3503-9314-4E45-9EB7-8679138A518C}"/>
    <cellStyle name="Note 2 2 3 4 4" xfId="23849" xr:uid="{4D67E49F-55C0-45C8-BBDF-24A460C9A025}"/>
    <cellStyle name="Note 2 2 3 4 4 2" xfId="26044" xr:uid="{BE94C492-10F2-47D9-B64F-304C65EF7A0E}"/>
    <cellStyle name="Note 2 2 3 4 5" xfId="21616" xr:uid="{30966E34-8D03-46A1-9FFE-CA126E5F207B}"/>
    <cellStyle name="Note 2 2 3 4 5 2" xfId="27803" xr:uid="{E0C8CF5F-6286-4CFA-86EE-D2162E923EAE}"/>
    <cellStyle name="Note 2 2 3 4 6" xfId="26932" xr:uid="{0B85DA99-CD05-4E87-A3D1-E9A47FD03C03}"/>
    <cellStyle name="Note 2 2 3 5" xfId="20421" xr:uid="{00000000-0005-0000-0000-0000A2500000}"/>
    <cellStyle name="Note 2 2 3 5 2" xfId="21190" xr:uid="{00000000-0005-0000-0000-0000A3500000}"/>
    <cellStyle name="Note 2 2 3 5 2 2" xfId="22923" xr:uid="{D83C3890-CE93-4171-81CE-77AB64CDB825}"/>
    <cellStyle name="Note 2 2 3 5 2 2 2" xfId="25623" xr:uid="{2105A0B7-C149-4412-9D20-077B0D7CA103}"/>
    <cellStyle name="Note 2 2 3 5 2 2 2 2" xfId="30454" xr:uid="{C03090CE-BB35-4CE6-BEAC-5EA969DE306A}"/>
    <cellStyle name="Note 2 2 3 5 2 2 3" xfId="29110" xr:uid="{923A6BFA-83C8-4CC2-B0E1-38F88F0E729C}"/>
    <cellStyle name="Note 2 2 3 5 2 3" xfId="24307" xr:uid="{7FF441B0-2F63-4564-B4F2-AF2C63781703}"/>
    <cellStyle name="Note 2 2 3 5 2 3 2" xfId="26502" xr:uid="{51786FD7-4AEE-4B20-ACB1-C4E7E15F04D2}"/>
    <cellStyle name="Note 2 2 3 5 2 4" xfId="22068" xr:uid="{FDA2429F-7F1D-405E-93BC-2D821A2BC021}"/>
    <cellStyle name="Note 2 2 3 5 2 4 2" xfId="28255" xr:uid="{80A786BE-0E62-44A0-8ECD-4FC4532FB0D6}"/>
    <cellStyle name="Note 2 2 3 5 2 5" xfId="24768" xr:uid="{C3BCE51A-BAD7-4266-A28E-3419863800E3}"/>
    <cellStyle name="Note 2 2 3 5 2 5 2" xfId="29602" xr:uid="{E1064E37-6881-4162-8959-8F437C07587A}"/>
    <cellStyle name="Note 2 2 3 5 2 6" xfId="27387" xr:uid="{D80CFB34-B4DA-4FA6-8B8B-AF38C633A7DD}"/>
    <cellStyle name="Note 2 2 3 5 3" xfId="22472" xr:uid="{550B02E3-CCAF-40D1-B7C7-65155DF725F4}"/>
    <cellStyle name="Note 2 2 3 5 3 2" xfId="25172" xr:uid="{9887EF80-1677-41F0-A625-6C7FE3C082F3}"/>
    <cellStyle name="Note 2 2 3 5 3 2 2" xfId="30003" xr:uid="{DE2AFE9E-2628-4158-ABE8-15CBBE3782F8}"/>
    <cellStyle name="Note 2 2 3 5 3 3" xfId="28659" xr:uid="{C5E02BA9-D0A5-431A-90F7-100F0687EC00}"/>
    <cellStyle name="Note 2 2 3 5 4" xfId="23850" xr:uid="{73F6A35E-FB1C-4040-B519-F7DBB40B4560}"/>
    <cellStyle name="Note 2 2 3 5 4 2" xfId="26045" xr:uid="{C0EB929F-BB64-4244-9458-920A97F14A2E}"/>
    <cellStyle name="Note 2 2 3 5 5" xfId="21617" xr:uid="{5356FF33-9497-42EB-8DEF-E9BC01A4C2F0}"/>
    <cellStyle name="Note 2 2 3 5 5 2" xfId="27804" xr:uid="{F1443D81-4084-423E-A064-B36B0BD36B24}"/>
    <cellStyle name="Note 2 2 3 5 6" xfId="26933" xr:uid="{B533AA73-534C-44C7-8471-AD04C2D43D6A}"/>
    <cellStyle name="Note 2 2 4" xfId="20422" xr:uid="{00000000-0005-0000-0000-0000A4500000}"/>
    <cellStyle name="Note 2 2 4 2" xfId="20423" xr:uid="{00000000-0005-0000-0000-0000A5500000}"/>
    <cellStyle name="Note 2 2 4 2 2" xfId="21188" xr:uid="{00000000-0005-0000-0000-0000A6500000}"/>
    <cellStyle name="Note 2 2 4 2 2 2" xfId="22921" xr:uid="{92E920D6-5795-43A8-B4FA-D14CA18FBBED}"/>
    <cellStyle name="Note 2 2 4 2 2 2 2" xfId="25621" xr:uid="{DC6E81B7-F02A-4760-A15C-9467CB8B2C77}"/>
    <cellStyle name="Note 2 2 4 2 2 2 2 2" xfId="30452" xr:uid="{7144DC9A-F8C6-4C95-9912-F7C1A0B95E53}"/>
    <cellStyle name="Note 2 2 4 2 2 2 3" xfId="29108" xr:uid="{94BFD755-3A22-4FCD-8200-AD7AB1786213}"/>
    <cellStyle name="Note 2 2 4 2 2 3" xfId="24305" xr:uid="{677D8393-AEAD-46C6-AA91-D82A496C8464}"/>
    <cellStyle name="Note 2 2 4 2 2 3 2" xfId="26500" xr:uid="{93B9D021-A933-40CC-8B33-EEBD1A85EBF6}"/>
    <cellStyle name="Note 2 2 4 2 2 4" xfId="22066" xr:uid="{5F90B57A-78F2-40C8-9780-4E536AA203D3}"/>
    <cellStyle name="Note 2 2 4 2 2 4 2" xfId="28253" xr:uid="{2BA45D00-3427-4B81-AF98-85D208C08CD2}"/>
    <cellStyle name="Note 2 2 4 2 2 5" xfId="24766" xr:uid="{052C4C47-7039-4826-BB00-2B3C0A5B1CED}"/>
    <cellStyle name="Note 2 2 4 2 2 5 2" xfId="29600" xr:uid="{BEF20998-D680-4F62-9374-D8DB803D87AC}"/>
    <cellStyle name="Note 2 2 4 2 2 6" xfId="27385" xr:uid="{84E5A6E6-CDAC-4EDB-9755-9DF9DA31ADA0}"/>
    <cellStyle name="Note 2 2 4 2 3" xfId="22474" xr:uid="{D7201DAF-9458-4AC8-A4E5-8C1EA81F63DE}"/>
    <cellStyle name="Note 2 2 4 2 3 2" xfId="25174" xr:uid="{8F32D0FB-B9E0-4594-A328-6B0FA2D5C5F2}"/>
    <cellStyle name="Note 2 2 4 2 3 2 2" xfId="30005" xr:uid="{8DF70839-B1EA-4BA5-8A45-C348E49E67A8}"/>
    <cellStyle name="Note 2 2 4 2 3 3" xfId="28661" xr:uid="{82113177-9332-4896-A06E-17D9B26A3EDB}"/>
    <cellStyle name="Note 2 2 4 2 4" xfId="23852" xr:uid="{10CDC920-0AE7-46A9-A656-794EC402FF42}"/>
    <cellStyle name="Note 2 2 4 2 4 2" xfId="26047" xr:uid="{A17274F8-BCE4-49BF-A588-2EA943C63D44}"/>
    <cellStyle name="Note 2 2 4 2 5" xfId="21619" xr:uid="{E874E284-DF24-4DD6-A8F5-E7A2EAF2914B}"/>
    <cellStyle name="Note 2 2 4 2 5 2" xfId="27806" xr:uid="{8D44CA9E-1ED5-4A35-A117-0BDF1E412617}"/>
    <cellStyle name="Note 2 2 4 2 6" xfId="26935" xr:uid="{36029654-5792-4697-BB18-A9D6C0CAF520}"/>
    <cellStyle name="Note 2 2 4 3" xfId="20424" xr:uid="{00000000-0005-0000-0000-0000A7500000}"/>
    <cellStyle name="Note 2 2 4 3 2" xfId="21187" xr:uid="{00000000-0005-0000-0000-0000A8500000}"/>
    <cellStyle name="Note 2 2 4 3 2 2" xfId="22920" xr:uid="{503EEA73-E4D5-4E7D-9CFF-842986273DE9}"/>
    <cellStyle name="Note 2 2 4 3 2 2 2" xfId="25620" xr:uid="{D1D1698C-F254-4192-B3BA-0EA9D57FF746}"/>
    <cellStyle name="Note 2 2 4 3 2 2 2 2" xfId="30451" xr:uid="{83FAF8EC-00B8-463F-810E-55A2D1925867}"/>
    <cellStyle name="Note 2 2 4 3 2 2 3" xfId="29107" xr:uid="{0F5ED421-AE71-47EF-A596-651E92199DA5}"/>
    <cellStyle name="Note 2 2 4 3 2 3" xfId="24304" xr:uid="{95308830-D07F-45E4-B73C-D64D8A7B830B}"/>
    <cellStyle name="Note 2 2 4 3 2 3 2" xfId="26499" xr:uid="{AA020154-DD73-455C-95BC-493F4B1286DB}"/>
    <cellStyle name="Note 2 2 4 3 2 4" xfId="22065" xr:uid="{2BABD82D-B8FE-40C6-937B-BFBD70853C9F}"/>
    <cellStyle name="Note 2 2 4 3 2 4 2" xfId="28252" xr:uid="{0FB9251F-C145-4522-802F-92B7D6C5513E}"/>
    <cellStyle name="Note 2 2 4 3 2 5" xfId="24765" xr:uid="{1150E785-E345-483E-A7C9-246FD1BC4580}"/>
    <cellStyle name="Note 2 2 4 3 2 5 2" xfId="29599" xr:uid="{8098B105-5829-4E8B-B287-A272A919FBA1}"/>
    <cellStyle name="Note 2 2 4 3 2 6" xfId="27384" xr:uid="{BE1CBDDC-CB79-44DB-B27B-01C7326A4E21}"/>
    <cellStyle name="Note 2 2 4 3 3" xfId="22475" xr:uid="{D83B7262-49A6-4FB0-B708-F2192963F171}"/>
    <cellStyle name="Note 2 2 4 3 3 2" xfId="25175" xr:uid="{AEE89A97-1AA3-4686-9C16-1806C0D551C3}"/>
    <cellStyle name="Note 2 2 4 3 3 2 2" xfId="30006" xr:uid="{35E59B8B-F9C5-435F-AF6A-0345AC3156A5}"/>
    <cellStyle name="Note 2 2 4 3 3 3" xfId="28662" xr:uid="{D4D5C47B-C0EF-4023-A1C0-6D5B5AA3C4A0}"/>
    <cellStyle name="Note 2 2 4 3 4" xfId="23853" xr:uid="{B0DFB5A6-8382-4DF8-9926-CBA864CC1D66}"/>
    <cellStyle name="Note 2 2 4 3 4 2" xfId="26048" xr:uid="{BB110502-92AC-4BEF-BD25-A635AB7FA418}"/>
    <cellStyle name="Note 2 2 4 3 5" xfId="21620" xr:uid="{7694F726-319F-44F5-B553-E1E139C21583}"/>
    <cellStyle name="Note 2 2 4 3 5 2" xfId="27807" xr:uid="{E3900982-A85D-4A58-BF02-DE918123A782}"/>
    <cellStyle name="Note 2 2 4 3 6" xfId="26936" xr:uid="{6F629F6E-0954-485D-B778-816D8459E706}"/>
    <cellStyle name="Note 2 2 4 4" xfId="20425" xr:uid="{00000000-0005-0000-0000-0000A9500000}"/>
    <cellStyle name="Note 2 2 4 4 2" xfId="21186" xr:uid="{00000000-0005-0000-0000-0000AA500000}"/>
    <cellStyle name="Note 2 2 4 4 2 2" xfId="22919" xr:uid="{F57EF71A-BE8F-4B2E-89DD-9ABC50A0ECE2}"/>
    <cellStyle name="Note 2 2 4 4 2 2 2" xfId="25619" xr:uid="{91202348-21F4-4B2C-A859-28E65B1F44AB}"/>
    <cellStyle name="Note 2 2 4 4 2 2 2 2" xfId="30450" xr:uid="{310A44B1-23C4-49C0-96B1-D94F14CB73B5}"/>
    <cellStyle name="Note 2 2 4 4 2 2 3" xfId="29106" xr:uid="{3C39E130-CEFA-4A57-80A3-69D98D06117A}"/>
    <cellStyle name="Note 2 2 4 4 2 3" xfId="24303" xr:uid="{7C86F549-F20D-44EE-B48F-F7D3309BF040}"/>
    <cellStyle name="Note 2 2 4 4 2 3 2" xfId="26498" xr:uid="{BBC35842-5381-4752-AD95-71B0EFFCC364}"/>
    <cellStyle name="Note 2 2 4 4 2 4" xfId="22064" xr:uid="{3E92B593-1271-4746-AC85-6DF324E2FAE5}"/>
    <cellStyle name="Note 2 2 4 4 2 4 2" xfId="28251" xr:uid="{20FE1D98-9261-4D75-84E7-0FEE150E0793}"/>
    <cellStyle name="Note 2 2 4 4 2 5" xfId="24764" xr:uid="{59E7820D-259D-4D66-B62F-5B51B2396C91}"/>
    <cellStyle name="Note 2 2 4 4 2 5 2" xfId="29598" xr:uid="{BA34015E-38D0-4F20-9DBB-23A212FA72FC}"/>
    <cellStyle name="Note 2 2 4 4 2 6" xfId="27383" xr:uid="{4CB6053A-0F8E-419C-8CEA-63784FF85104}"/>
    <cellStyle name="Note 2 2 4 4 3" xfId="22476" xr:uid="{71EF0A1A-FF11-4ED9-A0A3-8831B9B7C252}"/>
    <cellStyle name="Note 2 2 4 4 3 2" xfId="25176" xr:uid="{8BBEAA3C-F2D8-4ACE-8EA4-07AE81CE4F79}"/>
    <cellStyle name="Note 2 2 4 4 3 2 2" xfId="30007" xr:uid="{B884B889-8370-488B-91F5-712415080308}"/>
    <cellStyle name="Note 2 2 4 4 3 3" xfId="28663" xr:uid="{D194DD75-171D-4C82-8FCE-36126C9B8E19}"/>
    <cellStyle name="Note 2 2 4 4 4" xfId="23854" xr:uid="{DD16B5B8-BE78-4934-8692-7BD8AB8066E1}"/>
    <cellStyle name="Note 2 2 4 4 4 2" xfId="26049" xr:uid="{AC1D781A-2A6E-4482-B74D-ABDCDF357368}"/>
    <cellStyle name="Note 2 2 4 4 5" xfId="21621" xr:uid="{56455593-46FF-4E86-AB13-9747500B0400}"/>
    <cellStyle name="Note 2 2 4 4 5 2" xfId="27808" xr:uid="{62B20E08-B62A-47AE-996D-C8B17869C1AD}"/>
    <cellStyle name="Note 2 2 4 4 6" xfId="26937" xr:uid="{DE04B3A4-9DED-4B69-BEF0-ADECC391DEDF}"/>
    <cellStyle name="Note 2 2 4 5" xfId="21189" xr:uid="{00000000-0005-0000-0000-0000AB500000}"/>
    <cellStyle name="Note 2 2 4 5 2" xfId="22922" xr:uid="{B6339866-2610-459C-859B-0A3013395570}"/>
    <cellStyle name="Note 2 2 4 5 2 2" xfId="25622" xr:uid="{D9AAAB08-EEF9-423A-B084-2F546E078993}"/>
    <cellStyle name="Note 2 2 4 5 2 2 2" xfId="30453" xr:uid="{8618DB35-FDBC-4638-8CC1-C989ABA19757}"/>
    <cellStyle name="Note 2 2 4 5 2 3" xfId="29109" xr:uid="{2EE5A427-6374-457C-8954-49385AE8EB3D}"/>
    <cellStyle name="Note 2 2 4 5 3" xfId="24306" xr:uid="{79818ED8-6BC6-4227-99DA-408E5F824607}"/>
    <cellStyle name="Note 2 2 4 5 3 2" xfId="26501" xr:uid="{A292A7BA-253C-4C23-A3CC-85CF3F39E39E}"/>
    <cellStyle name="Note 2 2 4 5 4" xfId="22067" xr:uid="{51A24B64-9C0E-4EA5-8EED-BC76A52F38E6}"/>
    <cellStyle name="Note 2 2 4 5 4 2" xfId="28254" xr:uid="{79C5D592-DC5D-4839-834D-685A608EDF11}"/>
    <cellStyle name="Note 2 2 4 5 5" xfId="24767" xr:uid="{B40AA37E-B826-4BB6-BC9D-D11F5C11DBB4}"/>
    <cellStyle name="Note 2 2 4 5 5 2" xfId="29601" xr:uid="{F013A65B-15C8-490D-B28C-8FB6C84DF5AE}"/>
    <cellStyle name="Note 2 2 4 5 6" xfId="27386" xr:uid="{C4569675-F131-4CA4-AE63-094DFC420AFF}"/>
    <cellStyle name="Note 2 2 4 6" xfId="22473" xr:uid="{CA8889C0-2DF2-442A-9D0C-F40917790A96}"/>
    <cellStyle name="Note 2 2 4 6 2" xfId="25173" xr:uid="{27B1012F-DEE0-4411-BD5A-A5C0C3276F43}"/>
    <cellStyle name="Note 2 2 4 6 2 2" xfId="30004" xr:uid="{0FB4CFA8-8EA6-46F1-B670-03AEFB22577A}"/>
    <cellStyle name="Note 2 2 4 6 3" xfId="28660" xr:uid="{79D57E5C-F017-4BB8-B199-8427C71886FD}"/>
    <cellStyle name="Note 2 2 4 7" xfId="23851" xr:uid="{B34CD9FE-C3C9-45D0-A704-9FB0ADD88ACD}"/>
    <cellStyle name="Note 2 2 4 7 2" xfId="26046" xr:uid="{D488300A-72E0-4625-92BF-6C1C7E381401}"/>
    <cellStyle name="Note 2 2 4 8" xfId="21618" xr:uid="{B45B8C89-A9C9-4675-9FA3-9A9FCF459A04}"/>
    <cellStyle name="Note 2 2 4 8 2" xfId="27805" xr:uid="{1BF1DB9F-E2A4-4618-A4B6-D00C9DE9280D}"/>
    <cellStyle name="Note 2 2 4 9" xfId="26934" xr:uid="{1EABE80A-E793-4D43-ACC5-F935E42F93B6}"/>
    <cellStyle name="Note 2 2 5" xfId="20426" xr:uid="{00000000-0005-0000-0000-0000AC500000}"/>
    <cellStyle name="Note 2 2 5 2" xfId="20427" xr:uid="{00000000-0005-0000-0000-0000AD500000}"/>
    <cellStyle name="Note 2 2 5 2 2" xfId="21184" xr:uid="{00000000-0005-0000-0000-0000AE500000}"/>
    <cellStyle name="Note 2 2 5 2 2 2" xfId="22917" xr:uid="{F461C4B6-CF06-4F61-95DE-93B6730B2C09}"/>
    <cellStyle name="Note 2 2 5 2 2 2 2" xfId="25617" xr:uid="{A13AFFDA-0B4D-46E8-BF24-FAF3671F0B56}"/>
    <cellStyle name="Note 2 2 5 2 2 2 2 2" xfId="30448" xr:uid="{8A5C5D38-74D8-46CB-B080-C3FF851213A2}"/>
    <cellStyle name="Note 2 2 5 2 2 2 3" xfId="29104" xr:uid="{A9D395CD-54F3-4AE5-9556-8C0AD7BDA0E8}"/>
    <cellStyle name="Note 2 2 5 2 2 3" xfId="24301" xr:uid="{C058DAB6-96E5-4E54-A045-A53F9E7FF948}"/>
    <cellStyle name="Note 2 2 5 2 2 3 2" xfId="26496" xr:uid="{49A99AE0-E3F6-48D7-A65A-F142FFD28EEA}"/>
    <cellStyle name="Note 2 2 5 2 2 4" xfId="22062" xr:uid="{752D43A8-3088-411B-B845-6C37B566AA18}"/>
    <cellStyle name="Note 2 2 5 2 2 4 2" xfId="28249" xr:uid="{126AA787-E7E1-4232-9F30-D2C1EE15400A}"/>
    <cellStyle name="Note 2 2 5 2 2 5" xfId="24762" xr:uid="{F972B32D-A21A-4C50-BEFE-573C11941C50}"/>
    <cellStyle name="Note 2 2 5 2 2 5 2" xfId="29596" xr:uid="{45BE584C-DA3E-4217-B8D8-D00F618268E1}"/>
    <cellStyle name="Note 2 2 5 2 2 6" xfId="27381" xr:uid="{8E0264E8-6998-4304-A75F-A268035E7AE4}"/>
    <cellStyle name="Note 2 2 5 2 3" xfId="22478" xr:uid="{1F597DA6-5FCC-4CCA-B450-A4DFB8691D44}"/>
    <cellStyle name="Note 2 2 5 2 3 2" xfId="25178" xr:uid="{1D38C45E-533D-466F-BD11-E536788A9DA9}"/>
    <cellStyle name="Note 2 2 5 2 3 2 2" xfId="30009" xr:uid="{CF6D9310-E2AD-4F05-A4D8-9BFA5A200B5F}"/>
    <cellStyle name="Note 2 2 5 2 3 3" xfId="28665" xr:uid="{33C4894A-9158-4F6C-9E74-3BF70EFCE818}"/>
    <cellStyle name="Note 2 2 5 2 4" xfId="23856" xr:uid="{438CABBF-EF36-411D-99AD-5FC484C4E04C}"/>
    <cellStyle name="Note 2 2 5 2 4 2" xfId="26051" xr:uid="{F4238E6E-383C-49F5-AF58-C8AA8B5F7328}"/>
    <cellStyle name="Note 2 2 5 2 5" xfId="21623" xr:uid="{B73462E0-4207-4CFB-99F6-33AC24B57C65}"/>
    <cellStyle name="Note 2 2 5 2 5 2" xfId="27810" xr:uid="{E16B4DB4-ED5A-4ACF-9CB5-70042E689AFF}"/>
    <cellStyle name="Note 2 2 5 2 6" xfId="26939" xr:uid="{15056354-AE28-455C-8226-C7278E5A25AD}"/>
    <cellStyle name="Note 2 2 5 3" xfId="20428" xr:uid="{00000000-0005-0000-0000-0000AF500000}"/>
    <cellStyle name="Note 2 2 5 3 2" xfId="21183" xr:uid="{00000000-0005-0000-0000-0000B0500000}"/>
    <cellStyle name="Note 2 2 5 3 2 2" xfId="22916" xr:uid="{C359FBAB-80F7-47F6-9F7E-6072A39EB50A}"/>
    <cellStyle name="Note 2 2 5 3 2 2 2" xfId="25616" xr:uid="{BA7A8570-1B68-4C4D-948F-7B05CC4DB3E1}"/>
    <cellStyle name="Note 2 2 5 3 2 2 2 2" xfId="30447" xr:uid="{F2C9E82B-0320-4F7D-A01B-EC458D568C8D}"/>
    <cellStyle name="Note 2 2 5 3 2 2 3" xfId="29103" xr:uid="{29B8C275-45F8-4727-B676-576E4E1E9368}"/>
    <cellStyle name="Note 2 2 5 3 2 3" xfId="24300" xr:uid="{E328E9A2-F886-4E2C-B96D-DD308F187472}"/>
    <cellStyle name="Note 2 2 5 3 2 3 2" xfId="26495" xr:uid="{AE84DFE6-E56E-42B9-AD72-0294194714F8}"/>
    <cellStyle name="Note 2 2 5 3 2 4" xfId="22061" xr:uid="{280E3F81-1813-431B-A5E9-4299506473B5}"/>
    <cellStyle name="Note 2 2 5 3 2 4 2" xfId="28248" xr:uid="{91C2109C-CE0E-48F6-B692-2CE48743E67E}"/>
    <cellStyle name="Note 2 2 5 3 2 5" xfId="24761" xr:uid="{B3C4A543-0C12-48F6-AC66-DDC14679165B}"/>
    <cellStyle name="Note 2 2 5 3 2 5 2" xfId="29595" xr:uid="{564D7B89-509B-4D8B-910A-1CB7B5A484BD}"/>
    <cellStyle name="Note 2 2 5 3 2 6" xfId="27380" xr:uid="{DA4AAD2E-3E12-4CDA-A393-F22F4E8BF1AB}"/>
    <cellStyle name="Note 2 2 5 3 3" xfId="22479" xr:uid="{27800A1A-7C63-483F-8CC2-34DB67837D9D}"/>
    <cellStyle name="Note 2 2 5 3 3 2" xfId="25179" xr:uid="{E0AD6477-1F19-4ECF-8B41-8C4534DFBE76}"/>
    <cellStyle name="Note 2 2 5 3 3 2 2" xfId="30010" xr:uid="{71F8C925-E65C-49FB-97AE-2A68E7321C4B}"/>
    <cellStyle name="Note 2 2 5 3 3 3" xfId="28666" xr:uid="{A6905A48-60ED-4729-BA62-DF32B7CAD517}"/>
    <cellStyle name="Note 2 2 5 3 4" xfId="23857" xr:uid="{8D1CF4A5-03A8-404A-8F13-96A8FB798219}"/>
    <cellStyle name="Note 2 2 5 3 4 2" xfId="26052" xr:uid="{940483B0-9681-4E19-8F02-E32220A407A0}"/>
    <cellStyle name="Note 2 2 5 3 5" xfId="21624" xr:uid="{7EC11B0A-0AD8-4AAE-BAB2-C5FD5E33A26F}"/>
    <cellStyle name="Note 2 2 5 3 5 2" xfId="27811" xr:uid="{B3187105-026F-4AAA-8B44-F33A6CC6A5C9}"/>
    <cellStyle name="Note 2 2 5 3 6" xfId="26940" xr:uid="{12F1F481-B4FC-4ECF-86DD-E37250B3F124}"/>
    <cellStyle name="Note 2 2 5 4" xfId="20429" xr:uid="{00000000-0005-0000-0000-0000B1500000}"/>
    <cellStyle name="Note 2 2 5 4 2" xfId="21182" xr:uid="{00000000-0005-0000-0000-0000B2500000}"/>
    <cellStyle name="Note 2 2 5 4 2 2" xfId="22915" xr:uid="{CD8805BB-C2F8-431D-A3A3-7B64A25A50B3}"/>
    <cellStyle name="Note 2 2 5 4 2 2 2" xfId="25615" xr:uid="{7C1432FD-C6FE-480A-AF80-CD0B8B838A8C}"/>
    <cellStyle name="Note 2 2 5 4 2 2 2 2" xfId="30446" xr:uid="{99490F36-F022-49F0-90BF-3B7151037E05}"/>
    <cellStyle name="Note 2 2 5 4 2 2 3" xfId="29102" xr:uid="{38F894C4-1991-4B52-BB21-B0A5555749B5}"/>
    <cellStyle name="Note 2 2 5 4 2 3" xfId="24299" xr:uid="{BF503879-DF73-4D1F-9A9D-3CC2C37941E1}"/>
    <cellStyle name="Note 2 2 5 4 2 3 2" xfId="26494" xr:uid="{EE98210C-AA8B-47A1-8A1A-A7638D49D9E2}"/>
    <cellStyle name="Note 2 2 5 4 2 4" xfId="22060" xr:uid="{2D16D0BC-EFDE-4E13-B92C-59AF6526F7D0}"/>
    <cellStyle name="Note 2 2 5 4 2 4 2" xfId="28247" xr:uid="{0C568FF2-D366-4F10-AD8A-DD7252C05786}"/>
    <cellStyle name="Note 2 2 5 4 2 5" xfId="24760" xr:uid="{92BA5015-F962-4DCB-B1BE-34FAD78F8340}"/>
    <cellStyle name="Note 2 2 5 4 2 5 2" xfId="29594" xr:uid="{98441447-7917-46DE-BF99-BB4A11E263DE}"/>
    <cellStyle name="Note 2 2 5 4 2 6" xfId="27379" xr:uid="{518C516D-9557-44AE-BBE4-ED42644240C8}"/>
    <cellStyle name="Note 2 2 5 4 3" xfId="22480" xr:uid="{B478F3FD-8059-4B11-933C-0DBA89B9E5E3}"/>
    <cellStyle name="Note 2 2 5 4 3 2" xfId="25180" xr:uid="{B77E3B12-E841-4580-B8F4-6178D1151A4E}"/>
    <cellStyle name="Note 2 2 5 4 3 2 2" xfId="30011" xr:uid="{DEEF471C-5BE2-4C8D-AB7E-3553ED76162D}"/>
    <cellStyle name="Note 2 2 5 4 3 3" xfId="28667" xr:uid="{3388E98C-C615-4C38-8E55-4F2DA617CC50}"/>
    <cellStyle name="Note 2 2 5 4 4" xfId="23858" xr:uid="{290B9AA7-84BC-45CA-BBAC-2B48146B0ABF}"/>
    <cellStyle name="Note 2 2 5 4 4 2" xfId="26053" xr:uid="{EDD5B30C-38A4-421D-B2F0-A1CB78B6089B}"/>
    <cellStyle name="Note 2 2 5 4 5" xfId="21625" xr:uid="{B6386A49-B703-4BED-A0B1-C4FF9ABF0A91}"/>
    <cellStyle name="Note 2 2 5 4 5 2" xfId="27812" xr:uid="{0CC568BE-29AC-47E3-9FCF-E5C37D22912E}"/>
    <cellStyle name="Note 2 2 5 4 6" xfId="26941" xr:uid="{D6713F86-A9E4-46A0-B057-5EFE36C7B889}"/>
    <cellStyle name="Note 2 2 5 5" xfId="21185" xr:uid="{00000000-0005-0000-0000-0000B3500000}"/>
    <cellStyle name="Note 2 2 5 5 2" xfId="22918" xr:uid="{AD3A4D3E-5204-4EF7-AD75-59221D6EBA3D}"/>
    <cellStyle name="Note 2 2 5 5 2 2" xfId="25618" xr:uid="{4E8868C7-7BC1-481A-A274-EB4CEF0FE4A7}"/>
    <cellStyle name="Note 2 2 5 5 2 2 2" xfId="30449" xr:uid="{7B54569B-5A1B-4009-A1E5-A36072A2F0FF}"/>
    <cellStyle name="Note 2 2 5 5 2 3" xfId="29105" xr:uid="{D519323C-8005-425F-B538-95B1F99197C9}"/>
    <cellStyle name="Note 2 2 5 5 3" xfId="24302" xr:uid="{FC43F99C-AD7E-41EA-B75E-76CE6A076290}"/>
    <cellStyle name="Note 2 2 5 5 3 2" xfId="26497" xr:uid="{BB5ACCF7-167B-489A-9A2B-0B6442E1D78C}"/>
    <cellStyle name="Note 2 2 5 5 4" xfId="22063" xr:uid="{9B860162-54E1-40C2-BB9C-A0340CD6480E}"/>
    <cellStyle name="Note 2 2 5 5 4 2" xfId="28250" xr:uid="{001BCBAC-C46D-41F1-9AF6-34B2557B51D8}"/>
    <cellStyle name="Note 2 2 5 5 5" xfId="24763" xr:uid="{687BB88C-3AD7-484B-AFC4-F3E98A63FC0D}"/>
    <cellStyle name="Note 2 2 5 5 5 2" xfId="29597" xr:uid="{9BF953C4-4966-4AD4-8146-E39CBF5EE0C9}"/>
    <cellStyle name="Note 2 2 5 5 6" xfId="27382" xr:uid="{C5BFBC04-2A4A-4993-A45F-43989A1DBBCB}"/>
    <cellStyle name="Note 2 2 5 6" xfId="22477" xr:uid="{3669D1F6-7DAE-4CAE-92D4-4FE62DED3B5C}"/>
    <cellStyle name="Note 2 2 5 6 2" xfId="25177" xr:uid="{951E24A6-625F-4CB8-9916-E1C9C40BA063}"/>
    <cellStyle name="Note 2 2 5 6 2 2" xfId="30008" xr:uid="{4B853928-3F1E-44C0-A302-4CB27B77FB97}"/>
    <cellStyle name="Note 2 2 5 6 3" xfId="28664" xr:uid="{27D293BA-FAD0-4232-B016-BAC217D3300F}"/>
    <cellStyle name="Note 2 2 5 7" xfId="23855" xr:uid="{AD5C7689-8976-40A8-886D-2ED9BF1009AF}"/>
    <cellStyle name="Note 2 2 5 7 2" xfId="26050" xr:uid="{F96F8FFC-ECF9-4766-A0E4-91BFA81A31F9}"/>
    <cellStyle name="Note 2 2 5 8" xfId="21622" xr:uid="{E7F8FC8A-BB86-4593-83EE-2658C187086D}"/>
    <cellStyle name="Note 2 2 5 8 2" xfId="27809" xr:uid="{4C31A4B7-8A88-41F5-A99B-141BC7F0AA80}"/>
    <cellStyle name="Note 2 2 5 9" xfId="26938" xr:uid="{83B8C75D-AE44-4AFD-800E-FCA58193B9FC}"/>
    <cellStyle name="Note 2 2 6" xfId="20430" xr:uid="{00000000-0005-0000-0000-0000B4500000}"/>
    <cellStyle name="Note 2 2 6 2" xfId="21181" xr:uid="{00000000-0005-0000-0000-0000B5500000}"/>
    <cellStyle name="Note 2 2 6 2 2" xfId="22914" xr:uid="{AD51FFDE-0A15-4A23-A1FC-75DAD1CB0A74}"/>
    <cellStyle name="Note 2 2 6 2 2 2" xfId="25614" xr:uid="{342014C4-063A-468E-85A6-ED1B47CF1A87}"/>
    <cellStyle name="Note 2 2 6 2 2 2 2" xfId="30445" xr:uid="{46B3BD64-5172-4BBA-8096-F54277138397}"/>
    <cellStyle name="Note 2 2 6 2 2 3" xfId="29101" xr:uid="{75AC7C34-237D-4588-8BAF-DA17E22D32A0}"/>
    <cellStyle name="Note 2 2 6 2 3" xfId="24298" xr:uid="{408FB3C2-ACAC-4825-9D5B-D92503DBD130}"/>
    <cellStyle name="Note 2 2 6 2 3 2" xfId="26493" xr:uid="{51861299-92E1-4666-BD5B-597D0F6EA67F}"/>
    <cellStyle name="Note 2 2 6 2 4" xfId="22059" xr:uid="{57128497-AE6E-442D-9A3D-0B68D5678DEB}"/>
    <cellStyle name="Note 2 2 6 2 4 2" xfId="28246" xr:uid="{C495A9E5-BC94-4D52-8B87-D485C8766724}"/>
    <cellStyle name="Note 2 2 6 2 5" xfId="24759" xr:uid="{FABE868D-A9D7-4FB1-B2B3-9BAE25B92C41}"/>
    <cellStyle name="Note 2 2 6 2 5 2" xfId="29593" xr:uid="{3954AFB5-561E-4B78-BB8F-6F442963E004}"/>
    <cellStyle name="Note 2 2 6 2 6" xfId="27378" xr:uid="{0478AEA7-5BB4-4636-9E3F-AA1C3EA6FB59}"/>
    <cellStyle name="Note 2 2 6 3" xfId="22481" xr:uid="{7C258225-DEB7-4F12-9B5E-485062A2119A}"/>
    <cellStyle name="Note 2 2 6 3 2" xfId="25181" xr:uid="{AB04D71F-306C-4CD9-BDD5-4643219085BB}"/>
    <cellStyle name="Note 2 2 6 3 2 2" xfId="30012" xr:uid="{424CF031-B8E3-456C-B43D-9F0514C3881A}"/>
    <cellStyle name="Note 2 2 6 3 3" xfId="28668" xr:uid="{51202E77-54CC-46A4-9AF5-5D3B8C0D87B6}"/>
    <cellStyle name="Note 2 2 6 4" xfId="23859" xr:uid="{45CCED38-F5BB-425B-8153-96568D897925}"/>
    <cellStyle name="Note 2 2 6 4 2" xfId="26054" xr:uid="{2FEC46C4-54E2-451C-8A8B-E37872231136}"/>
    <cellStyle name="Note 2 2 6 5" xfId="21626" xr:uid="{F2638B1D-0C9E-458A-9913-F5A929192DA1}"/>
    <cellStyle name="Note 2 2 6 5 2" xfId="27813" xr:uid="{89857DF4-B601-4F7C-B580-9482C984F87A}"/>
    <cellStyle name="Note 2 2 6 6" xfId="26942" xr:uid="{8F523625-03A7-4DAD-AD02-CAE133A42D15}"/>
    <cellStyle name="Note 2 2 7" xfId="20431" xr:uid="{00000000-0005-0000-0000-0000B6500000}"/>
    <cellStyle name="Note 2 2 7 2" xfId="21180" xr:uid="{00000000-0005-0000-0000-0000B7500000}"/>
    <cellStyle name="Note 2 2 7 2 2" xfId="22913" xr:uid="{D85A7A8F-CDF2-4438-926B-6B9264533188}"/>
    <cellStyle name="Note 2 2 7 2 2 2" xfId="25613" xr:uid="{E4461A89-3EAE-433D-9553-457B9573A58C}"/>
    <cellStyle name="Note 2 2 7 2 2 2 2" xfId="30444" xr:uid="{D4FD6048-5219-4367-AB9A-FF08BAC29B7A}"/>
    <cellStyle name="Note 2 2 7 2 2 3" xfId="29100" xr:uid="{978747AA-96DD-4507-80AF-86FB5586BE37}"/>
    <cellStyle name="Note 2 2 7 2 3" xfId="24297" xr:uid="{B557B162-65F4-4260-B04B-A6F5267A7D89}"/>
    <cellStyle name="Note 2 2 7 2 3 2" xfId="26492" xr:uid="{D340C0A7-8FDA-46BE-A155-B108C223EA1C}"/>
    <cellStyle name="Note 2 2 7 2 4" xfId="22058" xr:uid="{2F6161A3-4989-4407-8D85-16329C604BD9}"/>
    <cellStyle name="Note 2 2 7 2 4 2" xfId="28245" xr:uid="{61C8F554-AA7A-45CC-9438-D385E77417EA}"/>
    <cellStyle name="Note 2 2 7 2 5" xfId="24758" xr:uid="{6D0AAAC1-5D2D-4F4D-B0D1-350E7B6292E6}"/>
    <cellStyle name="Note 2 2 7 2 5 2" xfId="29592" xr:uid="{F58213EF-9822-4417-945F-6DC994DB4B0E}"/>
    <cellStyle name="Note 2 2 7 2 6" xfId="27377" xr:uid="{3EB57034-DD10-4AEB-90B4-469378484947}"/>
    <cellStyle name="Note 2 2 7 3" xfId="22482" xr:uid="{2EA9E8AE-07E2-4279-B31E-440248D64D80}"/>
    <cellStyle name="Note 2 2 7 3 2" xfId="25182" xr:uid="{08D53AD8-633C-4B52-A3C7-3F00ED8CD52F}"/>
    <cellStyle name="Note 2 2 7 3 2 2" xfId="30013" xr:uid="{E9789F60-4B50-40C3-B3B7-3DD44554D800}"/>
    <cellStyle name="Note 2 2 7 3 3" xfId="28669" xr:uid="{BDB8E392-C809-4955-BE95-15A37568FC51}"/>
    <cellStyle name="Note 2 2 7 4" xfId="23860" xr:uid="{F0B4BDD3-370B-4015-83FE-CC10D2A23EDF}"/>
    <cellStyle name="Note 2 2 7 4 2" xfId="26055" xr:uid="{93E25EFA-3D88-414A-BC11-C0C3905DCF74}"/>
    <cellStyle name="Note 2 2 7 5" xfId="21627" xr:uid="{FB7CEF33-B5A9-4422-ADE4-1849DEC1E525}"/>
    <cellStyle name="Note 2 2 7 5 2" xfId="27814" xr:uid="{E93634A0-34E7-4A52-B249-EA39A9DFB925}"/>
    <cellStyle name="Note 2 2 7 6" xfId="26943" xr:uid="{7B6D2CF4-5EAF-4BE7-83B2-DAFF6EE1EB2A}"/>
    <cellStyle name="Note 2 2 8" xfId="20432" xr:uid="{00000000-0005-0000-0000-0000B8500000}"/>
    <cellStyle name="Note 2 2 8 2" xfId="21179" xr:uid="{00000000-0005-0000-0000-0000B9500000}"/>
    <cellStyle name="Note 2 2 8 2 2" xfId="22912" xr:uid="{51219A60-572B-494A-8D9F-F266447EA498}"/>
    <cellStyle name="Note 2 2 8 2 2 2" xfId="25612" xr:uid="{EC2D0067-1A94-4E11-BE08-E73A8DAAEFC8}"/>
    <cellStyle name="Note 2 2 8 2 2 2 2" xfId="30443" xr:uid="{2125297E-392A-4807-8ABB-12D59AD6697B}"/>
    <cellStyle name="Note 2 2 8 2 2 3" xfId="29099" xr:uid="{AD3357AF-205E-4FA5-B8A5-C71DC9B08C0E}"/>
    <cellStyle name="Note 2 2 8 2 3" xfId="24296" xr:uid="{F1C66CBD-446D-4F34-9D02-53C979B2C115}"/>
    <cellStyle name="Note 2 2 8 2 3 2" xfId="26491" xr:uid="{0DD5293F-B193-4832-A6B8-73D3F0A13903}"/>
    <cellStyle name="Note 2 2 8 2 4" xfId="22057" xr:uid="{D94FC3DD-48D1-4D7C-BCBF-0D3201025C75}"/>
    <cellStyle name="Note 2 2 8 2 4 2" xfId="28244" xr:uid="{4FE40AFD-D461-4803-8F8B-12AC5D26499B}"/>
    <cellStyle name="Note 2 2 8 2 5" xfId="24757" xr:uid="{1855D9F7-6E49-48B2-8FF4-6F5FCFF32CC9}"/>
    <cellStyle name="Note 2 2 8 2 5 2" xfId="29591" xr:uid="{AE0737FD-FDDD-4C24-953A-AF4FCF09B67A}"/>
    <cellStyle name="Note 2 2 8 2 6" xfId="27376" xr:uid="{9CEA06CF-5A3B-4B91-8050-487FF16E7769}"/>
    <cellStyle name="Note 2 2 8 3" xfId="22483" xr:uid="{7F50EF60-A1A7-48ED-828C-3101EC187CBB}"/>
    <cellStyle name="Note 2 2 8 3 2" xfId="25183" xr:uid="{C9CCEB32-D108-4A49-97A5-5D4D0B87C254}"/>
    <cellStyle name="Note 2 2 8 3 2 2" xfId="30014" xr:uid="{8FCE2D64-524C-4FC0-B40D-7EFE7EE11730}"/>
    <cellStyle name="Note 2 2 8 3 3" xfId="28670" xr:uid="{38952EDE-2FDE-45F0-A262-779443DD98C1}"/>
    <cellStyle name="Note 2 2 8 4" xfId="23861" xr:uid="{CD4FDBB5-A351-480B-A858-89CB9C6AA211}"/>
    <cellStyle name="Note 2 2 8 4 2" xfId="26056" xr:uid="{68151F84-A9D2-4438-BBAF-A877003EA5EF}"/>
    <cellStyle name="Note 2 2 8 5" xfId="21628" xr:uid="{74E38756-0B9A-4C3D-83D8-D44A112C68A9}"/>
    <cellStyle name="Note 2 2 8 5 2" xfId="27815" xr:uid="{CE9FA528-FAAC-4F8A-BEC1-92F092A019F0}"/>
    <cellStyle name="Note 2 2 8 6" xfId="26944" xr:uid="{7BCE01C0-50D5-4EBF-B1F4-BACAE88888A9}"/>
    <cellStyle name="Note 2 2 9" xfId="20433" xr:uid="{00000000-0005-0000-0000-0000BA500000}"/>
    <cellStyle name="Note 2 2 9 2" xfId="21178" xr:uid="{00000000-0005-0000-0000-0000BB500000}"/>
    <cellStyle name="Note 2 2 9 2 2" xfId="22911" xr:uid="{9814FD0A-2CF9-4E12-A094-8F91DB9CF477}"/>
    <cellStyle name="Note 2 2 9 2 2 2" xfId="25611" xr:uid="{FFCF56B3-58C9-4427-86DB-81B77BA99D04}"/>
    <cellStyle name="Note 2 2 9 2 2 2 2" xfId="30442" xr:uid="{7319EAD9-8E9F-4D9C-A9F6-8732EF4013E8}"/>
    <cellStyle name="Note 2 2 9 2 2 3" xfId="29098" xr:uid="{3B631FCB-A064-4EB9-BF69-DAD0662ABF99}"/>
    <cellStyle name="Note 2 2 9 2 3" xfId="24295" xr:uid="{26557FC8-ED5E-4D1B-8AF1-781BA8C24EA2}"/>
    <cellStyle name="Note 2 2 9 2 3 2" xfId="26490" xr:uid="{1C5A90CE-D3B6-419B-9700-5C2F24F155E1}"/>
    <cellStyle name="Note 2 2 9 2 4" xfId="22056" xr:uid="{8758FE4C-84BD-48EB-99B8-8F12FC864A8D}"/>
    <cellStyle name="Note 2 2 9 2 4 2" xfId="28243" xr:uid="{DEF69187-4461-4BBE-906F-4675821BD9C6}"/>
    <cellStyle name="Note 2 2 9 2 5" xfId="24756" xr:uid="{38EB0E85-C9E6-4256-92D3-7B81D7D370F9}"/>
    <cellStyle name="Note 2 2 9 2 5 2" xfId="29590" xr:uid="{8FBF4FF6-3C58-416C-90F2-7F0324A8780C}"/>
    <cellStyle name="Note 2 2 9 2 6" xfId="27375" xr:uid="{CA197EEC-E8C4-4BE6-9D0E-ECD3369A2948}"/>
    <cellStyle name="Note 2 2 9 3" xfId="22484" xr:uid="{6A6633CA-DCD5-479C-AD2D-B711DC9E5906}"/>
    <cellStyle name="Note 2 2 9 3 2" xfId="25184" xr:uid="{8A4637D0-FE9C-4A73-9F6C-27B52EC52FB7}"/>
    <cellStyle name="Note 2 2 9 3 2 2" xfId="30015" xr:uid="{011EA9B4-ED18-4BE0-BD62-6A9FF800BA6D}"/>
    <cellStyle name="Note 2 2 9 3 3" xfId="28671" xr:uid="{7DF1F311-1B0A-43EC-9ED1-DAD23AA18CB3}"/>
    <cellStyle name="Note 2 2 9 4" xfId="23862" xr:uid="{CEB45429-8B44-4F7E-BC8B-04FA7A4CBAA6}"/>
    <cellStyle name="Note 2 2 9 4 2" xfId="26057" xr:uid="{F53DE53C-5710-4815-802B-E05DE440408D}"/>
    <cellStyle name="Note 2 2 9 5" xfId="21629" xr:uid="{61983422-3F87-4AE8-B792-EA58BF79E0D0}"/>
    <cellStyle name="Note 2 2 9 5 2" xfId="27816" xr:uid="{A535BF60-85A6-4327-B0CB-175EEDFA3059}"/>
    <cellStyle name="Note 2 2 9 6" xfId="26945" xr:uid="{99799D3B-DC31-4185-A8EF-D7C9CB55B9F5}"/>
    <cellStyle name="Note 2 20" xfId="23818" xr:uid="{DE5EB659-216F-43BC-94EE-18A6EB6454E2}"/>
    <cellStyle name="Note 2 20 2" xfId="26013" xr:uid="{B7BA64C7-C155-4382-A638-765D1B60378F}"/>
    <cellStyle name="Note 2 21" xfId="21585" xr:uid="{36AD9186-D1DB-47E2-BF00-A41587E6CC8B}"/>
    <cellStyle name="Note 2 21 2" xfId="27772" xr:uid="{4B1FB83B-DC2B-4A14-BB39-3D5F87483440}"/>
    <cellStyle name="Note 2 22" xfId="26901" xr:uid="{973AAF1C-8F73-40BA-B0AB-AD3FE1BF19B3}"/>
    <cellStyle name="Note 2 3" xfId="20434" xr:uid="{00000000-0005-0000-0000-0000BC500000}"/>
    <cellStyle name="Note 2 3 2" xfId="20435" xr:uid="{00000000-0005-0000-0000-0000BD500000}"/>
    <cellStyle name="Note 2 3 2 2" xfId="21177" xr:uid="{00000000-0005-0000-0000-0000BE500000}"/>
    <cellStyle name="Note 2 3 2 2 2" xfId="22910" xr:uid="{36B2A93F-7444-402E-A94E-45813D3B74C2}"/>
    <cellStyle name="Note 2 3 2 2 2 2" xfId="25610" xr:uid="{405D334C-30A3-4258-A494-49B000E2BFE8}"/>
    <cellStyle name="Note 2 3 2 2 2 2 2" xfId="30441" xr:uid="{20D99BCB-7D85-4192-A1B5-5DD58462F1C4}"/>
    <cellStyle name="Note 2 3 2 2 2 3" xfId="29097" xr:uid="{8CCE638D-8802-4715-81CB-8FD8CBAE557D}"/>
    <cellStyle name="Note 2 3 2 2 3" xfId="24294" xr:uid="{00E88E68-A6CF-4AC7-B6DB-B643EEB52EBC}"/>
    <cellStyle name="Note 2 3 2 2 3 2" xfId="26489" xr:uid="{4147E6BE-BE08-40F0-8662-CCA0A5C30E97}"/>
    <cellStyle name="Note 2 3 2 2 4" xfId="22055" xr:uid="{56639E9A-223C-4F8C-B0BE-1354B2854114}"/>
    <cellStyle name="Note 2 3 2 2 4 2" xfId="28242" xr:uid="{763628CE-4A85-446C-9FC3-FEC68BC72B2E}"/>
    <cellStyle name="Note 2 3 2 2 5" xfId="24755" xr:uid="{66772DA8-F5E6-46B9-BB98-78B0AF6A126F}"/>
    <cellStyle name="Note 2 3 2 2 5 2" xfId="29589" xr:uid="{CA24ACBA-E5FD-4C30-941B-5A82761E93B0}"/>
    <cellStyle name="Note 2 3 2 2 6" xfId="27374" xr:uid="{255D95CF-08A2-43D7-B1DA-C2161CA13A98}"/>
    <cellStyle name="Note 2 3 2 3" xfId="22485" xr:uid="{6795C475-1297-433E-9BCD-8CF85D7F2E4D}"/>
    <cellStyle name="Note 2 3 2 3 2" xfId="25185" xr:uid="{0266720E-FF81-4C52-8C93-9A9BA6DEB1C8}"/>
    <cellStyle name="Note 2 3 2 3 2 2" xfId="30016" xr:uid="{1AFB9080-1FFC-4A6E-B550-691D883408D1}"/>
    <cellStyle name="Note 2 3 2 3 3" xfId="28672" xr:uid="{A553C62B-C17E-44E5-8A53-AAC491873B80}"/>
    <cellStyle name="Note 2 3 2 4" xfId="23863" xr:uid="{7B2A0F90-32E4-4B22-983B-877548CBD6C0}"/>
    <cellStyle name="Note 2 3 2 4 2" xfId="26058" xr:uid="{00EC28FA-1EA1-454B-9B3F-EB6D5D2FCF38}"/>
    <cellStyle name="Note 2 3 2 5" xfId="21630" xr:uid="{CAE06D69-DFAC-4D6E-9CCD-3C7BE64E9BD6}"/>
    <cellStyle name="Note 2 3 2 5 2" xfId="27817" xr:uid="{2221507A-855B-40CC-A41F-B252BBB54899}"/>
    <cellStyle name="Note 2 3 2 6" xfId="26946" xr:uid="{ACABE0DB-6A4F-434B-AE5E-445E0BE716E3}"/>
    <cellStyle name="Note 2 3 3" xfId="20436" xr:uid="{00000000-0005-0000-0000-0000BF500000}"/>
    <cellStyle name="Note 2 3 3 2" xfId="21176" xr:uid="{00000000-0005-0000-0000-0000C0500000}"/>
    <cellStyle name="Note 2 3 3 2 2" xfId="22909" xr:uid="{0883BEB9-F2CB-4484-A327-7A97AC04BB59}"/>
    <cellStyle name="Note 2 3 3 2 2 2" xfId="25609" xr:uid="{F89D1161-C783-455C-A390-2AA910C5A301}"/>
    <cellStyle name="Note 2 3 3 2 2 2 2" xfId="30440" xr:uid="{618B731C-06C1-4436-98AA-048D042273C1}"/>
    <cellStyle name="Note 2 3 3 2 2 3" xfId="29096" xr:uid="{65B6503C-E766-4C5B-AD70-465C8BDAA01D}"/>
    <cellStyle name="Note 2 3 3 2 3" xfId="24293" xr:uid="{6548562C-7168-4BA3-BF35-8E3B7F841C00}"/>
    <cellStyle name="Note 2 3 3 2 3 2" xfId="26488" xr:uid="{7563DBB2-F23D-491E-97BB-60BC32199912}"/>
    <cellStyle name="Note 2 3 3 2 4" xfId="22054" xr:uid="{B9B15C88-9626-4A98-9A28-232E8D1E1EC8}"/>
    <cellStyle name="Note 2 3 3 2 4 2" xfId="28241" xr:uid="{F47BEFC7-6B53-4027-BB66-76C1C86BDFD3}"/>
    <cellStyle name="Note 2 3 3 2 5" xfId="24754" xr:uid="{FE6146BF-DB45-45D0-95C8-B7D3E891BF43}"/>
    <cellStyle name="Note 2 3 3 2 5 2" xfId="29588" xr:uid="{BB6E5379-93E0-448A-A306-E97F6CAEB55E}"/>
    <cellStyle name="Note 2 3 3 2 6" xfId="27373" xr:uid="{3EA2D91B-101D-4630-A213-1B90462EAF6F}"/>
    <cellStyle name="Note 2 3 3 3" xfId="22486" xr:uid="{DA4A43FA-745E-4924-8C3A-3E43F3FF8B0E}"/>
    <cellStyle name="Note 2 3 3 3 2" xfId="25186" xr:uid="{73D9F8ED-BA10-4BE5-BB3E-BB1AB8B19C6D}"/>
    <cellStyle name="Note 2 3 3 3 2 2" xfId="30017" xr:uid="{059AAB24-276D-4DDD-8421-2473340C98A1}"/>
    <cellStyle name="Note 2 3 3 3 3" xfId="28673" xr:uid="{E303E125-B395-4426-90F4-2CEF35F8F7BE}"/>
    <cellStyle name="Note 2 3 3 4" xfId="23864" xr:uid="{935839E1-9D54-4788-B5AC-CD6A764C75E0}"/>
    <cellStyle name="Note 2 3 3 4 2" xfId="26059" xr:uid="{C4CE7EB5-81A3-4387-9623-D904BBC69B51}"/>
    <cellStyle name="Note 2 3 3 5" xfId="21631" xr:uid="{5F9A8ABB-F936-4B83-A246-315A21DDA7B5}"/>
    <cellStyle name="Note 2 3 3 5 2" xfId="27818" xr:uid="{A3993ABB-B190-42C8-B049-84D04B15CF5F}"/>
    <cellStyle name="Note 2 3 3 6" xfId="26947" xr:uid="{27F6E731-18D6-4380-9979-DC97ECB4B5D2}"/>
    <cellStyle name="Note 2 3 4" xfId="20437" xr:uid="{00000000-0005-0000-0000-0000C1500000}"/>
    <cellStyle name="Note 2 3 4 2" xfId="21175" xr:uid="{00000000-0005-0000-0000-0000C2500000}"/>
    <cellStyle name="Note 2 3 4 2 2" xfId="22908" xr:uid="{80A13716-5CC7-4CC6-BE13-2F1E06205F2F}"/>
    <cellStyle name="Note 2 3 4 2 2 2" xfId="25608" xr:uid="{E13094C4-BD93-4727-A008-E05FCBDC99D6}"/>
    <cellStyle name="Note 2 3 4 2 2 2 2" xfId="30439" xr:uid="{607537B5-2D58-4077-B882-D1F09F3E8498}"/>
    <cellStyle name="Note 2 3 4 2 2 3" xfId="29095" xr:uid="{385E635B-C96C-4465-8C72-B2022EE8D410}"/>
    <cellStyle name="Note 2 3 4 2 3" xfId="24292" xr:uid="{5F49694F-BA7F-42A7-8C3B-6528BE223ACE}"/>
    <cellStyle name="Note 2 3 4 2 3 2" xfId="26487" xr:uid="{AD3573DE-9B76-4302-83A1-081E05013F68}"/>
    <cellStyle name="Note 2 3 4 2 4" xfId="22053" xr:uid="{789FD1EF-42D4-484A-AAAB-A34F2402D4C7}"/>
    <cellStyle name="Note 2 3 4 2 4 2" xfId="28240" xr:uid="{CC2ED2EF-A1A4-4918-94F2-BA76C206AD99}"/>
    <cellStyle name="Note 2 3 4 2 5" xfId="24753" xr:uid="{708972A0-0B9B-4468-8867-2300A3184F42}"/>
    <cellStyle name="Note 2 3 4 2 5 2" xfId="29587" xr:uid="{C9F0980B-747B-4025-A521-999323AA99C5}"/>
    <cellStyle name="Note 2 3 4 2 6" xfId="27372" xr:uid="{45D3B97C-46FC-4228-9188-BCB16B0154AC}"/>
    <cellStyle name="Note 2 3 4 3" xfId="22487" xr:uid="{4AC992BF-EFDD-4926-A65F-241413EB9E4F}"/>
    <cellStyle name="Note 2 3 4 3 2" xfId="25187" xr:uid="{9FAC01DB-41B9-4486-BC81-A0D7D51604CF}"/>
    <cellStyle name="Note 2 3 4 3 2 2" xfId="30018" xr:uid="{5A4A1AED-1D1B-42FA-B4EE-F57A4A50B338}"/>
    <cellStyle name="Note 2 3 4 3 3" xfId="28674" xr:uid="{B12BD9ED-7A8B-43AF-ABBE-76AE0AA8AE88}"/>
    <cellStyle name="Note 2 3 4 4" xfId="23865" xr:uid="{7CF1E1FD-5775-42DD-9C19-703D8C4232FC}"/>
    <cellStyle name="Note 2 3 4 4 2" xfId="26060" xr:uid="{E5D0FBF4-31E7-48C6-89EC-C2A7C949E186}"/>
    <cellStyle name="Note 2 3 4 5" xfId="21632" xr:uid="{E6310060-5698-4122-8205-EE8831FC8FE0}"/>
    <cellStyle name="Note 2 3 4 5 2" xfId="27819" xr:uid="{CE71BB84-C7F2-467D-9E29-10B37ADA99AC}"/>
    <cellStyle name="Note 2 3 4 6" xfId="26948" xr:uid="{DCA646AF-80E9-4DB6-A4D6-A8A2360F1666}"/>
    <cellStyle name="Note 2 3 5" xfId="20438" xr:uid="{00000000-0005-0000-0000-0000C3500000}"/>
    <cellStyle name="Note 2 3 5 2" xfId="21174" xr:uid="{00000000-0005-0000-0000-0000C4500000}"/>
    <cellStyle name="Note 2 3 5 2 2" xfId="22907" xr:uid="{DCD90DE6-A216-4415-B8EF-7F72E26F7C51}"/>
    <cellStyle name="Note 2 3 5 2 2 2" xfId="25607" xr:uid="{F936CC1C-1B8A-4591-BA8B-4BC5C2848D9D}"/>
    <cellStyle name="Note 2 3 5 2 2 2 2" xfId="30438" xr:uid="{E618B1E6-9987-4B46-8D37-76E44D8B1D07}"/>
    <cellStyle name="Note 2 3 5 2 2 3" xfId="29094" xr:uid="{7038FE8F-48A7-4188-A8CD-59AEE8EE0062}"/>
    <cellStyle name="Note 2 3 5 2 3" xfId="24291" xr:uid="{0A253BA1-C941-4D96-931C-430BDB47DF52}"/>
    <cellStyle name="Note 2 3 5 2 3 2" xfId="26486" xr:uid="{59E914D7-548A-49F7-B78C-E023F748FC1E}"/>
    <cellStyle name="Note 2 3 5 2 4" xfId="22052" xr:uid="{7EEF301E-C47C-4F81-856F-3A630B5A89C2}"/>
    <cellStyle name="Note 2 3 5 2 4 2" xfId="28239" xr:uid="{ED56626E-3D8D-461B-902A-41C9A64F2656}"/>
    <cellStyle name="Note 2 3 5 2 5" xfId="24752" xr:uid="{D05156AC-4D32-4D6C-87CC-64CAFC8C012F}"/>
    <cellStyle name="Note 2 3 5 2 5 2" xfId="29586" xr:uid="{73AA5515-2E3E-4AD7-8CEC-7567A65C7CE3}"/>
    <cellStyle name="Note 2 3 5 2 6" xfId="27371" xr:uid="{34016A99-E9E2-496B-B8AB-E6EEA049AA4B}"/>
    <cellStyle name="Note 2 3 5 3" xfId="22488" xr:uid="{144872DF-DB75-4136-8B69-B7082C4B6018}"/>
    <cellStyle name="Note 2 3 5 3 2" xfId="25188" xr:uid="{66E3A90A-CEB1-451B-BE4D-F4BC9787B3A7}"/>
    <cellStyle name="Note 2 3 5 3 2 2" xfId="30019" xr:uid="{0C68AF88-B2DE-49E8-9406-C3DADB5237CB}"/>
    <cellStyle name="Note 2 3 5 3 3" xfId="28675" xr:uid="{A8DC7BF8-2690-47AD-BE2A-87CE07B1074A}"/>
    <cellStyle name="Note 2 3 5 4" xfId="23866" xr:uid="{850BB8BC-2AF4-48F4-972B-1D0901F3D50E}"/>
    <cellStyle name="Note 2 3 5 4 2" xfId="26061" xr:uid="{4C24C3C4-1BAE-4859-8E51-171E3E13F461}"/>
    <cellStyle name="Note 2 3 5 5" xfId="21633" xr:uid="{1823AA29-84C8-4CDD-9223-1008EDD9FAE4}"/>
    <cellStyle name="Note 2 3 5 5 2" xfId="27820" xr:uid="{BFC02F35-2ED3-4FC0-A1B4-69A8927E83F5}"/>
    <cellStyle name="Note 2 3 5 6" xfId="26949" xr:uid="{5E2F8068-4E33-4E52-86DA-43C3B62EB489}"/>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2 2 2 2" xfId="22906" xr:uid="{2A14ADE6-62C7-4F8F-8749-DDCE6D096F58}"/>
    <cellStyle name="Note 2 4 2 2 2 2 2" xfId="25606" xr:uid="{9A837FE7-00AF-40F2-B122-7F47740018CF}"/>
    <cellStyle name="Note 2 4 2 2 2 2 2 2" xfId="30437" xr:uid="{8A7E4C3E-EF47-465D-92FF-C64DACF09B45}"/>
    <cellStyle name="Note 2 4 2 2 2 2 3" xfId="29093" xr:uid="{6BC50D50-FAD3-496E-A947-99B1E2F5A1D7}"/>
    <cellStyle name="Note 2 4 2 2 2 3" xfId="24290" xr:uid="{009461C2-DE06-4E58-A172-E9899C9EB69B}"/>
    <cellStyle name="Note 2 4 2 2 2 3 2" xfId="26485" xr:uid="{1FAD4011-31D9-4728-BBF8-97BE7A6877E1}"/>
    <cellStyle name="Note 2 4 2 2 2 4" xfId="22051" xr:uid="{49ABDA66-3E38-4E42-8050-0C5B79F2CF66}"/>
    <cellStyle name="Note 2 4 2 2 2 4 2" xfId="28238" xr:uid="{EC8085BE-E5C1-45E1-BD1C-2A88B9CA75A4}"/>
    <cellStyle name="Note 2 4 2 2 2 5" xfId="24751" xr:uid="{1FB73B6D-0C81-48AF-8F65-0F898F5D046D}"/>
    <cellStyle name="Note 2 4 2 2 2 5 2" xfId="29585" xr:uid="{0C34F825-1192-4A57-A474-22E978B4D368}"/>
    <cellStyle name="Note 2 4 2 2 2 6" xfId="27370" xr:uid="{E765F147-51D9-488C-9E02-20DF7886C5B5}"/>
    <cellStyle name="Note 2 4 2 2 3" xfId="22489" xr:uid="{CCDDE05C-2810-43A2-A920-EBE4C09FA8D4}"/>
    <cellStyle name="Note 2 4 2 2 3 2" xfId="25189" xr:uid="{1EB6EF46-5F78-4B58-B9B4-28F3AFE3C8B3}"/>
    <cellStyle name="Note 2 4 2 2 3 2 2" xfId="30020" xr:uid="{A9924243-3DD3-40D3-ABC3-4EA968A53D15}"/>
    <cellStyle name="Note 2 4 2 2 3 3" xfId="28676" xr:uid="{C50B7C82-7888-48A5-844E-24794D599FEB}"/>
    <cellStyle name="Note 2 4 2 2 4" xfId="23867" xr:uid="{46EEF59F-A984-496C-9887-BAEF6F3F366A}"/>
    <cellStyle name="Note 2 4 2 2 4 2" xfId="26062" xr:uid="{34FAA2B3-1830-454C-968D-DE624D78EF58}"/>
    <cellStyle name="Note 2 4 2 2 5" xfId="21634" xr:uid="{08B09AA1-5747-417A-800F-B5DA12AD44B4}"/>
    <cellStyle name="Note 2 4 2 2 5 2" xfId="27821" xr:uid="{9A8B1664-BAFA-493E-ABE6-6F362814F9CC}"/>
    <cellStyle name="Note 2 4 2 2 6" xfId="26950" xr:uid="{B056BD14-D9EA-4E22-B2CA-57B07802462C}"/>
    <cellStyle name="Note 2 4 3" xfId="20442" xr:uid="{00000000-0005-0000-0000-0000C9500000}"/>
    <cellStyle name="Note 2 4 3 2" xfId="20443" xr:uid="{00000000-0005-0000-0000-0000CA500000}"/>
    <cellStyle name="Note 2 4 3 2 2" xfId="21172" xr:uid="{00000000-0005-0000-0000-0000CB500000}"/>
    <cellStyle name="Note 2 4 3 2 2 2" xfId="22905" xr:uid="{3080E5BE-D724-4AE8-8E4A-FEB4074603E0}"/>
    <cellStyle name="Note 2 4 3 2 2 2 2" xfId="25605" xr:uid="{ADC2C452-051F-4C71-AA50-89C5EAA66AE2}"/>
    <cellStyle name="Note 2 4 3 2 2 2 2 2" xfId="30436" xr:uid="{3EE482B4-FB92-4A61-B24B-CE75563001A3}"/>
    <cellStyle name="Note 2 4 3 2 2 2 3" xfId="29092" xr:uid="{D7BA583F-369D-41D4-B6FE-E48670D3D67F}"/>
    <cellStyle name="Note 2 4 3 2 2 3" xfId="24289" xr:uid="{FE70965B-BEED-4FC4-A5B1-58CD4F2D0FB9}"/>
    <cellStyle name="Note 2 4 3 2 2 3 2" xfId="26484" xr:uid="{48C2E379-6628-4904-B964-3906465DFF72}"/>
    <cellStyle name="Note 2 4 3 2 2 4" xfId="22050" xr:uid="{8335FAF4-E6C2-4623-B6AE-3A36013CA853}"/>
    <cellStyle name="Note 2 4 3 2 2 4 2" xfId="28237" xr:uid="{92974D15-FBCF-4145-B364-8D4DEB23DE19}"/>
    <cellStyle name="Note 2 4 3 2 2 5" xfId="24750" xr:uid="{90EA3252-4445-4F1D-932D-CE0B5C7CDAA4}"/>
    <cellStyle name="Note 2 4 3 2 2 5 2" xfId="29584" xr:uid="{1765FD38-2843-47DC-8B4A-B96436588437}"/>
    <cellStyle name="Note 2 4 3 2 2 6" xfId="27369" xr:uid="{5890B9AF-8ED5-462A-BFAA-93A60DF5EC97}"/>
    <cellStyle name="Note 2 4 3 2 3" xfId="22490" xr:uid="{74E82946-4257-4C6B-A28C-41E6CF591A39}"/>
    <cellStyle name="Note 2 4 3 2 3 2" xfId="25190" xr:uid="{1FA92F69-F788-46CC-ACD9-F1480B0A0D0A}"/>
    <cellStyle name="Note 2 4 3 2 3 2 2" xfId="30021" xr:uid="{769AF398-7901-4612-BE28-9AC8C9AB7D1C}"/>
    <cellStyle name="Note 2 4 3 2 3 3" xfId="28677" xr:uid="{E64CC6FD-C4CC-47B2-BFF6-5D60C8A7E1EC}"/>
    <cellStyle name="Note 2 4 3 2 4" xfId="23868" xr:uid="{89BA9805-5AD7-41FB-BBD0-2CF73D3562E5}"/>
    <cellStyle name="Note 2 4 3 2 4 2" xfId="26063" xr:uid="{E2FEC7BD-4BB4-4C4B-ACFC-655F4E88214C}"/>
    <cellStyle name="Note 2 4 3 2 5" xfId="21635" xr:uid="{C56E381F-FEBB-495B-A480-1E9FF23DEC8D}"/>
    <cellStyle name="Note 2 4 3 2 5 2" xfId="27822" xr:uid="{FE822123-585E-4101-B526-A7D622885205}"/>
    <cellStyle name="Note 2 4 3 2 6" xfId="26951" xr:uid="{686CF508-FD67-4764-80E5-381C3B772EF3}"/>
    <cellStyle name="Note 2 4 4" xfId="20444" xr:uid="{00000000-0005-0000-0000-0000CC500000}"/>
    <cellStyle name="Note 2 4 4 2" xfId="20445" xr:uid="{00000000-0005-0000-0000-0000CD500000}"/>
    <cellStyle name="Note 2 4 4 2 2" xfId="21171" xr:uid="{00000000-0005-0000-0000-0000CE500000}"/>
    <cellStyle name="Note 2 4 4 2 2 2" xfId="22904" xr:uid="{739C002E-78B1-42CE-8690-ACF669653B98}"/>
    <cellStyle name="Note 2 4 4 2 2 2 2" xfId="25604" xr:uid="{06407725-5E04-4262-9BE9-8817DF0B4D04}"/>
    <cellStyle name="Note 2 4 4 2 2 2 2 2" xfId="30435" xr:uid="{319119B6-7B7E-4A59-9920-69E484FE5041}"/>
    <cellStyle name="Note 2 4 4 2 2 2 3" xfId="29091" xr:uid="{8D41DC29-4EFA-40F7-B0CA-93D053213D39}"/>
    <cellStyle name="Note 2 4 4 2 2 3" xfId="24288" xr:uid="{240A988B-2B22-4CA5-B639-43680EC4E1C7}"/>
    <cellStyle name="Note 2 4 4 2 2 3 2" xfId="26483" xr:uid="{4AFF53EF-709D-4C6F-A3DC-8928E5C6DA20}"/>
    <cellStyle name="Note 2 4 4 2 2 4" xfId="22049" xr:uid="{3A749D1F-810A-4E98-A49B-1B5A798AC13D}"/>
    <cellStyle name="Note 2 4 4 2 2 4 2" xfId="28236" xr:uid="{254B84B6-D1DE-48B8-A36C-56A3B0353659}"/>
    <cellStyle name="Note 2 4 4 2 2 5" xfId="24749" xr:uid="{F78BD70A-0F53-46DD-8A5E-37E7672F80B3}"/>
    <cellStyle name="Note 2 4 4 2 2 5 2" xfId="29583" xr:uid="{4E5F77BC-32E0-460A-A198-F321B30C843B}"/>
    <cellStyle name="Note 2 4 4 2 2 6" xfId="27368" xr:uid="{27314368-C4C9-4AFD-8573-249583979120}"/>
    <cellStyle name="Note 2 4 4 2 3" xfId="22491" xr:uid="{3E343C0D-7771-4ADE-A85C-16BBA795563A}"/>
    <cellStyle name="Note 2 4 4 2 3 2" xfId="25191" xr:uid="{977E0795-49FB-445E-81ED-0EF9AE4BBDFE}"/>
    <cellStyle name="Note 2 4 4 2 3 2 2" xfId="30022" xr:uid="{9FC26933-434F-460E-8EB0-94142FDF2D6F}"/>
    <cellStyle name="Note 2 4 4 2 3 3" xfId="28678" xr:uid="{0EBD6BDE-A67D-46BB-AFD0-E2776D7B39AB}"/>
    <cellStyle name="Note 2 4 4 2 4" xfId="23869" xr:uid="{7D8ECB1A-CD11-411A-A1A2-FB64D6174DEB}"/>
    <cellStyle name="Note 2 4 4 2 4 2" xfId="26064" xr:uid="{876A33A8-4493-4D91-A02F-18AE4A5533BC}"/>
    <cellStyle name="Note 2 4 4 2 5" xfId="21636" xr:uid="{F115D749-9E86-4FF7-B07E-0F7D1214DB42}"/>
    <cellStyle name="Note 2 4 4 2 5 2" xfId="27823" xr:uid="{3A2FFB60-6D70-440F-AF47-50D085F75F67}"/>
    <cellStyle name="Note 2 4 4 2 6" xfId="26952" xr:uid="{B98EB317-DD38-4838-A3DA-E34BD3A33619}"/>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4 7 2 2" xfId="22903" xr:uid="{4AA4DEE6-24FD-4E1C-A749-4BB38389778E}"/>
    <cellStyle name="Note 2 4 7 2 2 2" xfId="25603" xr:uid="{939321DE-80AB-4FA9-98CF-31BDE0795E43}"/>
    <cellStyle name="Note 2 4 7 2 2 2 2" xfId="30434" xr:uid="{E85291F2-83EF-41C0-9111-12EBC4CD1C24}"/>
    <cellStyle name="Note 2 4 7 2 2 3" xfId="29090" xr:uid="{EDFFA17A-91FC-471B-A0A9-46607D7CFAAA}"/>
    <cellStyle name="Note 2 4 7 2 3" xfId="24287" xr:uid="{C41EB452-8CCB-4C7E-8E5C-ECD3F96AE75E}"/>
    <cellStyle name="Note 2 4 7 2 3 2" xfId="26482" xr:uid="{73B97C7C-91D4-4A89-B7FC-D8783F960B00}"/>
    <cellStyle name="Note 2 4 7 2 4" xfId="22048" xr:uid="{354DE7FB-8910-417B-A354-CA9EFFC9EE46}"/>
    <cellStyle name="Note 2 4 7 2 4 2" xfId="28235" xr:uid="{436211FC-36EA-4EB4-84AD-35626828CBA9}"/>
    <cellStyle name="Note 2 4 7 2 5" xfId="24748" xr:uid="{913ADA1B-A355-4D1E-B293-9BA997D82BE7}"/>
    <cellStyle name="Note 2 4 7 2 5 2" xfId="29582" xr:uid="{AC29425C-2ED9-4D81-8F16-CF9DFF5E58E5}"/>
    <cellStyle name="Note 2 4 7 2 6" xfId="27367" xr:uid="{32352B81-B8A8-4579-919D-C72242758D43}"/>
    <cellStyle name="Note 2 4 7 3" xfId="22492" xr:uid="{C8E34774-25C7-4481-B425-6B52DFB1D8C6}"/>
    <cellStyle name="Note 2 4 7 3 2" xfId="25192" xr:uid="{0A278473-0BDF-4327-AE6E-4DD53AA01CF5}"/>
    <cellStyle name="Note 2 4 7 3 2 2" xfId="30023" xr:uid="{60291C32-C97D-412C-93F8-FE7EBB8FF469}"/>
    <cellStyle name="Note 2 4 7 3 3" xfId="28679" xr:uid="{5CB30660-D865-4F02-830A-BA81553A6274}"/>
    <cellStyle name="Note 2 4 7 4" xfId="23870" xr:uid="{50A64FCB-3E53-4507-A742-02A1851645B7}"/>
    <cellStyle name="Note 2 4 7 4 2" xfId="26065" xr:uid="{1A9EC13C-193F-416B-ABDC-BA8F673E41A6}"/>
    <cellStyle name="Note 2 4 7 5" xfId="21637" xr:uid="{AE80528E-AD6D-4E30-BBFA-3A654C7C8AAC}"/>
    <cellStyle name="Note 2 4 7 5 2" xfId="27824" xr:uid="{866D4765-7B66-42EE-AB09-9527A737B198}"/>
    <cellStyle name="Note 2 4 7 6" xfId="26953" xr:uid="{FA6FE74F-6EA1-4FE8-8B26-1CC83DC77052}"/>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2 2 2 2" xfId="22902" xr:uid="{4C6EE15D-7512-4479-BF51-17AB8E3F1C6F}"/>
    <cellStyle name="Note 2 5 2 2 2 2 2" xfId="25602" xr:uid="{6E599FC4-7EC3-447D-A177-CD83F8BC5391}"/>
    <cellStyle name="Note 2 5 2 2 2 2 2 2" xfId="30433" xr:uid="{7B5FF886-9FDB-4A53-BD1D-512494A221BD}"/>
    <cellStyle name="Note 2 5 2 2 2 2 3" xfId="29089" xr:uid="{7DEC1CCC-471C-4C51-AB15-5B5A23E44E41}"/>
    <cellStyle name="Note 2 5 2 2 2 3" xfId="24286" xr:uid="{EFEFB987-435E-4A44-ACD6-663F840D1B66}"/>
    <cellStyle name="Note 2 5 2 2 2 3 2" xfId="26481" xr:uid="{37AA3EF7-2FF3-4F51-A101-C3B9E53E28EE}"/>
    <cellStyle name="Note 2 5 2 2 2 4" xfId="22047" xr:uid="{2D5AEDA6-FC02-400F-BC05-932784D6ECD2}"/>
    <cellStyle name="Note 2 5 2 2 2 4 2" xfId="28234" xr:uid="{BAD7167D-B309-4CBD-9761-35A1F2E80671}"/>
    <cellStyle name="Note 2 5 2 2 2 5" xfId="24747" xr:uid="{0BC574FB-B1BC-4E71-B67D-369662FCB084}"/>
    <cellStyle name="Note 2 5 2 2 2 5 2" xfId="29581" xr:uid="{84BB0478-DB8A-41D5-81C5-35F2B7CDA260}"/>
    <cellStyle name="Note 2 5 2 2 2 6" xfId="27366" xr:uid="{BBE2BB72-22FC-4D06-8022-6039ED8E8318}"/>
    <cellStyle name="Note 2 5 2 2 3" xfId="22493" xr:uid="{DF62297A-CD2D-4901-8363-AEF6F26FC25B}"/>
    <cellStyle name="Note 2 5 2 2 3 2" xfId="25193" xr:uid="{22BCFEDA-F5AC-4E8E-9F51-66235B25F463}"/>
    <cellStyle name="Note 2 5 2 2 3 2 2" xfId="30024" xr:uid="{CD1C81C1-CA77-44C2-9BC3-1D34CE10AF19}"/>
    <cellStyle name="Note 2 5 2 2 3 3" xfId="28680" xr:uid="{E35A1EFD-3205-48E4-9075-3D109A87CCA1}"/>
    <cellStyle name="Note 2 5 2 2 4" xfId="23871" xr:uid="{E1585BF6-8C17-4F95-B4A8-833A8F15163B}"/>
    <cellStyle name="Note 2 5 2 2 4 2" xfId="26066" xr:uid="{15C4A884-8D3D-4F5E-8757-A49EF1F54656}"/>
    <cellStyle name="Note 2 5 2 2 5" xfId="21638" xr:uid="{9441981E-E538-403D-9BD9-F314F9801072}"/>
    <cellStyle name="Note 2 5 2 2 5 2" xfId="27825" xr:uid="{C18DE9CB-9340-44DE-A93E-A351B7A533D8}"/>
    <cellStyle name="Note 2 5 2 2 6" xfId="26954" xr:uid="{0CA595F4-355B-48B7-A1CF-7989CD8981F8}"/>
    <cellStyle name="Note 2 5 3" xfId="20452" xr:uid="{00000000-0005-0000-0000-0000D7500000}"/>
    <cellStyle name="Note 2 5 3 2" xfId="20453" xr:uid="{00000000-0005-0000-0000-0000D8500000}"/>
    <cellStyle name="Note 2 5 3 2 2" xfId="21168" xr:uid="{00000000-0005-0000-0000-0000D9500000}"/>
    <cellStyle name="Note 2 5 3 2 2 2" xfId="22901" xr:uid="{C06A0647-5D10-4947-AAAA-43ADCCDD734E}"/>
    <cellStyle name="Note 2 5 3 2 2 2 2" xfId="25601" xr:uid="{E292BCFE-67CE-4CED-85CE-42FE463B12F7}"/>
    <cellStyle name="Note 2 5 3 2 2 2 2 2" xfId="30432" xr:uid="{97D1694E-D528-477F-AE65-07D7D2EC1B97}"/>
    <cellStyle name="Note 2 5 3 2 2 2 3" xfId="29088" xr:uid="{AE3D0F65-9D4F-4B0D-BE1A-A104E37C4FEE}"/>
    <cellStyle name="Note 2 5 3 2 2 3" xfId="24285" xr:uid="{EB0FFF10-9C63-4DB8-AFDA-2A0F8E381255}"/>
    <cellStyle name="Note 2 5 3 2 2 3 2" xfId="26480" xr:uid="{4B7D923E-F061-4746-BD13-BF1419BB1FBC}"/>
    <cellStyle name="Note 2 5 3 2 2 4" xfId="22046" xr:uid="{6D37C6C6-A9B9-42DF-BD0C-98E4BC0E2C39}"/>
    <cellStyle name="Note 2 5 3 2 2 4 2" xfId="28233" xr:uid="{6EA7D497-5445-463B-B10B-416A77BBA9A5}"/>
    <cellStyle name="Note 2 5 3 2 2 5" xfId="24746" xr:uid="{414EA8DB-0213-4110-93C5-826B1E8C2ACB}"/>
    <cellStyle name="Note 2 5 3 2 2 5 2" xfId="29580" xr:uid="{24EB22B5-1EEB-4B61-807F-7ECC728A5240}"/>
    <cellStyle name="Note 2 5 3 2 2 6" xfId="27365" xr:uid="{4443DA90-F360-406D-AB5C-33862D0182EC}"/>
    <cellStyle name="Note 2 5 3 2 3" xfId="22494" xr:uid="{1EE40FB0-2403-41B7-A930-D2724B6641DD}"/>
    <cellStyle name="Note 2 5 3 2 3 2" xfId="25194" xr:uid="{9AA00A90-BBAD-4EFA-8D83-E0395C2EB3C2}"/>
    <cellStyle name="Note 2 5 3 2 3 2 2" xfId="30025" xr:uid="{F0F9AC97-AD76-46BE-A032-F42245C6A2C3}"/>
    <cellStyle name="Note 2 5 3 2 3 3" xfId="28681" xr:uid="{D68752D1-6D2E-497E-9740-A99F14A1F32E}"/>
    <cellStyle name="Note 2 5 3 2 4" xfId="23872" xr:uid="{BD184E79-9C16-4D37-BADF-F2627556CB45}"/>
    <cellStyle name="Note 2 5 3 2 4 2" xfId="26067" xr:uid="{DA42AAEC-4CBF-43B5-B2A6-5453D96D4ECE}"/>
    <cellStyle name="Note 2 5 3 2 5" xfId="21639" xr:uid="{7BB9E255-4E70-4BCF-997D-B06801CBC249}"/>
    <cellStyle name="Note 2 5 3 2 5 2" xfId="27826" xr:uid="{5C65FFCA-B636-48EC-8814-6ABC64A8C590}"/>
    <cellStyle name="Note 2 5 3 2 6" xfId="26955" xr:uid="{FA924B00-01AA-4D53-AE4D-CF4F2FF839FD}"/>
    <cellStyle name="Note 2 5 4" xfId="20454" xr:uid="{00000000-0005-0000-0000-0000DA500000}"/>
    <cellStyle name="Note 2 5 4 2" xfId="20455" xr:uid="{00000000-0005-0000-0000-0000DB500000}"/>
    <cellStyle name="Note 2 5 4 2 2" xfId="21167" xr:uid="{00000000-0005-0000-0000-0000DC500000}"/>
    <cellStyle name="Note 2 5 4 2 2 2" xfId="22900" xr:uid="{FCCE4FEC-1F41-4732-997A-415CBFECA02D}"/>
    <cellStyle name="Note 2 5 4 2 2 2 2" xfId="25600" xr:uid="{AC65DA52-F0C9-4BB8-A8B1-FA9C3BA7D29F}"/>
    <cellStyle name="Note 2 5 4 2 2 2 2 2" xfId="30431" xr:uid="{CD71E72C-ADF4-4500-9BF5-83F4907F22BF}"/>
    <cellStyle name="Note 2 5 4 2 2 2 3" xfId="29087" xr:uid="{8995A47F-3577-46F1-A2B3-263A370A4904}"/>
    <cellStyle name="Note 2 5 4 2 2 3" xfId="24284" xr:uid="{FF949CDA-6E81-4A3A-B415-C20CCEBF4113}"/>
    <cellStyle name="Note 2 5 4 2 2 3 2" xfId="26479" xr:uid="{DC934B6B-B394-4044-B6AF-45BE7A9057C4}"/>
    <cellStyle name="Note 2 5 4 2 2 4" xfId="22045" xr:uid="{E4A2D634-269A-45B5-8326-A34A6B66CC40}"/>
    <cellStyle name="Note 2 5 4 2 2 4 2" xfId="28232" xr:uid="{133291C4-16EA-459C-BE04-C7E235A724AD}"/>
    <cellStyle name="Note 2 5 4 2 2 5" xfId="24745" xr:uid="{4D9A4AE6-0815-41EF-A372-7AB7374AA849}"/>
    <cellStyle name="Note 2 5 4 2 2 5 2" xfId="29579" xr:uid="{36A7AE2A-EE1E-4842-B304-AA5095F7ECA5}"/>
    <cellStyle name="Note 2 5 4 2 2 6" xfId="27364" xr:uid="{3D9D0732-CA7F-4DDD-81B2-EEEA1E275568}"/>
    <cellStyle name="Note 2 5 4 2 3" xfId="22495" xr:uid="{926ACF69-331A-4354-9994-4AA4B6DB0071}"/>
    <cellStyle name="Note 2 5 4 2 3 2" xfId="25195" xr:uid="{C28895A8-8A2C-4DC2-8BF6-FCE09C4E9994}"/>
    <cellStyle name="Note 2 5 4 2 3 2 2" xfId="30026" xr:uid="{A93484B6-6772-457F-B8A1-257BA97E55B9}"/>
    <cellStyle name="Note 2 5 4 2 3 3" xfId="28682" xr:uid="{9D97C269-AD97-4915-A27F-5428DEFDB09F}"/>
    <cellStyle name="Note 2 5 4 2 4" xfId="23873" xr:uid="{591F76A9-16BD-4F25-81AE-6D6B7843056D}"/>
    <cellStyle name="Note 2 5 4 2 4 2" xfId="26068" xr:uid="{D62CAAF8-D15B-415A-AE81-14302A60D129}"/>
    <cellStyle name="Note 2 5 4 2 5" xfId="21640" xr:uid="{2B62EEA0-D847-45FF-A37C-024731422FB5}"/>
    <cellStyle name="Note 2 5 4 2 5 2" xfId="27827" xr:uid="{B4C07DB6-13D1-4913-9A7D-5D92F511DCBE}"/>
    <cellStyle name="Note 2 5 4 2 6" xfId="26956" xr:uid="{3D461A90-5755-4E1A-8243-6E5F3C414C37}"/>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5 7 2 2" xfId="22899" xr:uid="{14EA7D96-2C9F-4357-B918-32469A4D5747}"/>
    <cellStyle name="Note 2 5 7 2 2 2" xfId="25599" xr:uid="{5A735F46-5EEA-4A97-8D86-1213A01DE1F2}"/>
    <cellStyle name="Note 2 5 7 2 2 2 2" xfId="30430" xr:uid="{F5E03277-22EB-4D71-988B-301FF4A95C9F}"/>
    <cellStyle name="Note 2 5 7 2 2 3" xfId="29086" xr:uid="{192CD2FD-AA14-495D-B22E-318EB110EFAB}"/>
    <cellStyle name="Note 2 5 7 2 3" xfId="24283" xr:uid="{6635BCC7-B9C2-414E-A40E-56D4D836CA48}"/>
    <cellStyle name="Note 2 5 7 2 3 2" xfId="26478" xr:uid="{613BCCDC-BCCF-4DFA-AE99-CBFD977181B9}"/>
    <cellStyle name="Note 2 5 7 2 4" xfId="22044" xr:uid="{C8E0A2F7-26B5-4E6D-933C-58938DD9CD28}"/>
    <cellStyle name="Note 2 5 7 2 4 2" xfId="28231" xr:uid="{89B40D82-A216-480C-B04C-9D7CA9F356D9}"/>
    <cellStyle name="Note 2 5 7 2 5" xfId="24744" xr:uid="{61EE6152-421B-42EC-8C6F-88AF500A6EE8}"/>
    <cellStyle name="Note 2 5 7 2 5 2" xfId="29578" xr:uid="{89FCF535-AF6E-469E-BC16-09D9F0B3DC42}"/>
    <cellStyle name="Note 2 5 7 2 6" xfId="27363" xr:uid="{3EBCE3F5-466E-4DED-8598-0C43C9FAEFC0}"/>
    <cellStyle name="Note 2 5 7 3" xfId="22496" xr:uid="{C2713E39-F625-4042-BA9B-426F06EBEBC0}"/>
    <cellStyle name="Note 2 5 7 3 2" xfId="25196" xr:uid="{FD6137AC-AFD7-484A-8D97-6FB2912FEFAE}"/>
    <cellStyle name="Note 2 5 7 3 2 2" xfId="30027" xr:uid="{50E5B82A-1222-454F-83C9-8C866FCD68A6}"/>
    <cellStyle name="Note 2 5 7 3 3" xfId="28683" xr:uid="{B99E7182-7DA0-4B88-BE17-6E143E1B4E24}"/>
    <cellStyle name="Note 2 5 7 4" xfId="23874" xr:uid="{B3BE2D23-83BE-4A8B-AE8A-39A1B1FD6BD9}"/>
    <cellStyle name="Note 2 5 7 4 2" xfId="26069" xr:uid="{0F5B7EFA-4A4E-48F3-95BF-4485AD0FE97E}"/>
    <cellStyle name="Note 2 5 7 5" xfId="21641" xr:uid="{3057B17F-3F8B-4999-8576-B95DAF0F7743}"/>
    <cellStyle name="Note 2 5 7 5 2" xfId="27828" xr:uid="{50B7EB1D-DCA1-4A0E-9757-7FE54A619E14}"/>
    <cellStyle name="Note 2 5 7 6" xfId="26957" xr:uid="{A2409323-5211-4133-AB15-E40CF0E60D73}"/>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2 2 2 2" xfId="22898" xr:uid="{84A4D616-1AD5-48C0-978D-45F1E73B3313}"/>
    <cellStyle name="Note 2 6 2 2 2 2 2" xfId="25598" xr:uid="{241DB6EB-F6A4-4D71-97A1-0422FB82162A}"/>
    <cellStyle name="Note 2 6 2 2 2 2 2 2" xfId="30429" xr:uid="{253BB42D-909D-4A29-8E5F-9804A2A290DE}"/>
    <cellStyle name="Note 2 6 2 2 2 2 3" xfId="29085" xr:uid="{61C5D49C-6FC8-4FE9-B3B8-8C8ED424C8E3}"/>
    <cellStyle name="Note 2 6 2 2 2 3" xfId="24282" xr:uid="{62459016-653E-4FE6-8DC1-C602E0FB9DEF}"/>
    <cellStyle name="Note 2 6 2 2 2 3 2" xfId="26477" xr:uid="{9F62B732-CD4F-4802-A871-4E4794CB3871}"/>
    <cellStyle name="Note 2 6 2 2 2 4" xfId="22043" xr:uid="{2D66C116-A112-44C5-91E3-6216BC26A177}"/>
    <cellStyle name="Note 2 6 2 2 2 4 2" xfId="28230" xr:uid="{9225400A-7FA9-40B3-BFD8-765927283D38}"/>
    <cellStyle name="Note 2 6 2 2 2 5" xfId="24743" xr:uid="{2A49233E-BFF3-4788-B954-1958E93BB151}"/>
    <cellStyle name="Note 2 6 2 2 2 5 2" xfId="29577" xr:uid="{C6E6C625-E194-4F88-A950-A6387CEE563F}"/>
    <cellStyle name="Note 2 6 2 2 2 6" xfId="27362" xr:uid="{C566F324-7871-4BC2-A48F-854CDF81C6DA}"/>
    <cellStyle name="Note 2 6 2 2 3" xfId="22497" xr:uid="{81366D6E-3804-43C8-92F0-C13C62DFD68B}"/>
    <cellStyle name="Note 2 6 2 2 3 2" xfId="25197" xr:uid="{83DCEC30-5F39-488D-BEC9-4854F540BBD6}"/>
    <cellStyle name="Note 2 6 2 2 3 2 2" xfId="30028" xr:uid="{8574AB07-9B10-4590-A929-0E63F2E00031}"/>
    <cellStyle name="Note 2 6 2 2 3 3" xfId="28684" xr:uid="{CDA453BA-3B5B-4C65-AB24-90AA0868A87C}"/>
    <cellStyle name="Note 2 6 2 2 4" xfId="23875" xr:uid="{4859FE03-4A6D-4814-85E0-7272C7062E53}"/>
    <cellStyle name="Note 2 6 2 2 4 2" xfId="26070" xr:uid="{3E4E8A15-7910-403A-B723-EE04B066550A}"/>
    <cellStyle name="Note 2 6 2 2 5" xfId="21642" xr:uid="{D3581D8D-7D40-49F7-9BFC-F97D7ADBCA70}"/>
    <cellStyle name="Note 2 6 2 2 5 2" xfId="27829" xr:uid="{ADF78D0C-C24B-4194-845C-930C33DEFAFF}"/>
    <cellStyle name="Note 2 6 2 2 6" xfId="26958" xr:uid="{4A4FA94A-B264-4352-8177-23A23F26131D}"/>
    <cellStyle name="Note 2 6 3" xfId="20462" xr:uid="{00000000-0005-0000-0000-0000E5500000}"/>
    <cellStyle name="Note 2 6 3 2" xfId="20463" xr:uid="{00000000-0005-0000-0000-0000E6500000}"/>
    <cellStyle name="Note 2 6 3 2 2" xfId="21164" xr:uid="{00000000-0005-0000-0000-0000E7500000}"/>
    <cellStyle name="Note 2 6 3 2 2 2" xfId="22897" xr:uid="{8CAFB459-DAE8-46B3-8C69-0CDE52F150D8}"/>
    <cellStyle name="Note 2 6 3 2 2 2 2" xfId="25597" xr:uid="{76058547-2E76-40D5-A729-0D1449F18EFD}"/>
    <cellStyle name="Note 2 6 3 2 2 2 2 2" xfId="30428" xr:uid="{BD496E90-806A-4584-92CF-ADE27E930321}"/>
    <cellStyle name="Note 2 6 3 2 2 2 3" xfId="29084" xr:uid="{5A86B531-BADA-491C-8CFD-B9F67E34BB6F}"/>
    <cellStyle name="Note 2 6 3 2 2 3" xfId="24281" xr:uid="{73712BC2-9F1E-47FB-8AEE-4232A7927A30}"/>
    <cellStyle name="Note 2 6 3 2 2 3 2" xfId="26476" xr:uid="{DBE8AFE3-19CD-4A10-B6DB-63FFDBED893C}"/>
    <cellStyle name="Note 2 6 3 2 2 4" xfId="22042" xr:uid="{B8A8D7F9-522A-4E53-9235-A9872A8FE799}"/>
    <cellStyle name="Note 2 6 3 2 2 4 2" xfId="28229" xr:uid="{8ED8A871-0ED9-4449-BEC1-104BFA312993}"/>
    <cellStyle name="Note 2 6 3 2 2 5" xfId="24742" xr:uid="{5A0FEDD4-2728-40BF-B6C7-6D6B1F70ACCE}"/>
    <cellStyle name="Note 2 6 3 2 2 5 2" xfId="29576" xr:uid="{F64F9C4E-BA5D-4368-9C59-2842CDEAB061}"/>
    <cellStyle name="Note 2 6 3 2 2 6" xfId="27361" xr:uid="{FB861020-56A1-4BA9-8E3B-060DC2B963BE}"/>
    <cellStyle name="Note 2 6 3 2 3" xfId="22498" xr:uid="{54BC5406-4189-4A63-8BE2-EA29294EBBCE}"/>
    <cellStyle name="Note 2 6 3 2 3 2" xfId="25198" xr:uid="{42D6E943-C602-4C37-BF7D-BBAC291AFC14}"/>
    <cellStyle name="Note 2 6 3 2 3 2 2" xfId="30029" xr:uid="{2D7FD811-2962-4CF3-BB5D-179EFC65E9F8}"/>
    <cellStyle name="Note 2 6 3 2 3 3" xfId="28685" xr:uid="{88D140BB-D481-4379-B8E0-19800C99072B}"/>
    <cellStyle name="Note 2 6 3 2 4" xfId="23876" xr:uid="{F014F4A0-B09A-4D20-A2BA-E5E830A8E0A8}"/>
    <cellStyle name="Note 2 6 3 2 4 2" xfId="26071" xr:uid="{67173536-5B5A-40F1-8EE2-13BC378DBB74}"/>
    <cellStyle name="Note 2 6 3 2 5" xfId="21643" xr:uid="{CBD2F703-C4FC-4FBC-99CE-B0FCD0748433}"/>
    <cellStyle name="Note 2 6 3 2 5 2" xfId="27830" xr:uid="{5BCD3307-F253-4F9A-9352-A554CD1D5683}"/>
    <cellStyle name="Note 2 6 3 2 6" xfId="26959" xr:uid="{122B39EB-2D77-41F7-AD04-07B48ED4ED27}"/>
    <cellStyle name="Note 2 6 4" xfId="20464" xr:uid="{00000000-0005-0000-0000-0000E8500000}"/>
    <cellStyle name="Note 2 6 4 2" xfId="20465" xr:uid="{00000000-0005-0000-0000-0000E9500000}"/>
    <cellStyle name="Note 2 6 4 2 2" xfId="21163" xr:uid="{00000000-0005-0000-0000-0000EA500000}"/>
    <cellStyle name="Note 2 6 4 2 2 2" xfId="22896" xr:uid="{FE6D032E-C633-4D5C-822B-2E1E4BFE2370}"/>
    <cellStyle name="Note 2 6 4 2 2 2 2" xfId="25596" xr:uid="{C0728C29-460C-4D9F-967B-6A600B4AA7C8}"/>
    <cellStyle name="Note 2 6 4 2 2 2 2 2" xfId="30427" xr:uid="{BBA3C414-0DF9-480C-ADE9-2DD02465D008}"/>
    <cellStyle name="Note 2 6 4 2 2 2 3" xfId="29083" xr:uid="{B97C7284-57C8-4922-91A3-C15F3AD0BF08}"/>
    <cellStyle name="Note 2 6 4 2 2 3" xfId="24280" xr:uid="{016CDEC3-0556-4C43-8171-8C266A5D184B}"/>
    <cellStyle name="Note 2 6 4 2 2 3 2" xfId="26475" xr:uid="{41124766-CD2F-4312-88B0-81A9BE91F83F}"/>
    <cellStyle name="Note 2 6 4 2 2 4" xfId="22041" xr:uid="{7040375A-541C-4FDE-835F-51BC2EE2F0CD}"/>
    <cellStyle name="Note 2 6 4 2 2 4 2" xfId="28228" xr:uid="{D4F7E953-F83B-4E33-985B-7537761FABB0}"/>
    <cellStyle name="Note 2 6 4 2 2 5" xfId="24741" xr:uid="{F03B26AA-7BBB-4E9B-AF6B-3958DCA1CC5B}"/>
    <cellStyle name="Note 2 6 4 2 2 5 2" xfId="29575" xr:uid="{C29DCC19-1ED1-4181-A46F-8C79376C16FE}"/>
    <cellStyle name="Note 2 6 4 2 2 6" xfId="27360" xr:uid="{F54C08E4-758B-4452-9C27-69400B27F0E3}"/>
    <cellStyle name="Note 2 6 4 2 3" xfId="22499" xr:uid="{00930A58-14DB-4753-8566-3FF51BC013D5}"/>
    <cellStyle name="Note 2 6 4 2 3 2" xfId="25199" xr:uid="{A06E2D58-E082-4AA6-A911-B9508E72B5F1}"/>
    <cellStyle name="Note 2 6 4 2 3 2 2" xfId="30030" xr:uid="{C5A5BA36-B522-4D8D-908C-88E883757B3A}"/>
    <cellStyle name="Note 2 6 4 2 3 3" xfId="28686" xr:uid="{047A1CF9-F28C-4F5F-A219-A15594605028}"/>
    <cellStyle name="Note 2 6 4 2 4" xfId="23877" xr:uid="{E8BA5857-EDF7-48C7-9D50-4108751F50EC}"/>
    <cellStyle name="Note 2 6 4 2 4 2" xfId="26072" xr:uid="{57482F18-5211-4BF3-8234-0F7D84E02F5F}"/>
    <cellStyle name="Note 2 6 4 2 5" xfId="21644" xr:uid="{BFC97134-8334-4717-BB68-1BAB3B966667}"/>
    <cellStyle name="Note 2 6 4 2 5 2" xfId="27831" xr:uid="{B7E07730-0B93-4105-B179-E1A0E9B6C3F9}"/>
    <cellStyle name="Note 2 6 4 2 6" xfId="26960" xr:uid="{D02DDFE6-9C86-434A-A9A0-6B1F403427ED}"/>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6 7 2 2" xfId="22895" xr:uid="{A673F900-B785-45EC-A6A9-4DEFEB96D524}"/>
    <cellStyle name="Note 2 6 7 2 2 2" xfId="25595" xr:uid="{53784E78-241D-4874-BF18-EB4C08BB41C2}"/>
    <cellStyle name="Note 2 6 7 2 2 2 2" xfId="30426" xr:uid="{151622B5-0873-4D9A-B548-46A2225D776B}"/>
    <cellStyle name="Note 2 6 7 2 2 3" xfId="29082" xr:uid="{925AC759-7BBF-4F45-8415-079BB1AA3D72}"/>
    <cellStyle name="Note 2 6 7 2 3" xfId="24279" xr:uid="{E5E8FD35-5F7A-47F5-8863-31AE52F60B41}"/>
    <cellStyle name="Note 2 6 7 2 3 2" xfId="26474" xr:uid="{F00E9CAA-95EE-4F37-88F9-5D6F6632EB2B}"/>
    <cellStyle name="Note 2 6 7 2 4" xfId="22040" xr:uid="{B120A509-A42D-4F04-953B-13A1827D4521}"/>
    <cellStyle name="Note 2 6 7 2 4 2" xfId="28227" xr:uid="{CD8C4EC1-EB4E-4DCF-B23A-F14E55C89E5A}"/>
    <cellStyle name="Note 2 6 7 2 5" xfId="24740" xr:uid="{BB8E2EAA-A5AD-4FE1-B1A5-47D6E81984CC}"/>
    <cellStyle name="Note 2 6 7 2 5 2" xfId="29574" xr:uid="{F61993F4-3995-4B7E-820B-FD5B5DBF5B68}"/>
    <cellStyle name="Note 2 6 7 2 6" xfId="27359" xr:uid="{245C5417-EF3B-4C55-A44A-A335873C9173}"/>
    <cellStyle name="Note 2 6 7 3" xfId="22500" xr:uid="{F662C6FA-0CC8-49F0-9622-F3CCFA04A7B5}"/>
    <cellStyle name="Note 2 6 7 3 2" xfId="25200" xr:uid="{C371C8D6-3051-4EC2-B7BC-B56DE7729501}"/>
    <cellStyle name="Note 2 6 7 3 2 2" xfId="30031" xr:uid="{CB1E434B-AD11-484E-BF24-DC39EB9848A6}"/>
    <cellStyle name="Note 2 6 7 3 3" xfId="28687" xr:uid="{54F4405C-3DD4-41FB-ABA3-F578F61BEF00}"/>
    <cellStyle name="Note 2 6 7 4" xfId="23878" xr:uid="{452E0122-0796-42B4-992C-CCDDF2FD0D6F}"/>
    <cellStyle name="Note 2 6 7 4 2" xfId="26073" xr:uid="{5E828176-3E35-48B4-9875-512A5F31B49E}"/>
    <cellStyle name="Note 2 6 7 5" xfId="21645" xr:uid="{CB28CC22-7F99-4FF6-A751-762521747E25}"/>
    <cellStyle name="Note 2 6 7 5 2" xfId="27832" xr:uid="{780FA531-1731-4920-B05F-A77DDFB42946}"/>
    <cellStyle name="Note 2 6 7 6" xfId="26961" xr:uid="{1C1DE808-A59B-49B3-941E-6D591423B8B4}"/>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2 2 2 2" xfId="22894" xr:uid="{6746C4CF-29B0-40E9-8BFF-0AD46CA997CE}"/>
    <cellStyle name="Note 2 7 2 2 2 2 2" xfId="25594" xr:uid="{A5D8A60B-5068-441F-B05B-A111D91D939D}"/>
    <cellStyle name="Note 2 7 2 2 2 2 2 2" xfId="30425" xr:uid="{CF425AF0-54A6-4838-A708-B0A6FAB37EC7}"/>
    <cellStyle name="Note 2 7 2 2 2 2 3" xfId="29081" xr:uid="{A194C69E-AA43-4434-ACE7-404EEDE3D301}"/>
    <cellStyle name="Note 2 7 2 2 2 3" xfId="24278" xr:uid="{7DFC756C-B40A-4A77-BB58-633DE9718513}"/>
    <cellStyle name="Note 2 7 2 2 2 3 2" xfId="26473" xr:uid="{5353D9DB-5E22-4EED-81CD-369C6493DBD7}"/>
    <cellStyle name="Note 2 7 2 2 2 4" xfId="22039" xr:uid="{B040CD23-082F-4D0D-8946-953E42DB8BA5}"/>
    <cellStyle name="Note 2 7 2 2 2 4 2" xfId="28226" xr:uid="{51410DCD-476B-4A42-BB40-BC027951CA7C}"/>
    <cellStyle name="Note 2 7 2 2 2 5" xfId="24739" xr:uid="{B7B8AF0C-4C66-4F8A-BFC7-25DDC03C819F}"/>
    <cellStyle name="Note 2 7 2 2 2 5 2" xfId="29573" xr:uid="{93578534-EE2C-438E-B19C-2E2FE55D4171}"/>
    <cellStyle name="Note 2 7 2 2 2 6" xfId="27358" xr:uid="{13F4E6E4-AFA1-450B-BD8E-0C8DA4E604A9}"/>
    <cellStyle name="Note 2 7 2 2 3" xfId="22501" xr:uid="{5165E152-F22A-4042-98DE-BAAB8775C53A}"/>
    <cellStyle name="Note 2 7 2 2 3 2" xfId="25201" xr:uid="{C23F4FAB-EC39-474B-BA04-27F8C503BCBA}"/>
    <cellStyle name="Note 2 7 2 2 3 2 2" xfId="30032" xr:uid="{FD39DB4F-275E-41B8-BB7C-32CAC591D4BC}"/>
    <cellStyle name="Note 2 7 2 2 3 3" xfId="28688" xr:uid="{283A6E78-5DC0-46B7-AAE1-05F32B91223C}"/>
    <cellStyle name="Note 2 7 2 2 4" xfId="23879" xr:uid="{7C86A45F-7523-4299-90CB-AF6F64DDFCAD}"/>
    <cellStyle name="Note 2 7 2 2 4 2" xfId="26074" xr:uid="{53B98729-4AD4-4348-BA9C-2BF005E96F62}"/>
    <cellStyle name="Note 2 7 2 2 5" xfId="21646" xr:uid="{BEA32FAC-B4FE-43E4-9633-F028BD78E771}"/>
    <cellStyle name="Note 2 7 2 2 5 2" xfId="27833" xr:uid="{F011A782-AF5E-49FE-846E-FB048E2A2DAB}"/>
    <cellStyle name="Note 2 7 2 2 6" xfId="26962" xr:uid="{F9C19BF1-E741-4799-AF59-B0A1DD13BCE4}"/>
    <cellStyle name="Note 2 7 3" xfId="20472" xr:uid="{00000000-0005-0000-0000-0000F3500000}"/>
    <cellStyle name="Note 2 7 3 2" xfId="20473" xr:uid="{00000000-0005-0000-0000-0000F4500000}"/>
    <cellStyle name="Note 2 7 3 2 2" xfId="21160" xr:uid="{00000000-0005-0000-0000-0000F5500000}"/>
    <cellStyle name="Note 2 7 3 2 2 2" xfId="22893" xr:uid="{3BBF1AB6-F180-4E57-9784-5AE25ECF0A63}"/>
    <cellStyle name="Note 2 7 3 2 2 2 2" xfId="25593" xr:uid="{A95E9B79-0D65-4040-8EDF-07E77B902ABA}"/>
    <cellStyle name="Note 2 7 3 2 2 2 2 2" xfId="30424" xr:uid="{021C88FA-666E-4125-8AE0-AF1E0250538C}"/>
    <cellStyle name="Note 2 7 3 2 2 2 3" xfId="29080" xr:uid="{90C2301F-31F5-453B-B2AF-30F94D2E8555}"/>
    <cellStyle name="Note 2 7 3 2 2 3" xfId="24277" xr:uid="{A084F1C3-2DB6-4F94-8F44-A60EF920BB3C}"/>
    <cellStyle name="Note 2 7 3 2 2 3 2" xfId="26472" xr:uid="{532240E0-D67E-4604-B143-DB9C713BC43D}"/>
    <cellStyle name="Note 2 7 3 2 2 4" xfId="22038" xr:uid="{7791EC5B-A972-40DC-956C-110A5AA289A0}"/>
    <cellStyle name="Note 2 7 3 2 2 4 2" xfId="28225" xr:uid="{C011D55A-3377-4863-B248-8742D67ECCBC}"/>
    <cellStyle name="Note 2 7 3 2 2 5" xfId="24738" xr:uid="{D6FE1392-CA79-4F73-BDEF-16F6C63EDFF8}"/>
    <cellStyle name="Note 2 7 3 2 2 5 2" xfId="29572" xr:uid="{432F3206-C9DB-4F26-B57A-A5F1CD87E984}"/>
    <cellStyle name="Note 2 7 3 2 2 6" xfId="27357" xr:uid="{CDFC150D-7AD3-4B51-BFF9-9150A54CBE68}"/>
    <cellStyle name="Note 2 7 3 2 3" xfId="22502" xr:uid="{B9BDFDEF-68B3-4722-A477-506447A39816}"/>
    <cellStyle name="Note 2 7 3 2 3 2" xfId="25202" xr:uid="{C21D4C0F-719E-4F40-91C2-BF6887F7B150}"/>
    <cellStyle name="Note 2 7 3 2 3 2 2" xfId="30033" xr:uid="{50162215-922D-4E51-A0D5-F268C62C299B}"/>
    <cellStyle name="Note 2 7 3 2 3 3" xfId="28689" xr:uid="{4A118811-C2F2-4C3D-99E3-3AB7E7D00E97}"/>
    <cellStyle name="Note 2 7 3 2 4" xfId="23880" xr:uid="{24430D15-04EA-448C-B3A1-A0172A2D5535}"/>
    <cellStyle name="Note 2 7 3 2 4 2" xfId="26075" xr:uid="{1A249FB3-91FA-464C-80C3-9DD543FB8C47}"/>
    <cellStyle name="Note 2 7 3 2 5" xfId="21647" xr:uid="{688854E7-AA24-4C89-AEE7-3CEF09C7971B}"/>
    <cellStyle name="Note 2 7 3 2 5 2" xfId="27834" xr:uid="{FE004583-A029-4750-917D-76870583981B}"/>
    <cellStyle name="Note 2 7 3 2 6" xfId="26963" xr:uid="{D01220FD-2976-4A86-960F-1035875FB8C1}"/>
    <cellStyle name="Note 2 7 4" xfId="20474" xr:uid="{00000000-0005-0000-0000-0000F6500000}"/>
    <cellStyle name="Note 2 7 4 2" xfId="20475" xr:uid="{00000000-0005-0000-0000-0000F7500000}"/>
    <cellStyle name="Note 2 7 4 2 2" xfId="21159" xr:uid="{00000000-0005-0000-0000-0000F8500000}"/>
    <cellStyle name="Note 2 7 4 2 2 2" xfId="22892" xr:uid="{02D8512D-0C1B-4276-8255-9BF647200A74}"/>
    <cellStyle name="Note 2 7 4 2 2 2 2" xfId="25592" xr:uid="{DC3F1CF8-9FF7-4C06-A403-DDC8718584E5}"/>
    <cellStyle name="Note 2 7 4 2 2 2 2 2" xfId="30423" xr:uid="{856C0C08-A0D4-4480-BAB1-28A4217AFCF8}"/>
    <cellStyle name="Note 2 7 4 2 2 2 3" xfId="29079" xr:uid="{657C8091-6887-45C3-8F85-40B98AAE573F}"/>
    <cellStyle name="Note 2 7 4 2 2 3" xfId="24276" xr:uid="{1FB58121-0A20-4CFB-ABAB-BA581708B729}"/>
    <cellStyle name="Note 2 7 4 2 2 3 2" xfId="26471" xr:uid="{3CF097E4-A539-4F61-B048-6DB6E3B654AF}"/>
    <cellStyle name="Note 2 7 4 2 2 4" xfId="22037" xr:uid="{268BBAB6-9F52-4328-B09F-46835BFDB8E5}"/>
    <cellStyle name="Note 2 7 4 2 2 4 2" xfId="28224" xr:uid="{EFD629EC-A0B0-4D6C-92C1-FE8855E871AB}"/>
    <cellStyle name="Note 2 7 4 2 2 5" xfId="24737" xr:uid="{38B46048-156B-49E9-AD5B-FB0D18549A6F}"/>
    <cellStyle name="Note 2 7 4 2 2 5 2" xfId="29571" xr:uid="{8E7D8910-4584-49A7-AFC4-70CA40A742B9}"/>
    <cellStyle name="Note 2 7 4 2 2 6" xfId="27356" xr:uid="{968726F1-9065-4E77-ACD0-71BF58321576}"/>
    <cellStyle name="Note 2 7 4 2 3" xfId="22503" xr:uid="{96CAF088-DF3E-48FF-ABE0-3353F00FF495}"/>
    <cellStyle name="Note 2 7 4 2 3 2" xfId="25203" xr:uid="{E98300BF-3AB2-404A-AB14-DA6A2F545EE7}"/>
    <cellStyle name="Note 2 7 4 2 3 2 2" xfId="30034" xr:uid="{03562368-E5A8-497E-BF5C-BB080A91518B}"/>
    <cellStyle name="Note 2 7 4 2 3 3" xfId="28690" xr:uid="{8C810087-6253-4ECC-AE36-5BFE0059AF6E}"/>
    <cellStyle name="Note 2 7 4 2 4" xfId="23881" xr:uid="{C256AC04-5B40-4FE1-9CEB-8D6D26257D91}"/>
    <cellStyle name="Note 2 7 4 2 4 2" xfId="26076" xr:uid="{9D84F05D-324D-498F-8CFF-AC52DB8B8D99}"/>
    <cellStyle name="Note 2 7 4 2 5" xfId="21648" xr:uid="{B21A9C6B-F3D2-4DAF-9629-95FE02A5E55C}"/>
    <cellStyle name="Note 2 7 4 2 5 2" xfId="27835" xr:uid="{A28FB050-B8C0-4681-964A-23D4CD618CA2}"/>
    <cellStyle name="Note 2 7 4 2 6" xfId="26964" xr:uid="{8E7CE425-1538-4E93-90E7-A51691B91B8F}"/>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7 7 2 2" xfId="22891" xr:uid="{CD8FFE43-B86D-4763-A880-243F3E86F780}"/>
    <cellStyle name="Note 2 7 7 2 2 2" xfId="25591" xr:uid="{DB47631E-3407-4AD4-9748-677005F5CC15}"/>
    <cellStyle name="Note 2 7 7 2 2 2 2" xfId="30422" xr:uid="{75CEFD2D-ABDA-4D4F-9A4F-6356F1166B8B}"/>
    <cellStyle name="Note 2 7 7 2 2 3" xfId="29078" xr:uid="{17330F6B-BD3B-4839-9C82-DBA3D278611C}"/>
    <cellStyle name="Note 2 7 7 2 3" xfId="24275" xr:uid="{524843C9-01C6-4A13-95AD-94070050C5B4}"/>
    <cellStyle name="Note 2 7 7 2 3 2" xfId="26470" xr:uid="{E2309AEE-9479-4708-AE48-795507F668F9}"/>
    <cellStyle name="Note 2 7 7 2 4" xfId="22036" xr:uid="{7995F0D9-DE4A-430A-82F2-F2E0122D035C}"/>
    <cellStyle name="Note 2 7 7 2 4 2" xfId="28223" xr:uid="{BE0D7152-91A7-4ADC-B525-7E86671EA6BF}"/>
    <cellStyle name="Note 2 7 7 2 5" xfId="24736" xr:uid="{052BF6FA-3366-4385-BAE2-AE3428A131DC}"/>
    <cellStyle name="Note 2 7 7 2 5 2" xfId="29570" xr:uid="{91E2913D-5A81-4017-B2D9-30979AB427CD}"/>
    <cellStyle name="Note 2 7 7 2 6" xfId="27355" xr:uid="{4838438B-F530-4C50-BBFC-A465BA653A39}"/>
    <cellStyle name="Note 2 7 7 3" xfId="22504" xr:uid="{2ED8185B-0260-4165-A6D0-431DEC176458}"/>
    <cellStyle name="Note 2 7 7 3 2" xfId="25204" xr:uid="{06262BBD-E1F8-4C74-8E1E-2890AD0F19C9}"/>
    <cellStyle name="Note 2 7 7 3 2 2" xfId="30035" xr:uid="{33ED77B4-5AEF-42C2-8311-8EF45F7B084B}"/>
    <cellStyle name="Note 2 7 7 3 3" xfId="28691" xr:uid="{0F8AD723-E348-4E18-8A9E-AE718A40DB78}"/>
    <cellStyle name="Note 2 7 7 4" xfId="23882" xr:uid="{3516C8A6-4C41-49A7-9A02-0E61BE4DF1F0}"/>
    <cellStyle name="Note 2 7 7 4 2" xfId="26077" xr:uid="{5756E98F-EB21-4C94-BB95-1DC7533343B1}"/>
    <cellStyle name="Note 2 7 7 5" xfId="21649" xr:uid="{C8F23C6C-33B3-4878-ABD0-A482DEFD6887}"/>
    <cellStyle name="Note 2 7 7 5 2" xfId="27836" xr:uid="{495276E2-E667-4FB2-BB57-3D002A7CB232}"/>
    <cellStyle name="Note 2 7 7 6" xfId="26965" xr:uid="{79930025-A4DF-4F64-B192-B564C9ED3D5E}"/>
    <cellStyle name="Note 2 8" xfId="20479" xr:uid="{00000000-0005-0000-0000-0000FD500000}"/>
    <cellStyle name="Note 2 8 2" xfId="20480" xr:uid="{00000000-0005-0000-0000-0000FE500000}"/>
    <cellStyle name="Note 2 8 2 2" xfId="21157" xr:uid="{00000000-0005-0000-0000-0000FF500000}"/>
    <cellStyle name="Note 2 8 2 2 2" xfId="22890" xr:uid="{CABD0450-8D0E-44AB-846A-A5791AA2B025}"/>
    <cellStyle name="Note 2 8 2 2 2 2" xfId="25590" xr:uid="{6101B7AA-2446-48A9-8F20-5659F96D3BD2}"/>
    <cellStyle name="Note 2 8 2 2 2 2 2" xfId="30421" xr:uid="{5F58BD06-3E40-46F1-8A83-266686874176}"/>
    <cellStyle name="Note 2 8 2 2 2 3" xfId="29077" xr:uid="{C8D1E0FC-CE83-4A91-87B9-F34446A804CC}"/>
    <cellStyle name="Note 2 8 2 2 3" xfId="24274" xr:uid="{C1854E1E-BE11-4895-9F27-7EB8F428AC49}"/>
    <cellStyle name="Note 2 8 2 2 3 2" xfId="26469" xr:uid="{48B0A61B-F433-44B9-83B3-1D919725E15E}"/>
    <cellStyle name="Note 2 8 2 2 4" xfId="22035" xr:uid="{AAF0918D-3BA5-46F4-88F8-517CD9C10485}"/>
    <cellStyle name="Note 2 8 2 2 4 2" xfId="28222" xr:uid="{08A2F868-4B78-430C-8C03-02ADD1539946}"/>
    <cellStyle name="Note 2 8 2 2 5" xfId="24735" xr:uid="{9204EF07-A823-4E65-9495-057C9B60D3F2}"/>
    <cellStyle name="Note 2 8 2 2 5 2" xfId="29569" xr:uid="{23BB80C3-F6E3-40A8-B7F9-72F993E951AC}"/>
    <cellStyle name="Note 2 8 2 2 6" xfId="27354" xr:uid="{617BC5E9-A42D-49BA-A10B-3FA962D2FD7C}"/>
    <cellStyle name="Note 2 8 2 3" xfId="22505" xr:uid="{1DDF8E1E-7AB7-4448-9557-109F71775E7B}"/>
    <cellStyle name="Note 2 8 2 3 2" xfId="25205" xr:uid="{073C8EF8-561D-4B4C-806A-114BB3B92795}"/>
    <cellStyle name="Note 2 8 2 3 2 2" xfId="30036" xr:uid="{B21E33DC-B0E8-4CF3-9F6E-5B1B40F379B6}"/>
    <cellStyle name="Note 2 8 2 3 3" xfId="28692" xr:uid="{DFC0B27C-CB8C-48C1-AF10-ED216DAF6664}"/>
    <cellStyle name="Note 2 8 2 4" xfId="23883" xr:uid="{1CC7B075-0468-48B0-8BB5-816F7A086BB8}"/>
    <cellStyle name="Note 2 8 2 4 2" xfId="26078" xr:uid="{FA2C47BC-AB91-4D3F-B2F2-95904CF8077C}"/>
    <cellStyle name="Note 2 8 2 5" xfId="21650" xr:uid="{551CE7E8-27DA-4116-A4B2-37318E3E003B}"/>
    <cellStyle name="Note 2 8 2 5 2" xfId="27837" xr:uid="{14ABD129-1DCE-4D31-9011-5FB5FFC0E112}"/>
    <cellStyle name="Note 2 8 2 6" xfId="26966" xr:uid="{A90B1D43-41CD-46F3-89AA-120F7748CD6D}"/>
    <cellStyle name="Note 2 8 3" xfId="20481" xr:uid="{00000000-0005-0000-0000-000000510000}"/>
    <cellStyle name="Note 2 8 3 2" xfId="21156" xr:uid="{00000000-0005-0000-0000-000001510000}"/>
    <cellStyle name="Note 2 8 3 2 2" xfId="22889" xr:uid="{FCCDD9E8-5C1C-4CC6-AC6F-18983F26705C}"/>
    <cellStyle name="Note 2 8 3 2 2 2" xfId="25589" xr:uid="{5B5D776F-B697-444D-94C5-4C45AA124B8C}"/>
    <cellStyle name="Note 2 8 3 2 2 2 2" xfId="30420" xr:uid="{7BDE27FC-E2C8-40D0-B2B1-F729E382989E}"/>
    <cellStyle name="Note 2 8 3 2 2 3" xfId="29076" xr:uid="{576ABF2B-467D-47E3-8C12-825919A6FD3C}"/>
    <cellStyle name="Note 2 8 3 2 3" xfId="24273" xr:uid="{99FD7CDD-0F55-4E99-B9A4-3381A0ECFF68}"/>
    <cellStyle name="Note 2 8 3 2 3 2" xfId="26468" xr:uid="{0E8AE0B3-62F3-447D-B51A-8068A1AAFD82}"/>
    <cellStyle name="Note 2 8 3 2 4" xfId="22034" xr:uid="{6118D6B7-0DA7-440F-B133-7409870A965D}"/>
    <cellStyle name="Note 2 8 3 2 4 2" xfId="28221" xr:uid="{9DB376D3-608E-48A4-84E7-59905979F85E}"/>
    <cellStyle name="Note 2 8 3 2 5" xfId="24734" xr:uid="{C6304639-C926-4CF5-8433-99ED0470F39A}"/>
    <cellStyle name="Note 2 8 3 2 5 2" xfId="29568" xr:uid="{B8380A4D-E2F3-4526-B6DC-9BD18541934C}"/>
    <cellStyle name="Note 2 8 3 2 6" xfId="27353" xr:uid="{FC8A9FA1-459B-4DF7-AB50-D905DBADB485}"/>
    <cellStyle name="Note 2 8 3 3" xfId="22506" xr:uid="{6DDD3CD7-E060-46E0-90BB-BD29FFF8432D}"/>
    <cellStyle name="Note 2 8 3 3 2" xfId="25206" xr:uid="{880E2A4C-6D9F-48C9-AD30-BB0F0840C43D}"/>
    <cellStyle name="Note 2 8 3 3 2 2" xfId="30037" xr:uid="{968F54B6-CFF7-4A28-A4DE-8A09D8E33C81}"/>
    <cellStyle name="Note 2 8 3 3 3" xfId="28693" xr:uid="{3837F5E3-696B-4CBC-9D11-DF6B73F7A87C}"/>
    <cellStyle name="Note 2 8 3 4" xfId="23884" xr:uid="{881AD98D-FD94-4B93-84E7-A92B00FC8F27}"/>
    <cellStyle name="Note 2 8 3 4 2" xfId="26079" xr:uid="{E0F50B97-F672-4F71-B22A-A85903803127}"/>
    <cellStyle name="Note 2 8 3 5" xfId="21651" xr:uid="{8BC54A83-CF53-48FC-B1D9-1F9EC5F184DE}"/>
    <cellStyle name="Note 2 8 3 5 2" xfId="27838" xr:uid="{B1FCB181-5E99-42AF-99EE-53233EE679DC}"/>
    <cellStyle name="Note 2 8 3 6" xfId="26967" xr:uid="{F0409515-7978-49BE-A8F9-9196F92171BF}"/>
    <cellStyle name="Note 2 8 4" xfId="20482" xr:uid="{00000000-0005-0000-0000-000002510000}"/>
    <cellStyle name="Note 2 8 4 2" xfId="21155" xr:uid="{00000000-0005-0000-0000-000003510000}"/>
    <cellStyle name="Note 2 8 4 2 2" xfId="22888" xr:uid="{B8122444-05AD-4E50-B4DA-610D46D0716E}"/>
    <cellStyle name="Note 2 8 4 2 2 2" xfId="25588" xr:uid="{FC23DB54-B3C3-4024-9427-044F70EEAD3F}"/>
    <cellStyle name="Note 2 8 4 2 2 2 2" xfId="30419" xr:uid="{DEE5AEEE-3849-4DB1-B53E-ED25EEC5024C}"/>
    <cellStyle name="Note 2 8 4 2 2 3" xfId="29075" xr:uid="{CC505BCF-BB84-4E2E-BCDD-75B40C74A357}"/>
    <cellStyle name="Note 2 8 4 2 3" xfId="24272" xr:uid="{8B4B2AB9-E332-40AB-9D26-E7CC97657388}"/>
    <cellStyle name="Note 2 8 4 2 3 2" xfId="26467" xr:uid="{B27D40F7-627A-4265-A663-11BFE6C57864}"/>
    <cellStyle name="Note 2 8 4 2 4" xfId="22033" xr:uid="{352E9BB2-396F-475F-86F4-D587E5AAFE52}"/>
    <cellStyle name="Note 2 8 4 2 4 2" xfId="28220" xr:uid="{54A28967-CABB-49EC-BE1F-4E757D36BD44}"/>
    <cellStyle name="Note 2 8 4 2 5" xfId="24733" xr:uid="{DC9481E3-1253-4E8F-ACAC-45DD6B6C3548}"/>
    <cellStyle name="Note 2 8 4 2 5 2" xfId="29567" xr:uid="{0ABA1A43-CE44-4513-B34F-451175798E09}"/>
    <cellStyle name="Note 2 8 4 2 6" xfId="27352" xr:uid="{3E1C422F-DD39-4DDB-97DD-8F913F4C4C05}"/>
    <cellStyle name="Note 2 8 4 3" xfId="22507" xr:uid="{E504724B-AE29-444A-BD99-2938D87E16B1}"/>
    <cellStyle name="Note 2 8 4 3 2" xfId="25207" xr:uid="{A7B374AB-A8EC-4932-9F14-ACF097573E73}"/>
    <cellStyle name="Note 2 8 4 3 2 2" xfId="30038" xr:uid="{23971DF9-A47B-4090-8567-A741CF34DE33}"/>
    <cellStyle name="Note 2 8 4 3 3" xfId="28694" xr:uid="{22DADFE9-AACE-4BF5-8F2E-9F3E08237856}"/>
    <cellStyle name="Note 2 8 4 4" xfId="23885" xr:uid="{11A8BD9B-E659-4CC2-8A4C-6F9E28F72E66}"/>
    <cellStyle name="Note 2 8 4 4 2" xfId="26080" xr:uid="{6CFB8267-A223-4314-BA4C-AFD40A445DB9}"/>
    <cellStyle name="Note 2 8 4 5" xfId="21652" xr:uid="{758F4F9A-BFC8-4777-AF21-CFE28CC2B19C}"/>
    <cellStyle name="Note 2 8 4 5 2" xfId="27839" xr:uid="{4D64B92B-484D-42DC-A85F-09652ADB0D7A}"/>
    <cellStyle name="Note 2 8 4 6" xfId="26968" xr:uid="{A5396DD6-4439-45C5-AB3F-874EE49FC53D}"/>
    <cellStyle name="Note 2 8 5" xfId="20483" xr:uid="{00000000-0005-0000-0000-000004510000}"/>
    <cellStyle name="Note 2 8 5 2" xfId="21154" xr:uid="{00000000-0005-0000-0000-000005510000}"/>
    <cellStyle name="Note 2 8 5 2 2" xfId="22887" xr:uid="{349E3E94-1903-4D4A-85E4-4D233BA45142}"/>
    <cellStyle name="Note 2 8 5 2 2 2" xfId="25587" xr:uid="{284F3413-F4C4-40AD-8085-616C9702C233}"/>
    <cellStyle name="Note 2 8 5 2 2 2 2" xfId="30418" xr:uid="{67BD1F2E-F356-424C-A721-9EDDA75CE8BD}"/>
    <cellStyle name="Note 2 8 5 2 2 3" xfId="29074" xr:uid="{E26FA564-98C0-43E4-9EAB-2858D05A2E73}"/>
    <cellStyle name="Note 2 8 5 2 3" xfId="24271" xr:uid="{23DB7F50-483E-4D91-95C8-41EFDA11614C}"/>
    <cellStyle name="Note 2 8 5 2 3 2" xfId="26466" xr:uid="{D806EC78-20F9-4E3A-BCCB-AEC5DBAB1562}"/>
    <cellStyle name="Note 2 8 5 2 4" xfId="22032" xr:uid="{7CEEEA50-A443-4986-90D1-A36B06009426}"/>
    <cellStyle name="Note 2 8 5 2 4 2" xfId="28219" xr:uid="{B9FB3D0A-C120-4449-86E7-EE04D813D607}"/>
    <cellStyle name="Note 2 8 5 2 5" xfId="24732" xr:uid="{73CC4CEF-7293-4336-8D1C-CC2DC7376B1B}"/>
    <cellStyle name="Note 2 8 5 2 5 2" xfId="29566" xr:uid="{85161E24-644E-4308-BACD-AA9BF4A96C65}"/>
    <cellStyle name="Note 2 8 5 2 6" xfId="27351" xr:uid="{31F218F4-4B49-4654-BDCC-4BDD52D11ECE}"/>
    <cellStyle name="Note 2 8 5 3" xfId="22508" xr:uid="{C7BFD395-BB98-4CF8-8818-9E6B60D02EC1}"/>
    <cellStyle name="Note 2 8 5 3 2" xfId="25208" xr:uid="{6942CB7F-9703-4022-935D-6D9B71DB8560}"/>
    <cellStyle name="Note 2 8 5 3 2 2" xfId="30039" xr:uid="{C980CC8E-EC39-4438-8C4A-99F60C6BB72B}"/>
    <cellStyle name="Note 2 8 5 3 3" xfId="28695" xr:uid="{030D9BE3-3D84-441D-AAC2-AD83D9D57FE4}"/>
    <cellStyle name="Note 2 8 5 4" xfId="23886" xr:uid="{BA06FA13-2D5F-48E7-B384-EBEA819EA274}"/>
    <cellStyle name="Note 2 8 5 4 2" xfId="26081" xr:uid="{02608F95-0FA5-4CD3-9670-3D48B0D349C8}"/>
    <cellStyle name="Note 2 8 5 5" xfId="21653" xr:uid="{CD6CBF8A-FCCB-4794-8C01-405A4F3A3CA8}"/>
    <cellStyle name="Note 2 8 5 5 2" xfId="27840" xr:uid="{52DA40F4-8710-4E52-87ED-D88B7F44DFCD}"/>
    <cellStyle name="Note 2 8 5 6" xfId="26969" xr:uid="{DF3B8C6B-41BC-49BB-91CA-0CE53C4345A2}"/>
    <cellStyle name="Note 2 9" xfId="20484" xr:uid="{00000000-0005-0000-0000-000006510000}"/>
    <cellStyle name="Note 2 9 2" xfId="20485" xr:uid="{00000000-0005-0000-0000-000007510000}"/>
    <cellStyle name="Note 2 9 2 2" xfId="21153" xr:uid="{00000000-0005-0000-0000-000008510000}"/>
    <cellStyle name="Note 2 9 2 2 2" xfId="22886" xr:uid="{54181D43-0B60-4EC1-8CC6-1D6879064784}"/>
    <cellStyle name="Note 2 9 2 2 2 2" xfId="25586" xr:uid="{FF944B7E-4D61-4459-8F86-814800625D9C}"/>
    <cellStyle name="Note 2 9 2 2 2 2 2" xfId="30417" xr:uid="{38CEBBE3-A3FE-49FD-9C3C-56FA2F367CA6}"/>
    <cellStyle name="Note 2 9 2 2 2 3" xfId="29073" xr:uid="{C48389CD-C73E-450B-95D7-6B8FBBB90411}"/>
    <cellStyle name="Note 2 9 2 2 3" xfId="24270" xr:uid="{BC2CE9B4-9EC8-4A7A-B9CC-DF36D03B53FF}"/>
    <cellStyle name="Note 2 9 2 2 3 2" xfId="26465" xr:uid="{A60160FC-1ED6-4B52-944F-FC503238155A}"/>
    <cellStyle name="Note 2 9 2 2 4" xfId="22031" xr:uid="{9A63F030-C62E-44E6-A25D-3FC8A32BC458}"/>
    <cellStyle name="Note 2 9 2 2 4 2" xfId="28218" xr:uid="{A3F74483-848E-4109-A402-50670F26A1F3}"/>
    <cellStyle name="Note 2 9 2 2 5" xfId="24731" xr:uid="{F95664D7-B189-469A-B2D1-B9CF75EA2267}"/>
    <cellStyle name="Note 2 9 2 2 5 2" xfId="29565" xr:uid="{C5058DB0-0195-48EE-9971-11CD8B59272B}"/>
    <cellStyle name="Note 2 9 2 2 6" xfId="27350" xr:uid="{EECC2E2F-6324-4D8B-8C5C-049678A16AD2}"/>
    <cellStyle name="Note 2 9 2 3" xfId="22509" xr:uid="{03512A8C-C791-4647-ABA5-693835936BBC}"/>
    <cellStyle name="Note 2 9 2 3 2" xfId="25209" xr:uid="{919A037D-DA17-4A6A-A5B0-BE7991D43B2C}"/>
    <cellStyle name="Note 2 9 2 3 2 2" xfId="30040" xr:uid="{D5FFFD7C-7FDC-40AC-B203-5D84E14BB927}"/>
    <cellStyle name="Note 2 9 2 3 3" xfId="28696" xr:uid="{C3DDA540-7476-47B2-9666-CD9A4D61AA0E}"/>
    <cellStyle name="Note 2 9 2 4" xfId="23887" xr:uid="{D60FD222-7D2D-4F2F-A1F9-5966846539EB}"/>
    <cellStyle name="Note 2 9 2 4 2" xfId="26082" xr:uid="{32DDC8E0-E389-4304-81B1-B1A8037E06C4}"/>
    <cellStyle name="Note 2 9 2 5" xfId="21654" xr:uid="{4A26750B-9A7D-4829-B5EC-466B5A13AB44}"/>
    <cellStyle name="Note 2 9 2 5 2" xfId="27841" xr:uid="{ACB4FB32-F3B6-4D6D-8479-7005046ADC33}"/>
    <cellStyle name="Note 2 9 2 6" xfId="26970" xr:uid="{684A3431-8098-4177-B818-FAE117CAFE8E}"/>
    <cellStyle name="Note 2 9 3" xfId="20486" xr:uid="{00000000-0005-0000-0000-000009510000}"/>
    <cellStyle name="Note 2 9 3 2" xfId="21152" xr:uid="{00000000-0005-0000-0000-00000A510000}"/>
    <cellStyle name="Note 2 9 3 2 2" xfId="22885" xr:uid="{C254B051-3C24-43D5-8300-F1E9974EE03E}"/>
    <cellStyle name="Note 2 9 3 2 2 2" xfId="25585" xr:uid="{5B37F3AF-66A5-47F1-BEFD-11012889BD86}"/>
    <cellStyle name="Note 2 9 3 2 2 2 2" xfId="30416" xr:uid="{DBE0AA38-4995-4175-ABC9-AC7D13A06073}"/>
    <cellStyle name="Note 2 9 3 2 2 3" xfId="29072" xr:uid="{FBEAC6F9-34FB-474C-A021-90B4F7D5129D}"/>
    <cellStyle name="Note 2 9 3 2 3" xfId="24269" xr:uid="{912559DA-AC44-4852-A8A2-6D669B7D734E}"/>
    <cellStyle name="Note 2 9 3 2 3 2" xfId="26464" xr:uid="{A7489D72-B278-44F6-ADBB-6EB261100B97}"/>
    <cellStyle name="Note 2 9 3 2 4" xfId="22030" xr:uid="{5B4F2D67-44CE-483C-80BA-D9EAF5450F8F}"/>
    <cellStyle name="Note 2 9 3 2 4 2" xfId="28217" xr:uid="{34426212-7619-4B0F-8D64-32C6EAFF2C07}"/>
    <cellStyle name="Note 2 9 3 2 5" xfId="24730" xr:uid="{0D5C1465-8F73-4FBA-A906-1EA2ED97011C}"/>
    <cellStyle name="Note 2 9 3 2 5 2" xfId="29564" xr:uid="{5FF9E3D5-CC60-43BF-8D1F-5A409B6B51F6}"/>
    <cellStyle name="Note 2 9 3 2 6" xfId="27349" xr:uid="{877951E8-3901-49E1-9F11-C2C24A11223D}"/>
    <cellStyle name="Note 2 9 3 3" xfId="22510" xr:uid="{8BBACAE6-1E33-487A-AFA1-5DA67D045C74}"/>
    <cellStyle name="Note 2 9 3 3 2" xfId="25210" xr:uid="{02B22977-73AC-43A8-9E48-3C3361A23848}"/>
    <cellStyle name="Note 2 9 3 3 2 2" xfId="30041" xr:uid="{29BB77FE-2820-4052-9C32-9BC868F03CFD}"/>
    <cellStyle name="Note 2 9 3 3 3" xfId="28697" xr:uid="{5483CA76-15BA-40EB-82D1-628BBA20F2B4}"/>
    <cellStyle name="Note 2 9 3 4" xfId="23888" xr:uid="{F734A881-4984-4260-B19F-4DBA4E49B4B2}"/>
    <cellStyle name="Note 2 9 3 4 2" xfId="26083" xr:uid="{48EFB257-72BC-414E-A4F1-82D61361526E}"/>
    <cellStyle name="Note 2 9 3 5" xfId="21655" xr:uid="{5ACB1E47-CB47-4DDE-B509-B29D95390670}"/>
    <cellStyle name="Note 2 9 3 5 2" xfId="27842" xr:uid="{01FF9B61-6841-43C8-9C8C-0E49B475A778}"/>
    <cellStyle name="Note 2 9 3 6" xfId="26971" xr:uid="{4CBDD9D7-2743-4D00-B538-F0A48B9D3812}"/>
    <cellStyle name="Note 2 9 4" xfId="20487" xr:uid="{00000000-0005-0000-0000-00000B510000}"/>
    <cellStyle name="Note 2 9 4 2" xfId="21151" xr:uid="{00000000-0005-0000-0000-00000C510000}"/>
    <cellStyle name="Note 2 9 4 2 2" xfId="22884" xr:uid="{DF57A88F-81AB-4DDB-A8A8-CA733DCA3238}"/>
    <cellStyle name="Note 2 9 4 2 2 2" xfId="25584" xr:uid="{D7F5EF09-82B0-473A-AEB3-721F457971A6}"/>
    <cellStyle name="Note 2 9 4 2 2 2 2" xfId="30415" xr:uid="{A23EAD53-A620-41DE-86D1-8A67271CC0AC}"/>
    <cellStyle name="Note 2 9 4 2 2 3" xfId="29071" xr:uid="{881AF25A-5482-4413-AC89-26EBF9559F82}"/>
    <cellStyle name="Note 2 9 4 2 3" xfId="24268" xr:uid="{BA64E2E9-3FAD-4F66-A583-82527D3B80A2}"/>
    <cellStyle name="Note 2 9 4 2 3 2" xfId="26463" xr:uid="{CF6C9E26-3058-46B5-BDC4-3F92360909A3}"/>
    <cellStyle name="Note 2 9 4 2 4" xfId="22029" xr:uid="{4E0DF96C-89D3-446D-88F6-DDD246134C4B}"/>
    <cellStyle name="Note 2 9 4 2 4 2" xfId="28216" xr:uid="{ADDE235B-0905-4789-BAAB-16D4344EE096}"/>
    <cellStyle name="Note 2 9 4 2 5" xfId="24729" xr:uid="{23035924-2464-4052-B5AF-790978E6C712}"/>
    <cellStyle name="Note 2 9 4 2 5 2" xfId="29563" xr:uid="{D3D4A8E0-129C-4CB0-BF44-4DE01BCF4A35}"/>
    <cellStyle name="Note 2 9 4 2 6" xfId="27348" xr:uid="{A95F8D5B-E6D7-4012-84D1-91C89AFEB188}"/>
    <cellStyle name="Note 2 9 4 3" xfId="22511" xr:uid="{ED6EE7D2-895A-460F-8545-3ADA147FD775}"/>
    <cellStyle name="Note 2 9 4 3 2" xfId="25211" xr:uid="{4DD26740-568C-4B8A-A350-650D92AA1237}"/>
    <cellStyle name="Note 2 9 4 3 2 2" xfId="30042" xr:uid="{5113CCF7-453F-464E-AD57-B9DEDE3BE7DC}"/>
    <cellStyle name="Note 2 9 4 3 3" xfId="28698" xr:uid="{520D318F-7D1E-4A6F-8E59-62C2E3C10554}"/>
    <cellStyle name="Note 2 9 4 4" xfId="23889" xr:uid="{2AE3F70E-AB1B-446D-AAB4-D53570AE07BE}"/>
    <cellStyle name="Note 2 9 4 4 2" xfId="26084" xr:uid="{2E9F14B3-A307-4FBC-A38E-51C228E468B3}"/>
    <cellStyle name="Note 2 9 4 5" xfId="21656" xr:uid="{ADD07537-E8B7-4840-BAEA-526F8E2FED9C}"/>
    <cellStyle name="Note 2 9 4 5 2" xfId="27843" xr:uid="{4648589A-8DB2-459D-A13A-037A3A725AAF}"/>
    <cellStyle name="Note 2 9 4 6" xfId="26972" xr:uid="{633D5F4C-57C2-47EE-B58C-602593A5E510}"/>
    <cellStyle name="Note 2 9 5" xfId="20488" xr:uid="{00000000-0005-0000-0000-00000D510000}"/>
    <cellStyle name="Note 2 9 5 2" xfId="21150" xr:uid="{00000000-0005-0000-0000-00000E510000}"/>
    <cellStyle name="Note 2 9 5 2 2" xfId="22883" xr:uid="{7FBB41FA-319D-444E-AB43-B0D42D618968}"/>
    <cellStyle name="Note 2 9 5 2 2 2" xfId="25583" xr:uid="{24A4D044-070D-4169-A0D3-D6FA234861E8}"/>
    <cellStyle name="Note 2 9 5 2 2 2 2" xfId="30414" xr:uid="{5C08FA3E-99EE-460F-8A6A-EAAEF469E0BB}"/>
    <cellStyle name="Note 2 9 5 2 2 3" xfId="29070" xr:uid="{CD984B93-A6DC-452E-9D49-B26F2CD3AB33}"/>
    <cellStyle name="Note 2 9 5 2 3" xfId="24267" xr:uid="{21C82141-0B3D-437F-A8B9-AA9FA1CE5266}"/>
    <cellStyle name="Note 2 9 5 2 3 2" xfId="26462" xr:uid="{B77038B4-DA1F-48BC-995F-9BE4513CC874}"/>
    <cellStyle name="Note 2 9 5 2 4" xfId="22028" xr:uid="{E5BE3173-E052-4C97-AF5E-C13016900079}"/>
    <cellStyle name="Note 2 9 5 2 4 2" xfId="28215" xr:uid="{96B33979-275E-4E1A-89E2-9C59C637440E}"/>
    <cellStyle name="Note 2 9 5 2 5" xfId="24728" xr:uid="{EF31341D-DF9F-46E8-93FB-B2F894B0733A}"/>
    <cellStyle name="Note 2 9 5 2 5 2" xfId="29562" xr:uid="{31AB2EFD-F75D-4884-B4A5-B6C7A212B86A}"/>
    <cellStyle name="Note 2 9 5 2 6" xfId="27347" xr:uid="{AF18B884-A91B-4858-A261-57DFF32D709A}"/>
    <cellStyle name="Note 2 9 5 3" xfId="22512" xr:uid="{E0FD41FE-5E05-4639-A619-E1B7BA116F96}"/>
    <cellStyle name="Note 2 9 5 3 2" xfId="25212" xr:uid="{AAEE98B9-D211-4B3B-BD7B-E2A27205C015}"/>
    <cellStyle name="Note 2 9 5 3 2 2" xfId="30043" xr:uid="{FF65C471-BFAB-400A-A5CC-BA5BEBBC78F3}"/>
    <cellStyle name="Note 2 9 5 3 3" xfId="28699" xr:uid="{16A2349F-35EF-4841-AA6B-D1F0F1C7D74D}"/>
    <cellStyle name="Note 2 9 5 4" xfId="23890" xr:uid="{7CAF9988-3CFD-451A-B5DA-43B93EA30C09}"/>
    <cellStyle name="Note 2 9 5 4 2" xfId="26085" xr:uid="{9C0AD461-246B-4A24-A3E7-0A793FC5B0DA}"/>
    <cellStyle name="Note 2 9 5 5" xfId="21657" xr:uid="{6B108BFF-9ED2-47C5-834A-81B05305F406}"/>
    <cellStyle name="Note 2 9 5 5 2" xfId="27844" xr:uid="{F18D06EF-40B5-4A41-A950-E9562B859610}"/>
    <cellStyle name="Note 2 9 5 6" xfId="26973" xr:uid="{EFAF51EF-B0C7-4959-B567-BAAC8593E4B0}"/>
    <cellStyle name="Note 3 2" xfId="20489" xr:uid="{00000000-0005-0000-0000-00000F510000}"/>
    <cellStyle name="Note 3 2 2" xfId="20490" xr:uid="{00000000-0005-0000-0000-000010510000}"/>
    <cellStyle name="Note 3 2 2 2" xfId="21148" xr:uid="{00000000-0005-0000-0000-000011510000}"/>
    <cellStyle name="Note 3 2 2 2 2" xfId="22881" xr:uid="{F7882A46-2995-4650-BF1F-A14F4EFD1324}"/>
    <cellStyle name="Note 3 2 2 2 2 2" xfId="25581" xr:uid="{89414E39-861A-4789-8127-648590DDC2B1}"/>
    <cellStyle name="Note 3 2 2 2 2 2 2" xfId="30412" xr:uid="{42523B31-6740-471D-991D-B40F93D90B72}"/>
    <cellStyle name="Note 3 2 2 2 2 3" xfId="29068" xr:uid="{45BAD28F-2FA8-4D72-8522-8586F1D9D9AE}"/>
    <cellStyle name="Note 3 2 2 2 3" xfId="24265" xr:uid="{292BB09A-BD5F-4659-8C31-FCECCC1220FE}"/>
    <cellStyle name="Note 3 2 2 2 3 2" xfId="26460" xr:uid="{651BD21F-FF31-4FB3-8BDB-40947FD73DEA}"/>
    <cellStyle name="Note 3 2 2 2 4" xfId="22026" xr:uid="{226072A0-0DFB-418A-ACC5-124AFFBD260F}"/>
    <cellStyle name="Note 3 2 2 2 4 2" xfId="28213" xr:uid="{F89F6E63-4AAE-46DC-BD60-AFBC6FC7ED9F}"/>
    <cellStyle name="Note 3 2 2 2 5" xfId="24726" xr:uid="{D2E03FF2-6369-4B37-81B0-4E096112C90E}"/>
    <cellStyle name="Note 3 2 2 2 5 2" xfId="29560" xr:uid="{A439FADD-A10A-4057-83F5-FF64AE460CC5}"/>
    <cellStyle name="Note 3 2 2 2 6" xfId="27345" xr:uid="{E62B81D0-8221-4191-B642-5CACFC573418}"/>
    <cellStyle name="Note 3 2 2 3" xfId="22514" xr:uid="{4FB56E04-5D42-4622-8656-FCB5884ED178}"/>
    <cellStyle name="Note 3 2 2 3 2" xfId="25214" xr:uid="{DC5E4579-F952-4F44-8C2B-7A1515A979D0}"/>
    <cellStyle name="Note 3 2 2 3 2 2" xfId="30045" xr:uid="{6A4086F9-9BBB-4E34-B241-59EE650BA5BD}"/>
    <cellStyle name="Note 3 2 2 3 3" xfId="28701" xr:uid="{086F8B16-DBFF-45D4-AE80-47A6508E33A1}"/>
    <cellStyle name="Note 3 2 2 4" xfId="23892" xr:uid="{8D67295A-3F61-406D-BE02-BBD4F477D836}"/>
    <cellStyle name="Note 3 2 2 4 2" xfId="26087" xr:uid="{BC36EDC8-9C24-4E1A-BA67-B7B058EEFE84}"/>
    <cellStyle name="Note 3 2 2 5" xfId="21659" xr:uid="{5F5A34F1-2ACB-43DA-B859-A00FEF9DE5BA}"/>
    <cellStyle name="Note 3 2 2 5 2" xfId="27846" xr:uid="{AA18D43B-70D4-4D0F-842F-C530F03AA5CD}"/>
    <cellStyle name="Note 3 2 2 6" xfId="26975" xr:uid="{CD925FAA-815B-455E-B69B-039BE914D109}"/>
    <cellStyle name="Note 3 2 3" xfId="20491" xr:uid="{00000000-0005-0000-0000-000012510000}"/>
    <cellStyle name="Note 3 2 4" xfId="21149" xr:uid="{00000000-0005-0000-0000-000013510000}"/>
    <cellStyle name="Note 3 2 4 2" xfId="22882" xr:uid="{E1FD966F-05F4-4AFD-9620-0B238AF1BD1C}"/>
    <cellStyle name="Note 3 2 4 2 2" xfId="25582" xr:uid="{1CA07C5D-5D25-4478-9136-2D71155A3E48}"/>
    <cellStyle name="Note 3 2 4 2 2 2" xfId="30413" xr:uid="{295DB527-99E0-4D1F-BD07-2B5225D30330}"/>
    <cellStyle name="Note 3 2 4 2 3" xfId="29069" xr:uid="{797DF04B-00EF-4AA7-88C1-961F84CF17A4}"/>
    <cellStyle name="Note 3 2 4 3" xfId="24266" xr:uid="{37DE9EFB-C981-4D4C-B8E0-35E0FBA673E8}"/>
    <cellStyle name="Note 3 2 4 3 2" xfId="26461" xr:uid="{E6CC7345-2994-4C9C-B7CD-3C458C07FE2C}"/>
    <cellStyle name="Note 3 2 4 4" xfId="22027" xr:uid="{F1FAD05E-B360-4792-A7C4-13351E2FF8CB}"/>
    <cellStyle name="Note 3 2 4 4 2" xfId="28214" xr:uid="{560E45E0-A08B-4548-B016-193396F76CEC}"/>
    <cellStyle name="Note 3 2 4 5" xfId="24727" xr:uid="{000A8D0E-7195-416C-B4F6-C0D0337CF15F}"/>
    <cellStyle name="Note 3 2 4 5 2" xfId="29561" xr:uid="{2C50D4D6-9B79-415A-9E02-356E8B834F4D}"/>
    <cellStyle name="Note 3 2 4 6" xfId="27346" xr:uid="{BDD7D5AF-D0E9-46D6-AE96-39AABECF58A7}"/>
    <cellStyle name="Note 3 2 5" xfId="22513" xr:uid="{08F65F61-78F4-459D-BFDD-C8D60C8D6969}"/>
    <cellStyle name="Note 3 2 5 2" xfId="25213" xr:uid="{C9E8C725-418A-434D-9B71-0E294798B368}"/>
    <cellStyle name="Note 3 2 5 2 2" xfId="30044" xr:uid="{9BFD8FC9-C448-4D2B-B910-A2E1C8EDFB66}"/>
    <cellStyle name="Note 3 2 5 3" xfId="28700" xr:uid="{97139607-1412-47B0-A9D3-922901B1BBD9}"/>
    <cellStyle name="Note 3 2 6" xfId="23891" xr:uid="{CDA13784-3958-4907-8753-611D68364B35}"/>
    <cellStyle name="Note 3 2 6 2" xfId="26086" xr:uid="{1459708D-2985-4FCF-B381-8361199030C9}"/>
    <cellStyle name="Note 3 2 7" xfId="21658" xr:uid="{BE2FB0D2-7058-423B-BA54-566A85761829}"/>
    <cellStyle name="Note 3 2 7 2" xfId="27845" xr:uid="{36B6C1A6-D72D-4D83-BBAF-0ACE2B72DB2D}"/>
    <cellStyle name="Note 3 2 8" xfId="26974" xr:uid="{3B166355-2D63-479C-86E3-EE68826537B0}"/>
    <cellStyle name="Note 3 3" xfId="20492" xr:uid="{00000000-0005-0000-0000-000014510000}"/>
    <cellStyle name="Note 3 3 2" xfId="20493" xr:uid="{00000000-0005-0000-0000-000015510000}"/>
    <cellStyle name="Note 3 3 3" xfId="21147" xr:uid="{00000000-0005-0000-0000-000016510000}"/>
    <cellStyle name="Note 3 3 3 2" xfId="22880" xr:uid="{564980A9-D4C5-45F9-9274-FB562C948525}"/>
    <cellStyle name="Note 3 3 3 2 2" xfId="25580" xr:uid="{4362030E-B6A9-4BC9-82EE-D8356A255E60}"/>
    <cellStyle name="Note 3 3 3 2 2 2" xfId="30411" xr:uid="{6F522AE2-CE04-43D7-B1F1-4AF1F167C0A2}"/>
    <cellStyle name="Note 3 3 3 2 3" xfId="29067" xr:uid="{043D3164-F92B-4F06-864A-2F04D1370E87}"/>
    <cellStyle name="Note 3 3 3 3" xfId="24264" xr:uid="{F60B7CCF-D00B-44BA-A1C8-2BF0385163CD}"/>
    <cellStyle name="Note 3 3 3 3 2" xfId="26459" xr:uid="{ADAC763A-194F-4A80-A47F-892A51AC274E}"/>
    <cellStyle name="Note 3 3 3 4" xfId="22025" xr:uid="{02C91DB2-B8F8-4565-9847-576CE6672549}"/>
    <cellStyle name="Note 3 3 3 4 2" xfId="28212" xr:uid="{48E14A44-47A6-4421-A3D3-010D922CFDA6}"/>
    <cellStyle name="Note 3 3 3 5" xfId="24725" xr:uid="{38C5251F-0A2C-4A00-B1B8-0C2781C5F7D6}"/>
    <cellStyle name="Note 3 3 3 5 2" xfId="29559" xr:uid="{F5EF5186-CE0A-456D-907A-FA1EDEC9A1A3}"/>
    <cellStyle name="Note 3 3 3 6" xfId="27344" xr:uid="{894AD87C-E0BC-4F0D-9332-A15BBFE2E8B0}"/>
    <cellStyle name="Note 3 3 4" xfId="22515" xr:uid="{3C6E1E60-1C07-467B-832A-0876A041D37C}"/>
    <cellStyle name="Note 3 3 4 2" xfId="25215" xr:uid="{C904E695-1B3C-4675-A46A-945278D4F898}"/>
    <cellStyle name="Note 3 3 4 2 2" xfId="30046" xr:uid="{D4377A50-5669-44BC-84D5-71BEBB29B081}"/>
    <cellStyle name="Note 3 3 4 3" xfId="28702" xr:uid="{CA18B486-6025-4BD2-AE31-6E0F240CDEDE}"/>
    <cellStyle name="Note 3 3 5" xfId="23893" xr:uid="{E9C8755B-CD4B-4E8D-AE24-DFCD272F922B}"/>
    <cellStyle name="Note 3 3 5 2" xfId="26088" xr:uid="{4AEB1390-090A-4512-ABB7-B3D0797D6673}"/>
    <cellStyle name="Note 3 3 6" xfId="21660" xr:uid="{F7AF4730-D5C5-4CEB-93CD-2540A6263E21}"/>
    <cellStyle name="Note 3 3 6 2" xfId="27847" xr:uid="{07A1BE31-F46F-4916-A0F1-0D7403FDA421}"/>
    <cellStyle name="Note 3 3 7" xfId="26976" xr:uid="{943544DB-20F6-48DE-BE64-54CA5CACACCD}"/>
    <cellStyle name="Note 3 4" xfId="20494" xr:uid="{00000000-0005-0000-0000-000017510000}"/>
    <cellStyle name="Note 3 4 2" xfId="21146" xr:uid="{00000000-0005-0000-0000-000018510000}"/>
    <cellStyle name="Note 3 4 2 2" xfId="22879" xr:uid="{E03AA8F8-B7EF-42B3-9788-340CC8F62691}"/>
    <cellStyle name="Note 3 4 2 2 2" xfId="25579" xr:uid="{6F31BF77-23CD-4216-A1B3-968F252D1130}"/>
    <cellStyle name="Note 3 4 2 2 2 2" xfId="30410" xr:uid="{6B6E12E2-027B-4ABE-B385-52535F7F6D72}"/>
    <cellStyle name="Note 3 4 2 2 3" xfId="29066" xr:uid="{33FBBA62-AAD7-4188-906A-0BCEF9277C25}"/>
    <cellStyle name="Note 3 4 2 3" xfId="24263" xr:uid="{C99E4298-8A9A-4FC5-AD05-99964C24D020}"/>
    <cellStyle name="Note 3 4 2 3 2" xfId="26458" xr:uid="{CD0D1722-D07E-4E1F-B0FA-11D3F2C80FB2}"/>
    <cellStyle name="Note 3 4 2 4" xfId="22024" xr:uid="{A0A7D64B-4D4D-4C2F-BDD2-27DFBC3DF1C6}"/>
    <cellStyle name="Note 3 4 2 4 2" xfId="28211" xr:uid="{9EC4ACF5-5EB2-420B-9B4D-D972DFA43DB7}"/>
    <cellStyle name="Note 3 4 2 5" xfId="24724" xr:uid="{43613D5C-6D3B-49DB-8036-625A99CB7ACA}"/>
    <cellStyle name="Note 3 4 2 5 2" xfId="29558" xr:uid="{8119E95D-C6F5-40F1-85E8-CDDD84114968}"/>
    <cellStyle name="Note 3 4 2 6" xfId="27343" xr:uid="{00922305-68FF-41FB-B05A-FDBC2270B253}"/>
    <cellStyle name="Note 3 4 3" xfId="22516" xr:uid="{CA89364C-274D-497F-9680-52DF8944C96C}"/>
    <cellStyle name="Note 3 4 3 2" xfId="25216" xr:uid="{D6BA59E8-233F-439E-BD7F-F83F6B464627}"/>
    <cellStyle name="Note 3 4 3 2 2" xfId="30047" xr:uid="{14DB93CA-E1F2-4EF8-9E81-A05861AECBB1}"/>
    <cellStyle name="Note 3 4 3 3" xfId="28703" xr:uid="{26616005-57F1-4DF8-9F8E-A0F4E509F087}"/>
    <cellStyle name="Note 3 4 4" xfId="23894" xr:uid="{B0BDB35B-D243-4AB2-8771-2E496E69BC8C}"/>
    <cellStyle name="Note 3 4 4 2" xfId="26089" xr:uid="{7D8640BE-A5D4-4D92-93D7-63A49BB47655}"/>
    <cellStyle name="Note 3 4 5" xfId="21661" xr:uid="{D7C993E9-24AC-48C5-B206-2F8477CA7B43}"/>
    <cellStyle name="Note 3 4 5 2" xfId="27848" xr:uid="{3F4A9739-CA0C-45F8-BAFA-82AB951CEF88}"/>
    <cellStyle name="Note 3 4 6" xfId="26977" xr:uid="{79927418-7E26-41A5-8FCB-51214F1DC842}"/>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2 2 2" xfId="22877" xr:uid="{9EA51A34-EA2C-4086-8653-632F456AC406}"/>
    <cellStyle name="Note 4 2 2 2 2 2" xfId="25577" xr:uid="{AD207227-BEC6-40FE-B86F-80994520BB0C}"/>
    <cellStyle name="Note 4 2 2 2 2 2 2" xfId="30408" xr:uid="{26436F93-4A80-4DA6-8465-EAC1CEFD0352}"/>
    <cellStyle name="Note 4 2 2 2 2 3" xfId="29064" xr:uid="{538A923F-E45C-4CC2-848B-34A0247796EB}"/>
    <cellStyle name="Note 4 2 2 2 3" xfId="24261" xr:uid="{2C0979FC-C64B-45A6-96FE-278B3F946440}"/>
    <cellStyle name="Note 4 2 2 2 3 2" xfId="26456" xr:uid="{229FAA06-8379-418A-9BA7-0CFF83279F95}"/>
    <cellStyle name="Note 4 2 2 2 4" xfId="22022" xr:uid="{5A4A1E23-2FFE-4756-9DAA-41327E5880C6}"/>
    <cellStyle name="Note 4 2 2 2 4 2" xfId="28209" xr:uid="{F1C8EA27-48BF-4D29-BE45-DDF4764508E2}"/>
    <cellStyle name="Note 4 2 2 2 5" xfId="24722" xr:uid="{B6FC503C-5486-4906-A8BF-A28E583E430C}"/>
    <cellStyle name="Note 4 2 2 2 5 2" xfId="29556" xr:uid="{49AA45F2-8187-4274-BA95-3AA9B146BB8F}"/>
    <cellStyle name="Note 4 2 2 2 6" xfId="27341" xr:uid="{54155AC5-C1BF-4428-818B-A436046BE66B}"/>
    <cellStyle name="Note 4 2 2 3" xfId="22518" xr:uid="{BB1F3E7F-60D2-4F59-9209-FC197C5215E4}"/>
    <cellStyle name="Note 4 2 2 3 2" xfId="25218" xr:uid="{CEA95365-5604-48F4-ACA7-891E5B455472}"/>
    <cellStyle name="Note 4 2 2 3 2 2" xfId="30049" xr:uid="{C42F2386-D5FB-413E-89DB-3411DA026ECF}"/>
    <cellStyle name="Note 4 2 2 3 3" xfId="28705" xr:uid="{822AB05D-5615-47BB-9622-E37ED162E1D5}"/>
    <cellStyle name="Note 4 2 2 4" xfId="23896" xr:uid="{7F6EE4A9-38F2-4D03-97BE-7CAB2F7F8DF5}"/>
    <cellStyle name="Note 4 2 2 4 2" xfId="26091" xr:uid="{019DF3CF-57F8-4360-92FB-47C04FB6EAD4}"/>
    <cellStyle name="Note 4 2 2 5" xfId="21663" xr:uid="{7234DC94-4A00-46F3-9CB8-DDEDDE3CFD60}"/>
    <cellStyle name="Note 4 2 2 5 2" xfId="27850" xr:uid="{4A147F85-8C67-4761-9FB7-98029CFEE3DC}"/>
    <cellStyle name="Note 4 2 2 6" xfId="26979" xr:uid="{58BA1D72-8DDB-4453-8561-94948D1C5B0B}"/>
    <cellStyle name="Note 4 2 3" xfId="20498" xr:uid="{00000000-0005-0000-0000-00001D510000}"/>
    <cellStyle name="Note 4 2 4" xfId="21145" xr:uid="{00000000-0005-0000-0000-00001E510000}"/>
    <cellStyle name="Note 4 2 4 2" xfId="22878" xr:uid="{45DEF280-8812-49A9-8E75-D3DAD9140E95}"/>
    <cellStyle name="Note 4 2 4 2 2" xfId="25578" xr:uid="{2D869212-4781-4DF4-89FD-22E325C29B97}"/>
    <cellStyle name="Note 4 2 4 2 2 2" xfId="30409" xr:uid="{F77DD011-8269-45F4-B908-F48BBF577A26}"/>
    <cellStyle name="Note 4 2 4 2 3" xfId="29065" xr:uid="{104546E9-FFEF-4BB9-9A3A-CDBE83069F88}"/>
    <cellStyle name="Note 4 2 4 3" xfId="24262" xr:uid="{DACD8943-2776-4419-8335-21283467CC94}"/>
    <cellStyle name="Note 4 2 4 3 2" xfId="26457" xr:uid="{0629F6B9-2DD9-4A34-B7CC-1EDE84977D7C}"/>
    <cellStyle name="Note 4 2 4 4" xfId="22023" xr:uid="{E3586436-D14F-4E58-BE46-1D76754D6CDB}"/>
    <cellStyle name="Note 4 2 4 4 2" xfId="28210" xr:uid="{44280F19-D7FF-4FE3-841B-4834A064770F}"/>
    <cellStyle name="Note 4 2 4 5" xfId="24723" xr:uid="{9500F161-FBC9-4A1C-8C67-F03D91C1DF78}"/>
    <cellStyle name="Note 4 2 4 5 2" xfId="29557" xr:uid="{46C18EB4-4432-42C7-9CDC-44BA5BEAB882}"/>
    <cellStyle name="Note 4 2 4 6" xfId="27342" xr:uid="{4D34F058-5868-4408-95A0-C10C40A3E532}"/>
    <cellStyle name="Note 4 2 5" xfId="22517" xr:uid="{49F7B100-4896-49E6-95BB-B1070BE67125}"/>
    <cellStyle name="Note 4 2 5 2" xfId="25217" xr:uid="{A72CDD6E-0DDA-46EB-86F5-B66653F271B3}"/>
    <cellStyle name="Note 4 2 5 2 2" xfId="30048" xr:uid="{17117F7A-6820-42E1-97FA-0A9C30BB4D56}"/>
    <cellStyle name="Note 4 2 5 3" xfId="28704" xr:uid="{AEDB0E00-2891-4D08-BE98-86B552CA4BE9}"/>
    <cellStyle name="Note 4 2 6" xfId="23895" xr:uid="{1EB1BC2D-A0B4-47AB-861B-8A33274393B4}"/>
    <cellStyle name="Note 4 2 6 2" xfId="26090" xr:uid="{9277B99F-B8C7-47FD-9698-9FB6B96EE086}"/>
    <cellStyle name="Note 4 2 7" xfId="21662" xr:uid="{4F31EC6F-2CB6-4457-85D0-CF07902A2BB1}"/>
    <cellStyle name="Note 4 2 7 2" xfId="27849" xr:uid="{9465969A-830F-464A-898F-53B0C2D0966C}"/>
    <cellStyle name="Note 4 2 8" xfId="26978" xr:uid="{825AE383-0256-4470-870A-6B8230EDCCCF}"/>
    <cellStyle name="Note 4 3" xfId="20499" xr:uid="{00000000-0005-0000-0000-00001F510000}"/>
    <cellStyle name="Note 4 4" xfId="20500" xr:uid="{00000000-0005-0000-0000-000020510000}"/>
    <cellStyle name="Note 4 4 2" xfId="21143" xr:uid="{00000000-0005-0000-0000-000021510000}"/>
    <cellStyle name="Note 4 4 2 2" xfId="22876" xr:uid="{D818B5CF-B31E-40B1-A3EF-B15F0D5592AF}"/>
    <cellStyle name="Note 4 4 2 2 2" xfId="25576" xr:uid="{260A792F-4234-46F8-A5E0-85C44CAE0814}"/>
    <cellStyle name="Note 4 4 2 2 2 2" xfId="30407" xr:uid="{3F9A303B-261B-4779-9565-2221EB322E3F}"/>
    <cellStyle name="Note 4 4 2 2 3" xfId="29063" xr:uid="{383E0FD3-6214-4A3D-84C0-58D1841D2729}"/>
    <cellStyle name="Note 4 4 2 3" xfId="24260" xr:uid="{599C28B4-3D2A-4B0D-9079-FA7AE792289D}"/>
    <cellStyle name="Note 4 4 2 3 2" xfId="26455" xr:uid="{8F265DE7-6125-4474-BF31-8ED492B15D65}"/>
    <cellStyle name="Note 4 4 2 4" xfId="22021" xr:uid="{6E876679-587C-4929-A46E-0BFCDCD60A53}"/>
    <cellStyle name="Note 4 4 2 4 2" xfId="28208" xr:uid="{2DA715CB-3D8F-4AE9-A93C-C47702DD8477}"/>
    <cellStyle name="Note 4 4 2 5" xfId="24721" xr:uid="{AB3218D6-0248-4886-A8DC-8F5B7A4E8159}"/>
    <cellStyle name="Note 4 4 2 5 2" xfId="29555" xr:uid="{8785DD2C-99DD-44B1-9816-3E019B3DFF03}"/>
    <cellStyle name="Note 4 4 2 6" xfId="27340" xr:uid="{929E2F49-1682-4990-B685-89B5F7751D10}"/>
    <cellStyle name="Note 4 4 3" xfId="22519" xr:uid="{4FA2F16D-457D-4F99-A2A1-5A12FC1EB896}"/>
    <cellStyle name="Note 4 4 3 2" xfId="25219" xr:uid="{9FDC127A-63CE-4469-9A0D-D6620E851739}"/>
    <cellStyle name="Note 4 4 3 2 2" xfId="30050" xr:uid="{CBE67B4D-15D3-41EE-A839-F85EFDD72509}"/>
    <cellStyle name="Note 4 4 3 3" xfId="28706" xr:uid="{C64A4ECA-E104-45C9-9AB2-5F5584DE8633}"/>
    <cellStyle name="Note 4 4 4" xfId="23897" xr:uid="{62A44D2E-B879-4318-A2B7-EF77EBA39A7D}"/>
    <cellStyle name="Note 4 4 4 2" xfId="26092" xr:uid="{DD22D306-6FAF-411D-959A-932F13258007}"/>
    <cellStyle name="Note 4 4 5" xfId="21664" xr:uid="{FFC6AE0C-ED52-48A7-B564-A6C4F83986E8}"/>
    <cellStyle name="Note 4 4 5 2" xfId="27851" xr:uid="{9A7D2E8C-EAB6-4351-8A5E-3A3A362BCE92}"/>
    <cellStyle name="Note 4 4 6" xfId="26980" xr:uid="{8147D67A-1520-44ED-9D55-44B702594CBD}"/>
    <cellStyle name="Note 4 5" xfId="20501" xr:uid="{00000000-0005-0000-0000-000022510000}"/>
    <cellStyle name="Note 5" xfId="20502" xr:uid="{00000000-0005-0000-0000-000023510000}"/>
    <cellStyle name="Note 5 10" xfId="26981" xr:uid="{121797A8-754E-4ABD-8346-F5E8EA014CBE}"/>
    <cellStyle name="Note 5 2" xfId="20503" xr:uid="{00000000-0005-0000-0000-000024510000}"/>
    <cellStyle name="Note 5 2 2" xfId="20504" xr:uid="{00000000-0005-0000-0000-000025510000}"/>
    <cellStyle name="Note 5 2 3" xfId="21141" xr:uid="{00000000-0005-0000-0000-000026510000}"/>
    <cellStyle name="Note 5 2 3 2" xfId="22874" xr:uid="{B1EF3613-5C64-42B4-9C34-C3B6066A2E08}"/>
    <cellStyle name="Note 5 2 3 2 2" xfId="25574" xr:uid="{EC8A726D-142D-49BE-BD3E-7F1B5FE4C69B}"/>
    <cellStyle name="Note 5 2 3 2 2 2" xfId="30405" xr:uid="{5DAEECFE-32C0-48F6-B298-38F0EBF3FD74}"/>
    <cellStyle name="Note 5 2 3 2 3" xfId="29061" xr:uid="{0D7C74A8-091D-4DDE-B0A8-C22D8E9524C5}"/>
    <cellStyle name="Note 5 2 3 3" xfId="24258" xr:uid="{08E2E718-3B94-4936-998B-C8E46CE9F306}"/>
    <cellStyle name="Note 5 2 3 3 2" xfId="26453" xr:uid="{0FE813D9-4F92-4587-ACCE-BA9C69191824}"/>
    <cellStyle name="Note 5 2 3 4" xfId="22019" xr:uid="{46CB44EF-6771-4FAB-9165-4A7B7A49F523}"/>
    <cellStyle name="Note 5 2 3 4 2" xfId="28206" xr:uid="{1F1015BD-A603-4446-9829-8575B5664495}"/>
    <cellStyle name="Note 5 2 3 5" xfId="24719" xr:uid="{273073C6-7544-4B90-A029-89013BEC1A17}"/>
    <cellStyle name="Note 5 2 3 5 2" xfId="29553" xr:uid="{6B80CEE9-07DE-4ADC-9AC3-52C99FF9D0A3}"/>
    <cellStyle name="Note 5 2 3 6" xfId="27338" xr:uid="{1DB3CB9C-6ED4-4666-B83C-2D983BBD75C6}"/>
    <cellStyle name="Note 5 2 4" xfId="22521" xr:uid="{8B2280E7-B59B-47B4-B076-9CD3A0D82715}"/>
    <cellStyle name="Note 5 2 4 2" xfId="25221" xr:uid="{025FF093-DDFF-408E-9AA6-B5F15C215B3C}"/>
    <cellStyle name="Note 5 2 4 2 2" xfId="30052" xr:uid="{60921DB8-D7E0-4851-9753-162F9FAC037B}"/>
    <cellStyle name="Note 5 2 4 3" xfId="28708" xr:uid="{7868272C-B330-4E58-AEA5-07712CC8E14D}"/>
    <cellStyle name="Note 5 2 5" xfId="23899" xr:uid="{BAD94598-AAE0-495E-805B-0DFB1A32BCB7}"/>
    <cellStyle name="Note 5 2 5 2" xfId="26094" xr:uid="{77599BDB-D590-47AE-B81C-2C4197AE85B5}"/>
    <cellStyle name="Note 5 2 6" xfId="21666" xr:uid="{0D0799EF-DF86-43E9-8365-F0505E0FD186}"/>
    <cellStyle name="Note 5 2 6 2" xfId="27853" xr:uid="{F1D92F00-1A0F-4677-9BC5-C5F06A8B710C}"/>
    <cellStyle name="Note 5 2 7" xfId="26982" xr:uid="{ED720B84-52AF-4A76-9F3E-FD4B9A4662BA}"/>
    <cellStyle name="Note 5 3" xfId="20505" xr:uid="{00000000-0005-0000-0000-000027510000}"/>
    <cellStyle name="Note 5 3 2" xfId="20506" xr:uid="{00000000-0005-0000-0000-000028510000}"/>
    <cellStyle name="Note 5 3 3" xfId="21140" xr:uid="{00000000-0005-0000-0000-000029510000}"/>
    <cellStyle name="Note 5 3 3 2" xfId="22873" xr:uid="{50E18BAD-B4C4-4FCB-A7A1-043128E8E82D}"/>
    <cellStyle name="Note 5 3 3 2 2" xfId="25573" xr:uid="{D87E7A7A-206B-48A0-9C92-FCAA08EF0FD1}"/>
    <cellStyle name="Note 5 3 3 2 2 2" xfId="30404" xr:uid="{C8F1510C-119E-4924-AC1B-49601037BA7F}"/>
    <cellStyle name="Note 5 3 3 2 3" xfId="29060" xr:uid="{64E8ABCE-E221-4E2F-AC85-B2013DD07E02}"/>
    <cellStyle name="Note 5 3 3 3" xfId="24257" xr:uid="{8D23FB73-B34E-4392-92A1-9EC0B8307349}"/>
    <cellStyle name="Note 5 3 3 3 2" xfId="26452" xr:uid="{621A439A-8175-4135-BAC1-FE8A2D075168}"/>
    <cellStyle name="Note 5 3 3 4" xfId="22018" xr:uid="{6362FDF3-85D3-4B18-BFEE-472B7FFC967F}"/>
    <cellStyle name="Note 5 3 3 4 2" xfId="28205" xr:uid="{A6337DCF-983C-4BDC-8804-DBB8F92EF346}"/>
    <cellStyle name="Note 5 3 3 5" xfId="24718" xr:uid="{CAEC6E8E-C1FA-4740-A8B7-0B5DABD1FA81}"/>
    <cellStyle name="Note 5 3 3 5 2" xfId="29552" xr:uid="{7C46EAAB-6332-493F-A04D-406FC3C5CE5B}"/>
    <cellStyle name="Note 5 3 3 6" xfId="27337" xr:uid="{EF932C54-95F7-45A1-A42F-0F068FF12816}"/>
    <cellStyle name="Note 5 3 4" xfId="22522" xr:uid="{6C6D8732-6F86-4317-B34D-9B7BF25C9CDB}"/>
    <cellStyle name="Note 5 3 4 2" xfId="25222" xr:uid="{9DA86549-990D-4658-B0CD-B7F5B9BD4234}"/>
    <cellStyle name="Note 5 3 4 2 2" xfId="30053" xr:uid="{741F3298-F69A-41DB-AD88-DC4C2067D93C}"/>
    <cellStyle name="Note 5 3 4 3" xfId="28709" xr:uid="{2458EC23-4CC8-472C-925F-73DA75F2FB5E}"/>
    <cellStyle name="Note 5 3 5" xfId="23900" xr:uid="{C620A9AE-F45F-46F5-B21F-345E131D2104}"/>
    <cellStyle name="Note 5 3 5 2" xfId="26095" xr:uid="{6A53D20A-C443-4720-988C-3C3F10A93B2B}"/>
    <cellStyle name="Note 5 3 6" xfId="21667" xr:uid="{522AA26E-D334-4582-8E6F-CD385B215B26}"/>
    <cellStyle name="Note 5 3 6 2" xfId="27854" xr:uid="{693E7F4E-FFA6-4ED0-BA79-FA2112B3FB68}"/>
    <cellStyle name="Note 5 3 7" xfId="26983" xr:uid="{3A49AEF1-2A7E-4B20-9EBA-89B28BFBAFA4}"/>
    <cellStyle name="Note 5 4" xfId="20507" xr:uid="{00000000-0005-0000-0000-00002A510000}"/>
    <cellStyle name="Note 5 4 2" xfId="21139" xr:uid="{00000000-0005-0000-0000-00002B510000}"/>
    <cellStyle name="Note 5 4 2 2" xfId="22872" xr:uid="{643045BB-BF3E-474E-8CB5-A084A9388EC7}"/>
    <cellStyle name="Note 5 4 2 2 2" xfId="25572" xr:uid="{4EF5097C-2659-45F0-80E6-053683D4FD75}"/>
    <cellStyle name="Note 5 4 2 2 2 2" xfId="30403" xr:uid="{7457FACA-C729-4551-B713-4BE30E335837}"/>
    <cellStyle name="Note 5 4 2 2 3" xfId="29059" xr:uid="{F27308AD-1825-4D0A-AEEA-3EFE54E586C9}"/>
    <cellStyle name="Note 5 4 2 3" xfId="24256" xr:uid="{DB7965BA-0AA0-4D1B-8831-4B0EAF7F4819}"/>
    <cellStyle name="Note 5 4 2 3 2" xfId="26451" xr:uid="{5AF3B5B1-AE8F-40DA-93E7-8821525E78F8}"/>
    <cellStyle name="Note 5 4 2 4" xfId="22017" xr:uid="{D67A37A0-2DBC-4CE7-8C4E-545A17DF22ED}"/>
    <cellStyle name="Note 5 4 2 4 2" xfId="28204" xr:uid="{087AEAE4-33C6-4EE5-947E-0D2BA325DF24}"/>
    <cellStyle name="Note 5 4 2 5" xfId="24717" xr:uid="{FE8B3CD1-93C6-4BDA-ADF3-BB13A38AD0D3}"/>
    <cellStyle name="Note 5 4 2 5 2" xfId="29551" xr:uid="{A5D7B8C4-A439-4980-9327-BA342B47109E}"/>
    <cellStyle name="Note 5 4 2 6" xfId="27336" xr:uid="{3273A46C-01ED-4BAB-8B5F-CB7351AAE530}"/>
    <cellStyle name="Note 5 4 3" xfId="22523" xr:uid="{735A756E-660B-47B5-954A-A7F312B894B9}"/>
    <cellStyle name="Note 5 4 3 2" xfId="25223" xr:uid="{9037882F-3CAA-47D1-A0C7-A91C103D8737}"/>
    <cellStyle name="Note 5 4 3 2 2" xfId="30054" xr:uid="{BDD710E7-B0FB-4DE5-9722-1333579CDD95}"/>
    <cellStyle name="Note 5 4 3 3" xfId="28710" xr:uid="{7730AF7E-B803-426A-81D9-28AF8CCB30E2}"/>
    <cellStyle name="Note 5 4 4" xfId="23901" xr:uid="{C5C611D9-EDBF-47E3-ADAA-F70F85208591}"/>
    <cellStyle name="Note 5 4 4 2" xfId="26096" xr:uid="{F6B0096F-F800-4C28-A729-71877AD07921}"/>
    <cellStyle name="Note 5 4 5" xfId="21668" xr:uid="{3B8DCD22-EC40-4A6B-862A-A6E10A96BF2E}"/>
    <cellStyle name="Note 5 4 5 2" xfId="27855" xr:uid="{E6DEA314-3773-457D-B8C3-C3165401D753}"/>
    <cellStyle name="Note 5 4 6" xfId="26984" xr:uid="{7FC27FE0-B558-4E33-B1DF-AD4311A51592}"/>
    <cellStyle name="Note 5 5" xfId="20508" xr:uid="{00000000-0005-0000-0000-00002C510000}"/>
    <cellStyle name="Note 5 6" xfId="21142" xr:uid="{00000000-0005-0000-0000-00002D510000}"/>
    <cellStyle name="Note 5 6 2" xfId="22875" xr:uid="{37FAC757-C25C-49EA-AE35-2B39E1349324}"/>
    <cellStyle name="Note 5 6 2 2" xfId="25575" xr:uid="{40992F2B-CB4A-4293-88EC-F480615A8949}"/>
    <cellStyle name="Note 5 6 2 2 2" xfId="30406" xr:uid="{38C66342-D3AD-4A30-A6CD-4E3E3AD7C550}"/>
    <cellStyle name="Note 5 6 2 3" xfId="29062" xr:uid="{FCA35E55-D27C-4FFB-92E7-143BBBA27931}"/>
    <cellStyle name="Note 5 6 3" xfId="24259" xr:uid="{2E6A8755-EFEC-42BA-BCAB-A153B96817C5}"/>
    <cellStyle name="Note 5 6 3 2" xfId="26454" xr:uid="{33FC2AE0-942D-4A46-A89A-DE566B8FB3A3}"/>
    <cellStyle name="Note 5 6 4" xfId="22020" xr:uid="{604C8596-1EDF-4D83-A83C-BB40B8F633A3}"/>
    <cellStyle name="Note 5 6 4 2" xfId="28207" xr:uid="{05D2BDC5-4806-4E63-A5CA-E78D91B2F7C4}"/>
    <cellStyle name="Note 5 6 5" xfId="24720" xr:uid="{22168822-0C31-4BA8-92D3-0988FA6A0570}"/>
    <cellStyle name="Note 5 6 5 2" xfId="29554" xr:uid="{C77E2DA3-E343-481D-8B80-ACFA29314C42}"/>
    <cellStyle name="Note 5 6 6" xfId="27339" xr:uid="{27559425-BC68-4E6B-B95C-453574BFA4C9}"/>
    <cellStyle name="Note 5 7" xfId="22520" xr:uid="{2EE9B76D-1DA6-4A65-8E1B-AA93760F0422}"/>
    <cellStyle name="Note 5 7 2" xfId="25220" xr:uid="{4AF5E34B-7796-40EE-A518-70E711A7EAA0}"/>
    <cellStyle name="Note 5 7 2 2" xfId="30051" xr:uid="{8012567F-5F47-4DA2-A48A-E308A56C281E}"/>
    <cellStyle name="Note 5 7 3" xfId="28707" xr:uid="{6D641384-1AB4-4AC6-A273-1DC64065E138}"/>
    <cellStyle name="Note 5 8" xfId="23898" xr:uid="{1924BCF5-B4FC-438A-97B2-091F25344360}"/>
    <cellStyle name="Note 5 8 2" xfId="26093" xr:uid="{CB29AFD5-0DFC-490D-A220-08CB0C5BCB45}"/>
    <cellStyle name="Note 5 9" xfId="21665" xr:uid="{44152F73-C56F-413B-A27D-085C797AA897}"/>
    <cellStyle name="Note 5 9 2" xfId="27852" xr:uid="{F6290222-CEF4-4AD8-A746-FDAA51D9EBC8}"/>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2 3 2" xfId="22870" xr:uid="{DC04BAC9-1F79-44FA-A356-C5773A641CDF}"/>
    <cellStyle name="Note 6 2 3 2 2" xfId="25570" xr:uid="{442929E0-6E3E-4FAA-8E17-B1CB824CC6D3}"/>
    <cellStyle name="Note 6 2 3 2 2 2" xfId="30401" xr:uid="{0E33498F-8AA4-437F-804D-7EA1A5DA0E59}"/>
    <cellStyle name="Note 6 2 3 2 3" xfId="29057" xr:uid="{FB7EF6B1-BB95-4451-8C00-ACB398F97DD1}"/>
    <cellStyle name="Note 6 2 3 3" xfId="24254" xr:uid="{675A6E72-6A99-4B06-825F-7CE67EE9F3CA}"/>
    <cellStyle name="Note 6 2 3 3 2" xfId="26449" xr:uid="{22FB3E1E-04CB-4351-9953-EB900423DB0B}"/>
    <cellStyle name="Note 6 2 3 4" xfId="22015" xr:uid="{FB2FF898-2E88-4206-9C43-E82E2E26B8C1}"/>
    <cellStyle name="Note 6 2 3 4 2" xfId="28202" xr:uid="{B0822895-33B7-4826-9245-32A10649A1C1}"/>
    <cellStyle name="Note 6 2 3 5" xfId="24715" xr:uid="{53E32164-F413-431D-902B-77D0F77846F2}"/>
    <cellStyle name="Note 6 2 3 5 2" xfId="29549" xr:uid="{06E9B535-9C0A-45F9-8053-A0AA444C336F}"/>
    <cellStyle name="Note 6 2 3 6" xfId="27334" xr:uid="{17A1F358-843C-4D28-9345-E06A3A312748}"/>
    <cellStyle name="Note 6 2 4" xfId="22525" xr:uid="{5AC3E386-E475-4255-99FF-E8191D595AF1}"/>
    <cellStyle name="Note 6 2 4 2" xfId="25225" xr:uid="{E3FC8B20-7AAF-4323-BF2D-4CD0FD39E5AA}"/>
    <cellStyle name="Note 6 2 4 2 2" xfId="30056" xr:uid="{3BD516CB-F436-4C28-B5D3-8F2A94B58CDC}"/>
    <cellStyle name="Note 6 2 4 3" xfId="28712" xr:uid="{12E6CE11-46E8-4CAB-AF22-F568E2E257AE}"/>
    <cellStyle name="Note 6 2 5" xfId="23903" xr:uid="{A63C29DD-112A-4A14-B4EA-AA19117EF24B}"/>
    <cellStyle name="Note 6 2 5 2" xfId="26098" xr:uid="{713C9002-8341-47A6-9351-DA57815A606E}"/>
    <cellStyle name="Note 6 2 6" xfId="21670" xr:uid="{D4F16926-E203-4227-B089-4FEF2E93884A}"/>
    <cellStyle name="Note 6 2 6 2" xfId="27857" xr:uid="{5022D32E-B013-4C3A-ABF8-265AEB305CB0}"/>
    <cellStyle name="Note 6 2 7" xfId="26986" xr:uid="{2835412B-40C6-4F07-AB84-0C0A7E9E1998}"/>
    <cellStyle name="Note 6 3" xfId="20512" xr:uid="{00000000-0005-0000-0000-000032510000}"/>
    <cellStyle name="Note 6 4" xfId="20513" xr:uid="{00000000-0005-0000-0000-000033510000}"/>
    <cellStyle name="Note 6 5" xfId="21138" xr:uid="{00000000-0005-0000-0000-000034510000}"/>
    <cellStyle name="Note 6 5 2" xfId="22871" xr:uid="{D4F5A732-2B34-4125-B5C8-20FA55AD20DB}"/>
    <cellStyle name="Note 6 5 2 2" xfId="25571" xr:uid="{F7F25210-165C-41C4-82B6-15753969542A}"/>
    <cellStyle name="Note 6 5 2 2 2" xfId="30402" xr:uid="{5118EBA0-84A0-48CE-8702-DAA8E95F12A9}"/>
    <cellStyle name="Note 6 5 2 3" xfId="29058" xr:uid="{ED33B7BF-FE98-4BEE-A913-4F26C9086037}"/>
    <cellStyle name="Note 6 5 3" xfId="24255" xr:uid="{19A28F45-D0D3-4AAB-A225-2750AB0E9782}"/>
    <cellStyle name="Note 6 5 3 2" xfId="26450" xr:uid="{6727A24D-EE17-41AF-BF5D-172C47D9E712}"/>
    <cellStyle name="Note 6 5 4" xfId="22016" xr:uid="{7F878C1E-4835-4BC4-B67F-F86D09616F18}"/>
    <cellStyle name="Note 6 5 4 2" xfId="28203" xr:uid="{E36AE39A-DB11-4ED5-83C8-8172D6F1F392}"/>
    <cellStyle name="Note 6 5 5" xfId="24716" xr:uid="{FC03F163-7A3B-44D6-B1A0-21D0B2C0450D}"/>
    <cellStyle name="Note 6 5 5 2" xfId="29550" xr:uid="{E85035CF-7890-4D99-AA79-71CBED151063}"/>
    <cellStyle name="Note 6 5 6" xfId="27335" xr:uid="{B5A71BBD-88FB-4BAD-A2B4-9226D7CE3EBD}"/>
    <cellStyle name="Note 6 6" xfId="22524" xr:uid="{FFC91DF8-584E-4656-96A3-AC8816ACB871}"/>
    <cellStyle name="Note 6 6 2" xfId="25224" xr:uid="{E240BDD9-36E9-4798-AE4F-2ACD71B31298}"/>
    <cellStyle name="Note 6 6 2 2" xfId="30055" xr:uid="{1C8E0EAD-F9DD-46B5-A14A-2DFC2274F59F}"/>
    <cellStyle name="Note 6 6 3" xfId="28711" xr:uid="{8A826442-60B7-46BE-8441-474F2EC9956A}"/>
    <cellStyle name="Note 6 7" xfId="23902" xr:uid="{717D5179-E0C8-4E20-B793-8D3DE706350D}"/>
    <cellStyle name="Note 6 7 2" xfId="26097" xr:uid="{FD367734-E772-441C-9584-6F30832708FA}"/>
    <cellStyle name="Note 6 8" xfId="21669" xr:uid="{18EC377B-C11C-4267-A697-6157B5ACD3CB}"/>
    <cellStyle name="Note 6 8 2" xfId="27856" xr:uid="{445E53A6-4331-47C0-87AE-5884DB0DEB66}"/>
    <cellStyle name="Note 6 9" xfId="26985" xr:uid="{1FB01FED-CB60-41D6-83D2-68B33EB8554B}"/>
    <cellStyle name="Note 7" xfId="20514" xr:uid="{00000000-0005-0000-0000-000035510000}"/>
    <cellStyle name="Note 7 2" xfId="21136" xr:uid="{00000000-0005-0000-0000-000036510000}"/>
    <cellStyle name="Note 7 2 2" xfId="22869" xr:uid="{B9DD0643-0A6E-4E28-A94F-A57A778C27F0}"/>
    <cellStyle name="Note 7 2 2 2" xfId="25569" xr:uid="{400F654A-B765-4C70-89DA-D42A9B3C496A}"/>
    <cellStyle name="Note 7 2 2 2 2" xfId="30400" xr:uid="{BB455007-6016-4A4A-A20B-571DA8C4397D}"/>
    <cellStyle name="Note 7 2 2 3" xfId="29056" xr:uid="{F43D4DDA-31B8-4FE4-BEDE-A90017203122}"/>
    <cellStyle name="Note 7 2 3" xfId="24253" xr:uid="{1235FE28-81D9-437B-BFEC-9AEEE82DC44F}"/>
    <cellStyle name="Note 7 2 3 2" xfId="26448" xr:uid="{BEB2E6F0-CA82-4813-9AE1-CF5D46A8952E}"/>
    <cellStyle name="Note 7 2 4" xfId="22014" xr:uid="{B72EEF11-9FF0-4603-8116-EB92856AC14F}"/>
    <cellStyle name="Note 7 2 4 2" xfId="28201" xr:uid="{532BCF8C-77DF-47E5-963A-DEA6A1DED9BE}"/>
    <cellStyle name="Note 7 2 5" xfId="24714" xr:uid="{3BF641E3-F366-4A87-A869-DC5A14768ECF}"/>
    <cellStyle name="Note 7 2 5 2" xfId="29548" xr:uid="{9230B7EC-9160-4DCF-8D06-EC1DE358B5C2}"/>
    <cellStyle name="Note 7 2 6" xfId="27333" xr:uid="{7B0FA6C0-15E2-40DC-82BE-805BD49FA959}"/>
    <cellStyle name="Note 7 3" xfId="22526" xr:uid="{DAEB363C-A2EA-4BE2-9104-0F5007527BAA}"/>
    <cellStyle name="Note 7 3 2" xfId="25226" xr:uid="{D09B46A7-A708-4078-B318-A9882C488DAE}"/>
    <cellStyle name="Note 7 3 2 2" xfId="30057" xr:uid="{2BA171B2-D8BC-4AD8-ACD0-66ADB5CE1C9D}"/>
    <cellStyle name="Note 7 3 3" xfId="28713" xr:uid="{C0EBFB10-507E-45D3-883B-B4706EBBE9C6}"/>
    <cellStyle name="Note 7 4" xfId="23904" xr:uid="{EBDE0B22-B6BA-4EBE-B6EF-45F2C795A0E1}"/>
    <cellStyle name="Note 7 4 2" xfId="26099" xr:uid="{8870F8AB-59FA-45FD-9184-EE383FDBE2E2}"/>
    <cellStyle name="Note 7 5" xfId="21671" xr:uid="{6519779D-947A-44A8-9DEA-1F73977239AE}"/>
    <cellStyle name="Note 7 5 2" xfId="27858" xr:uid="{EEC1F3BB-DE29-49A3-892E-7FF870F24005}"/>
    <cellStyle name="Note 7 6" xfId="26987" xr:uid="{DB97D777-1B16-4B74-AF81-9CCE0B3BED1A}"/>
    <cellStyle name="Note 8" xfId="20515" xr:uid="{00000000-0005-0000-0000-000037510000}"/>
    <cellStyle name="Note 8 2" xfId="20516" xr:uid="{00000000-0005-0000-0000-000038510000}"/>
    <cellStyle name="Note 8 2 2" xfId="21134" xr:uid="{00000000-0005-0000-0000-000039510000}"/>
    <cellStyle name="Note 8 2 2 2" xfId="22867" xr:uid="{891E171D-69E5-4E20-B050-90E0E8C9B73B}"/>
    <cellStyle name="Note 8 2 2 2 2" xfId="25567" xr:uid="{9ED38331-D905-4201-9736-430263BB774D}"/>
    <cellStyle name="Note 8 2 2 2 2 2" xfId="30398" xr:uid="{72B68CE3-E021-46F2-8AB0-4BF2F5609FC4}"/>
    <cellStyle name="Note 8 2 2 2 3" xfId="29054" xr:uid="{E1FE75C9-E151-4A9C-9649-D1CCB6F058BB}"/>
    <cellStyle name="Note 8 2 2 3" xfId="24251" xr:uid="{3D08F5A2-6378-4857-9F71-3A6D15A51EDE}"/>
    <cellStyle name="Note 8 2 2 3 2" xfId="26446" xr:uid="{F3F4F7F3-AFF7-440A-9B88-D33299A05536}"/>
    <cellStyle name="Note 8 2 2 4" xfId="22012" xr:uid="{43B456E1-51AA-4A75-8192-7F888A188B3E}"/>
    <cellStyle name="Note 8 2 2 4 2" xfId="28199" xr:uid="{44DCE29A-B9F9-495B-815E-246589735E2E}"/>
    <cellStyle name="Note 8 2 2 5" xfId="24712" xr:uid="{32F476B5-97DF-4F27-9376-44C144696452}"/>
    <cellStyle name="Note 8 2 2 5 2" xfId="29546" xr:uid="{79B32F02-AF4C-472D-B962-1A3B0A767FBF}"/>
    <cellStyle name="Note 8 2 2 6" xfId="27331" xr:uid="{43C33E3E-CC04-470B-8043-2DEAF57F9EED}"/>
    <cellStyle name="Note 8 2 3" xfId="22528" xr:uid="{6F3EBE91-3B8B-47B8-8BEE-9AFA9131BD17}"/>
    <cellStyle name="Note 8 2 3 2" xfId="25228" xr:uid="{3C8C8F34-0750-4504-9C21-5CB835718EF4}"/>
    <cellStyle name="Note 8 2 3 2 2" xfId="30059" xr:uid="{BA1B7A6F-1F7D-45CA-9288-1B21AD286AF5}"/>
    <cellStyle name="Note 8 2 3 3" xfId="28715" xr:uid="{0747DDD2-1CBD-41A0-AD0B-A5A14BBB6625}"/>
    <cellStyle name="Note 8 2 4" xfId="23906" xr:uid="{F937C0FD-BC51-483D-B676-A7BA7113DFD6}"/>
    <cellStyle name="Note 8 2 4 2" xfId="26101" xr:uid="{42F99B31-448B-48C9-BFA9-D51B08DA5F5D}"/>
    <cellStyle name="Note 8 2 5" xfId="21673" xr:uid="{F9814C5A-19BC-4FFD-A6CD-3809C44BA8F6}"/>
    <cellStyle name="Note 8 2 5 2" xfId="27860" xr:uid="{1D2B2E31-B3F9-4A29-8BC7-671CC5306428}"/>
    <cellStyle name="Note 8 2 6" xfId="26989" xr:uid="{1C4731E0-918A-44AD-B4AE-E62EC0B95D39}"/>
    <cellStyle name="Note 8 3" xfId="21135" xr:uid="{00000000-0005-0000-0000-00003A510000}"/>
    <cellStyle name="Note 8 3 2" xfId="22868" xr:uid="{C1B336A7-2B19-4D17-94F3-81B081A89443}"/>
    <cellStyle name="Note 8 3 2 2" xfId="25568" xr:uid="{5235E573-E9DA-4469-9AA9-4EC3B4AD5840}"/>
    <cellStyle name="Note 8 3 2 2 2" xfId="30399" xr:uid="{DD6EC8F1-A182-4521-918B-F0EE16770C1A}"/>
    <cellStyle name="Note 8 3 2 3" xfId="29055" xr:uid="{2A2045B1-D20B-4FFA-B78F-39B035F8A095}"/>
    <cellStyle name="Note 8 3 3" xfId="24252" xr:uid="{3EB92AA1-1D75-4DE8-88BF-210D1BBB7FCC}"/>
    <cellStyle name="Note 8 3 3 2" xfId="26447" xr:uid="{2CA41B73-E3FF-44C4-8847-770642E65B7A}"/>
    <cellStyle name="Note 8 3 4" xfId="22013" xr:uid="{E974545D-4928-4DA8-A219-5C8C225D5CC5}"/>
    <cellStyle name="Note 8 3 4 2" xfId="28200" xr:uid="{008B30E1-5C33-48FF-8F4C-3F3D0400927A}"/>
    <cellStyle name="Note 8 3 5" xfId="24713" xr:uid="{CA303B23-EB06-4629-8483-FC32DDAEBDAF}"/>
    <cellStyle name="Note 8 3 5 2" xfId="29547" xr:uid="{813184B8-D34B-4A07-B77D-4871C6D64FCF}"/>
    <cellStyle name="Note 8 3 6" xfId="27332" xr:uid="{C3C772AB-8B92-4938-A05A-47187362FD25}"/>
    <cellStyle name="Note 8 4" xfId="22527" xr:uid="{84A09779-6040-4E2B-8D65-53BE88900D28}"/>
    <cellStyle name="Note 8 4 2" xfId="25227" xr:uid="{74A5A467-8D87-432A-85B0-6B27FECB85F2}"/>
    <cellStyle name="Note 8 4 2 2" xfId="30058" xr:uid="{A684B2C4-B100-46F4-82BB-573E69667C27}"/>
    <cellStyle name="Note 8 4 3" xfId="28714" xr:uid="{CDEE3EA2-5732-4921-9E95-DADF4E610491}"/>
    <cellStyle name="Note 8 5" xfId="23905" xr:uid="{E0D47051-1247-4B0D-B77F-409CB5C3F292}"/>
    <cellStyle name="Note 8 5 2" xfId="26100" xr:uid="{DBF41BA3-A143-495F-BA65-74E5D7A16183}"/>
    <cellStyle name="Note 8 6" xfId="21672" xr:uid="{D2B30913-B507-4327-9241-C78EE2E33500}"/>
    <cellStyle name="Note 8 6 2" xfId="27859" xr:uid="{0B0765E8-B71C-4CB2-96CE-CC9E6D8F7FB6}"/>
    <cellStyle name="Note 8 7" xfId="26988" xr:uid="{FEF5B6C9-5953-496F-BDAB-C39C2FCAB1FB}"/>
    <cellStyle name="Note 9" xfId="20517" xr:uid="{00000000-0005-0000-0000-00003B510000}"/>
    <cellStyle name="Note 9 2" xfId="21133" xr:uid="{00000000-0005-0000-0000-00003C510000}"/>
    <cellStyle name="Note 9 2 2" xfId="22866" xr:uid="{8D174410-7E54-4375-BF93-0D8FD581D986}"/>
    <cellStyle name="Note 9 2 2 2" xfId="25566" xr:uid="{E5109F4D-7DAA-4EA0-9D99-D16C0174B2E0}"/>
    <cellStyle name="Note 9 2 2 2 2" xfId="30397" xr:uid="{B2F731BD-41F4-4B26-966C-451A698888E1}"/>
    <cellStyle name="Note 9 2 2 3" xfId="29053" xr:uid="{A9BCAD11-EA93-4AC9-8879-585B7BB1ECE5}"/>
    <cellStyle name="Note 9 2 3" xfId="24250" xr:uid="{B82A14C7-4FFE-4353-ACFF-E509F08F9D43}"/>
    <cellStyle name="Note 9 2 3 2" xfId="26445" xr:uid="{4B567CA0-1ACB-4F49-A1EA-6B17B2A61B94}"/>
    <cellStyle name="Note 9 2 4" xfId="22011" xr:uid="{3F9C28D8-FEFA-4D82-A6EB-2A2DA5FE9078}"/>
    <cellStyle name="Note 9 2 4 2" xfId="28198" xr:uid="{10984AF1-48D5-4853-965B-CB343DA44B2B}"/>
    <cellStyle name="Note 9 2 5" xfId="24711" xr:uid="{7587B8C3-9228-43AA-A2A2-7705652BAEEA}"/>
    <cellStyle name="Note 9 2 5 2" xfId="29545" xr:uid="{93E4A30E-09D2-4390-8BF6-02618F2A7B9C}"/>
    <cellStyle name="Note 9 2 6" xfId="27330" xr:uid="{85576F72-C68C-4632-BF29-795FBC0CC217}"/>
    <cellStyle name="Note 9 3" xfId="22529" xr:uid="{796FDC82-CB9C-4996-A4ED-B91F01FBCF5B}"/>
    <cellStyle name="Note 9 3 2" xfId="25229" xr:uid="{8DBCA145-46B5-4933-83D9-55349E27603C}"/>
    <cellStyle name="Note 9 3 2 2" xfId="30060" xr:uid="{726A7C15-054A-4685-9DED-E4DA92E5DD63}"/>
    <cellStyle name="Note 9 3 3" xfId="28716" xr:uid="{72BDD357-1253-4FFC-81FE-50A3FD9BB316}"/>
    <cellStyle name="Note 9 4" xfId="23907" xr:uid="{FA9FA54C-1EEA-4815-ABB2-CF550A00AD0F}"/>
    <cellStyle name="Note 9 4 2" xfId="26102" xr:uid="{265EC9B7-883D-4139-830D-02E37E7AB199}"/>
    <cellStyle name="Note 9 5" xfId="21674" xr:uid="{CDFA433E-CA0B-41DE-B65E-276824E33B01}"/>
    <cellStyle name="Note 9 5 2" xfId="27861" xr:uid="{1EBE2D21-A671-4B8B-9132-5F39A098B8D5}"/>
    <cellStyle name="Note 9 6" xfId="26990" xr:uid="{226AA237-8E5B-4B29-A795-823411244564}"/>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alExposure 2 2" xfId="24249" xr:uid="{5B4BAEFB-8A2B-4893-AD1C-852CD00A2D25}"/>
    <cellStyle name="optionalExposure 2 2 2" xfId="26444" xr:uid="{B687C79A-303D-4552-862C-EEF797AD8C29}"/>
    <cellStyle name="optionalExposure 2 2 2 2" xfId="31180" xr:uid="{9AD3025D-9355-4B3D-B3BC-4B7D34DA31A1}"/>
    <cellStyle name="optionalExposure 2 2 3" xfId="29346" xr:uid="{6DCF9AC1-0110-4163-BACD-572675C6D49F}"/>
    <cellStyle name="optionalExposure 2 3" xfId="27329" xr:uid="{6469B97A-1200-4AD2-8788-8D3E04B6CB0E}"/>
    <cellStyle name="optionalExposure 3" xfId="23178" xr:uid="{7BE8B9B7-547D-484C-936C-A4A33D75C6A5}"/>
    <cellStyle name="optionalExposure 3 2" xfId="24535" xr:uid="{CF433D9C-C696-4DD1-9BBC-5C256FC4A69D}"/>
    <cellStyle name="optionalExposure 3 2 2" xfId="26726" xr:uid="{9D1DD5B3-BFF9-4F62-AB08-77D241466C35}"/>
    <cellStyle name="optionalExposure 3 2 2 2" xfId="31372" xr:uid="{2210D80C-B19B-4239-8426-2F240FE8E512}"/>
    <cellStyle name="optionalExposure 3 2 3" xfId="29370" xr:uid="{81F8D465-91A4-4E34-A67F-37E9D4299FDB}"/>
    <cellStyle name="optionalExposure 3 3" xfId="29318" xr:uid="{AD505E7B-D60D-422D-BDEF-CB967E83048E}"/>
    <cellStyle name="optionalExposure 4" xfId="23908" xr:uid="{76F788A3-CFD1-4753-9DF0-459DAD584E3C}"/>
    <cellStyle name="optionalExposure 4 2" xfId="26103" xr:uid="{696AE16B-DBDD-4F01-A2DA-B7AA4ACC0176}"/>
    <cellStyle name="optionalExposure 4 2 2" xfId="30839" xr:uid="{392A1613-179F-4422-A65B-182A4BD020A2}"/>
    <cellStyle name="optionalExposure 4 3" xfId="29341" xr:uid="{9754BB4C-EF17-4A49-AAB7-AFCD84D4F156}"/>
    <cellStyle name="OptionHeading" xfId="20525" xr:uid="{00000000-0005-0000-0000-000045510000}"/>
    <cellStyle name="OptionHeading 2" xfId="20526" xr:uid="{00000000-0005-0000-0000-000046510000}"/>
    <cellStyle name="OptionHeading 3" xfId="20527" xr:uid="{00000000-0005-0000-0000-000047510000}"/>
    <cellStyle name="OptionHeading 4" xfId="23179" xr:uid="{CEACFEB5-8A57-4888-9E3B-504259B12EB8}"/>
    <cellStyle name="OptionHeading 5" xfId="23221" xr:uid="{D078C4EA-CE43-487B-9CCD-7E8C24B32EE7}"/>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2 2 2" xfId="22864" xr:uid="{5AD09A1C-7FCE-4E2C-9DC9-BAF89D663BBB}"/>
    <cellStyle name="Output 2 10 2 2 2 2" xfId="25564" xr:uid="{12196D99-FC0D-4A47-96CD-34BBBB8C670C}"/>
    <cellStyle name="Output 2 10 2 2 2 2 2" xfId="30395" xr:uid="{40D73682-8E0D-4C67-9307-2EEBF59D24F8}"/>
    <cellStyle name="Output 2 10 2 2 2 3" xfId="29051" xr:uid="{74FCAA40-85AD-4382-8D10-266CB7E9BAAC}"/>
    <cellStyle name="Output 2 10 2 2 3" xfId="24247" xr:uid="{C90FBF40-8021-40F1-A86E-3BF953C7BFE3}"/>
    <cellStyle name="Output 2 10 2 2 3 2" xfId="26442" xr:uid="{F09FA32A-BCD8-4EFB-93B9-EDC9ACE9A602}"/>
    <cellStyle name="Output 2 10 2 2 3 2 2" xfId="31178" xr:uid="{3103D37D-000A-4D4E-B1F3-AFD3610C7632}"/>
    <cellStyle name="Output 2 10 2 2 4" xfId="22009" xr:uid="{76295282-65E3-4B33-9808-4049D091E71D}"/>
    <cellStyle name="Output 2 10 2 2 4 2" xfId="28196" xr:uid="{E74362D2-A576-451F-AEBE-AAC5640D3C51}"/>
    <cellStyle name="Output 2 10 2 2 5" xfId="24709" xr:uid="{506AB17F-5838-4DAD-8236-FEB37C4F8BA2}"/>
    <cellStyle name="Output 2 10 2 2 5 2" xfId="29543" xr:uid="{B368D1DC-3E33-41D8-A547-1AF037A19B25}"/>
    <cellStyle name="Output 2 10 2 2 6" xfId="27327" xr:uid="{2C2B557A-F430-4503-82AF-03A71D864B6D}"/>
    <cellStyle name="Output 2 10 2 3" xfId="22531" xr:uid="{847E1CEE-D8A7-4954-A538-EFE7C75C2072}"/>
    <cellStyle name="Output 2 10 2 3 2" xfId="25231" xr:uid="{CCAD24D6-3B10-4ECD-8527-81D606E90BE3}"/>
    <cellStyle name="Output 2 10 2 3 2 2" xfId="30062" xr:uid="{B3B0EA38-16C7-47F3-B124-090000176EBD}"/>
    <cellStyle name="Output 2 10 2 3 3" xfId="28718" xr:uid="{0302F02A-47DA-4D45-AF50-38BABE715B32}"/>
    <cellStyle name="Output 2 10 2 4" xfId="23910" xr:uid="{96607DF6-23FE-4C5A-9963-8A57D569BF0D}"/>
    <cellStyle name="Output 2 10 2 4 2" xfId="26105" xr:uid="{AA10C775-5CE3-4454-87DB-C1DF28A43159}"/>
    <cellStyle name="Output 2 10 2 4 2 2" xfId="30841" xr:uid="{A20E67EF-A4B1-4E87-B316-4B2BEC499844}"/>
    <cellStyle name="Output 2 10 2 5" xfId="21676" xr:uid="{983C506B-A05F-4C75-B56D-6FEC53B0D782}"/>
    <cellStyle name="Output 2 10 2 5 2" xfId="27863" xr:uid="{5D732DB1-FBDE-483A-BBA1-952B3E727788}"/>
    <cellStyle name="Output 2 10 2 6" xfId="26992" xr:uid="{1DDFCBE7-A6E2-4DED-A8C7-BCA720C164D0}"/>
    <cellStyle name="Output 2 10 3" xfId="20531" xr:uid="{00000000-0005-0000-0000-00004C510000}"/>
    <cellStyle name="Output 2 10 3 2" xfId="21129" xr:uid="{00000000-0005-0000-0000-00004D510000}"/>
    <cellStyle name="Output 2 10 3 2 2" xfId="22863" xr:uid="{4EC41651-23AA-4A7D-B80C-33A39236F502}"/>
    <cellStyle name="Output 2 10 3 2 2 2" xfId="25563" xr:uid="{A9658A38-9B24-4FAB-943A-E0CEC220677C}"/>
    <cellStyle name="Output 2 10 3 2 2 2 2" xfId="30394" xr:uid="{8082A204-9B04-465E-B8BF-F15CB94A9EC3}"/>
    <cellStyle name="Output 2 10 3 2 2 3" xfId="29050" xr:uid="{6ACB1C57-C144-42B8-BF20-B18502BF4648}"/>
    <cellStyle name="Output 2 10 3 2 3" xfId="24246" xr:uid="{D1290C61-C287-4516-95FC-D27710B5C8D0}"/>
    <cellStyle name="Output 2 10 3 2 3 2" xfId="26441" xr:uid="{39CA15DF-D6CD-4222-BAE0-28E83E880A0B}"/>
    <cellStyle name="Output 2 10 3 2 3 2 2" xfId="31177" xr:uid="{344E04C0-C789-4AE2-916D-8657B019DE73}"/>
    <cellStyle name="Output 2 10 3 2 4" xfId="22008" xr:uid="{A984F052-01B1-4118-9659-C9512DEDE0D2}"/>
    <cellStyle name="Output 2 10 3 2 4 2" xfId="28195" xr:uid="{E0C98D5E-B019-4BAE-9CCE-D11BA004AB45}"/>
    <cellStyle name="Output 2 10 3 2 5" xfId="24708" xr:uid="{325B8715-BCBB-4420-A36C-77FCDD25A7C6}"/>
    <cellStyle name="Output 2 10 3 2 5 2" xfId="29542" xr:uid="{380CC6F9-78A8-4699-B946-13E6C9FA1ED1}"/>
    <cellStyle name="Output 2 10 3 2 6" xfId="27326" xr:uid="{86F664D4-81B2-4DA7-80B7-6210BAA0ACF4}"/>
    <cellStyle name="Output 2 10 3 3" xfId="22532" xr:uid="{105B9D77-9F3F-44B1-A664-D9892B867BAF}"/>
    <cellStyle name="Output 2 10 3 3 2" xfId="25232" xr:uid="{50EC10A5-11F1-42F8-8806-CE0B66268B17}"/>
    <cellStyle name="Output 2 10 3 3 2 2" xfId="30063" xr:uid="{C859DD14-916E-47F6-90D7-926414783795}"/>
    <cellStyle name="Output 2 10 3 3 3" xfId="28719" xr:uid="{A09425E6-4102-4B16-961C-0CEA25FF9354}"/>
    <cellStyle name="Output 2 10 3 4" xfId="23911" xr:uid="{A52DAC8E-8C19-426C-BB11-8BE066F59A5B}"/>
    <cellStyle name="Output 2 10 3 4 2" xfId="26106" xr:uid="{9D49A3D0-A08D-42C7-B6B9-09AABECB0B03}"/>
    <cellStyle name="Output 2 10 3 4 2 2" xfId="30842" xr:uid="{7D38C0E0-5E29-4C36-ACEC-155DB4B6D0DB}"/>
    <cellStyle name="Output 2 10 3 5" xfId="21677" xr:uid="{56DA98AF-7464-4B55-B535-57B106262F9B}"/>
    <cellStyle name="Output 2 10 3 5 2" xfId="27864" xr:uid="{401DFD3E-114D-47D0-BC77-7C888008757B}"/>
    <cellStyle name="Output 2 10 3 6" xfId="26993" xr:uid="{801E0A9E-93D9-44FE-8A78-0166B1574A41}"/>
    <cellStyle name="Output 2 10 4" xfId="20532" xr:uid="{00000000-0005-0000-0000-00004E510000}"/>
    <cellStyle name="Output 2 10 4 2" xfId="21128" xr:uid="{00000000-0005-0000-0000-00004F510000}"/>
    <cellStyle name="Output 2 10 4 2 2" xfId="22862" xr:uid="{59DA6236-3445-4BF3-B8A5-3801C8F7E226}"/>
    <cellStyle name="Output 2 10 4 2 2 2" xfId="25562" xr:uid="{9EA89256-32B2-4A6D-8D03-E4C34FCA2E29}"/>
    <cellStyle name="Output 2 10 4 2 2 2 2" xfId="30393" xr:uid="{08C8A090-B9B1-4F00-B3EF-A312F3F6AAAF}"/>
    <cellStyle name="Output 2 10 4 2 2 3" xfId="29049" xr:uid="{084DE2B4-B347-4451-A73A-8BF77C959BA6}"/>
    <cellStyle name="Output 2 10 4 2 3" xfId="24245" xr:uid="{0B149BB1-A457-4E80-B303-17F662F4D9C6}"/>
    <cellStyle name="Output 2 10 4 2 3 2" xfId="26440" xr:uid="{669A7157-C4D9-4477-B9A7-45E28B16C786}"/>
    <cellStyle name="Output 2 10 4 2 3 2 2" xfId="31176" xr:uid="{26990C11-9572-46C4-A641-063E87505BDE}"/>
    <cellStyle name="Output 2 10 4 2 4" xfId="22007" xr:uid="{2D70BB6C-537F-4D81-B956-DE77C2E29CE3}"/>
    <cellStyle name="Output 2 10 4 2 4 2" xfId="28194" xr:uid="{EC5F9E29-94E7-45D0-8806-9ADDD0816ACF}"/>
    <cellStyle name="Output 2 10 4 2 5" xfId="24707" xr:uid="{1E3BFF9D-23BD-44C2-B94D-EF154DCF2F4C}"/>
    <cellStyle name="Output 2 10 4 2 5 2" xfId="29541" xr:uid="{D3D204AA-024A-4EC1-98D9-587D7D17C485}"/>
    <cellStyle name="Output 2 10 4 2 6" xfId="27325" xr:uid="{5DAF129B-5B5A-491A-996D-D93D43939F8A}"/>
    <cellStyle name="Output 2 10 4 3" xfId="22533" xr:uid="{B0A52931-2C8F-4EA7-9925-9B6EE13305FE}"/>
    <cellStyle name="Output 2 10 4 3 2" xfId="25233" xr:uid="{EA4FD2C4-5045-4BCD-9B9A-51CFC2BE9545}"/>
    <cellStyle name="Output 2 10 4 3 2 2" xfId="30064" xr:uid="{36DD0BB4-F172-4D33-956F-5D6CE88D5561}"/>
    <cellStyle name="Output 2 10 4 3 3" xfId="28720" xr:uid="{C70CAC46-BC6A-4AF2-A9CF-5428D99111A7}"/>
    <cellStyle name="Output 2 10 4 4" xfId="23912" xr:uid="{F47A6306-0F45-44D3-8D88-251A8D43E0C0}"/>
    <cellStyle name="Output 2 10 4 4 2" xfId="26107" xr:uid="{3331C8C7-796D-49E3-8611-DB9282746936}"/>
    <cellStyle name="Output 2 10 4 4 2 2" xfId="30843" xr:uid="{B1AE92EC-FA91-4E46-9DF0-28EF7C04B0E8}"/>
    <cellStyle name="Output 2 10 4 5" xfId="21678" xr:uid="{9D7F9A2A-D654-4987-ACC2-C91C452B7DF2}"/>
    <cellStyle name="Output 2 10 4 5 2" xfId="27865" xr:uid="{00B08690-58BC-4745-B7CD-2C6A629DFF90}"/>
    <cellStyle name="Output 2 10 4 6" xfId="26994" xr:uid="{CC340B6B-77CF-417A-A2FB-B78CA11ADDC4}"/>
    <cellStyle name="Output 2 10 5" xfId="20533" xr:uid="{00000000-0005-0000-0000-000050510000}"/>
    <cellStyle name="Output 2 10 5 2" xfId="21127" xr:uid="{00000000-0005-0000-0000-000051510000}"/>
    <cellStyle name="Output 2 10 5 2 2" xfId="22861" xr:uid="{4026FC66-9B40-4491-90F4-0AFB9575DFEB}"/>
    <cellStyle name="Output 2 10 5 2 2 2" xfId="25561" xr:uid="{103BBD33-C6A2-4A91-A24E-53D7BD83B5B1}"/>
    <cellStyle name="Output 2 10 5 2 2 2 2" xfId="30392" xr:uid="{BC83881A-23C4-430F-B3E9-779C1C88FBCD}"/>
    <cellStyle name="Output 2 10 5 2 2 3" xfId="29048" xr:uid="{3D94FA80-81B8-40FD-9E2F-CF598DEBA838}"/>
    <cellStyle name="Output 2 10 5 2 3" xfId="24244" xr:uid="{87BBC49E-E30B-4BCC-A7FE-085DFC57BA69}"/>
    <cellStyle name="Output 2 10 5 2 3 2" xfId="26439" xr:uid="{07773165-25C9-4E58-B1B5-CE76BC8D4065}"/>
    <cellStyle name="Output 2 10 5 2 3 2 2" xfId="31175" xr:uid="{6EA36883-2CF9-444C-BEF7-A40C84B99510}"/>
    <cellStyle name="Output 2 10 5 2 4" xfId="22006" xr:uid="{445506BB-5ABD-40DF-9DC0-E4E8C40029C6}"/>
    <cellStyle name="Output 2 10 5 2 4 2" xfId="28193" xr:uid="{4119C2A0-B154-4B91-AF5E-A6089D9E88EB}"/>
    <cellStyle name="Output 2 10 5 2 5" xfId="24706" xr:uid="{04CE5AE1-6C56-4F6F-B694-4D546B17B07C}"/>
    <cellStyle name="Output 2 10 5 2 5 2" xfId="29540" xr:uid="{BAADF9B8-213F-459C-B7AC-7BDD33D79856}"/>
    <cellStyle name="Output 2 10 5 2 6" xfId="27324" xr:uid="{39EE6BF9-6B6E-499A-A3E2-10B633759BB8}"/>
    <cellStyle name="Output 2 10 5 3" xfId="22534" xr:uid="{FBFE4865-BEC6-4A00-940F-55AE68F73702}"/>
    <cellStyle name="Output 2 10 5 3 2" xfId="25234" xr:uid="{58F3181E-BC68-49B2-88B4-F27755E72B9C}"/>
    <cellStyle name="Output 2 10 5 3 2 2" xfId="30065" xr:uid="{493A9F12-0C69-4910-8998-CCC9D47017BD}"/>
    <cellStyle name="Output 2 10 5 3 3" xfId="28721" xr:uid="{C196AEFE-6562-4CED-9514-42A3935FBCB4}"/>
    <cellStyle name="Output 2 10 5 4" xfId="23913" xr:uid="{6004AA4A-E12D-4083-ACB3-1EBF547FC7C8}"/>
    <cellStyle name="Output 2 10 5 4 2" xfId="26108" xr:uid="{3A833C8E-6974-4E11-AE7E-0E12027B1827}"/>
    <cellStyle name="Output 2 10 5 4 2 2" xfId="30844" xr:uid="{3191A9B8-A033-49F3-A816-59791CFCEA2B}"/>
    <cellStyle name="Output 2 10 5 5" xfId="21679" xr:uid="{55761F21-BE4A-4506-B694-2B73FCDFC157}"/>
    <cellStyle name="Output 2 10 5 5 2" xfId="27866" xr:uid="{4A9CD360-6DBB-4520-892B-448C30311A9E}"/>
    <cellStyle name="Output 2 10 5 6" xfId="26995" xr:uid="{2CA55A30-50B8-41A4-BF2A-F694C515CDD5}"/>
    <cellStyle name="Output 2 11" xfId="20534" xr:uid="{00000000-0005-0000-0000-000052510000}"/>
    <cellStyle name="Output 2 11 10" xfId="26996" xr:uid="{E0395871-D85F-43A6-B78E-B6242A01FE9D}"/>
    <cellStyle name="Output 2 11 2" xfId="20535" xr:uid="{00000000-0005-0000-0000-000053510000}"/>
    <cellStyle name="Output 2 11 2 2" xfId="21125" xr:uid="{00000000-0005-0000-0000-000054510000}"/>
    <cellStyle name="Output 2 11 2 2 2" xfId="22859" xr:uid="{49009114-170A-4D86-AC4A-D852116FA179}"/>
    <cellStyle name="Output 2 11 2 2 2 2" xfId="25559" xr:uid="{A0846390-92C9-41DF-82AE-2C140E1DB290}"/>
    <cellStyle name="Output 2 11 2 2 2 2 2" xfId="30390" xr:uid="{2F33D7B2-D02A-46B1-AB20-DA3EEC4FACA9}"/>
    <cellStyle name="Output 2 11 2 2 2 3" xfId="29046" xr:uid="{B29F41BE-E951-4AA0-82E6-D7FEBE341C5A}"/>
    <cellStyle name="Output 2 11 2 2 3" xfId="24242" xr:uid="{661D6D83-69C9-49F4-B8A0-2F0F52CB90DF}"/>
    <cellStyle name="Output 2 11 2 2 3 2" xfId="26437" xr:uid="{7D3D9976-C8D3-4D6F-9BA8-A1889770A192}"/>
    <cellStyle name="Output 2 11 2 2 3 2 2" xfId="31173" xr:uid="{9FC2652D-CFB7-45E0-89E3-FF069FAE42DA}"/>
    <cellStyle name="Output 2 11 2 2 4" xfId="22004" xr:uid="{1944F0EA-68B3-43A5-93A6-6C1A51651923}"/>
    <cellStyle name="Output 2 11 2 2 4 2" xfId="28191" xr:uid="{10386FA5-E5EC-40E0-8ACB-552D032D07F4}"/>
    <cellStyle name="Output 2 11 2 2 5" xfId="24704" xr:uid="{36EF20B1-E54E-4FCE-AC3A-4DBF32B80D3F}"/>
    <cellStyle name="Output 2 11 2 2 5 2" xfId="29538" xr:uid="{713BB597-EEC4-459F-BF93-8923A2B90AF1}"/>
    <cellStyle name="Output 2 11 2 2 6" xfId="27322" xr:uid="{11113B6F-F9EA-4595-8E86-AD36E77FDEDE}"/>
    <cellStyle name="Output 2 11 2 3" xfId="22536" xr:uid="{5BAD5C2F-2C5C-4503-B322-53A272CCF6DA}"/>
    <cellStyle name="Output 2 11 2 3 2" xfId="25236" xr:uid="{EE3B08AD-6C9B-4E2A-A9AA-7F1DD22017AC}"/>
    <cellStyle name="Output 2 11 2 3 2 2" xfId="30067" xr:uid="{8A6ADA89-1E6A-4BE1-B453-5151173F82F6}"/>
    <cellStyle name="Output 2 11 2 3 3" xfId="28723" xr:uid="{805BBD70-CD50-408F-942B-0FB5D1EB884B}"/>
    <cellStyle name="Output 2 11 2 4" xfId="23915" xr:uid="{79A98E72-822E-48FA-A224-B356481E7C36}"/>
    <cellStyle name="Output 2 11 2 4 2" xfId="26110" xr:uid="{CD60C2D2-5436-4E27-A013-5230250C1820}"/>
    <cellStyle name="Output 2 11 2 4 2 2" xfId="30846" xr:uid="{55BB3A7B-CC09-44A7-81AD-39757957F53F}"/>
    <cellStyle name="Output 2 11 2 5" xfId="21681" xr:uid="{450C8D2D-4BE3-4678-90DF-A26F3A220F51}"/>
    <cellStyle name="Output 2 11 2 5 2" xfId="27868" xr:uid="{0A271EC7-C499-43BD-81AD-996B2C33D053}"/>
    <cellStyle name="Output 2 11 2 6" xfId="26997" xr:uid="{384D66D1-4DE3-4FA3-85CA-0317015102DF}"/>
    <cellStyle name="Output 2 11 3" xfId="20536" xr:uid="{00000000-0005-0000-0000-000055510000}"/>
    <cellStyle name="Output 2 11 3 2" xfId="21124" xr:uid="{00000000-0005-0000-0000-000056510000}"/>
    <cellStyle name="Output 2 11 3 2 2" xfId="22858" xr:uid="{966147E5-AC5C-4356-A66C-1161FF870B6D}"/>
    <cellStyle name="Output 2 11 3 2 2 2" xfId="25558" xr:uid="{B0DC5800-84EE-4FBC-8741-0FEBF15E639C}"/>
    <cellStyle name="Output 2 11 3 2 2 2 2" xfId="30389" xr:uid="{638FC440-F7AF-49FE-8BF1-82B1250F1223}"/>
    <cellStyle name="Output 2 11 3 2 2 3" xfId="29045" xr:uid="{8330C771-58C1-4281-BC06-2E44188D348C}"/>
    <cellStyle name="Output 2 11 3 2 3" xfId="24241" xr:uid="{527DD02D-7C53-43DA-AFC5-085281443C45}"/>
    <cellStyle name="Output 2 11 3 2 3 2" xfId="26436" xr:uid="{E85E583D-7F83-4B7A-AC3E-ED4A26E7EA8A}"/>
    <cellStyle name="Output 2 11 3 2 3 2 2" xfId="31172" xr:uid="{2865A3A1-ABFF-44CF-83CB-EF56D0390F21}"/>
    <cellStyle name="Output 2 11 3 2 4" xfId="22003" xr:uid="{9A78B228-420C-4D36-A507-D19AEDFF8ADE}"/>
    <cellStyle name="Output 2 11 3 2 4 2" xfId="28190" xr:uid="{BDC497B3-3D9A-4FCE-83D4-09F4BA6B6343}"/>
    <cellStyle name="Output 2 11 3 2 5" xfId="24703" xr:uid="{FA6E4D59-592A-430E-A7E0-8C984E53E557}"/>
    <cellStyle name="Output 2 11 3 2 5 2" xfId="29537" xr:uid="{CAB89C15-7F10-4877-BC01-366D5DAD4AD6}"/>
    <cellStyle name="Output 2 11 3 2 6" xfId="27321" xr:uid="{132074F6-90C8-4E63-BBDA-3A2CB4CE61E7}"/>
    <cellStyle name="Output 2 11 3 3" xfId="22537" xr:uid="{C8C7E709-255D-4DFD-87E3-B759A5F60ECA}"/>
    <cellStyle name="Output 2 11 3 3 2" xfId="25237" xr:uid="{B6A16CC9-0AD7-4294-95FA-874FB1ED269B}"/>
    <cellStyle name="Output 2 11 3 3 2 2" xfId="30068" xr:uid="{401691D7-ED8A-4DE1-8721-A5187D3ECD17}"/>
    <cellStyle name="Output 2 11 3 3 3" xfId="28724" xr:uid="{15CBA7B6-9189-4C45-A6A8-2A83257D0925}"/>
    <cellStyle name="Output 2 11 3 4" xfId="23916" xr:uid="{F26BC7F3-A7B4-4A08-B8AA-7898047F50ED}"/>
    <cellStyle name="Output 2 11 3 4 2" xfId="26111" xr:uid="{1E5ACEE1-638B-4407-A465-889A7154523E}"/>
    <cellStyle name="Output 2 11 3 4 2 2" xfId="30847" xr:uid="{49EC07F0-1B22-4CD8-B120-73F71B9FA752}"/>
    <cellStyle name="Output 2 11 3 5" xfId="21682" xr:uid="{A2EFD08C-CC46-4D8C-A7A9-A012E815F5BE}"/>
    <cellStyle name="Output 2 11 3 5 2" xfId="27869" xr:uid="{B3A7BF74-004F-4C05-A87C-6DAE5496AFA9}"/>
    <cellStyle name="Output 2 11 3 6" xfId="26998" xr:uid="{0B87429D-D8D5-4DC1-A1C3-38F8C8B3F0B1}"/>
    <cellStyle name="Output 2 11 4" xfId="20537" xr:uid="{00000000-0005-0000-0000-000057510000}"/>
    <cellStyle name="Output 2 11 4 2" xfId="21123" xr:uid="{00000000-0005-0000-0000-000058510000}"/>
    <cellStyle name="Output 2 11 4 2 2" xfId="22857" xr:uid="{52DC05B6-D9F8-4BF3-BE68-8B0294AE78DA}"/>
    <cellStyle name="Output 2 11 4 2 2 2" xfId="25557" xr:uid="{EBC56B3B-5984-4235-9439-06196FB40C4A}"/>
    <cellStyle name="Output 2 11 4 2 2 2 2" xfId="30388" xr:uid="{2C6C989B-0B64-4C70-BA0C-A659EA27233F}"/>
    <cellStyle name="Output 2 11 4 2 2 3" xfId="29044" xr:uid="{B76AEACA-A96A-4657-96DB-08CE30D3E10C}"/>
    <cellStyle name="Output 2 11 4 2 3" xfId="24240" xr:uid="{E05B4A97-D8EA-49D3-9293-C2DA10C23990}"/>
    <cellStyle name="Output 2 11 4 2 3 2" xfId="26435" xr:uid="{6809DFB7-198E-4138-B96D-77416E53A8BB}"/>
    <cellStyle name="Output 2 11 4 2 3 2 2" xfId="31171" xr:uid="{F1C4DBDB-7E78-427F-900B-7EEEE7893183}"/>
    <cellStyle name="Output 2 11 4 2 4" xfId="22002" xr:uid="{879E7690-AF70-40D3-94F6-E9301CACD544}"/>
    <cellStyle name="Output 2 11 4 2 4 2" xfId="28189" xr:uid="{D67AA5C6-FE79-41AD-88A9-55B41D4BA624}"/>
    <cellStyle name="Output 2 11 4 2 5" xfId="24702" xr:uid="{1265C2FF-AA1E-4025-A061-FCEE664B7057}"/>
    <cellStyle name="Output 2 11 4 2 5 2" xfId="29536" xr:uid="{327887B6-E64E-4D03-97DB-6FE6A4452AD1}"/>
    <cellStyle name="Output 2 11 4 2 6" xfId="27320" xr:uid="{02252168-6FFB-4032-B9BF-412AD91F0AFB}"/>
    <cellStyle name="Output 2 11 4 3" xfId="22538" xr:uid="{9D137334-7F7B-4929-B5C6-62A9184AF229}"/>
    <cellStyle name="Output 2 11 4 3 2" xfId="25238" xr:uid="{510E79A2-A636-4587-9709-75F7068BE806}"/>
    <cellStyle name="Output 2 11 4 3 2 2" xfId="30069" xr:uid="{31CC0685-7845-4473-9AE3-B108677ACC08}"/>
    <cellStyle name="Output 2 11 4 3 3" xfId="28725" xr:uid="{5EDB62FA-2669-407D-9271-38DD27FD7F01}"/>
    <cellStyle name="Output 2 11 4 4" xfId="23917" xr:uid="{49EE1AFE-4C91-4CAF-A12D-8B82F9252171}"/>
    <cellStyle name="Output 2 11 4 4 2" xfId="26112" xr:uid="{CA8B7A05-692C-4F1D-BBA0-DFD6F3E0D761}"/>
    <cellStyle name="Output 2 11 4 4 2 2" xfId="30848" xr:uid="{AFBC49AD-F44F-46A3-B977-FE779B042056}"/>
    <cellStyle name="Output 2 11 4 5" xfId="21683" xr:uid="{08B5875C-271C-429C-84B6-CB20A4CDC84F}"/>
    <cellStyle name="Output 2 11 4 5 2" xfId="27870" xr:uid="{4BC76592-CDE8-40A7-97B6-597FB4F608FC}"/>
    <cellStyle name="Output 2 11 4 6" xfId="26999" xr:uid="{A6759C75-62C9-4825-B46A-6C28B1F6AFE6}"/>
    <cellStyle name="Output 2 11 5" xfId="20538" xr:uid="{00000000-0005-0000-0000-000059510000}"/>
    <cellStyle name="Output 2 11 5 2" xfId="21122" xr:uid="{00000000-0005-0000-0000-00005A510000}"/>
    <cellStyle name="Output 2 11 5 2 2" xfId="22856" xr:uid="{E5016C50-18E3-4DA2-AA7B-2EF206B7AEE8}"/>
    <cellStyle name="Output 2 11 5 2 2 2" xfId="25556" xr:uid="{BB53405D-AC47-4D21-9E52-1381898F52E8}"/>
    <cellStyle name="Output 2 11 5 2 2 2 2" xfId="30387" xr:uid="{D976F163-961B-447C-9E85-895F196EB36D}"/>
    <cellStyle name="Output 2 11 5 2 2 3" xfId="29043" xr:uid="{291BD1B4-0B62-47CD-9595-C5AED8B10F97}"/>
    <cellStyle name="Output 2 11 5 2 3" xfId="24239" xr:uid="{4D72B562-181E-4A0D-8644-B878D00F73CC}"/>
    <cellStyle name="Output 2 11 5 2 3 2" xfId="26434" xr:uid="{2EBEA3E1-55A2-4256-87D6-A8BE6A0BE1A2}"/>
    <cellStyle name="Output 2 11 5 2 3 2 2" xfId="31170" xr:uid="{12D8A47B-F8AA-4A73-AD0D-E443BB62D662}"/>
    <cellStyle name="Output 2 11 5 2 4" xfId="22001" xr:uid="{503454F6-A26E-4D5B-98DF-4FB306C5FBD7}"/>
    <cellStyle name="Output 2 11 5 2 4 2" xfId="28188" xr:uid="{0A9F024E-9E7A-45D5-AE75-63D06CA237C1}"/>
    <cellStyle name="Output 2 11 5 2 5" xfId="24701" xr:uid="{45D5FC97-CA62-4D28-BD17-CCDD7EA1DE9D}"/>
    <cellStyle name="Output 2 11 5 2 5 2" xfId="29535" xr:uid="{0F28C704-9C58-4E6F-B28C-5DD98B35483C}"/>
    <cellStyle name="Output 2 11 5 2 6" xfId="27319" xr:uid="{0891F2C6-59CA-4663-8F4F-C9EFA548B778}"/>
    <cellStyle name="Output 2 11 5 3" xfId="22539" xr:uid="{45C3EC64-0657-4BFF-9DAF-5F939BE9B164}"/>
    <cellStyle name="Output 2 11 5 3 2" xfId="25239" xr:uid="{BE262EF9-F9D6-4ECE-ACB8-B7915CF826C2}"/>
    <cellStyle name="Output 2 11 5 3 2 2" xfId="30070" xr:uid="{9340C71D-E381-4011-8EF4-E87605A35B1E}"/>
    <cellStyle name="Output 2 11 5 3 3" xfId="28726" xr:uid="{480ABE48-D161-4052-94D1-80920FF44E81}"/>
    <cellStyle name="Output 2 11 5 4" xfId="23918" xr:uid="{82C4E944-541B-4908-BACC-3F50C6892F90}"/>
    <cellStyle name="Output 2 11 5 4 2" xfId="26113" xr:uid="{3EDCA5D2-A426-4713-9656-13E9C27C6FF7}"/>
    <cellStyle name="Output 2 11 5 4 2 2" xfId="30849" xr:uid="{928570A0-B0F9-40A4-96BA-7BB5A05CF74A}"/>
    <cellStyle name="Output 2 11 5 5" xfId="21684" xr:uid="{AF4E59C8-05BA-4AD3-9656-28EB760BE2FA}"/>
    <cellStyle name="Output 2 11 5 5 2" xfId="27871" xr:uid="{1CD883C6-43C7-422B-9395-DCB5587FA418}"/>
    <cellStyle name="Output 2 11 5 6" xfId="27000" xr:uid="{6967166F-038A-4190-AEA0-7DB0ADF075A7}"/>
    <cellStyle name="Output 2 11 6" xfId="21126" xr:uid="{00000000-0005-0000-0000-00005B510000}"/>
    <cellStyle name="Output 2 11 6 2" xfId="22860" xr:uid="{16C7073E-2232-4FC3-A976-3DF87DE4E3AA}"/>
    <cellStyle name="Output 2 11 6 2 2" xfId="25560" xr:uid="{FAE0C911-4268-4A54-BB65-860CCE7733DA}"/>
    <cellStyle name="Output 2 11 6 2 2 2" xfId="30391" xr:uid="{DDBD89D3-9084-4C82-89C5-F8462043164C}"/>
    <cellStyle name="Output 2 11 6 2 3" xfId="29047" xr:uid="{6CAF7932-81EE-40B5-927C-F900E1FA03A1}"/>
    <cellStyle name="Output 2 11 6 3" xfId="24243" xr:uid="{806D92DF-1279-4A95-8FC0-856388C9CA77}"/>
    <cellStyle name="Output 2 11 6 3 2" xfId="26438" xr:uid="{D13E0148-3234-41A8-96FB-24A6384A2D0D}"/>
    <cellStyle name="Output 2 11 6 3 2 2" xfId="31174" xr:uid="{0DC52A05-9BA3-496F-A10F-25E414EDC222}"/>
    <cellStyle name="Output 2 11 6 4" xfId="22005" xr:uid="{D2301DEA-EC28-4AC5-A75D-6E793D429160}"/>
    <cellStyle name="Output 2 11 6 4 2" xfId="28192" xr:uid="{68784C85-3493-4C19-B9E6-65005ECB2850}"/>
    <cellStyle name="Output 2 11 6 5" xfId="24705" xr:uid="{993E0917-D0EF-45BF-954E-A746FCB994A7}"/>
    <cellStyle name="Output 2 11 6 5 2" xfId="29539" xr:uid="{CA41172E-6984-4FC4-BDB5-7F0FBE4996C9}"/>
    <cellStyle name="Output 2 11 6 6" xfId="27323" xr:uid="{8EAA36AC-AE5D-49EB-A64D-54F420881178}"/>
    <cellStyle name="Output 2 11 7" xfId="22535" xr:uid="{F4691560-19E0-4CEA-A981-6FE447E1BF64}"/>
    <cellStyle name="Output 2 11 7 2" xfId="25235" xr:uid="{7D65DC11-DDAF-40CC-925F-E8917A357EA6}"/>
    <cellStyle name="Output 2 11 7 2 2" xfId="30066" xr:uid="{60D8DE9E-5FFC-4FDE-9A23-167E53C67791}"/>
    <cellStyle name="Output 2 11 7 3" xfId="28722" xr:uid="{5AB15FE5-DB04-4DBE-9553-B67C6B009AD6}"/>
    <cellStyle name="Output 2 11 8" xfId="23914" xr:uid="{D3C5EB2A-AE87-45B2-ADDB-CF571341550A}"/>
    <cellStyle name="Output 2 11 8 2" xfId="26109" xr:uid="{ACDD6C0E-ECE6-4706-B857-8A8FB82A020E}"/>
    <cellStyle name="Output 2 11 8 2 2" xfId="30845" xr:uid="{B8D6D411-BE31-4768-B7D9-54A0DE30D4B1}"/>
    <cellStyle name="Output 2 11 9" xfId="21680" xr:uid="{9C4D8DAB-3E23-4A7C-BB65-8DFBBA394815}"/>
    <cellStyle name="Output 2 11 9 2" xfId="27867" xr:uid="{D96A0694-30C0-4DA2-BC65-745E33877E30}"/>
    <cellStyle name="Output 2 12" xfId="20539" xr:uid="{00000000-0005-0000-0000-00005C510000}"/>
    <cellStyle name="Output 2 12 10" xfId="27001" xr:uid="{CBB68BD6-E0AF-46A2-ACB2-BA0AE6076594}"/>
    <cellStyle name="Output 2 12 2" xfId="20540" xr:uid="{00000000-0005-0000-0000-00005D510000}"/>
    <cellStyle name="Output 2 12 2 2" xfId="21120" xr:uid="{00000000-0005-0000-0000-00005E510000}"/>
    <cellStyle name="Output 2 12 2 2 2" xfId="22854" xr:uid="{697D1734-8211-4DAC-BC13-1A3DED86C667}"/>
    <cellStyle name="Output 2 12 2 2 2 2" xfId="25554" xr:uid="{08E7E294-213E-4BA3-B005-493AB294B023}"/>
    <cellStyle name="Output 2 12 2 2 2 2 2" xfId="30385" xr:uid="{D1202665-11A7-4340-BA37-6EF8845C9DEF}"/>
    <cellStyle name="Output 2 12 2 2 2 3" xfId="29041" xr:uid="{78C4E3D2-7E9A-4A08-9ED4-07A33A88340A}"/>
    <cellStyle name="Output 2 12 2 2 3" xfId="24237" xr:uid="{8F7DC2F1-951C-472B-A5C8-7AED3BCEB1D9}"/>
    <cellStyle name="Output 2 12 2 2 3 2" xfId="26432" xr:uid="{7B4C837D-2268-4E70-A941-3EBDCCAA142D}"/>
    <cellStyle name="Output 2 12 2 2 3 2 2" xfId="31168" xr:uid="{6E2A1EE9-6432-4F7A-960E-0D704626421F}"/>
    <cellStyle name="Output 2 12 2 2 4" xfId="21999" xr:uid="{B031A992-8229-411C-9E7A-3F98FA6D4629}"/>
    <cellStyle name="Output 2 12 2 2 4 2" xfId="28186" xr:uid="{C00AC62E-555E-4F7B-A358-74C04734443C}"/>
    <cellStyle name="Output 2 12 2 2 5" xfId="24699" xr:uid="{12E0FE0C-533C-418D-A052-2D0308EA30E9}"/>
    <cellStyle name="Output 2 12 2 2 5 2" xfId="29533" xr:uid="{1060F4B8-3E88-44F9-AF2C-6F503E9B7178}"/>
    <cellStyle name="Output 2 12 2 2 6" xfId="27317" xr:uid="{2FA46CF6-1BA5-4CCF-98F3-BB063764E4C5}"/>
    <cellStyle name="Output 2 12 2 3" xfId="22541" xr:uid="{E7A85D7A-9E8A-480F-91EE-96985A10859C}"/>
    <cellStyle name="Output 2 12 2 3 2" xfId="25241" xr:uid="{436C8430-FBFB-4A7C-8CC5-79CC92DAEB87}"/>
    <cellStyle name="Output 2 12 2 3 2 2" xfId="30072" xr:uid="{10AC8204-E71C-4ED0-BDDB-10DE53E394CE}"/>
    <cellStyle name="Output 2 12 2 3 3" xfId="28728" xr:uid="{DB75B5A8-EFDC-434B-B857-51E3462F6492}"/>
    <cellStyle name="Output 2 12 2 4" xfId="23920" xr:uid="{D0C3B1BA-E55E-4918-A06D-5610DAACE7AF}"/>
    <cellStyle name="Output 2 12 2 4 2" xfId="26115" xr:uid="{2232157B-424F-48A9-AF5F-9F273570BA68}"/>
    <cellStyle name="Output 2 12 2 4 2 2" xfId="30851" xr:uid="{85F8E29B-E7DA-4A77-8A40-5C16A4682AD9}"/>
    <cellStyle name="Output 2 12 2 5" xfId="21686" xr:uid="{BE359F94-AD44-4620-B8C0-E946782086A9}"/>
    <cellStyle name="Output 2 12 2 5 2" xfId="27873" xr:uid="{247D2291-4130-4A8E-B6E5-ABF6F717A0C7}"/>
    <cellStyle name="Output 2 12 2 6" xfId="27002" xr:uid="{BA6455F9-C797-4741-B698-4AF8A6543B24}"/>
    <cellStyle name="Output 2 12 3" xfId="20541" xr:uid="{00000000-0005-0000-0000-00005F510000}"/>
    <cellStyle name="Output 2 12 3 2" xfId="21119" xr:uid="{00000000-0005-0000-0000-000060510000}"/>
    <cellStyle name="Output 2 12 3 2 2" xfId="22853" xr:uid="{08FCC108-CA67-431D-A2D5-0B0502CEFA99}"/>
    <cellStyle name="Output 2 12 3 2 2 2" xfId="25553" xr:uid="{DA63AF7A-0105-41EB-AAFD-F4B2EEE3C1B2}"/>
    <cellStyle name="Output 2 12 3 2 2 2 2" xfId="30384" xr:uid="{A75817BA-FF6A-4059-A4A8-244587AB71C2}"/>
    <cellStyle name="Output 2 12 3 2 2 3" xfId="29040" xr:uid="{EFE82BD9-4B7A-429E-BFB3-BED453081736}"/>
    <cellStyle name="Output 2 12 3 2 3" xfId="24236" xr:uid="{C67D1D77-86DF-40BF-B246-E421F30ABC3F}"/>
    <cellStyle name="Output 2 12 3 2 3 2" xfId="26431" xr:uid="{12DEA0AC-543C-4648-BA36-7D8D7FE30000}"/>
    <cellStyle name="Output 2 12 3 2 3 2 2" xfId="31167" xr:uid="{745222FF-DC7A-4D84-8830-82EFB1D97B4B}"/>
    <cellStyle name="Output 2 12 3 2 4" xfId="21998" xr:uid="{21E87C91-97DB-4507-A4EA-12132081C881}"/>
    <cellStyle name="Output 2 12 3 2 4 2" xfId="28185" xr:uid="{94AC6DD4-60E3-4417-8F23-618E81FDB460}"/>
    <cellStyle name="Output 2 12 3 2 5" xfId="24698" xr:uid="{0731A86A-46CE-4985-B8FE-99AB467AF75A}"/>
    <cellStyle name="Output 2 12 3 2 5 2" xfId="29532" xr:uid="{4D81BBA9-8AB4-4FE8-ABE4-05FEEFC04387}"/>
    <cellStyle name="Output 2 12 3 2 6" xfId="27316" xr:uid="{4A4EB9F4-1243-44EE-BF3D-965F79BC7A3B}"/>
    <cellStyle name="Output 2 12 3 3" xfId="22542" xr:uid="{BCE85120-D7FE-4D42-8F52-A6608833152A}"/>
    <cellStyle name="Output 2 12 3 3 2" xfId="25242" xr:uid="{8BE8461A-157B-4522-B508-5CAF91BC3D7A}"/>
    <cellStyle name="Output 2 12 3 3 2 2" xfId="30073" xr:uid="{C336ED65-2185-49E0-BF7D-0413D1950FC5}"/>
    <cellStyle name="Output 2 12 3 3 3" xfId="28729" xr:uid="{6DC8F649-197C-46D4-AF3E-5E4E9E09B637}"/>
    <cellStyle name="Output 2 12 3 4" xfId="23921" xr:uid="{E7843832-A6BC-48D6-9B63-9232B59DB350}"/>
    <cellStyle name="Output 2 12 3 4 2" xfId="26116" xr:uid="{12D8E891-90DC-4EC6-BD92-A6CB3BBFA128}"/>
    <cellStyle name="Output 2 12 3 4 2 2" xfId="30852" xr:uid="{EC740452-A92B-4AB2-8D41-374751CF89F8}"/>
    <cellStyle name="Output 2 12 3 5" xfId="21687" xr:uid="{FE120DC9-61FA-484D-A209-51AA99EDF03A}"/>
    <cellStyle name="Output 2 12 3 5 2" xfId="27874" xr:uid="{84783FD8-B1DF-408B-8B44-18ABD871DF40}"/>
    <cellStyle name="Output 2 12 3 6" xfId="27003" xr:uid="{01E18A40-8F02-428D-99BB-0E5602A9E043}"/>
    <cellStyle name="Output 2 12 4" xfId="20542" xr:uid="{00000000-0005-0000-0000-000061510000}"/>
    <cellStyle name="Output 2 12 4 2" xfId="21118" xr:uid="{00000000-0005-0000-0000-000062510000}"/>
    <cellStyle name="Output 2 12 4 2 2" xfId="22852" xr:uid="{B403B851-B8D3-408D-BC93-C916B20C823F}"/>
    <cellStyle name="Output 2 12 4 2 2 2" xfId="25552" xr:uid="{7B6BC0AE-DCD7-4B8C-8E71-B60DAC84E762}"/>
    <cellStyle name="Output 2 12 4 2 2 2 2" xfId="30383" xr:uid="{1E92228C-1DA0-414D-AB62-84B30BFDAADE}"/>
    <cellStyle name="Output 2 12 4 2 2 3" xfId="29039" xr:uid="{31B3CD85-496F-493D-97CF-DFC37697CF0D}"/>
    <cellStyle name="Output 2 12 4 2 3" xfId="24235" xr:uid="{A0D23729-F07B-4874-A0A8-DAA9FC1CBF0F}"/>
    <cellStyle name="Output 2 12 4 2 3 2" xfId="26430" xr:uid="{D5993B95-A2C1-4B99-ABDD-DD6B883743B9}"/>
    <cellStyle name="Output 2 12 4 2 3 2 2" xfId="31166" xr:uid="{E68095DF-EA9D-4268-B7D6-6D50348390E5}"/>
    <cellStyle name="Output 2 12 4 2 4" xfId="21997" xr:uid="{8B4ABB6D-95C1-4C8B-90FA-43A9D1A6834A}"/>
    <cellStyle name="Output 2 12 4 2 4 2" xfId="28184" xr:uid="{2F302BAC-85F0-4A6E-A239-4F09B1776508}"/>
    <cellStyle name="Output 2 12 4 2 5" xfId="24697" xr:uid="{1BD607FA-3291-44DA-87B6-1044A2DEBDF0}"/>
    <cellStyle name="Output 2 12 4 2 5 2" xfId="29531" xr:uid="{6F9F4B6D-ED2C-4603-AD26-3D635AE94CC8}"/>
    <cellStyle name="Output 2 12 4 2 6" xfId="27315" xr:uid="{AA2BCB2D-FF54-4924-BFEF-23C931DCE45E}"/>
    <cellStyle name="Output 2 12 4 3" xfId="22543" xr:uid="{7ACFF028-7FE6-47FC-8594-973FE8EE58A7}"/>
    <cellStyle name="Output 2 12 4 3 2" xfId="25243" xr:uid="{99A035FE-36B3-4C7F-840A-D3AF4E8C3A93}"/>
    <cellStyle name="Output 2 12 4 3 2 2" xfId="30074" xr:uid="{2170EF2B-0123-4F70-BB74-D6B36FB2BC75}"/>
    <cellStyle name="Output 2 12 4 3 3" xfId="28730" xr:uid="{10EC4692-C8D5-43EB-94CD-F7E3A34C5D14}"/>
    <cellStyle name="Output 2 12 4 4" xfId="23922" xr:uid="{D9D94918-299A-4721-95B7-C7883B871664}"/>
    <cellStyle name="Output 2 12 4 4 2" xfId="26117" xr:uid="{52497145-EC78-4A6E-90D1-31A8CC442356}"/>
    <cellStyle name="Output 2 12 4 4 2 2" xfId="30853" xr:uid="{6D94F40E-48F1-405E-A204-AD103B549A16}"/>
    <cellStyle name="Output 2 12 4 5" xfId="21688" xr:uid="{EF0B306D-EF77-45D9-98FD-86FFDE093A0C}"/>
    <cellStyle name="Output 2 12 4 5 2" xfId="27875" xr:uid="{3408BBEC-9BAC-407B-9970-FE87AD34EE4A}"/>
    <cellStyle name="Output 2 12 4 6" xfId="27004" xr:uid="{2BF05BFC-6874-4320-80C9-E8CCE13A9F40}"/>
    <cellStyle name="Output 2 12 5" xfId="20543" xr:uid="{00000000-0005-0000-0000-000063510000}"/>
    <cellStyle name="Output 2 12 5 2" xfId="21117" xr:uid="{00000000-0005-0000-0000-000064510000}"/>
    <cellStyle name="Output 2 12 5 2 2" xfId="22851" xr:uid="{99BCC4B6-9917-4CBA-947E-C1E54537DF99}"/>
    <cellStyle name="Output 2 12 5 2 2 2" xfId="25551" xr:uid="{064EDD0B-2743-4E29-AC50-45E5F93F31DF}"/>
    <cellStyle name="Output 2 12 5 2 2 2 2" xfId="30382" xr:uid="{E8E2E7F0-E61F-4ED8-A1C2-A4A7A127DD06}"/>
    <cellStyle name="Output 2 12 5 2 2 3" xfId="29038" xr:uid="{1BEDCB57-25E2-4055-9ECA-09CA75CF2327}"/>
    <cellStyle name="Output 2 12 5 2 3" xfId="24234" xr:uid="{30317841-CFC3-4874-8A5B-47E137B507AE}"/>
    <cellStyle name="Output 2 12 5 2 3 2" xfId="26429" xr:uid="{78BA5C96-0481-4BEB-B037-91631B89042D}"/>
    <cellStyle name="Output 2 12 5 2 3 2 2" xfId="31165" xr:uid="{8A6B562E-D2D9-45B6-85E8-22E5B138477E}"/>
    <cellStyle name="Output 2 12 5 2 4" xfId="21996" xr:uid="{2626DE7C-DD98-488F-93E1-C872AA7EC458}"/>
    <cellStyle name="Output 2 12 5 2 4 2" xfId="28183" xr:uid="{FB99281C-5F99-430F-BD32-277E37758A1F}"/>
    <cellStyle name="Output 2 12 5 2 5" xfId="24696" xr:uid="{BB406200-379B-4DF8-9C1C-C3240030802C}"/>
    <cellStyle name="Output 2 12 5 2 5 2" xfId="29530" xr:uid="{F1DD316B-9F50-4304-95BA-8A466264A82B}"/>
    <cellStyle name="Output 2 12 5 2 6" xfId="27314" xr:uid="{6F04F627-78D3-49F8-AC51-DCD2316C1646}"/>
    <cellStyle name="Output 2 12 5 3" xfId="22544" xr:uid="{4D8794B6-051D-419D-BDF3-807D36B1FF3E}"/>
    <cellStyle name="Output 2 12 5 3 2" xfId="25244" xr:uid="{16EADA46-88B9-45A4-8CB5-659E1D490168}"/>
    <cellStyle name="Output 2 12 5 3 2 2" xfId="30075" xr:uid="{B9D9D335-D0DC-40BA-84C8-2A7376A64C58}"/>
    <cellStyle name="Output 2 12 5 3 3" xfId="28731" xr:uid="{D155A50E-9A9A-4267-877D-F7CFBB9D655A}"/>
    <cellStyle name="Output 2 12 5 4" xfId="23923" xr:uid="{7BA4ED97-7B16-4BB4-B0A2-61B2648A3FA9}"/>
    <cellStyle name="Output 2 12 5 4 2" xfId="26118" xr:uid="{934B950A-EE64-4821-A3CE-CB727BBD2576}"/>
    <cellStyle name="Output 2 12 5 4 2 2" xfId="30854" xr:uid="{AEC998E7-AD32-434B-BAC7-26A1918905A1}"/>
    <cellStyle name="Output 2 12 5 5" xfId="21689" xr:uid="{EE01CB88-EEDF-4DC9-AB7A-E55B63BF8A75}"/>
    <cellStyle name="Output 2 12 5 5 2" xfId="27876" xr:uid="{75B84B1D-B0D2-4496-9597-FC4442DAD2A8}"/>
    <cellStyle name="Output 2 12 5 6" xfId="27005" xr:uid="{4AB54FB6-0F98-496D-A67B-18DDC2D631D7}"/>
    <cellStyle name="Output 2 12 6" xfId="21121" xr:uid="{00000000-0005-0000-0000-000065510000}"/>
    <cellStyle name="Output 2 12 6 2" xfId="22855" xr:uid="{E5CA3A7A-2F85-42B5-B09B-81D8239677F3}"/>
    <cellStyle name="Output 2 12 6 2 2" xfId="25555" xr:uid="{E970D458-47D8-4562-945B-3455BFE8910F}"/>
    <cellStyle name="Output 2 12 6 2 2 2" xfId="30386" xr:uid="{B3B0CBCD-2C3F-431D-A6C2-99802A07BC91}"/>
    <cellStyle name="Output 2 12 6 2 3" xfId="29042" xr:uid="{7FE47DE5-018B-41B6-A4D6-D0BD4F77EF81}"/>
    <cellStyle name="Output 2 12 6 3" xfId="24238" xr:uid="{19E53EDC-1DA4-4B80-AC96-1DC171432668}"/>
    <cellStyle name="Output 2 12 6 3 2" xfId="26433" xr:uid="{BC6EA20D-5B85-423E-A8B5-1AB266735C14}"/>
    <cellStyle name="Output 2 12 6 3 2 2" xfId="31169" xr:uid="{90AC692D-24EC-4845-98B9-60BDD4CAB28F}"/>
    <cellStyle name="Output 2 12 6 4" xfId="22000" xr:uid="{86886B30-52C2-4552-B2C8-E3089081BFE8}"/>
    <cellStyle name="Output 2 12 6 4 2" xfId="28187" xr:uid="{B9280207-A9D0-464B-85D2-16934CF9FCDD}"/>
    <cellStyle name="Output 2 12 6 5" xfId="24700" xr:uid="{11AF88AB-E15B-4452-870E-754F254DE5AC}"/>
    <cellStyle name="Output 2 12 6 5 2" xfId="29534" xr:uid="{9C3D162E-373B-4F12-AA92-571397ED5DE3}"/>
    <cellStyle name="Output 2 12 6 6" xfId="27318" xr:uid="{923E626B-432F-4450-B904-8110BDA49CDC}"/>
    <cellStyle name="Output 2 12 7" xfId="22540" xr:uid="{D202F8E7-B441-4A38-97DC-F75817C37DFD}"/>
    <cellStyle name="Output 2 12 7 2" xfId="25240" xr:uid="{2DFE2F84-E9D9-4D45-9060-9E0C55888352}"/>
    <cellStyle name="Output 2 12 7 2 2" xfId="30071" xr:uid="{9367FA6B-B930-4AE6-BA7D-C5234C69F9AE}"/>
    <cellStyle name="Output 2 12 7 3" xfId="28727" xr:uid="{8B6C474D-4080-4F20-8901-D76559775335}"/>
    <cellStyle name="Output 2 12 8" xfId="23919" xr:uid="{2F547759-0A4B-48AD-81F5-A81C3F1FC5B0}"/>
    <cellStyle name="Output 2 12 8 2" xfId="26114" xr:uid="{F64A6DC8-40FF-47CC-9BC6-D9C20274C934}"/>
    <cellStyle name="Output 2 12 8 2 2" xfId="30850" xr:uid="{7B5D8A4F-E9D6-4926-A180-292ED8C2D1FC}"/>
    <cellStyle name="Output 2 12 9" xfId="21685" xr:uid="{D7C159CE-E4E7-499E-945A-B6ED66244C76}"/>
    <cellStyle name="Output 2 12 9 2" xfId="27872" xr:uid="{FB60070F-4735-4518-BF49-187127E667D2}"/>
    <cellStyle name="Output 2 13" xfId="20544" xr:uid="{00000000-0005-0000-0000-000066510000}"/>
    <cellStyle name="Output 2 13 2" xfId="20545" xr:uid="{00000000-0005-0000-0000-000067510000}"/>
    <cellStyle name="Output 2 13 2 2" xfId="21115" xr:uid="{00000000-0005-0000-0000-000068510000}"/>
    <cellStyle name="Output 2 13 2 2 2" xfId="22849" xr:uid="{3589B1CD-433D-4DCE-B938-3B3A5C149EFE}"/>
    <cellStyle name="Output 2 13 2 2 2 2" xfId="25549" xr:uid="{EEC36F3B-11A8-4EFC-98EB-ED9B19BDB113}"/>
    <cellStyle name="Output 2 13 2 2 2 2 2" xfId="30380" xr:uid="{D235351B-9FA1-4B91-87EC-8049A0C8847D}"/>
    <cellStyle name="Output 2 13 2 2 2 3" xfId="29036" xr:uid="{549D96FA-8E5A-45C8-A767-76AE79AD2D12}"/>
    <cellStyle name="Output 2 13 2 2 3" xfId="24232" xr:uid="{D3EFC8C9-9520-4C65-B34D-38ECEFA32205}"/>
    <cellStyle name="Output 2 13 2 2 3 2" xfId="26427" xr:uid="{B6845FD6-ADE3-4C8C-9470-5535E20D840B}"/>
    <cellStyle name="Output 2 13 2 2 3 2 2" xfId="31163" xr:uid="{388FB0A6-5481-4DBC-9A1F-DF699DA0C2D6}"/>
    <cellStyle name="Output 2 13 2 2 4" xfId="21994" xr:uid="{44AD92F2-D5C7-4705-ACE2-5511217C4D56}"/>
    <cellStyle name="Output 2 13 2 2 4 2" xfId="28181" xr:uid="{3B92FB76-FC9C-4D6D-AC16-BD492D451685}"/>
    <cellStyle name="Output 2 13 2 2 5" xfId="24694" xr:uid="{4A7AF5AF-CA3F-4564-9AFF-0007A1344AEB}"/>
    <cellStyle name="Output 2 13 2 2 5 2" xfId="29528" xr:uid="{D8ACD9BA-4581-4603-ADB0-7393948A33D6}"/>
    <cellStyle name="Output 2 13 2 2 6" xfId="27312" xr:uid="{EAEE9A99-6E72-444B-8709-26EBCB01E12E}"/>
    <cellStyle name="Output 2 13 2 3" xfId="22546" xr:uid="{9B558C6C-165D-4D42-9E2C-97088A9EA83C}"/>
    <cellStyle name="Output 2 13 2 3 2" xfId="25246" xr:uid="{BB7DCCB6-1D7A-44A6-A289-90E3A696CA8B}"/>
    <cellStyle name="Output 2 13 2 3 2 2" xfId="30077" xr:uid="{B217DC55-91E9-4DD4-9622-E5560DC7E391}"/>
    <cellStyle name="Output 2 13 2 3 3" xfId="28733" xr:uid="{F0957AD0-568A-4AF5-8544-B273ECD97348}"/>
    <cellStyle name="Output 2 13 2 4" xfId="23925" xr:uid="{222539E3-CBFF-4E1D-ADFB-297C1805732C}"/>
    <cellStyle name="Output 2 13 2 4 2" xfId="26120" xr:uid="{0BA666D8-CCB6-49F1-A3CA-D5725A17A4B9}"/>
    <cellStyle name="Output 2 13 2 4 2 2" xfId="30856" xr:uid="{6755D4D7-5EBB-4206-A01F-84A792778F97}"/>
    <cellStyle name="Output 2 13 2 5" xfId="21691" xr:uid="{F187078D-70A7-497A-B1CD-BC827022D142}"/>
    <cellStyle name="Output 2 13 2 5 2" xfId="27878" xr:uid="{95E71EBC-AB8B-45E6-8CEA-12E1289A86EE}"/>
    <cellStyle name="Output 2 13 2 6" xfId="27007" xr:uid="{B122968E-8F32-407A-8CDF-6F17ADBDB72E}"/>
    <cellStyle name="Output 2 13 3" xfId="20546" xr:uid="{00000000-0005-0000-0000-000069510000}"/>
    <cellStyle name="Output 2 13 3 2" xfId="21114" xr:uid="{00000000-0005-0000-0000-00006A510000}"/>
    <cellStyle name="Output 2 13 3 2 2" xfId="22848" xr:uid="{D7995938-4977-4764-8A4A-3D8702E6EBF9}"/>
    <cellStyle name="Output 2 13 3 2 2 2" xfId="25548" xr:uid="{B2E20793-A433-4C37-8AB2-D663ABC75644}"/>
    <cellStyle name="Output 2 13 3 2 2 2 2" xfId="30379" xr:uid="{7354E44C-19C3-4EDF-B9ED-3E61C61DEBA7}"/>
    <cellStyle name="Output 2 13 3 2 2 3" xfId="29035" xr:uid="{8C4410FB-B5EB-4B90-8856-13143F70436E}"/>
    <cellStyle name="Output 2 13 3 2 3" xfId="24231" xr:uid="{C899AE74-6911-41E4-9A8A-D26A8A090E50}"/>
    <cellStyle name="Output 2 13 3 2 3 2" xfId="26426" xr:uid="{464D37B4-F0A2-4A54-805F-7A4C8BD31E56}"/>
    <cellStyle name="Output 2 13 3 2 3 2 2" xfId="31162" xr:uid="{3FCE3A26-8675-40DB-9F82-46980AD10E23}"/>
    <cellStyle name="Output 2 13 3 2 4" xfId="21993" xr:uid="{FDF05D7A-80D0-4089-802F-95798374EE83}"/>
    <cellStyle name="Output 2 13 3 2 4 2" xfId="28180" xr:uid="{96092231-4CD6-4A95-9292-48A5BF282180}"/>
    <cellStyle name="Output 2 13 3 2 5" xfId="24693" xr:uid="{0E053EDD-E866-4374-9D45-F0BF0ABEDA4D}"/>
    <cellStyle name="Output 2 13 3 2 5 2" xfId="29527" xr:uid="{62C81212-B296-4783-911F-D944D2BD0DE0}"/>
    <cellStyle name="Output 2 13 3 2 6" xfId="27311" xr:uid="{5C808DD1-A636-45B4-B524-6265C58C125F}"/>
    <cellStyle name="Output 2 13 3 3" xfId="22547" xr:uid="{A8412E32-EF33-465C-98E5-104FD1D51226}"/>
    <cellStyle name="Output 2 13 3 3 2" xfId="25247" xr:uid="{3C5C6F0E-E4CA-4738-9D88-FDC10BB07C3C}"/>
    <cellStyle name="Output 2 13 3 3 2 2" xfId="30078" xr:uid="{81320F67-A8EA-4307-9928-AAFE89E9FE5A}"/>
    <cellStyle name="Output 2 13 3 3 3" xfId="28734" xr:uid="{6440AF62-3080-4E0A-BF7A-7F0FD565B9BF}"/>
    <cellStyle name="Output 2 13 3 4" xfId="23926" xr:uid="{17C48BAC-5345-4F66-A40C-31ADD4D85514}"/>
    <cellStyle name="Output 2 13 3 4 2" xfId="26121" xr:uid="{22E9A754-CDDA-43EC-A5B8-1FD769BB8FAF}"/>
    <cellStyle name="Output 2 13 3 4 2 2" xfId="30857" xr:uid="{4DEB6E25-36B3-44A8-B7D8-E8E0F5CD1269}"/>
    <cellStyle name="Output 2 13 3 5" xfId="21692" xr:uid="{89228337-F84B-4269-AB7B-656836093A23}"/>
    <cellStyle name="Output 2 13 3 5 2" xfId="27879" xr:uid="{260ECE3C-E355-4773-B3CF-840A23DCFAE2}"/>
    <cellStyle name="Output 2 13 3 6" xfId="27008" xr:uid="{1AED439F-1BA9-4803-BF60-5B297D24EE80}"/>
    <cellStyle name="Output 2 13 4" xfId="20547" xr:uid="{00000000-0005-0000-0000-00006B510000}"/>
    <cellStyle name="Output 2 13 4 2" xfId="21113" xr:uid="{00000000-0005-0000-0000-00006C510000}"/>
    <cellStyle name="Output 2 13 4 2 2" xfId="22847" xr:uid="{123AA9B2-FCAC-462B-A0A8-F8C239BB3D83}"/>
    <cellStyle name="Output 2 13 4 2 2 2" xfId="25547" xr:uid="{EB4B6503-6CA3-4EEB-86C5-E0EF4C6EA057}"/>
    <cellStyle name="Output 2 13 4 2 2 2 2" xfId="30378" xr:uid="{F95B3F34-137D-4734-A79A-1B694AE5D57F}"/>
    <cellStyle name="Output 2 13 4 2 2 3" xfId="29034" xr:uid="{98869B88-DBB9-4BFD-AD5A-3499D2742CFC}"/>
    <cellStyle name="Output 2 13 4 2 3" xfId="24230" xr:uid="{BC8F49C0-4E77-417F-99A0-BD7F6E02D89D}"/>
    <cellStyle name="Output 2 13 4 2 3 2" xfId="26425" xr:uid="{8E36F2AA-8452-48AE-9A50-D270CA8C9F23}"/>
    <cellStyle name="Output 2 13 4 2 3 2 2" xfId="31161" xr:uid="{F68D7292-220D-4853-BA91-D8B3F48D864B}"/>
    <cellStyle name="Output 2 13 4 2 4" xfId="21992" xr:uid="{52440987-03E2-45CA-8815-5088F8CDA4E3}"/>
    <cellStyle name="Output 2 13 4 2 4 2" xfId="28179" xr:uid="{3C83D776-F20D-4855-8A4A-0934777E639B}"/>
    <cellStyle name="Output 2 13 4 2 5" xfId="24692" xr:uid="{FFF50EE8-99FE-4D51-9A30-A898812171C6}"/>
    <cellStyle name="Output 2 13 4 2 5 2" xfId="29526" xr:uid="{B78F9F46-9F4E-45E7-8C40-58E212B55ABE}"/>
    <cellStyle name="Output 2 13 4 2 6" xfId="27310" xr:uid="{3CEDD322-DA3F-4E0E-8F5B-93C6D95D9F3B}"/>
    <cellStyle name="Output 2 13 4 3" xfId="22548" xr:uid="{8E56727E-B733-4144-AEAF-D8FB57FF83A3}"/>
    <cellStyle name="Output 2 13 4 3 2" xfId="25248" xr:uid="{F674AEFB-70A4-4EF9-BC4B-84F6C159B0E9}"/>
    <cellStyle name="Output 2 13 4 3 2 2" xfId="30079" xr:uid="{22AE5456-0620-40F6-A704-E484F9C7BE9A}"/>
    <cellStyle name="Output 2 13 4 3 3" xfId="28735" xr:uid="{2F072C22-1C12-4413-8ABD-5A84C127F55F}"/>
    <cellStyle name="Output 2 13 4 4" xfId="23927" xr:uid="{1E583DCD-8C16-4626-BC4E-D56231369682}"/>
    <cellStyle name="Output 2 13 4 4 2" xfId="26122" xr:uid="{44CF7FB9-F71B-4044-891F-DF91062AF12E}"/>
    <cellStyle name="Output 2 13 4 4 2 2" xfId="30858" xr:uid="{CAFB3079-DCE5-4AF9-978D-970D7843FCFA}"/>
    <cellStyle name="Output 2 13 4 5" xfId="21693" xr:uid="{310A31A3-14CA-4023-A993-C17A49AB7DF9}"/>
    <cellStyle name="Output 2 13 4 5 2" xfId="27880" xr:uid="{A6367C35-C050-4197-945B-A0AD6AC36BCD}"/>
    <cellStyle name="Output 2 13 4 6" xfId="27009" xr:uid="{5A32EE7D-BA7E-42FA-9035-5D181A33F1EC}"/>
    <cellStyle name="Output 2 13 5" xfId="21116" xr:uid="{00000000-0005-0000-0000-00006D510000}"/>
    <cellStyle name="Output 2 13 5 2" xfId="22850" xr:uid="{3003E80D-0FB2-44EB-BF82-5D78B780F7D6}"/>
    <cellStyle name="Output 2 13 5 2 2" xfId="25550" xr:uid="{76686989-FE65-4CB8-AAE0-439B1890514A}"/>
    <cellStyle name="Output 2 13 5 2 2 2" xfId="30381" xr:uid="{34F35953-3BAF-43F5-907C-59F9D3BFE1B7}"/>
    <cellStyle name="Output 2 13 5 2 3" xfId="29037" xr:uid="{2070256C-6773-4E82-ABA3-3D6F3CA5EF03}"/>
    <cellStyle name="Output 2 13 5 3" xfId="24233" xr:uid="{D625B36B-9E10-4B90-9DD4-9B0536659621}"/>
    <cellStyle name="Output 2 13 5 3 2" xfId="26428" xr:uid="{DDE1D62B-4F4D-4203-9D4C-836A7D4A7137}"/>
    <cellStyle name="Output 2 13 5 3 2 2" xfId="31164" xr:uid="{6F35861D-D5BC-4619-827A-AC5C29746ECC}"/>
    <cellStyle name="Output 2 13 5 4" xfId="21995" xr:uid="{D7E7E9A8-5DA2-4CD8-8F7E-72465E294583}"/>
    <cellStyle name="Output 2 13 5 4 2" xfId="28182" xr:uid="{2BE1FE81-6498-4013-A819-C83E58E6A6E3}"/>
    <cellStyle name="Output 2 13 5 5" xfId="24695" xr:uid="{934AD513-0494-473B-989A-C20C41A867F2}"/>
    <cellStyle name="Output 2 13 5 5 2" xfId="29529" xr:uid="{7E497A62-F618-47A5-8DE8-24EAE241C3AA}"/>
    <cellStyle name="Output 2 13 5 6" xfId="27313" xr:uid="{BB5A4B90-A3C7-4C85-A8CC-C751CF6F059B}"/>
    <cellStyle name="Output 2 13 6" xfId="22545" xr:uid="{34DBDCF0-8D9E-4A02-AC9D-B7B405CDDD15}"/>
    <cellStyle name="Output 2 13 6 2" xfId="25245" xr:uid="{79E289A8-F5FD-4847-ABEB-623ED5B26F68}"/>
    <cellStyle name="Output 2 13 6 2 2" xfId="30076" xr:uid="{AC6F561A-B897-4AD2-82F2-D8F6ADCD8927}"/>
    <cellStyle name="Output 2 13 6 3" xfId="28732" xr:uid="{DCD38087-CFB6-4AA5-86A8-65E4442FE937}"/>
    <cellStyle name="Output 2 13 7" xfId="23924" xr:uid="{4054F5E4-7545-4743-BFFE-7F324E31C610}"/>
    <cellStyle name="Output 2 13 7 2" xfId="26119" xr:uid="{0A5F4283-00D5-41E2-BC05-FDB99917F5AB}"/>
    <cellStyle name="Output 2 13 7 2 2" xfId="30855" xr:uid="{954C6C5F-0A60-4E25-A173-707097E3AAF1}"/>
    <cellStyle name="Output 2 13 8" xfId="21690" xr:uid="{4AFEB972-433B-400A-BD20-9F5A58916EA5}"/>
    <cellStyle name="Output 2 13 8 2" xfId="27877" xr:uid="{BE727514-6D24-4002-B909-B68654549FE1}"/>
    <cellStyle name="Output 2 13 9" xfId="27006" xr:uid="{7AAEC0F5-8AD1-4C45-83EE-94B35248023A}"/>
    <cellStyle name="Output 2 14" xfId="20548" xr:uid="{00000000-0005-0000-0000-00006E510000}"/>
    <cellStyle name="Output 2 14 2" xfId="21112" xr:uid="{00000000-0005-0000-0000-00006F510000}"/>
    <cellStyle name="Output 2 14 2 2" xfId="22846" xr:uid="{13521133-66AC-420C-807A-3C8CCA7BD10E}"/>
    <cellStyle name="Output 2 14 2 2 2" xfId="25546" xr:uid="{95A84E6E-74A5-4989-829F-99870CF4DFE2}"/>
    <cellStyle name="Output 2 14 2 2 2 2" xfId="30377" xr:uid="{5725AC63-C10C-439C-9979-2480CEEE3D2F}"/>
    <cellStyle name="Output 2 14 2 2 3" xfId="29033" xr:uid="{11625DBD-CEFD-45E6-91DD-4EDBCE985F43}"/>
    <cellStyle name="Output 2 14 2 3" xfId="24229" xr:uid="{DBF41F5E-A118-47E1-8F58-DA23904D1048}"/>
    <cellStyle name="Output 2 14 2 3 2" xfId="26424" xr:uid="{AC14A846-C3B0-4D8B-836E-5F8002171F80}"/>
    <cellStyle name="Output 2 14 2 3 2 2" xfId="31160" xr:uid="{D5665006-BDA7-4930-9CCB-871B0DF158C4}"/>
    <cellStyle name="Output 2 14 2 4" xfId="21991" xr:uid="{167BB862-AA22-42DE-BCD9-F33D048B4802}"/>
    <cellStyle name="Output 2 14 2 4 2" xfId="28178" xr:uid="{0B4D22D7-2318-4422-8B99-D9D29641C322}"/>
    <cellStyle name="Output 2 14 2 5" xfId="24691" xr:uid="{A620F63A-A620-4688-AC0D-53FF0C010B29}"/>
    <cellStyle name="Output 2 14 2 5 2" xfId="29525" xr:uid="{23B56C8C-537C-44B0-8FEA-F346B38C83B4}"/>
    <cellStyle name="Output 2 14 2 6" xfId="27309" xr:uid="{D87C8818-9F2E-4A8D-9558-5F4D1C7ACF14}"/>
    <cellStyle name="Output 2 14 3" xfId="22549" xr:uid="{AEBCBE94-D530-4448-808B-46C9B98E718E}"/>
    <cellStyle name="Output 2 14 3 2" xfId="25249" xr:uid="{96100AAF-A662-407C-ABF4-707F9FC9BB11}"/>
    <cellStyle name="Output 2 14 3 2 2" xfId="30080" xr:uid="{399C46EE-6E1F-4087-8FE3-E529153F7CC0}"/>
    <cellStyle name="Output 2 14 3 3" xfId="28736" xr:uid="{2E346969-B3CD-4436-8B52-D451710F14BC}"/>
    <cellStyle name="Output 2 14 4" xfId="23928" xr:uid="{752F553A-9FE6-4366-B19E-73350581A216}"/>
    <cellStyle name="Output 2 14 4 2" xfId="26123" xr:uid="{2129F1F2-7A13-441F-9740-0A41F548FC6F}"/>
    <cellStyle name="Output 2 14 4 2 2" xfId="30859" xr:uid="{2C28B4CC-51E7-47A9-B0C6-1925B53EEF4A}"/>
    <cellStyle name="Output 2 14 5" xfId="21694" xr:uid="{4CFA5C50-971F-4F93-99C4-0FD8B7668B2C}"/>
    <cellStyle name="Output 2 14 5 2" xfId="27881" xr:uid="{0E4C4051-1D80-4D00-AD0C-352177B0CF75}"/>
    <cellStyle name="Output 2 14 6" xfId="27010" xr:uid="{7900D644-A8BD-438A-847E-329F6CF96417}"/>
    <cellStyle name="Output 2 15" xfId="20549" xr:uid="{00000000-0005-0000-0000-000070510000}"/>
    <cellStyle name="Output 2 15 2" xfId="21111" xr:uid="{00000000-0005-0000-0000-000071510000}"/>
    <cellStyle name="Output 2 15 2 2" xfId="22845" xr:uid="{7E338C8C-07FA-43D1-B995-FAA25D5A3EB6}"/>
    <cellStyle name="Output 2 15 2 2 2" xfId="25545" xr:uid="{EB76D259-EA76-438F-910A-23A52561FA2F}"/>
    <cellStyle name="Output 2 15 2 2 2 2" xfId="30376" xr:uid="{3056786B-99CB-47F1-B87C-4AD8693A7EA0}"/>
    <cellStyle name="Output 2 15 2 2 3" xfId="29032" xr:uid="{261EAFDF-273B-44F4-9316-4F50DFAD85A2}"/>
    <cellStyle name="Output 2 15 2 3" xfId="24228" xr:uid="{2B5882B1-7779-4A78-BFD1-B97DD2049B47}"/>
    <cellStyle name="Output 2 15 2 3 2" xfId="26423" xr:uid="{F9983F02-F6D3-4E59-A71F-EBFDE3B9FBBB}"/>
    <cellStyle name="Output 2 15 2 3 2 2" xfId="31159" xr:uid="{2A76F00B-DBF8-4B5C-A1DB-D0269AC3548E}"/>
    <cellStyle name="Output 2 15 2 4" xfId="21990" xr:uid="{2307BC7C-2CB7-48A7-862E-21CF5ABEC5FF}"/>
    <cellStyle name="Output 2 15 2 4 2" xfId="28177" xr:uid="{70D37BE2-11F9-4A80-9DBC-08CBFED884BC}"/>
    <cellStyle name="Output 2 15 2 5" xfId="24690" xr:uid="{3CBCB0E7-4177-4FCA-BB3A-82A247FF90D8}"/>
    <cellStyle name="Output 2 15 2 5 2" xfId="29524" xr:uid="{34CC5214-09CE-4E2D-91C4-0C6817890650}"/>
    <cellStyle name="Output 2 15 2 6" xfId="27308" xr:uid="{431E65AE-6692-4FD9-8775-2719FA3C3E24}"/>
    <cellStyle name="Output 2 15 3" xfId="22550" xr:uid="{D51CE549-0EB2-41BA-9613-9F85AFF28CA4}"/>
    <cellStyle name="Output 2 15 3 2" xfId="25250" xr:uid="{5626BCA1-F207-4B3E-A20E-BB64399ADF0D}"/>
    <cellStyle name="Output 2 15 3 2 2" xfId="30081" xr:uid="{D9B613C8-BBC8-490B-B9A4-89474550E273}"/>
    <cellStyle name="Output 2 15 3 3" xfId="28737" xr:uid="{D5DE0A1F-5BE1-4DBE-951A-549826F01BB6}"/>
    <cellStyle name="Output 2 15 4" xfId="23929" xr:uid="{68192A4A-4461-4D30-9DE5-F5A539A570BF}"/>
    <cellStyle name="Output 2 15 4 2" xfId="26124" xr:uid="{4B1DF50B-8A0A-481B-8D60-995817760DAF}"/>
    <cellStyle name="Output 2 15 4 2 2" xfId="30860" xr:uid="{AF4B3950-4751-4707-9D58-578615F14715}"/>
    <cellStyle name="Output 2 15 5" xfId="21695" xr:uid="{AC152F42-909F-476B-A73E-0516186D3B55}"/>
    <cellStyle name="Output 2 15 5 2" xfId="27882" xr:uid="{C633191F-7A4A-4E17-9347-320CB8B42C75}"/>
    <cellStyle name="Output 2 15 6" xfId="27011" xr:uid="{C9689528-79D0-40F0-9583-0B8589F8ABEA}"/>
    <cellStyle name="Output 2 16" xfId="20550" xr:uid="{00000000-0005-0000-0000-000072510000}"/>
    <cellStyle name="Output 2 16 2" xfId="21110" xr:uid="{00000000-0005-0000-0000-000073510000}"/>
    <cellStyle name="Output 2 16 2 2" xfId="22844" xr:uid="{B1337F9B-55AF-4EE5-BC5A-5A057BDCDD4F}"/>
    <cellStyle name="Output 2 16 2 2 2" xfId="25544" xr:uid="{2C5E2ACC-3DC7-403E-9A23-11D83A419639}"/>
    <cellStyle name="Output 2 16 2 2 2 2" xfId="30375" xr:uid="{E48CB362-BCD6-4F69-B4CB-2A508DD1E420}"/>
    <cellStyle name="Output 2 16 2 2 3" xfId="29031" xr:uid="{7D20F97B-74F6-4554-A31E-A11A3D382973}"/>
    <cellStyle name="Output 2 16 2 3" xfId="24227" xr:uid="{1E65FCEF-BDC0-487F-9000-13205E544195}"/>
    <cellStyle name="Output 2 16 2 3 2" xfId="26422" xr:uid="{5B4CE899-9796-4E27-A317-7F333E92A6DE}"/>
    <cellStyle name="Output 2 16 2 3 2 2" xfId="31158" xr:uid="{B2E2A8BF-8940-4B11-BC56-3513292B2B59}"/>
    <cellStyle name="Output 2 16 2 4" xfId="21989" xr:uid="{C7E158FF-E0AA-4B02-83CA-E0B88BF5F72D}"/>
    <cellStyle name="Output 2 16 2 4 2" xfId="28176" xr:uid="{DD3C4813-9DD2-4994-AA78-9AD131006018}"/>
    <cellStyle name="Output 2 16 2 5" xfId="24689" xr:uid="{B0C66306-5988-4360-900B-0DA441210F48}"/>
    <cellStyle name="Output 2 16 2 5 2" xfId="29523" xr:uid="{BC43E72A-A288-49F1-A214-2FDC87762F61}"/>
    <cellStyle name="Output 2 16 2 6" xfId="27307" xr:uid="{15CD7DBE-E5E9-4A77-9519-4D087A405A76}"/>
    <cellStyle name="Output 2 16 3" xfId="22551" xr:uid="{ED2E0E11-6AE4-428D-A388-C96CCD233D0F}"/>
    <cellStyle name="Output 2 16 3 2" xfId="25251" xr:uid="{6325F4A6-01BB-4DAD-9480-04A0F7D896F2}"/>
    <cellStyle name="Output 2 16 3 2 2" xfId="30082" xr:uid="{19480E7C-3BDD-4136-97A5-CCE418308C2F}"/>
    <cellStyle name="Output 2 16 3 3" xfId="28738" xr:uid="{8A611281-E7D8-448D-99F1-C0815D66CDC5}"/>
    <cellStyle name="Output 2 16 4" xfId="23930" xr:uid="{ACDF5347-BA1C-4AEF-A999-0E387E6C04C9}"/>
    <cellStyle name="Output 2 16 4 2" xfId="26125" xr:uid="{1F7E6CAE-139E-455A-9C4C-546B44025D2C}"/>
    <cellStyle name="Output 2 16 4 2 2" xfId="30861" xr:uid="{1FAB1574-294E-49A2-AB0B-CD954E8D24AA}"/>
    <cellStyle name="Output 2 16 5" xfId="21696" xr:uid="{B171AFAF-D412-43B0-9D24-BA266774551D}"/>
    <cellStyle name="Output 2 16 5 2" xfId="27883" xr:uid="{A13319AF-6B58-491E-ADEA-5776C7E51081}"/>
    <cellStyle name="Output 2 16 6" xfId="27012" xr:uid="{D7D19E3C-2671-456F-95F9-E9F2DC64C158}"/>
    <cellStyle name="Output 2 17" xfId="21131" xr:uid="{00000000-0005-0000-0000-000074510000}"/>
    <cellStyle name="Output 2 17 2" xfId="22865" xr:uid="{430E84CD-13B0-4B14-86A3-45085BA0BEFB}"/>
    <cellStyle name="Output 2 17 2 2" xfId="25565" xr:uid="{65FA7698-A7F9-4FA7-8EEA-8C851CB48D31}"/>
    <cellStyle name="Output 2 17 2 2 2" xfId="30396" xr:uid="{6820F1AC-AB9F-4A78-8BF4-80DE3093BDD6}"/>
    <cellStyle name="Output 2 17 2 3" xfId="29052" xr:uid="{85E86B9B-299A-46A9-B63D-3963E0E11DC4}"/>
    <cellStyle name="Output 2 17 3" xfId="24248" xr:uid="{A700F7E7-DCBB-485F-9773-75D0979217AE}"/>
    <cellStyle name="Output 2 17 3 2" xfId="26443" xr:uid="{53806FBA-27CE-4209-9830-CA77EF688CB2}"/>
    <cellStyle name="Output 2 17 3 2 2" xfId="31179" xr:uid="{BB6AFD3B-6121-426E-B61F-073AD1AD3AA3}"/>
    <cellStyle name="Output 2 17 4" xfId="22010" xr:uid="{23F9A3D3-CA59-452B-8BDF-1496EB35FB78}"/>
    <cellStyle name="Output 2 17 4 2" xfId="28197" xr:uid="{9471E2EA-9881-4FB8-BE47-3692C161427B}"/>
    <cellStyle name="Output 2 17 5" xfId="24710" xr:uid="{3AA12DAA-64F5-491B-A15E-733FAFB1BE97}"/>
    <cellStyle name="Output 2 17 5 2" xfId="29544" xr:uid="{672E44F6-919F-4B1E-9A00-FA5CAAA30DCC}"/>
    <cellStyle name="Output 2 17 6" xfId="27328" xr:uid="{AF90A015-05E7-468C-91EE-6647D752970C}"/>
    <cellStyle name="Output 2 18" xfId="22530" xr:uid="{7DBAD439-6289-41D5-9D48-72DCA8A3DBFB}"/>
    <cellStyle name="Output 2 18 2" xfId="25230" xr:uid="{6FA62D62-E922-41C7-A799-808F8CFC5C34}"/>
    <cellStyle name="Output 2 18 2 2" xfId="30061" xr:uid="{B58E025B-7AF8-438A-8CDA-FBE962B29D50}"/>
    <cellStyle name="Output 2 18 3" xfId="28717" xr:uid="{EE817AEA-BF50-4929-83BA-84E48F01B91F}"/>
    <cellStyle name="Output 2 19" xfId="23909" xr:uid="{0527CD70-2D7C-42E5-90DF-371BECD7EC18}"/>
    <cellStyle name="Output 2 19 2" xfId="26104" xr:uid="{DDCAA1F2-69B5-46AD-A9DA-4793C26B1567}"/>
    <cellStyle name="Output 2 19 2 2" xfId="30840" xr:uid="{23BC6271-2547-409E-B15D-ADBD0EBF25F0}"/>
    <cellStyle name="Output 2 2" xfId="20551" xr:uid="{00000000-0005-0000-0000-000075510000}"/>
    <cellStyle name="Output 2 2 10" xfId="21109" xr:uid="{00000000-0005-0000-0000-000076510000}"/>
    <cellStyle name="Output 2 2 10 2" xfId="22843" xr:uid="{0A7C55AA-E573-4D32-AA04-68B222B55A4D}"/>
    <cellStyle name="Output 2 2 10 2 2" xfId="25543" xr:uid="{F1479607-A363-4027-ACB9-977A6D0542DD}"/>
    <cellStyle name="Output 2 2 10 2 2 2" xfId="30374" xr:uid="{2C99AE2E-FA96-42B6-BE0A-F98895BF74C1}"/>
    <cellStyle name="Output 2 2 10 2 3" xfId="29030" xr:uid="{381B94C6-7B88-4F15-B94F-4E5895EE12EC}"/>
    <cellStyle name="Output 2 2 10 3" xfId="24226" xr:uid="{7620B013-1ABE-473A-A2C4-D65C7297B472}"/>
    <cellStyle name="Output 2 2 10 3 2" xfId="26421" xr:uid="{401F5889-D367-4CE6-A132-73B713281A37}"/>
    <cellStyle name="Output 2 2 10 3 2 2" xfId="31157" xr:uid="{CFA4166A-3249-4F57-890E-8088BA308639}"/>
    <cellStyle name="Output 2 2 10 4" xfId="21988" xr:uid="{7D0D4AC0-55C7-4A44-9AAC-425B5668793F}"/>
    <cellStyle name="Output 2 2 10 4 2" xfId="28175" xr:uid="{7122448B-8A94-402E-890C-3A896CCFBE4C}"/>
    <cellStyle name="Output 2 2 10 5" xfId="24688" xr:uid="{1D114A50-8332-4F37-8A05-BABDC736CD84}"/>
    <cellStyle name="Output 2 2 10 5 2" xfId="29522" xr:uid="{E3798FE3-62CB-40A4-A105-63605ECFE090}"/>
    <cellStyle name="Output 2 2 10 6" xfId="27306" xr:uid="{C5C7DCBD-41C7-4E12-884C-9C1EB0D72EF4}"/>
    <cellStyle name="Output 2 2 11" xfId="22552" xr:uid="{40232D00-5C60-4873-9A51-D6108CF3FAD0}"/>
    <cellStyle name="Output 2 2 11 2" xfId="25252" xr:uid="{7AF5689D-40B0-48A2-8843-80652F7442CA}"/>
    <cellStyle name="Output 2 2 11 2 2" xfId="30083" xr:uid="{F713C45C-E5FA-4831-B09B-0C4F58ABA515}"/>
    <cellStyle name="Output 2 2 11 3" xfId="28739" xr:uid="{75494318-8675-42B4-868A-6324A0FD8170}"/>
    <cellStyle name="Output 2 2 12" xfId="23931" xr:uid="{18EF5212-C228-4351-B957-39E4A2BC591A}"/>
    <cellStyle name="Output 2 2 12 2" xfId="26126" xr:uid="{8AACE490-B5BD-4749-A65D-28FD7A259018}"/>
    <cellStyle name="Output 2 2 12 2 2" xfId="30862" xr:uid="{8AD7902D-39FD-48BF-A081-0817A56ECEF0}"/>
    <cellStyle name="Output 2 2 13" xfId="21697" xr:uid="{A0CBFBDE-9D55-43CA-A194-CB72A990F718}"/>
    <cellStyle name="Output 2 2 13 2" xfId="27884" xr:uid="{CED25A4B-89D3-41CF-B797-BE64931C51F7}"/>
    <cellStyle name="Output 2 2 14" xfId="27013" xr:uid="{0591FC1B-E894-41AE-AEE2-88AF51DC4C6F}"/>
    <cellStyle name="Output 2 2 2" xfId="20552" xr:uid="{00000000-0005-0000-0000-000077510000}"/>
    <cellStyle name="Output 2 2 2 2" xfId="20553" xr:uid="{00000000-0005-0000-0000-000078510000}"/>
    <cellStyle name="Output 2 2 2 2 2" xfId="21107" xr:uid="{00000000-0005-0000-0000-000079510000}"/>
    <cellStyle name="Output 2 2 2 2 2 2" xfId="22841" xr:uid="{02CC5D71-FD3D-4608-AA27-5B6CB29A81BC}"/>
    <cellStyle name="Output 2 2 2 2 2 2 2" xfId="25541" xr:uid="{2F569B77-5CBD-42B3-B455-EB3E3AFE346B}"/>
    <cellStyle name="Output 2 2 2 2 2 2 2 2" xfId="30372" xr:uid="{67FF5A00-7664-4B2C-B3A5-DA291748B8F6}"/>
    <cellStyle name="Output 2 2 2 2 2 2 3" xfId="29028" xr:uid="{00EF8886-7AC8-4DDA-AD92-4C5012F6407D}"/>
    <cellStyle name="Output 2 2 2 2 2 3" xfId="24224" xr:uid="{3B8661B9-2FF0-42EF-A827-FED9BC960F43}"/>
    <cellStyle name="Output 2 2 2 2 2 3 2" xfId="26419" xr:uid="{4BA2649D-E260-4AE1-942D-655AA9B98993}"/>
    <cellStyle name="Output 2 2 2 2 2 3 2 2" xfId="31155" xr:uid="{47368F2B-FECF-4F73-8EED-03B1F2262F08}"/>
    <cellStyle name="Output 2 2 2 2 2 4" xfId="21986" xr:uid="{8B933B64-EDDD-4AE5-9162-F542F9F1D4D9}"/>
    <cellStyle name="Output 2 2 2 2 2 4 2" xfId="28173" xr:uid="{3D153B1D-D851-47AC-A741-54C60BC3F084}"/>
    <cellStyle name="Output 2 2 2 2 2 5" xfId="24686" xr:uid="{98D5332B-572E-46D8-A316-5DBA60A1D997}"/>
    <cellStyle name="Output 2 2 2 2 2 5 2" xfId="29520" xr:uid="{034D5228-BB96-4278-A91F-0318C967F4CB}"/>
    <cellStyle name="Output 2 2 2 2 2 6" xfId="27304" xr:uid="{E845DC5D-6E7D-45F8-BE87-990AB4476DA1}"/>
    <cellStyle name="Output 2 2 2 2 3" xfId="22554" xr:uid="{7ED63CD4-7187-4519-A86F-26894D4B3536}"/>
    <cellStyle name="Output 2 2 2 2 3 2" xfId="25254" xr:uid="{8D158B95-AA89-450F-8AD2-067649D1C877}"/>
    <cellStyle name="Output 2 2 2 2 3 2 2" xfId="30085" xr:uid="{4B728BA6-2B50-46EB-8747-FB644BBF3FB2}"/>
    <cellStyle name="Output 2 2 2 2 3 3" xfId="28741" xr:uid="{14BBC29C-0973-41E7-B7DA-4BEDD689241C}"/>
    <cellStyle name="Output 2 2 2 2 4" xfId="23933" xr:uid="{042FE04D-63D4-40DF-99F4-7B316F4D71BC}"/>
    <cellStyle name="Output 2 2 2 2 4 2" xfId="26128" xr:uid="{576D8665-442D-41C9-88C0-6F18192799B0}"/>
    <cellStyle name="Output 2 2 2 2 4 2 2" xfId="30864" xr:uid="{48C5DF6A-731D-490C-BE23-32B2E3524973}"/>
    <cellStyle name="Output 2 2 2 2 5" xfId="21699" xr:uid="{81B2A2E1-854B-444C-BF91-DD74FBFBD1BA}"/>
    <cellStyle name="Output 2 2 2 2 5 2" xfId="27886" xr:uid="{EB787ACF-BA9C-4814-A4A5-91FD8CBF6A26}"/>
    <cellStyle name="Output 2 2 2 2 6" xfId="27015" xr:uid="{1F42C1BF-79B8-4395-808F-58C83A536C53}"/>
    <cellStyle name="Output 2 2 2 3" xfId="20554" xr:uid="{00000000-0005-0000-0000-00007A510000}"/>
    <cellStyle name="Output 2 2 2 3 2" xfId="21106" xr:uid="{00000000-0005-0000-0000-00007B510000}"/>
    <cellStyle name="Output 2 2 2 3 2 2" xfId="22840" xr:uid="{84076E2F-603E-4805-921D-FD1F52B3A7C4}"/>
    <cellStyle name="Output 2 2 2 3 2 2 2" xfId="25540" xr:uid="{1CAC66EF-E0D9-4420-B0E4-B046BB08CCDC}"/>
    <cellStyle name="Output 2 2 2 3 2 2 2 2" xfId="30371" xr:uid="{AA8B6D00-5B6A-49A8-AC0A-49FAF181B16E}"/>
    <cellStyle name="Output 2 2 2 3 2 2 3" xfId="29027" xr:uid="{D9BCCB84-E444-4E5B-AD01-3CEAAD7F1CEC}"/>
    <cellStyle name="Output 2 2 2 3 2 3" xfId="24223" xr:uid="{C3966BC2-5FB2-48F2-9D6D-248931F117A2}"/>
    <cellStyle name="Output 2 2 2 3 2 3 2" xfId="26418" xr:uid="{0DF6F674-FCAF-4E1A-BED0-2694EBDD34E5}"/>
    <cellStyle name="Output 2 2 2 3 2 3 2 2" xfId="31154" xr:uid="{AFCD54BB-31D2-438F-9693-8C46B68B2A67}"/>
    <cellStyle name="Output 2 2 2 3 2 4" xfId="21985" xr:uid="{B385A751-FBC3-4B41-BA05-2ABE1BC399C2}"/>
    <cellStyle name="Output 2 2 2 3 2 4 2" xfId="28172" xr:uid="{BB01A62E-488B-46D7-B5D4-68166AB1FC27}"/>
    <cellStyle name="Output 2 2 2 3 2 5" xfId="24685" xr:uid="{5E1BE5B6-9527-44D1-8283-D017820CE8C4}"/>
    <cellStyle name="Output 2 2 2 3 2 5 2" xfId="29519" xr:uid="{E593EBF9-800F-419C-890A-D5FD6FD0F39A}"/>
    <cellStyle name="Output 2 2 2 3 2 6" xfId="27303" xr:uid="{D3A39AF3-2B9D-464B-99D1-2A170A36C740}"/>
    <cellStyle name="Output 2 2 2 3 3" xfId="22555" xr:uid="{112CD457-A813-4B25-815F-BD2E33BB08F9}"/>
    <cellStyle name="Output 2 2 2 3 3 2" xfId="25255" xr:uid="{C7732352-B44B-4F24-A999-B2E15A89AA96}"/>
    <cellStyle name="Output 2 2 2 3 3 2 2" xfId="30086" xr:uid="{A14F0DE5-5FD5-46D8-9032-38C8F59C9327}"/>
    <cellStyle name="Output 2 2 2 3 3 3" xfId="28742" xr:uid="{13E213D0-3FFE-4AC4-85A3-CA59B1E02D5A}"/>
    <cellStyle name="Output 2 2 2 3 4" xfId="23934" xr:uid="{86D136F0-446E-4EE7-ABA0-95DBD369DFD3}"/>
    <cellStyle name="Output 2 2 2 3 4 2" xfId="26129" xr:uid="{FDE0EF5A-67E7-407A-B97A-1C99BFB155C8}"/>
    <cellStyle name="Output 2 2 2 3 4 2 2" xfId="30865" xr:uid="{8620286B-67EA-45BA-8DAB-DEF946DBCA16}"/>
    <cellStyle name="Output 2 2 2 3 5" xfId="21700" xr:uid="{41B4F32F-BC6A-4D9F-9F4B-12C9EC667D5B}"/>
    <cellStyle name="Output 2 2 2 3 5 2" xfId="27887" xr:uid="{AD2BFF3A-139B-4061-8773-3B69D46769DC}"/>
    <cellStyle name="Output 2 2 2 3 6" xfId="27016" xr:uid="{B33F9B28-A0B6-4AFB-8D2B-00C8F3C9CBDF}"/>
    <cellStyle name="Output 2 2 2 4" xfId="20555" xr:uid="{00000000-0005-0000-0000-00007C510000}"/>
    <cellStyle name="Output 2 2 2 4 2" xfId="21105" xr:uid="{00000000-0005-0000-0000-00007D510000}"/>
    <cellStyle name="Output 2 2 2 4 2 2" xfId="22839" xr:uid="{363E3959-7E62-4DED-BE8D-FF511744B148}"/>
    <cellStyle name="Output 2 2 2 4 2 2 2" xfId="25539" xr:uid="{596AA570-BD93-4F0B-A43E-1336A99096C2}"/>
    <cellStyle name="Output 2 2 2 4 2 2 2 2" xfId="30370" xr:uid="{C78DDCFD-9AD0-40D8-BF4E-2B2049CE8193}"/>
    <cellStyle name="Output 2 2 2 4 2 2 3" xfId="29026" xr:uid="{0B099EF0-B6F4-41E6-86C1-D3027382A14A}"/>
    <cellStyle name="Output 2 2 2 4 2 3" xfId="24222" xr:uid="{6350B08B-C54F-478C-83A1-0FD6F80C7702}"/>
    <cellStyle name="Output 2 2 2 4 2 3 2" xfId="26417" xr:uid="{79DAA734-E66B-4BCA-94D3-0C81D859278C}"/>
    <cellStyle name="Output 2 2 2 4 2 3 2 2" xfId="31153" xr:uid="{1597DF82-3AD4-4457-81CE-D2565CB22066}"/>
    <cellStyle name="Output 2 2 2 4 2 4" xfId="21984" xr:uid="{8EB0C026-3A11-4932-8118-BBD9CC4A65AD}"/>
    <cellStyle name="Output 2 2 2 4 2 4 2" xfId="28171" xr:uid="{B4DC3BB6-D957-47F5-9BD9-A4020E48CA52}"/>
    <cellStyle name="Output 2 2 2 4 2 5" xfId="24684" xr:uid="{8C42E6F7-D9D0-4F06-9179-3F1743B3077A}"/>
    <cellStyle name="Output 2 2 2 4 2 5 2" xfId="29518" xr:uid="{20060710-249F-4C92-B2B5-10DBCBEABBEE}"/>
    <cellStyle name="Output 2 2 2 4 2 6" xfId="27302" xr:uid="{AA986542-FBB3-4C57-A6FB-59740CC1FB33}"/>
    <cellStyle name="Output 2 2 2 4 3" xfId="22556" xr:uid="{9F5104F5-6008-4D88-862F-B067C50B3E5F}"/>
    <cellStyle name="Output 2 2 2 4 3 2" xfId="25256" xr:uid="{E4CC3CDD-8B25-48AE-8D41-0791814796F2}"/>
    <cellStyle name="Output 2 2 2 4 3 2 2" xfId="30087" xr:uid="{2029EC2B-E8EE-48D8-9A17-534BC204DC66}"/>
    <cellStyle name="Output 2 2 2 4 3 3" xfId="28743" xr:uid="{99C8B1E3-B4FA-4C34-864C-562401501701}"/>
    <cellStyle name="Output 2 2 2 4 4" xfId="23935" xr:uid="{03FA8933-39E0-45D9-801F-778DD0E1ACD9}"/>
    <cellStyle name="Output 2 2 2 4 4 2" xfId="26130" xr:uid="{C725A3C3-603F-4C01-8F59-56C989B7767F}"/>
    <cellStyle name="Output 2 2 2 4 4 2 2" xfId="30866" xr:uid="{4735210D-F31B-49F3-BE39-021E73F5FD03}"/>
    <cellStyle name="Output 2 2 2 4 5" xfId="21701" xr:uid="{AA6E7162-0503-4BCC-AEA3-7B46FEBF5616}"/>
    <cellStyle name="Output 2 2 2 4 5 2" xfId="27888" xr:uid="{152F0875-567E-4FE2-ADF9-91A50210CC45}"/>
    <cellStyle name="Output 2 2 2 4 6" xfId="27017" xr:uid="{8021A8EC-2F0E-4A33-8FFE-4E86926BC1DA}"/>
    <cellStyle name="Output 2 2 2 5" xfId="21108" xr:uid="{00000000-0005-0000-0000-00007E510000}"/>
    <cellStyle name="Output 2 2 2 5 2" xfId="22842" xr:uid="{1BA03962-885A-4E33-9DBD-418FECE5D3EA}"/>
    <cellStyle name="Output 2 2 2 5 2 2" xfId="25542" xr:uid="{3E7D8643-AA8B-4ABC-9444-6B81AB847E08}"/>
    <cellStyle name="Output 2 2 2 5 2 2 2" xfId="30373" xr:uid="{05D327F2-0786-4F64-8611-3A4610D3D18F}"/>
    <cellStyle name="Output 2 2 2 5 2 3" xfId="29029" xr:uid="{6B5311C6-A8CC-4E6A-A6AD-4B31031527F2}"/>
    <cellStyle name="Output 2 2 2 5 3" xfId="24225" xr:uid="{A466C874-60CA-46D4-8FB3-EDEB9EB8D94F}"/>
    <cellStyle name="Output 2 2 2 5 3 2" xfId="26420" xr:uid="{2BAC88DC-B166-4B21-9C73-FC972993DD9D}"/>
    <cellStyle name="Output 2 2 2 5 3 2 2" xfId="31156" xr:uid="{7F15C1B9-8D2B-4544-B253-5C5E31B50AF5}"/>
    <cellStyle name="Output 2 2 2 5 4" xfId="21987" xr:uid="{EF68B4F3-A84B-4583-89FE-B94414916336}"/>
    <cellStyle name="Output 2 2 2 5 4 2" xfId="28174" xr:uid="{669BF477-D9E3-4993-B24F-D6C6713ABAA8}"/>
    <cellStyle name="Output 2 2 2 5 5" xfId="24687" xr:uid="{E327F82F-6498-4F26-95EB-67671550AE23}"/>
    <cellStyle name="Output 2 2 2 5 5 2" xfId="29521" xr:uid="{2C00124E-1707-43BA-9EF9-4781C87CC5FF}"/>
    <cellStyle name="Output 2 2 2 5 6" xfId="27305" xr:uid="{CEE8F086-C2DE-4A83-81F3-670B8FDC00BE}"/>
    <cellStyle name="Output 2 2 2 6" xfId="22553" xr:uid="{D1C65FCB-1B41-4024-ADCA-15807FEF019F}"/>
    <cellStyle name="Output 2 2 2 6 2" xfId="25253" xr:uid="{AA49C835-C0CF-484B-B7B2-30446F80B4FE}"/>
    <cellStyle name="Output 2 2 2 6 2 2" xfId="30084" xr:uid="{E9BB0F06-40CA-4FBD-894B-EE99A4CCA889}"/>
    <cellStyle name="Output 2 2 2 6 3" xfId="28740" xr:uid="{BE173D4C-9639-49B9-BC4F-21B7652465F8}"/>
    <cellStyle name="Output 2 2 2 7" xfId="23932" xr:uid="{7B512C3F-E860-4708-9251-FB342F08D504}"/>
    <cellStyle name="Output 2 2 2 7 2" xfId="26127" xr:uid="{2B6C1CE6-03C8-4063-AAAC-12DB20254F70}"/>
    <cellStyle name="Output 2 2 2 7 2 2" xfId="30863" xr:uid="{CDF779AA-65D1-434B-873B-A2F1E6A9A4DA}"/>
    <cellStyle name="Output 2 2 2 8" xfId="21698" xr:uid="{248EB1FF-636E-4239-809F-96598A1D8ED0}"/>
    <cellStyle name="Output 2 2 2 8 2" xfId="27885" xr:uid="{77117D88-517D-4A61-9DEB-EA9DD01742AE}"/>
    <cellStyle name="Output 2 2 2 9" xfId="27014" xr:uid="{4621D469-918B-4A96-91D3-04C78583657A}"/>
    <cellStyle name="Output 2 2 3" xfId="20556" xr:uid="{00000000-0005-0000-0000-00007F510000}"/>
    <cellStyle name="Output 2 2 3 2" xfId="20557" xr:uid="{00000000-0005-0000-0000-000080510000}"/>
    <cellStyle name="Output 2 2 3 2 2" xfId="21103" xr:uid="{00000000-0005-0000-0000-000081510000}"/>
    <cellStyle name="Output 2 2 3 2 2 2" xfId="22837" xr:uid="{91502115-DD4F-4E5A-A142-2A69E791DFB6}"/>
    <cellStyle name="Output 2 2 3 2 2 2 2" xfId="25537" xr:uid="{042718E0-287A-443A-8023-CEF9CF189E4C}"/>
    <cellStyle name="Output 2 2 3 2 2 2 2 2" xfId="30368" xr:uid="{88F7ECCD-A97A-4DC1-9809-D6144BAFFA55}"/>
    <cellStyle name="Output 2 2 3 2 2 2 3" xfId="29024" xr:uid="{244ADE75-8B27-4287-8EFF-7CB6800C6A50}"/>
    <cellStyle name="Output 2 2 3 2 2 3" xfId="24220" xr:uid="{ABDA80F3-87DC-44CC-9467-99B0841C924A}"/>
    <cellStyle name="Output 2 2 3 2 2 3 2" xfId="26415" xr:uid="{F2733433-2647-48A3-9B8E-7156AF06249C}"/>
    <cellStyle name="Output 2 2 3 2 2 3 2 2" xfId="31151" xr:uid="{8324CD54-E63E-4126-99DC-B964A929C8F1}"/>
    <cellStyle name="Output 2 2 3 2 2 4" xfId="21982" xr:uid="{463CAD3A-C592-4E6E-A9AB-CF6EADE84C91}"/>
    <cellStyle name="Output 2 2 3 2 2 4 2" xfId="28169" xr:uid="{A9D3C31F-BDD1-4E17-8DDF-C316BD8BFB32}"/>
    <cellStyle name="Output 2 2 3 2 2 5" xfId="24682" xr:uid="{BADE517F-0F86-468A-9FF8-FCFF72247D2A}"/>
    <cellStyle name="Output 2 2 3 2 2 5 2" xfId="29516" xr:uid="{494684BB-279A-462A-AA45-18966EDAD50B}"/>
    <cellStyle name="Output 2 2 3 2 2 6" xfId="27300" xr:uid="{20F2B3AA-2A54-40F9-8172-97D585BEFB27}"/>
    <cellStyle name="Output 2 2 3 2 3" xfId="22558" xr:uid="{2B05D927-60B9-4502-9BAA-2C2340AE6C07}"/>
    <cellStyle name="Output 2 2 3 2 3 2" xfId="25258" xr:uid="{2CDC2FBF-D46B-4644-9EB6-D7F0F443A4C8}"/>
    <cellStyle name="Output 2 2 3 2 3 2 2" xfId="30089" xr:uid="{489B4AC5-5CED-451B-9363-00834B67DF02}"/>
    <cellStyle name="Output 2 2 3 2 3 3" xfId="28745" xr:uid="{35AB7AE6-446E-48D4-8F29-D197F4C96009}"/>
    <cellStyle name="Output 2 2 3 2 4" xfId="23937" xr:uid="{C7693A9F-CAE8-454E-AA82-BFB093877922}"/>
    <cellStyle name="Output 2 2 3 2 4 2" xfId="26132" xr:uid="{5E000B60-ED0E-4D04-951A-2B9F8C776B35}"/>
    <cellStyle name="Output 2 2 3 2 4 2 2" xfId="30868" xr:uid="{331024D5-DE09-47AA-A45C-6031E50AF564}"/>
    <cellStyle name="Output 2 2 3 2 5" xfId="21703" xr:uid="{54A6156C-6186-4DFB-A337-0F687A686FB5}"/>
    <cellStyle name="Output 2 2 3 2 5 2" xfId="27890" xr:uid="{708E227D-B2AB-495E-A194-9A6BC2D48B4C}"/>
    <cellStyle name="Output 2 2 3 2 6" xfId="27019" xr:uid="{D0B41854-D28D-4A4B-B3D8-4D752C6D8A6E}"/>
    <cellStyle name="Output 2 2 3 3" xfId="20558" xr:uid="{00000000-0005-0000-0000-000082510000}"/>
    <cellStyle name="Output 2 2 3 3 2" xfId="21102" xr:uid="{00000000-0005-0000-0000-000083510000}"/>
    <cellStyle name="Output 2 2 3 3 2 2" xfId="22836" xr:uid="{EBF235DF-6242-4A69-86EA-E80B443EB836}"/>
    <cellStyle name="Output 2 2 3 3 2 2 2" xfId="25536" xr:uid="{8ECFF530-7E21-4E23-A7E8-C1D087A512B7}"/>
    <cellStyle name="Output 2 2 3 3 2 2 2 2" xfId="30367" xr:uid="{DAF69C1C-8CFC-45F0-B19D-2542525F4CB5}"/>
    <cellStyle name="Output 2 2 3 3 2 2 3" xfId="29023" xr:uid="{24AEB676-06AA-457F-9AA7-6FF42A867FA9}"/>
    <cellStyle name="Output 2 2 3 3 2 3" xfId="24219" xr:uid="{4B49C0AB-1695-48AF-822A-A3B12349509F}"/>
    <cellStyle name="Output 2 2 3 3 2 3 2" xfId="26414" xr:uid="{0C6341BE-BE0F-46C2-A93E-ED781793CE19}"/>
    <cellStyle name="Output 2 2 3 3 2 3 2 2" xfId="31150" xr:uid="{A52C58BC-FBC9-463F-87A7-391CC7AD6E94}"/>
    <cellStyle name="Output 2 2 3 3 2 4" xfId="21981" xr:uid="{2CDD3D86-72A4-4D7E-B864-8951A4BBF34D}"/>
    <cellStyle name="Output 2 2 3 3 2 4 2" xfId="28168" xr:uid="{8C732875-8F33-4418-AC09-913F93B998F2}"/>
    <cellStyle name="Output 2 2 3 3 2 5" xfId="24681" xr:uid="{EBF123E9-25A9-44E4-96D6-DC8E1BBCC10A}"/>
    <cellStyle name="Output 2 2 3 3 2 5 2" xfId="29515" xr:uid="{F2A9B609-B2C9-4EBE-B293-37399AD5AEB8}"/>
    <cellStyle name="Output 2 2 3 3 2 6" xfId="27299" xr:uid="{D4A608E2-73F4-4A1F-8E90-F808ED44C36E}"/>
    <cellStyle name="Output 2 2 3 3 3" xfId="22559" xr:uid="{DB9EC0F0-8A8B-4239-A103-44D8C1133222}"/>
    <cellStyle name="Output 2 2 3 3 3 2" xfId="25259" xr:uid="{40382B30-CDD5-4192-8BCB-FFC057A204AC}"/>
    <cellStyle name="Output 2 2 3 3 3 2 2" xfId="30090" xr:uid="{413A0EEF-9D3E-4004-87C5-57E9CC3CE180}"/>
    <cellStyle name="Output 2 2 3 3 3 3" xfId="28746" xr:uid="{A84E2666-243A-4EA8-93A1-D7B97DC77D28}"/>
    <cellStyle name="Output 2 2 3 3 4" xfId="23938" xr:uid="{486F4FE9-8EFD-4391-A7AD-2D76AE25FA48}"/>
    <cellStyle name="Output 2 2 3 3 4 2" xfId="26133" xr:uid="{8F7D9487-6B80-4248-8AA1-573C8C40144A}"/>
    <cellStyle name="Output 2 2 3 3 4 2 2" xfId="30869" xr:uid="{44204C24-5CE1-4E54-8485-5D8C13DDD4C6}"/>
    <cellStyle name="Output 2 2 3 3 5" xfId="21704" xr:uid="{8A778107-3187-4A11-B205-FD16A8EC22C8}"/>
    <cellStyle name="Output 2 2 3 3 5 2" xfId="27891" xr:uid="{371ECAED-E2E5-4E5E-9BD1-C4310B37B61B}"/>
    <cellStyle name="Output 2 2 3 3 6" xfId="27020" xr:uid="{6714A118-3DCE-479A-BF7B-1C126F0BC5A1}"/>
    <cellStyle name="Output 2 2 3 4" xfId="20559" xr:uid="{00000000-0005-0000-0000-000084510000}"/>
    <cellStyle name="Output 2 2 3 4 2" xfId="21101" xr:uid="{00000000-0005-0000-0000-000085510000}"/>
    <cellStyle name="Output 2 2 3 4 2 2" xfId="22835" xr:uid="{E64964FC-1564-4F2B-BA7C-AA8674CAA03E}"/>
    <cellStyle name="Output 2 2 3 4 2 2 2" xfId="25535" xr:uid="{BD8AAE9E-9048-4B69-8685-DB2B8AB1198B}"/>
    <cellStyle name="Output 2 2 3 4 2 2 2 2" xfId="30366" xr:uid="{69AD7DEB-D0BD-4A02-9F31-A69CA2FEAC63}"/>
    <cellStyle name="Output 2 2 3 4 2 2 3" xfId="29022" xr:uid="{02398A4A-06BE-4910-829B-4AB840CC5C94}"/>
    <cellStyle name="Output 2 2 3 4 2 3" xfId="24218" xr:uid="{531FC227-BEDF-4B0D-AB89-008D91E5199C}"/>
    <cellStyle name="Output 2 2 3 4 2 3 2" xfId="26413" xr:uid="{5334F96E-E845-493F-A52F-42A7DA64C410}"/>
    <cellStyle name="Output 2 2 3 4 2 3 2 2" xfId="31149" xr:uid="{72C06C00-4D08-442E-9055-F558A5050925}"/>
    <cellStyle name="Output 2 2 3 4 2 4" xfId="21980" xr:uid="{DFEA2C96-5B37-477A-BA75-0F61AFBF0532}"/>
    <cellStyle name="Output 2 2 3 4 2 4 2" xfId="28167" xr:uid="{ABDB62C4-6AE8-4EAB-B3E3-D45C7567FC57}"/>
    <cellStyle name="Output 2 2 3 4 2 5" xfId="24680" xr:uid="{FC3F17F1-9EB7-4663-8CFB-3B843315895D}"/>
    <cellStyle name="Output 2 2 3 4 2 5 2" xfId="29514" xr:uid="{9B4F2354-E47E-4751-8B92-CF6D24BB7232}"/>
    <cellStyle name="Output 2 2 3 4 2 6" xfId="27298" xr:uid="{E73BBAD1-E5EE-46C4-8C88-40D2BB58872C}"/>
    <cellStyle name="Output 2 2 3 4 3" xfId="22560" xr:uid="{FDB786AF-47D2-4C06-ABDA-70CE4D07B484}"/>
    <cellStyle name="Output 2 2 3 4 3 2" xfId="25260" xr:uid="{1039DA2C-ACB2-4DB9-9452-1BFC0F5F8605}"/>
    <cellStyle name="Output 2 2 3 4 3 2 2" xfId="30091" xr:uid="{B5F4E15D-DC09-42B5-AD18-027EE4F6346B}"/>
    <cellStyle name="Output 2 2 3 4 3 3" xfId="28747" xr:uid="{D31BDD72-6B67-415E-9D70-293F36599392}"/>
    <cellStyle name="Output 2 2 3 4 4" xfId="23939" xr:uid="{675FB053-4D1D-4994-B26E-CE43746CCD41}"/>
    <cellStyle name="Output 2 2 3 4 4 2" xfId="26134" xr:uid="{01E4BD6E-838C-4515-A1BF-F4E56E65D91C}"/>
    <cellStyle name="Output 2 2 3 4 4 2 2" xfId="30870" xr:uid="{F601E9BC-2E28-4A1B-A993-2B20B432D096}"/>
    <cellStyle name="Output 2 2 3 4 5" xfId="21705" xr:uid="{78FCD140-8ACE-4010-8BD0-DC1E50C33126}"/>
    <cellStyle name="Output 2 2 3 4 5 2" xfId="27892" xr:uid="{A968DA70-8856-4FD9-97F7-83159BF17891}"/>
    <cellStyle name="Output 2 2 3 4 6" xfId="27021" xr:uid="{088525E6-B79E-496A-926A-9CC32A44FC43}"/>
    <cellStyle name="Output 2 2 3 5" xfId="21104" xr:uid="{00000000-0005-0000-0000-000086510000}"/>
    <cellStyle name="Output 2 2 3 5 2" xfId="22838" xr:uid="{AAC957A7-F4F8-47AF-B7E1-F49A4CD842C1}"/>
    <cellStyle name="Output 2 2 3 5 2 2" xfId="25538" xr:uid="{CA8925AB-C221-4C92-B130-E6890490577D}"/>
    <cellStyle name="Output 2 2 3 5 2 2 2" xfId="30369" xr:uid="{AE4AB290-D8CD-4E9E-AA5D-59C9022E1AD9}"/>
    <cellStyle name="Output 2 2 3 5 2 3" xfId="29025" xr:uid="{412788E4-F00E-4225-8F49-1E93AE8E155F}"/>
    <cellStyle name="Output 2 2 3 5 3" xfId="24221" xr:uid="{B5A4C62E-3C8D-42C0-8FD2-C00258394204}"/>
    <cellStyle name="Output 2 2 3 5 3 2" xfId="26416" xr:uid="{CAACDA28-21E9-4292-98E4-4FA3D160A360}"/>
    <cellStyle name="Output 2 2 3 5 3 2 2" xfId="31152" xr:uid="{FC6B73FA-81A7-4E68-9864-9085410ACAB7}"/>
    <cellStyle name="Output 2 2 3 5 4" xfId="21983" xr:uid="{9EB69239-D9C2-46D1-A41A-E2F50DA8C062}"/>
    <cellStyle name="Output 2 2 3 5 4 2" xfId="28170" xr:uid="{00D7523D-16A5-4429-A946-13B391BF1056}"/>
    <cellStyle name="Output 2 2 3 5 5" xfId="24683" xr:uid="{FE7EDFC6-7DA7-4D7D-B9D2-6F71C280ADF4}"/>
    <cellStyle name="Output 2 2 3 5 5 2" xfId="29517" xr:uid="{02DFD622-7619-40B1-823A-E04B6FD61479}"/>
    <cellStyle name="Output 2 2 3 5 6" xfId="27301" xr:uid="{416CCA34-8D7E-40DD-98AE-0CD4E5CCB37A}"/>
    <cellStyle name="Output 2 2 3 6" xfId="22557" xr:uid="{AA60618D-7DCA-4096-AF44-67FA2340E3A6}"/>
    <cellStyle name="Output 2 2 3 6 2" xfId="25257" xr:uid="{56B2146F-5507-44F9-9323-3487FDE3D737}"/>
    <cellStyle name="Output 2 2 3 6 2 2" xfId="30088" xr:uid="{21CA3CFA-1EFF-4608-9553-4DD912F63340}"/>
    <cellStyle name="Output 2 2 3 6 3" xfId="28744" xr:uid="{7D5AA2B6-66CC-4CC3-82DF-F06DA73970F7}"/>
    <cellStyle name="Output 2 2 3 7" xfId="23936" xr:uid="{8F2EAE09-9456-4343-940C-5C4CAD0D668A}"/>
    <cellStyle name="Output 2 2 3 7 2" xfId="26131" xr:uid="{0DA3B0A0-7EEC-4AB0-A714-C0A5B545AD9A}"/>
    <cellStyle name="Output 2 2 3 7 2 2" xfId="30867" xr:uid="{79E0F6B7-4E45-4144-8E2F-328620FF0942}"/>
    <cellStyle name="Output 2 2 3 8" xfId="21702" xr:uid="{755E5C3B-A019-4A0B-A866-EA6C34A59F8D}"/>
    <cellStyle name="Output 2 2 3 8 2" xfId="27889" xr:uid="{6FA8B71E-E171-4EF5-A8D1-4840738E0C72}"/>
    <cellStyle name="Output 2 2 3 9" xfId="27018" xr:uid="{42F07ED1-8A35-4B67-B962-165AFFC8930A}"/>
    <cellStyle name="Output 2 2 4" xfId="20560" xr:uid="{00000000-0005-0000-0000-000087510000}"/>
    <cellStyle name="Output 2 2 4 2" xfId="20561" xr:uid="{00000000-0005-0000-0000-000088510000}"/>
    <cellStyle name="Output 2 2 4 2 2" xfId="21099" xr:uid="{00000000-0005-0000-0000-000089510000}"/>
    <cellStyle name="Output 2 2 4 2 2 2" xfId="22833" xr:uid="{2E7C3310-1AC5-4882-B415-19C9B10FBDD3}"/>
    <cellStyle name="Output 2 2 4 2 2 2 2" xfId="25533" xr:uid="{EC461FC8-CF4C-4CAA-B067-4C7E2C31E732}"/>
    <cellStyle name="Output 2 2 4 2 2 2 2 2" xfId="30364" xr:uid="{52032AC0-124F-4B67-8EE3-ED0057150206}"/>
    <cellStyle name="Output 2 2 4 2 2 2 3" xfId="29020" xr:uid="{0EC5DC9D-A2BA-43A1-8640-358957FAA30B}"/>
    <cellStyle name="Output 2 2 4 2 2 3" xfId="24216" xr:uid="{90B9E45C-0E48-4EC0-A2E0-1DF76798B2C9}"/>
    <cellStyle name="Output 2 2 4 2 2 3 2" xfId="26411" xr:uid="{657A13AE-08E9-4A54-811A-6389452AB8F4}"/>
    <cellStyle name="Output 2 2 4 2 2 3 2 2" xfId="31147" xr:uid="{A6AAEE71-2402-45C7-9F0C-DACA9FF050EA}"/>
    <cellStyle name="Output 2 2 4 2 2 4" xfId="21978" xr:uid="{8BDA2662-D699-4388-95EC-847F0CDD097E}"/>
    <cellStyle name="Output 2 2 4 2 2 4 2" xfId="28165" xr:uid="{9B61AD1E-498E-4BA4-B53C-BE88F14E15B3}"/>
    <cellStyle name="Output 2 2 4 2 2 5" xfId="24678" xr:uid="{96E82D72-3F07-4210-BF85-5A7731542591}"/>
    <cellStyle name="Output 2 2 4 2 2 5 2" xfId="29512" xr:uid="{21570CE9-FA93-46E2-8DE9-04E3C64D3790}"/>
    <cellStyle name="Output 2 2 4 2 2 6" xfId="27296" xr:uid="{174FF7AF-9757-4044-A252-8C285CB1CE34}"/>
    <cellStyle name="Output 2 2 4 2 3" xfId="22562" xr:uid="{E3ABC3CB-19E5-4452-B3C1-95119B598A37}"/>
    <cellStyle name="Output 2 2 4 2 3 2" xfId="25262" xr:uid="{695E3BE9-6826-4D33-809A-8A456160AF98}"/>
    <cellStyle name="Output 2 2 4 2 3 2 2" xfId="30093" xr:uid="{D0F8C468-07A2-4733-852E-F21A64B7FE52}"/>
    <cellStyle name="Output 2 2 4 2 3 3" xfId="28749" xr:uid="{B59A9FE4-7A76-4920-9A2A-DF3476D48932}"/>
    <cellStyle name="Output 2 2 4 2 4" xfId="23941" xr:uid="{C2B30C5D-6B09-41B7-B473-E97D7C900B2F}"/>
    <cellStyle name="Output 2 2 4 2 4 2" xfId="26136" xr:uid="{7CE26A22-3499-4C95-B705-6A940D06ABC5}"/>
    <cellStyle name="Output 2 2 4 2 4 2 2" xfId="30872" xr:uid="{27AE0459-22A3-4348-B5F8-C0605BFE779D}"/>
    <cellStyle name="Output 2 2 4 2 5" xfId="21707" xr:uid="{2B94641F-D63B-4279-B378-B00A08F2D13D}"/>
    <cellStyle name="Output 2 2 4 2 5 2" xfId="27894" xr:uid="{F4C66046-52B4-43EC-913D-8859C64A1FA6}"/>
    <cellStyle name="Output 2 2 4 2 6" xfId="27023" xr:uid="{509ACD50-72B4-4F0F-8A15-757655977BD1}"/>
    <cellStyle name="Output 2 2 4 3" xfId="20562" xr:uid="{00000000-0005-0000-0000-00008A510000}"/>
    <cellStyle name="Output 2 2 4 3 2" xfId="21098" xr:uid="{00000000-0005-0000-0000-00008B510000}"/>
    <cellStyle name="Output 2 2 4 3 2 2" xfId="22832" xr:uid="{5B15B889-370A-4E8C-8800-7767AC3DCC8E}"/>
    <cellStyle name="Output 2 2 4 3 2 2 2" xfId="25532" xr:uid="{C2BCBC7D-FC32-4A53-8259-CF3743A233CC}"/>
    <cellStyle name="Output 2 2 4 3 2 2 2 2" xfId="30363" xr:uid="{11AE8768-42A1-47C5-8E85-5F7FEA003DDD}"/>
    <cellStyle name="Output 2 2 4 3 2 2 3" xfId="29019" xr:uid="{EF1C1AEB-1166-4CA6-AD55-2F9F9F9218FA}"/>
    <cellStyle name="Output 2 2 4 3 2 3" xfId="24215" xr:uid="{E117D7B2-88AA-42D4-88D9-93384DAD4BA2}"/>
    <cellStyle name="Output 2 2 4 3 2 3 2" xfId="26410" xr:uid="{E7F112BF-507E-4712-92F5-C5A0F580253D}"/>
    <cellStyle name="Output 2 2 4 3 2 3 2 2" xfId="31146" xr:uid="{95BB1421-253A-4254-A081-07F25D4ADA9E}"/>
    <cellStyle name="Output 2 2 4 3 2 4" xfId="21977" xr:uid="{3068AE70-D38C-4404-B6A7-DAAA7E7414FC}"/>
    <cellStyle name="Output 2 2 4 3 2 4 2" xfId="28164" xr:uid="{4830E0CD-8C9B-49EB-B809-0E96C7906F85}"/>
    <cellStyle name="Output 2 2 4 3 2 5" xfId="24677" xr:uid="{50CFD716-C06F-4C82-ACA8-B471444D4455}"/>
    <cellStyle name="Output 2 2 4 3 2 5 2" xfId="29511" xr:uid="{597B22D6-6D39-4A92-AD48-FCDBDCE9B427}"/>
    <cellStyle name="Output 2 2 4 3 2 6" xfId="27295" xr:uid="{E9F0EDED-2261-4D41-9F25-FE3F7014891E}"/>
    <cellStyle name="Output 2 2 4 3 3" xfId="22563" xr:uid="{DAB2BB7D-6C3E-48FD-A8EA-15698B1C6517}"/>
    <cellStyle name="Output 2 2 4 3 3 2" xfId="25263" xr:uid="{41B44BE3-DCB8-48A9-990F-03C39D32D0AD}"/>
    <cellStyle name="Output 2 2 4 3 3 2 2" xfId="30094" xr:uid="{B2F8FC5A-EFB3-4AF1-A767-417C5B64E7FA}"/>
    <cellStyle name="Output 2 2 4 3 3 3" xfId="28750" xr:uid="{D1A9E638-A855-4D95-9D11-0EC538C71E62}"/>
    <cellStyle name="Output 2 2 4 3 4" xfId="23942" xr:uid="{3ED1AA49-C9DE-48B6-B1DB-6B01A2DAC284}"/>
    <cellStyle name="Output 2 2 4 3 4 2" xfId="26137" xr:uid="{D15B11E7-A3B8-43A5-9084-0F8188F9FEB9}"/>
    <cellStyle name="Output 2 2 4 3 4 2 2" xfId="30873" xr:uid="{93683D84-9A54-4C61-A9EF-3327BE7CE48C}"/>
    <cellStyle name="Output 2 2 4 3 5" xfId="21708" xr:uid="{B7CA351D-4000-42ED-B680-BA75E3FFC413}"/>
    <cellStyle name="Output 2 2 4 3 5 2" xfId="27895" xr:uid="{9EA4823C-9F43-42E2-957F-A2B258C094C8}"/>
    <cellStyle name="Output 2 2 4 3 6" xfId="27024" xr:uid="{828D9A69-C133-4219-AEAB-1AE791C8A61F}"/>
    <cellStyle name="Output 2 2 4 4" xfId="20563" xr:uid="{00000000-0005-0000-0000-00008C510000}"/>
    <cellStyle name="Output 2 2 4 4 2" xfId="21097" xr:uid="{00000000-0005-0000-0000-00008D510000}"/>
    <cellStyle name="Output 2 2 4 4 2 2" xfId="22831" xr:uid="{F1C736F9-5091-4B1D-9C52-311AC89D54DC}"/>
    <cellStyle name="Output 2 2 4 4 2 2 2" xfId="25531" xr:uid="{814D7B50-7A69-4C01-925B-223CD98DF237}"/>
    <cellStyle name="Output 2 2 4 4 2 2 2 2" xfId="30362" xr:uid="{BFC99700-6ABA-477C-B8A7-0E393C80B9C0}"/>
    <cellStyle name="Output 2 2 4 4 2 2 3" xfId="29018" xr:uid="{54EB0FE3-B065-477E-9A7B-01D3BB5E77F2}"/>
    <cellStyle name="Output 2 2 4 4 2 3" xfId="24214" xr:uid="{EB24418E-A18B-4807-B8CE-1822FE71C515}"/>
    <cellStyle name="Output 2 2 4 4 2 3 2" xfId="26409" xr:uid="{1F748FF5-206A-4F40-88BC-1521E8DFA5CC}"/>
    <cellStyle name="Output 2 2 4 4 2 3 2 2" xfId="31145" xr:uid="{09979D62-E9B0-43A3-8436-8F8841CBA7D9}"/>
    <cellStyle name="Output 2 2 4 4 2 4" xfId="21976" xr:uid="{9F7E9081-927D-41F3-B225-87DB23AE5F78}"/>
    <cellStyle name="Output 2 2 4 4 2 4 2" xfId="28163" xr:uid="{741029B1-5EBB-475A-97CF-C40B7451D04F}"/>
    <cellStyle name="Output 2 2 4 4 2 5" xfId="24676" xr:uid="{893F8106-BAE6-46DF-9315-D32E63AA6817}"/>
    <cellStyle name="Output 2 2 4 4 2 5 2" xfId="29510" xr:uid="{2E031D39-510B-4E17-A211-18DC91D1D6AB}"/>
    <cellStyle name="Output 2 2 4 4 2 6" xfId="27294" xr:uid="{784C2CD3-A3DA-4A45-B70C-636F636B7D96}"/>
    <cellStyle name="Output 2 2 4 4 3" xfId="22564" xr:uid="{3D8B22CF-1366-4DE4-B88D-0A5A1C5A8115}"/>
    <cellStyle name="Output 2 2 4 4 3 2" xfId="25264" xr:uid="{B764EF38-54CA-4122-8C55-F1D618152AD0}"/>
    <cellStyle name="Output 2 2 4 4 3 2 2" xfId="30095" xr:uid="{0BAB27A4-F182-4967-B292-5BD6B4D4ABF2}"/>
    <cellStyle name="Output 2 2 4 4 3 3" xfId="28751" xr:uid="{542A3EE0-C9EA-4E70-ADDA-CC9C2D81BB11}"/>
    <cellStyle name="Output 2 2 4 4 4" xfId="23943" xr:uid="{06DB86AE-314D-452C-BBCD-2E494FC13EA2}"/>
    <cellStyle name="Output 2 2 4 4 4 2" xfId="26138" xr:uid="{553F2859-5982-42E3-99C7-833289E7081D}"/>
    <cellStyle name="Output 2 2 4 4 4 2 2" xfId="30874" xr:uid="{22073B90-D518-4A85-9751-322A2D6DD2AD}"/>
    <cellStyle name="Output 2 2 4 4 5" xfId="21709" xr:uid="{B9A0377E-8FD5-409D-B7F9-5A4F1763EF82}"/>
    <cellStyle name="Output 2 2 4 4 5 2" xfId="27896" xr:uid="{C4DF8465-A7EE-4B07-9150-29FCB3E0B536}"/>
    <cellStyle name="Output 2 2 4 4 6" xfId="27025" xr:uid="{1C11BBC5-C322-4E79-BA62-DB4665E8EDC1}"/>
    <cellStyle name="Output 2 2 4 5" xfId="21100" xr:uid="{00000000-0005-0000-0000-00008E510000}"/>
    <cellStyle name="Output 2 2 4 5 2" xfId="22834" xr:uid="{F505F711-2C59-4A8D-A643-16AD710CE576}"/>
    <cellStyle name="Output 2 2 4 5 2 2" xfId="25534" xr:uid="{DF6F0045-C318-46A7-BC2D-124ABD845448}"/>
    <cellStyle name="Output 2 2 4 5 2 2 2" xfId="30365" xr:uid="{9426026E-F701-47E7-945A-281F04538F6A}"/>
    <cellStyle name="Output 2 2 4 5 2 3" xfId="29021" xr:uid="{16D4738B-35E1-4460-A959-F596E7902F07}"/>
    <cellStyle name="Output 2 2 4 5 3" xfId="24217" xr:uid="{688998CF-76B9-48CC-B630-613988366088}"/>
    <cellStyle name="Output 2 2 4 5 3 2" xfId="26412" xr:uid="{2240F49E-A5FF-4FD5-8D7E-2CA2C9F7F993}"/>
    <cellStyle name="Output 2 2 4 5 3 2 2" xfId="31148" xr:uid="{44EF77B2-63F8-4795-A5DA-3D425C265FC6}"/>
    <cellStyle name="Output 2 2 4 5 4" xfId="21979" xr:uid="{EC942CE7-CE9C-4FB8-BA25-BB2B8899BE8A}"/>
    <cellStyle name="Output 2 2 4 5 4 2" xfId="28166" xr:uid="{936F66B7-E578-472F-917F-BF38E96E39B4}"/>
    <cellStyle name="Output 2 2 4 5 5" xfId="24679" xr:uid="{54E73A48-AA9E-49A7-A0C5-61F7EEF47C66}"/>
    <cellStyle name="Output 2 2 4 5 5 2" xfId="29513" xr:uid="{CD8729A3-EE2F-42FE-AAF0-4F9B3E9530B9}"/>
    <cellStyle name="Output 2 2 4 5 6" xfId="27297" xr:uid="{71DFA79C-6E74-430E-9BB6-372B48A9A366}"/>
    <cellStyle name="Output 2 2 4 6" xfId="22561" xr:uid="{1FE22B7E-204A-44D3-B148-4763978E0CF1}"/>
    <cellStyle name="Output 2 2 4 6 2" xfId="25261" xr:uid="{9CCE32B6-D008-4943-93AF-815D61BF0A86}"/>
    <cellStyle name="Output 2 2 4 6 2 2" xfId="30092" xr:uid="{D6FCF5A1-6EDA-4E75-8CBC-FF7E965BEF13}"/>
    <cellStyle name="Output 2 2 4 6 3" xfId="28748" xr:uid="{54E9ED7B-9AFD-4680-9CA3-2333774B619C}"/>
    <cellStyle name="Output 2 2 4 7" xfId="23940" xr:uid="{00188EEE-790F-4A55-A0F4-D4C85CC20A1F}"/>
    <cellStyle name="Output 2 2 4 7 2" xfId="26135" xr:uid="{54DC35E0-90D3-4E69-8000-8A1764D19FBF}"/>
    <cellStyle name="Output 2 2 4 7 2 2" xfId="30871" xr:uid="{F01BE332-823A-41F8-9E00-3B6921AB8E55}"/>
    <cellStyle name="Output 2 2 4 8" xfId="21706" xr:uid="{8212C6BE-93F1-40E9-8BBB-C5B94860D63B}"/>
    <cellStyle name="Output 2 2 4 8 2" xfId="27893" xr:uid="{DD959532-5BD6-4F66-98B7-B60B10EEB7AA}"/>
    <cellStyle name="Output 2 2 4 9" xfId="27022" xr:uid="{6092503A-934B-4350-A30A-0B08A7039461}"/>
    <cellStyle name="Output 2 2 5" xfId="20564" xr:uid="{00000000-0005-0000-0000-00008F510000}"/>
    <cellStyle name="Output 2 2 5 2" xfId="20565" xr:uid="{00000000-0005-0000-0000-000090510000}"/>
    <cellStyle name="Output 2 2 5 2 2" xfId="21095" xr:uid="{00000000-0005-0000-0000-000091510000}"/>
    <cellStyle name="Output 2 2 5 2 2 2" xfId="22829" xr:uid="{F9309ACA-F17B-4029-B4BA-118E344BBA84}"/>
    <cellStyle name="Output 2 2 5 2 2 2 2" xfId="25529" xr:uid="{E9850054-425F-4AC9-9E85-2B3E64F5299C}"/>
    <cellStyle name="Output 2 2 5 2 2 2 2 2" xfId="30360" xr:uid="{19981FA8-F1B6-4300-A8C3-336D53FE2BD7}"/>
    <cellStyle name="Output 2 2 5 2 2 2 3" xfId="29016" xr:uid="{7352EA40-9975-4C89-BD07-ED2C32706DAE}"/>
    <cellStyle name="Output 2 2 5 2 2 3" xfId="24212" xr:uid="{84922156-3D27-488A-AF17-AFF38476B557}"/>
    <cellStyle name="Output 2 2 5 2 2 3 2" xfId="26407" xr:uid="{1B6A3FDD-B37B-4A43-85DC-696AB2DC9CC7}"/>
    <cellStyle name="Output 2 2 5 2 2 3 2 2" xfId="31143" xr:uid="{F01F33B9-A667-400D-869C-443A6A9A5282}"/>
    <cellStyle name="Output 2 2 5 2 2 4" xfId="21974" xr:uid="{5D9C6CAF-681F-483E-A10F-009217D11C41}"/>
    <cellStyle name="Output 2 2 5 2 2 4 2" xfId="28161" xr:uid="{47CD1B2F-AB64-4CD3-9E20-40506ED18553}"/>
    <cellStyle name="Output 2 2 5 2 2 5" xfId="24674" xr:uid="{619C39C1-B01A-476D-9A7E-0175D2CD1530}"/>
    <cellStyle name="Output 2 2 5 2 2 5 2" xfId="29508" xr:uid="{74F2E2D8-AB87-40F8-995E-22EE12BED3A8}"/>
    <cellStyle name="Output 2 2 5 2 2 6" xfId="27292" xr:uid="{78F87247-9D99-47A3-BF3B-180207496796}"/>
    <cellStyle name="Output 2 2 5 2 3" xfId="22566" xr:uid="{D82BCCA2-23FB-4937-AE20-3D2529A52A06}"/>
    <cellStyle name="Output 2 2 5 2 3 2" xfId="25266" xr:uid="{C6E715FB-90EC-461A-9845-EB0285E0B6C1}"/>
    <cellStyle name="Output 2 2 5 2 3 2 2" xfId="30097" xr:uid="{0921653E-FE55-4B45-B4F0-AB0A1E05FD27}"/>
    <cellStyle name="Output 2 2 5 2 3 3" xfId="28753" xr:uid="{09E1FBF4-33AB-467F-A339-79E8074503BE}"/>
    <cellStyle name="Output 2 2 5 2 4" xfId="23945" xr:uid="{2DAED80D-4AEA-4370-AB39-D24B4E7959C2}"/>
    <cellStyle name="Output 2 2 5 2 4 2" xfId="26140" xr:uid="{4178ACE4-144F-4608-9792-31DDCF814A75}"/>
    <cellStyle name="Output 2 2 5 2 4 2 2" xfId="30876" xr:uid="{BD68C011-134E-42FB-A753-59DDCD1D88C1}"/>
    <cellStyle name="Output 2 2 5 2 5" xfId="21711" xr:uid="{0DAFB62F-F5BD-4954-BF94-6A57D3537007}"/>
    <cellStyle name="Output 2 2 5 2 5 2" xfId="27898" xr:uid="{CF2E2CD9-AA00-4A71-81C8-14E17F897BE5}"/>
    <cellStyle name="Output 2 2 5 2 6" xfId="27027" xr:uid="{BEACBD0D-365E-4DE5-BB1A-E423D09224E2}"/>
    <cellStyle name="Output 2 2 5 3" xfId="20566" xr:uid="{00000000-0005-0000-0000-000092510000}"/>
    <cellStyle name="Output 2 2 5 3 2" xfId="21094" xr:uid="{00000000-0005-0000-0000-000093510000}"/>
    <cellStyle name="Output 2 2 5 3 2 2" xfId="22828" xr:uid="{EDA0FC17-7622-4327-87AC-C5BEFE900150}"/>
    <cellStyle name="Output 2 2 5 3 2 2 2" xfId="25528" xr:uid="{F4CCBEB5-ED54-4A05-83CF-A3A7028A6625}"/>
    <cellStyle name="Output 2 2 5 3 2 2 2 2" xfId="30359" xr:uid="{A4E676E0-5BE1-49D3-9070-ADC211D3B343}"/>
    <cellStyle name="Output 2 2 5 3 2 2 3" xfId="29015" xr:uid="{230B5103-3018-4091-B58B-BC6EEBCEE57A}"/>
    <cellStyle name="Output 2 2 5 3 2 3" xfId="24211" xr:uid="{CE1C652C-CACA-4592-BCA9-7652AFDDDC74}"/>
    <cellStyle name="Output 2 2 5 3 2 3 2" xfId="26406" xr:uid="{314E8FB4-85CC-482C-9AAD-304D39D71F16}"/>
    <cellStyle name="Output 2 2 5 3 2 3 2 2" xfId="31142" xr:uid="{38AF68D6-5DD6-4DF5-8097-15B2BFA23D74}"/>
    <cellStyle name="Output 2 2 5 3 2 4" xfId="21973" xr:uid="{CC09D744-3935-4113-9365-1FF714DDE91C}"/>
    <cellStyle name="Output 2 2 5 3 2 4 2" xfId="28160" xr:uid="{2F391154-53BF-45A5-8977-D9FC1EE1EFEE}"/>
    <cellStyle name="Output 2 2 5 3 2 5" xfId="24673" xr:uid="{DCB3D089-0BC4-463E-B743-182471E20B62}"/>
    <cellStyle name="Output 2 2 5 3 2 5 2" xfId="29507" xr:uid="{1A5287D9-1065-4413-9832-602209E2BC6A}"/>
    <cellStyle name="Output 2 2 5 3 2 6" xfId="27291" xr:uid="{D85901C2-B601-4965-9810-E2B6D18A2700}"/>
    <cellStyle name="Output 2 2 5 3 3" xfId="22567" xr:uid="{24AC18B7-4023-48D3-9095-9D2FA5647841}"/>
    <cellStyle name="Output 2 2 5 3 3 2" xfId="25267" xr:uid="{C82C0A2C-D7AC-41F0-B4B1-87E8E2B4FC96}"/>
    <cellStyle name="Output 2 2 5 3 3 2 2" xfId="30098" xr:uid="{93796239-D1B9-4171-86A6-0D7C0516FB72}"/>
    <cellStyle name="Output 2 2 5 3 3 3" xfId="28754" xr:uid="{B8F1ABB7-9554-4449-B7B7-E39C8EAE584F}"/>
    <cellStyle name="Output 2 2 5 3 4" xfId="23946" xr:uid="{2ACF22DE-0440-4684-9550-B0441B959486}"/>
    <cellStyle name="Output 2 2 5 3 4 2" xfId="26141" xr:uid="{563172E8-C632-4CBE-AB24-544BFD9DD547}"/>
    <cellStyle name="Output 2 2 5 3 4 2 2" xfId="30877" xr:uid="{657962CA-385E-49ED-B1EC-FA5A89BC8649}"/>
    <cellStyle name="Output 2 2 5 3 5" xfId="21712" xr:uid="{78FCBAE0-B455-489A-A5EB-1BE6967FCA80}"/>
    <cellStyle name="Output 2 2 5 3 5 2" xfId="27899" xr:uid="{2A87BBA5-297D-4B10-8BE1-7A77E99504BF}"/>
    <cellStyle name="Output 2 2 5 3 6" xfId="27028" xr:uid="{8F28A4BA-F860-4B00-BB7F-AB8DABC72723}"/>
    <cellStyle name="Output 2 2 5 4" xfId="20567" xr:uid="{00000000-0005-0000-0000-000094510000}"/>
    <cellStyle name="Output 2 2 5 4 2" xfId="21093" xr:uid="{00000000-0005-0000-0000-000095510000}"/>
    <cellStyle name="Output 2 2 5 4 2 2" xfId="22827" xr:uid="{224B3457-7C6E-40D0-B969-5AA71DB90049}"/>
    <cellStyle name="Output 2 2 5 4 2 2 2" xfId="25527" xr:uid="{80A6471A-A219-4C38-A02E-09C8A6CF37C4}"/>
    <cellStyle name="Output 2 2 5 4 2 2 2 2" xfId="30358" xr:uid="{A6F4C3EA-9888-430E-8143-7B2D532C9117}"/>
    <cellStyle name="Output 2 2 5 4 2 2 3" xfId="29014" xr:uid="{1BD3552D-340B-4265-A33F-54C2D6FC37F9}"/>
    <cellStyle name="Output 2 2 5 4 2 3" xfId="24210" xr:uid="{F2CCB8B9-9101-47C8-B735-6592D03F7675}"/>
    <cellStyle name="Output 2 2 5 4 2 3 2" xfId="26405" xr:uid="{78F7C74D-4D22-4944-A25F-BD6DA69BAF25}"/>
    <cellStyle name="Output 2 2 5 4 2 3 2 2" xfId="31141" xr:uid="{4C20A80F-7ADB-4144-9D47-4C1DC8C738B8}"/>
    <cellStyle name="Output 2 2 5 4 2 4" xfId="21972" xr:uid="{97D3D30C-7DBE-4D71-ADF4-041AF69E6A85}"/>
    <cellStyle name="Output 2 2 5 4 2 4 2" xfId="28159" xr:uid="{AB0B604D-C7F5-4ACA-93AB-24AB9FBFAFAB}"/>
    <cellStyle name="Output 2 2 5 4 2 5" xfId="24672" xr:uid="{A2AEEDE2-7593-4D22-BF96-6D514B8F0065}"/>
    <cellStyle name="Output 2 2 5 4 2 5 2" xfId="29506" xr:uid="{724FD36C-8B08-4184-BAEC-DFEF65F5F5ED}"/>
    <cellStyle name="Output 2 2 5 4 2 6" xfId="27290" xr:uid="{360B3901-46E6-443D-BC04-8B3ADCB596D3}"/>
    <cellStyle name="Output 2 2 5 4 3" xfId="22568" xr:uid="{7045DD28-89A8-48BE-B79D-D295508F7C7E}"/>
    <cellStyle name="Output 2 2 5 4 3 2" xfId="25268" xr:uid="{2AC862BA-A480-4483-A5BA-8F5E3EC9DE7A}"/>
    <cellStyle name="Output 2 2 5 4 3 2 2" xfId="30099" xr:uid="{B0907EA1-EDF5-4F52-B3BD-FA7D61FAB948}"/>
    <cellStyle name="Output 2 2 5 4 3 3" xfId="28755" xr:uid="{2D4CB463-0206-4A9E-A1CF-BED96F414FB9}"/>
    <cellStyle name="Output 2 2 5 4 4" xfId="23947" xr:uid="{E18E2053-5618-41A1-9DB5-BF379AB69DBB}"/>
    <cellStyle name="Output 2 2 5 4 4 2" xfId="26142" xr:uid="{54120431-5ED9-4119-81DF-A89F4A88F9B0}"/>
    <cellStyle name="Output 2 2 5 4 4 2 2" xfId="30878" xr:uid="{666A2C3E-DA32-4CCE-A856-2412FE31A838}"/>
    <cellStyle name="Output 2 2 5 4 5" xfId="21713" xr:uid="{26FA4204-9D0D-4ABC-87D3-F3184154D5E6}"/>
    <cellStyle name="Output 2 2 5 4 5 2" xfId="27900" xr:uid="{7E6E0C10-2701-4871-A154-36F8B28EC9A6}"/>
    <cellStyle name="Output 2 2 5 4 6" xfId="27029" xr:uid="{D3300D3C-3750-4C99-912D-F37CE8002310}"/>
    <cellStyle name="Output 2 2 5 5" xfId="21096" xr:uid="{00000000-0005-0000-0000-000096510000}"/>
    <cellStyle name="Output 2 2 5 5 2" xfId="22830" xr:uid="{5955CCB3-618D-4426-8412-CC96B575098E}"/>
    <cellStyle name="Output 2 2 5 5 2 2" xfId="25530" xr:uid="{D50D4653-9092-4DFF-9A06-D511E88C52C6}"/>
    <cellStyle name="Output 2 2 5 5 2 2 2" xfId="30361" xr:uid="{841EA0A1-8D12-4E89-8362-327BDA4A1954}"/>
    <cellStyle name="Output 2 2 5 5 2 3" xfId="29017" xr:uid="{9FCCC814-E3E3-4FB1-85E4-BFFA8928AB66}"/>
    <cellStyle name="Output 2 2 5 5 3" xfId="24213" xr:uid="{AEA02750-CD71-460C-ACFF-FC00318D1888}"/>
    <cellStyle name="Output 2 2 5 5 3 2" xfId="26408" xr:uid="{252C5B87-A18C-46AB-B28A-05597586F4DD}"/>
    <cellStyle name="Output 2 2 5 5 3 2 2" xfId="31144" xr:uid="{04B671AC-2538-4359-B971-41F52C6E98B5}"/>
    <cellStyle name="Output 2 2 5 5 4" xfId="21975" xr:uid="{2BF35B0C-11C2-4CDC-AB91-44386F76DF66}"/>
    <cellStyle name="Output 2 2 5 5 4 2" xfId="28162" xr:uid="{D5C2FE9B-AFF9-4377-8BEB-75794A282AEF}"/>
    <cellStyle name="Output 2 2 5 5 5" xfId="24675" xr:uid="{B3AD1512-A942-4B5E-B7E5-078D9E849A45}"/>
    <cellStyle name="Output 2 2 5 5 5 2" xfId="29509" xr:uid="{8B8907D0-9D9B-4D86-A474-2D41EB8BC943}"/>
    <cellStyle name="Output 2 2 5 5 6" xfId="27293" xr:uid="{58F7EA64-630C-4756-B850-21BFFB6BB824}"/>
    <cellStyle name="Output 2 2 5 6" xfId="22565" xr:uid="{6A5EB5E6-7DC4-4A37-B61F-15D91CD8C551}"/>
    <cellStyle name="Output 2 2 5 6 2" xfId="25265" xr:uid="{846B4470-0A06-4D9B-AB09-C4E44D429A87}"/>
    <cellStyle name="Output 2 2 5 6 2 2" xfId="30096" xr:uid="{64EBF846-BB68-4A03-A659-FEBD592A4F85}"/>
    <cellStyle name="Output 2 2 5 6 3" xfId="28752" xr:uid="{93A39C5B-E083-4F27-8B46-F524DA4677D3}"/>
    <cellStyle name="Output 2 2 5 7" xfId="23944" xr:uid="{A3BC9A39-7640-46E2-9B81-4EC656095737}"/>
    <cellStyle name="Output 2 2 5 7 2" xfId="26139" xr:uid="{49680185-19A7-46CD-9843-55ACE3752612}"/>
    <cellStyle name="Output 2 2 5 7 2 2" xfId="30875" xr:uid="{FB3F6453-97F4-47FA-9312-8ECA6C93E44B}"/>
    <cellStyle name="Output 2 2 5 8" xfId="21710" xr:uid="{7ADA1B11-473B-4744-800E-7AC76EA7503D}"/>
    <cellStyle name="Output 2 2 5 8 2" xfId="27897" xr:uid="{136D8C9C-5589-42C6-948B-2D798A36349B}"/>
    <cellStyle name="Output 2 2 5 9" xfId="27026" xr:uid="{8A1A9FE5-6553-40AB-B1AF-389321825B3F}"/>
    <cellStyle name="Output 2 2 6" xfId="20568" xr:uid="{00000000-0005-0000-0000-000097510000}"/>
    <cellStyle name="Output 2 2 6 2" xfId="21092" xr:uid="{00000000-0005-0000-0000-000098510000}"/>
    <cellStyle name="Output 2 2 6 2 2" xfId="22826" xr:uid="{9858C517-9C99-494F-84D9-F882F0BCCEFA}"/>
    <cellStyle name="Output 2 2 6 2 2 2" xfId="25526" xr:uid="{AB5746D1-08F1-48FB-94AD-3A8C882A2ACE}"/>
    <cellStyle name="Output 2 2 6 2 2 2 2" xfId="30357" xr:uid="{A928A380-5124-41F2-B830-4542E24A1A94}"/>
    <cellStyle name="Output 2 2 6 2 2 3" xfId="29013" xr:uid="{FB818A0D-E052-4CBA-8C89-5A389239611E}"/>
    <cellStyle name="Output 2 2 6 2 3" xfId="24209" xr:uid="{405E524C-F471-4FCF-AE41-1D90AFDBBA89}"/>
    <cellStyle name="Output 2 2 6 2 3 2" xfId="26404" xr:uid="{9666EA1F-7455-4CD2-BBCC-B070FD35AA8C}"/>
    <cellStyle name="Output 2 2 6 2 3 2 2" xfId="31140" xr:uid="{6DADFAD7-69E8-468A-9E5D-74D2E22E79C4}"/>
    <cellStyle name="Output 2 2 6 2 4" xfId="21971" xr:uid="{635F36F0-80C3-48C8-A4F2-BBECCF6566D4}"/>
    <cellStyle name="Output 2 2 6 2 4 2" xfId="28158" xr:uid="{73C9A4A4-2D0A-425B-AE02-D543AD121FB4}"/>
    <cellStyle name="Output 2 2 6 2 5" xfId="24671" xr:uid="{606C00F9-4A3D-4E77-B270-E146EEA5CACE}"/>
    <cellStyle name="Output 2 2 6 2 5 2" xfId="29505" xr:uid="{474A1615-7A56-4E89-A39A-586C8FDEF981}"/>
    <cellStyle name="Output 2 2 6 2 6" xfId="27289" xr:uid="{DE4B592A-1C13-4E04-826E-F87F2EB6246E}"/>
    <cellStyle name="Output 2 2 6 3" xfId="22569" xr:uid="{ECE408D1-BBF6-4CF8-B409-83DD14AF7BA7}"/>
    <cellStyle name="Output 2 2 6 3 2" xfId="25269" xr:uid="{78CAAAE9-9ED6-4020-B9E6-6BA5EB669B23}"/>
    <cellStyle name="Output 2 2 6 3 2 2" xfId="30100" xr:uid="{5DB108AF-362F-415E-BABD-45DA8FDF8892}"/>
    <cellStyle name="Output 2 2 6 3 3" xfId="28756" xr:uid="{C1C83F33-331D-4698-AD2C-277382FF5E5F}"/>
    <cellStyle name="Output 2 2 6 4" xfId="23948" xr:uid="{F9BCA83E-9F81-4EB3-B95F-A708C8E4326D}"/>
    <cellStyle name="Output 2 2 6 4 2" xfId="26143" xr:uid="{0C89C988-2F20-4B17-9BE2-1EC12194E2E3}"/>
    <cellStyle name="Output 2 2 6 4 2 2" xfId="30879" xr:uid="{AEE98279-2F67-44E3-A90A-A74CFF59B8DC}"/>
    <cellStyle name="Output 2 2 6 5" xfId="21714" xr:uid="{D600231F-103D-4771-A0E0-F2208488651F}"/>
    <cellStyle name="Output 2 2 6 5 2" xfId="27901" xr:uid="{B9DBB343-6643-4E73-99DA-B677E64E6F0A}"/>
    <cellStyle name="Output 2 2 6 6" xfId="27030" xr:uid="{7C38CD88-FCDE-4CAD-836D-0D844E8545E7}"/>
    <cellStyle name="Output 2 2 7" xfId="20569" xr:uid="{00000000-0005-0000-0000-000099510000}"/>
    <cellStyle name="Output 2 2 7 2" xfId="21091" xr:uid="{00000000-0005-0000-0000-00009A510000}"/>
    <cellStyle name="Output 2 2 7 2 2" xfId="22825" xr:uid="{738B9162-CC40-4A8E-AE6F-EAC5E33D364E}"/>
    <cellStyle name="Output 2 2 7 2 2 2" xfId="25525" xr:uid="{48BD5952-9020-4E3A-871A-BC658D12DDB8}"/>
    <cellStyle name="Output 2 2 7 2 2 2 2" xfId="30356" xr:uid="{05E25BE6-9DDC-4850-9F4F-CB2FFE0F583F}"/>
    <cellStyle name="Output 2 2 7 2 2 3" xfId="29012" xr:uid="{D088C362-C01A-44CC-B9D9-091CA4D9AD06}"/>
    <cellStyle name="Output 2 2 7 2 3" xfId="24208" xr:uid="{A53ACC41-3A1A-4896-A3FA-DCA2606F01F0}"/>
    <cellStyle name="Output 2 2 7 2 3 2" xfId="26403" xr:uid="{3CC1EE39-B9E7-40C4-80C0-42F4031B8F9C}"/>
    <cellStyle name="Output 2 2 7 2 3 2 2" xfId="31139" xr:uid="{AB3CCCBE-5D9F-4CB5-8DB4-7A20CA800816}"/>
    <cellStyle name="Output 2 2 7 2 4" xfId="21970" xr:uid="{05EEE0FB-9F1B-4C0F-A7F6-533B917662D1}"/>
    <cellStyle name="Output 2 2 7 2 4 2" xfId="28157" xr:uid="{0B44B995-535B-484E-8D20-4178D6264F8F}"/>
    <cellStyle name="Output 2 2 7 2 5" xfId="24670" xr:uid="{7DAF5B78-C3D9-4762-99AD-6E63A1513E9D}"/>
    <cellStyle name="Output 2 2 7 2 5 2" xfId="29504" xr:uid="{D6B35B15-23E8-45E2-AFAE-9A84DBFC60DB}"/>
    <cellStyle name="Output 2 2 7 2 6" xfId="27288" xr:uid="{11926C6E-2ED7-466A-82A5-D31270676C5F}"/>
    <cellStyle name="Output 2 2 7 3" xfId="22570" xr:uid="{E4448EA6-7E50-4468-B15B-7FCEEFED1C1D}"/>
    <cellStyle name="Output 2 2 7 3 2" xfId="25270" xr:uid="{3A0A3157-F8F7-4C86-B25C-61FFAC15B1AB}"/>
    <cellStyle name="Output 2 2 7 3 2 2" xfId="30101" xr:uid="{2278539F-DDC1-4766-BDE4-3A519F9E74D9}"/>
    <cellStyle name="Output 2 2 7 3 3" xfId="28757" xr:uid="{367CA86D-EF4A-4467-984B-96D22244F162}"/>
    <cellStyle name="Output 2 2 7 4" xfId="23949" xr:uid="{C6A5ADFE-7041-4CC1-80A6-B1889B1E785E}"/>
    <cellStyle name="Output 2 2 7 4 2" xfId="26144" xr:uid="{84088EB9-E6A1-4BCA-88E5-8360E1CF5631}"/>
    <cellStyle name="Output 2 2 7 4 2 2" xfId="30880" xr:uid="{02463FA8-7811-4163-BB99-C35E385B832D}"/>
    <cellStyle name="Output 2 2 7 5" xfId="21715" xr:uid="{A1756DEE-DE3A-4116-A425-2944401E40E5}"/>
    <cellStyle name="Output 2 2 7 5 2" xfId="27902" xr:uid="{4A5823F2-8D6B-492C-B7F2-7C32DA711BB7}"/>
    <cellStyle name="Output 2 2 7 6" xfId="27031" xr:uid="{7F250A83-35E1-4353-A2F3-2D06F72F2534}"/>
    <cellStyle name="Output 2 2 8" xfId="20570" xr:uid="{00000000-0005-0000-0000-00009B510000}"/>
    <cellStyle name="Output 2 2 8 2" xfId="21090" xr:uid="{00000000-0005-0000-0000-00009C510000}"/>
    <cellStyle name="Output 2 2 8 2 2" xfId="22824" xr:uid="{50366E53-A1DA-4D4B-9302-AD1ED56C3D23}"/>
    <cellStyle name="Output 2 2 8 2 2 2" xfId="25524" xr:uid="{FC3CF1A8-93FC-4CC4-A160-62D827BA7B3E}"/>
    <cellStyle name="Output 2 2 8 2 2 2 2" xfId="30355" xr:uid="{ACF45116-A863-4A13-8911-BC852058A928}"/>
    <cellStyle name="Output 2 2 8 2 2 3" xfId="29011" xr:uid="{1B6C4FA5-AB71-4A4D-AE7A-EC3ACC1F1E8E}"/>
    <cellStyle name="Output 2 2 8 2 3" xfId="24207" xr:uid="{29901A99-56F8-4A15-8DB3-9CBD26D2761E}"/>
    <cellStyle name="Output 2 2 8 2 3 2" xfId="26402" xr:uid="{BB2470EF-46C4-4197-B6DE-E081C8ACB6A0}"/>
    <cellStyle name="Output 2 2 8 2 3 2 2" xfId="31138" xr:uid="{2F4AE7D2-3A88-4DD2-8092-43C75FB7A0E0}"/>
    <cellStyle name="Output 2 2 8 2 4" xfId="21969" xr:uid="{2B80D496-644D-4142-BF0D-9A2D339F9ACE}"/>
    <cellStyle name="Output 2 2 8 2 4 2" xfId="28156" xr:uid="{54E9D062-1CEB-4E99-A298-32E704A1E669}"/>
    <cellStyle name="Output 2 2 8 2 5" xfId="24669" xr:uid="{AB2529D9-7150-4730-ABFF-C8DDDAEF762D}"/>
    <cellStyle name="Output 2 2 8 2 5 2" xfId="29503" xr:uid="{F81087C0-9ECA-4A6B-B3E4-AAE9587E958B}"/>
    <cellStyle name="Output 2 2 8 2 6" xfId="27287" xr:uid="{A2D53925-60F9-41C6-B3C4-C9C5F57C41A9}"/>
    <cellStyle name="Output 2 2 8 3" xfId="22571" xr:uid="{CAE42A12-1733-43E9-8AA8-BDC7562BEBA5}"/>
    <cellStyle name="Output 2 2 8 3 2" xfId="25271" xr:uid="{4F2D2D35-2F39-41E5-A518-6D9CFAD348E7}"/>
    <cellStyle name="Output 2 2 8 3 2 2" xfId="30102" xr:uid="{40EA6F71-24EB-465D-B87E-BCEAFE08660E}"/>
    <cellStyle name="Output 2 2 8 3 3" xfId="28758" xr:uid="{AA7BAB47-5617-4999-AE84-202868FB32D7}"/>
    <cellStyle name="Output 2 2 8 4" xfId="23950" xr:uid="{4C087B77-1F5A-4812-89FC-E9681675371D}"/>
    <cellStyle name="Output 2 2 8 4 2" xfId="26145" xr:uid="{3C64E90F-C57C-47DF-A7DE-4E7FFDDFD4EF}"/>
    <cellStyle name="Output 2 2 8 4 2 2" xfId="30881" xr:uid="{BDF568B2-D833-4D05-B04D-84E6FCEF09D0}"/>
    <cellStyle name="Output 2 2 8 5" xfId="21716" xr:uid="{4ECF811B-C8F9-42D2-AE33-91BB34F569E0}"/>
    <cellStyle name="Output 2 2 8 5 2" xfId="27903" xr:uid="{446694EB-564C-4D63-BA9E-12150AD70F62}"/>
    <cellStyle name="Output 2 2 8 6" xfId="27032" xr:uid="{4065935A-232A-486C-AAEE-F01FE661592F}"/>
    <cellStyle name="Output 2 2 9" xfId="20571" xr:uid="{00000000-0005-0000-0000-00009D510000}"/>
    <cellStyle name="Output 2 2 9 2" xfId="21089" xr:uid="{00000000-0005-0000-0000-00009E510000}"/>
    <cellStyle name="Output 2 2 9 2 2" xfId="22823" xr:uid="{499145B3-A14A-431F-AD3E-C3EF8BB0A56F}"/>
    <cellStyle name="Output 2 2 9 2 2 2" xfId="25523" xr:uid="{EA0ED78B-2316-4288-8F3A-012D746EF07A}"/>
    <cellStyle name="Output 2 2 9 2 2 2 2" xfId="30354" xr:uid="{12E02515-719A-4EA7-BA50-21D406E4CDC8}"/>
    <cellStyle name="Output 2 2 9 2 2 3" xfId="29010" xr:uid="{86D61772-C196-4CA6-8F2F-5B7ADE2A219F}"/>
    <cellStyle name="Output 2 2 9 2 3" xfId="24206" xr:uid="{293940DF-044F-4ACB-8890-F1D0E7833A88}"/>
    <cellStyle name="Output 2 2 9 2 3 2" xfId="26401" xr:uid="{D7C6D505-293F-468E-8D7E-18BF871C5617}"/>
    <cellStyle name="Output 2 2 9 2 3 2 2" xfId="31137" xr:uid="{D82CDC1F-4652-4EA1-929C-B7F38A725A53}"/>
    <cellStyle name="Output 2 2 9 2 4" xfId="21968" xr:uid="{80F3731B-2061-409F-BA8E-C7B7D5F3787D}"/>
    <cellStyle name="Output 2 2 9 2 4 2" xfId="28155" xr:uid="{260B4E0A-5B6E-42A3-B6A9-E3AACD29D76E}"/>
    <cellStyle name="Output 2 2 9 2 5" xfId="24668" xr:uid="{0C98DF94-A2E5-4C3C-BF9F-4121C6065888}"/>
    <cellStyle name="Output 2 2 9 2 5 2" xfId="29502" xr:uid="{6DB8EBD7-984F-4D53-998D-23713560EC09}"/>
    <cellStyle name="Output 2 2 9 2 6" xfId="27286" xr:uid="{0B483F02-8DDD-4566-8C00-675A6ADF8A9D}"/>
    <cellStyle name="Output 2 2 9 3" xfId="22572" xr:uid="{3CD79EE8-D91E-48A1-8E5F-8A1F79424D08}"/>
    <cellStyle name="Output 2 2 9 3 2" xfId="25272" xr:uid="{6CB5C8B5-32D1-4436-ABD1-F6A1033343B3}"/>
    <cellStyle name="Output 2 2 9 3 2 2" xfId="30103" xr:uid="{4D23CE86-28B4-4A32-8478-3AC0D85357BD}"/>
    <cellStyle name="Output 2 2 9 3 3" xfId="28759" xr:uid="{BCDA6ED3-6402-49A4-8C6F-0ADB0ACEED82}"/>
    <cellStyle name="Output 2 2 9 4" xfId="23951" xr:uid="{175E2A4C-4585-4EAD-ABEE-A68B46BD641F}"/>
    <cellStyle name="Output 2 2 9 4 2" xfId="26146" xr:uid="{8D5B7348-40B4-4F61-B70B-5EA42D85960E}"/>
    <cellStyle name="Output 2 2 9 4 2 2" xfId="30882" xr:uid="{D3DC874C-B73A-466C-B3AC-B0350A3B38D1}"/>
    <cellStyle name="Output 2 2 9 5" xfId="21717" xr:uid="{5849C0E7-33C4-41F3-A3EC-6427CE7D2FEA}"/>
    <cellStyle name="Output 2 2 9 5 2" xfId="27904" xr:uid="{FC046789-BECA-4AEE-9653-064E5EC59A85}"/>
    <cellStyle name="Output 2 2 9 6" xfId="27033" xr:uid="{60D8B630-1407-42C9-B465-59617A03C1FA}"/>
    <cellStyle name="Output 2 20" xfId="21675" xr:uid="{B92140E7-0B4D-4BC4-92DE-7BE8413F8489}"/>
    <cellStyle name="Output 2 20 2" xfId="27862" xr:uid="{114087E1-7C0E-452E-8B4C-66F604AEF1A9}"/>
    <cellStyle name="Output 2 21" xfId="26991" xr:uid="{7B0B2AF0-363D-40F6-AFC4-305DC60ACECC}"/>
    <cellStyle name="Output 2 3" xfId="20572" xr:uid="{00000000-0005-0000-0000-00009F510000}"/>
    <cellStyle name="Output 2 3 2" xfId="20573" xr:uid="{00000000-0005-0000-0000-0000A0510000}"/>
    <cellStyle name="Output 2 3 2 2" xfId="21088" xr:uid="{00000000-0005-0000-0000-0000A1510000}"/>
    <cellStyle name="Output 2 3 2 2 2" xfId="22822" xr:uid="{471832DD-C5E2-40BC-B6B9-38691D8C2F52}"/>
    <cellStyle name="Output 2 3 2 2 2 2" xfId="25522" xr:uid="{4B0E82C6-72C2-403E-BD28-C1E7FB18B2E2}"/>
    <cellStyle name="Output 2 3 2 2 2 2 2" xfId="30353" xr:uid="{5C069794-D04D-4BAC-B293-C2659ADA497B}"/>
    <cellStyle name="Output 2 3 2 2 2 3" xfId="29009" xr:uid="{019F81AD-2B63-46C9-A0D4-7E1E5EA34EBF}"/>
    <cellStyle name="Output 2 3 2 2 3" xfId="24205" xr:uid="{75486685-5412-49D9-B422-3347FBBD43B9}"/>
    <cellStyle name="Output 2 3 2 2 3 2" xfId="26400" xr:uid="{0017F354-FBC2-410C-A493-86177F0F789F}"/>
    <cellStyle name="Output 2 3 2 2 3 2 2" xfId="31136" xr:uid="{64AAC905-F498-4107-8FC2-2203CD5D3377}"/>
    <cellStyle name="Output 2 3 2 2 4" xfId="21967" xr:uid="{6AF647BF-0EE4-4949-9F22-B85DAC26DFC8}"/>
    <cellStyle name="Output 2 3 2 2 4 2" xfId="28154" xr:uid="{99184694-C557-4D54-8677-BADD413862E1}"/>
    <cellStyle name="Output 2 3 2 2 5" xfId="24667" xr:uid="{B0A45908-7E65-4468-9651-C1E7B1509BD4}"/>
    <cellStyle name="Output 2 3 2 2 5 2" xfId="29501" xr:uid="{45068DE3-6524-422B-9972-3063D76DD823}"/>
    <cellStyle name="Output 2 3 2 2 6" xfId="27285" xr:uid="{190E1801-DD72-4110-AEE2-700E5F34DAF6}"/>
    <cellStyle name="Output 2 3 2 3" xfId="22573" xr:uid="{E8AA904D-3CF8-4BAC-8CDF-577C0EAD1C52}"/>
    <cellStyle name="Output 2 3 2 3 2" xfId="25273" xr:uid="{E3AA31FD-F68C-4EB4-99CC-2D7B30F4BCC6}"/>
    <cellStyle name="Output 2 3 2 3 2 2" xfId="30104" xr:uid="{5A457FCC-10D8-497F-9552-49213040C75E}"/>
    <cellStyle name="Output 2 3 2 3 3" xfId="28760" xr:uid="{2EB86BE2-680D-4590-95A1-9A9A5C5A34CC}"/>
    <cellStyle name="Output 2 3 2 4" xfId="23952" xr:uid="{DC2F673D-66A0-4CAD-989B-E6302FC9CE2D}"/>
    <cellStyle name="Output 2 3 2 4 2" xfId="26147" xr:uid="{B6E1014D-7BB0-478B-AE43-6C281AB96F90}"/>
    <cellStyle name="Output 2 3 2 4 2 2" xfId="30883" xr:uid="{000776A1-B916-448A-9DD1-CB2AC69943B8}"/>
    <cellStyle name="Output 2 3 2 5" xfId="21718" xr:uid="{981FEE04-B257-466F-9A74-963B3170070D}"/>
    <cellStyle name="Output 2 3 2 5 2" xfId="27905" xr:uid="{DAB294D9-BDE3-4AB5-92BE-9FF5640972FA}"/>
    <cellStyle name="Output 2 3 2 6" xfId="27034" xr:uid="{AC019C4D-AE81-4F81-AF30-3A02B465AA66}"/>
    <cellStyle name="Output 2 3 3" xfId="20574" xr:uid="{00000000-0005-0000-0000-0000A2510000}"/>
    <cellStyle name="Output 2 3 3 2" xfId="21087" xr:uid="{00000000-0005-0000-0000-0000A3510000}"/>
    <cellStyle name="Output 2 3 3 2 2" xfId="22821" xr:uid="{491B85F6-4A80-4C05-82EA-D0B87D00A556}"/>
    <cellStyle name="Output 2 3 3 2 2 2" xfId="25521" xr:uid="{AEE551A9-598E-420B-B4F5-0585D238060D}"/>
    <cellStyle name="Output 2 3 3 2 2 2 2" xfId="30352" xr:uid="{C2B1920B-E941-4804-BE92-243350A1C6B7}"/>
    <cellStyle name="Output 2 3 3 2 2 3" xfId="29008" xr:uid="{2BEDAC42-B60E-4494-AC10-88DCCD2BF8F6}"/>
    <cellStyle name="Output 2 3 3 2 3" xfId="24204" xr:uid="{E3ACE442-2E4E-47FB-AFB2-CA867729A6BB}"/>
    <cellStyle name="Output 2 3 3 2 3 2" xfId="26399" xr:uid="{F9846D96-08C2-4645-9F92-DD34B7DCBF36}"/>
    <cellStyle name="Output 2 3 3 2 3 2 2" xfId="31135" xr:uid="{D4CA289A-978D-4525-81B5-C5447917A757}"/>
    <cellStyle name="Output 2 3 3 2 4" xfId="21966" xr:uid="{5EE706AB-1E2E-4D68-9ABF-CB3274B10201}"/>
    <cellStyle name="Output 2 3 3 2 4 2" xfId="28153" xr:uid="{EDFA14A2-39AA-40AD-8629-C3AC21EEA54B}"/>
    <cellStyle name="Output 2 3 3 2 5" xfId="24666" xr:uid="{C6025BA8-CD91-41C8-99A7-BD28DCDFEEE4}"/>
    <cellStyle name="Output 2 3 3 2 5 2" xfId="29500" xr:uid="{E9C75C91-B4F5-44B3-BFFC-9B416F413D0C}"/>
    <cellStyle name="Output 2 3 3 2 6" xfId="27284" xr:uid="{5AD09240-BAD7-4841-B3B6-A360BCC282A1}"/>
    <cellStyle name="Output 2 3 3 3" xfId="22574" xr:uid="{9E716028-C46D-4D61-9548-AC6349C0062F}"/>
    <cellStyle name="Output 2 3 3 3 2" xfId="25274" xr:uid="{2E6C5C43-E375-43FB-AF2B-32CB56BFB5C2}"/>
    <cellStyle name="Output 2 3 3 3 2 2" xfId="30105" xr:uid="{77258F56-8BB6-4019-AB93-7DEB7C1D9834}"/>
    <cellStyle name="Output 2 3 3 3 3" xfId="28761" xr:uid="{2AED4EA5-9F1A-4A19-A796-329FF661457D}"/>
    <cellStyle name="Output 2 3 3 4" xfId="23953" xr:uid="{45E14455-F6E7-4D70-9544-AE05C3B478A9}"/>
    <cellStyle name="Output 2 3 3 4 2" xfId="26148" xr:uid="{491B3C42-E069-4EBF-8D7A-FFB1745A52C2}"/>
    <cellStyle name="Output 2 3 3 4 2 2" xfId="30884" xr:uid="{43C08D9F-EDE8-4AEE-9FE3-A603338E962D}"/>
    <cellStyle name="Output 2 3 3 5" xfId="21719" xr:uid="{06F4DED9-6EEA-4C18-80B7-4FC6B2F5BB9E}"/>
    <cellStyle name="Output 2 3 3 5 2" xfId="27906" xr:uid="{A3B8B1C1-B338-4B6A-890F-EBF279CE1BE2}"/>
    <cellStyle name="Output 2 3 3 6" xfId="27035" xr:uid="{052C2F53-8335-4B09-8017-92A8C25C8111}"/>
    <cellStyle name="Output 2 3 4" xfId="20575" xr:uid="{00000000-0005-0000-0000-0000A4510000}"/>
    <cellStyle name="Output 2 3 4 2" xfId="21086" xr:uid="{00000000-0005-0000-0000-0000A5510000}"/>
    <cellStyle name="Output 2 3 4 2 2" xfId="22820" xr:uid="{BE7BE3FD-D96F-4ECA-9B4C-37D31EF52A8A}"/>
    <cellStyle name="Output 2 3 4 2 2 2" xfId="25520" xr:uid="{0D7D92B1-0A1C-4B39-8024-C633A257E60E}"/>
    <cellStyle name="Output 2 3 4 2 2 2 2" xfId="30351" xr:uid="{133DFA7E-EEBC-4262-9694-5D055C87B281}"/>
    <cellStyle name="Output 2 3 4 2 2 3" xfId="29007" xr:uid="{97102AA8-86CC-4A31-B98B-A6B7BA646946}"/>
    <cellStyle name="Output 2 3 4 2 3" xfId="24203" xr:uid="{D3B7C49C-9900-44E5-B1B9-B24771C94214}"/>
    <cellStyle name="Output 2 3 4 2 3 2" xfId="26398" xr:uid="{714E8463-FDEC-4D1D-BA84-96D0378DAC49}"/>
    <cellStyle name="Output 2 3 4 2 3 2 2" xfId="31134" xr:uid="{03551523-AACB-4D6D-9D04-268C53CA4E0B}"/>
    <cellStyle name="Output 2 3 4 2 4" xfId="21965" xr:uid="{1797DE3A-2B1A-4009-BCF4-1399A1175D05}"/>
    <cellStyle name="Output 2 3 4 2 4 2" xfId="28152" xr:uid="{6DD6BACA-F260-4560-A289-1402C62D3E02}"/>
    <cellStyle name="Output 2 3 4 2 5" xfId="24665" xr:uid="{8FA9CD6D-B6CA-4A0F-BE4E-F8284C28486E}"/>
    <cellStyle name="Output 2 3 4 2 5 2" xfId="29499" xr:uid="{639631C3-1127-44CE-A64E-A8378AA9D939}"/>
    <cellStyle name="Output 2 3 4 2 6" xfId="27283" xr:uid="{EC1AAD4A-D130-4693-9772-87F2AF6674F2}"/>
    <cellStyle name="Output 2 3 4 3" xfId="22575" xr:uid="{CDFA0DA9-373F-4253-A451-68C47B683CB7}"/>
    <cellStyle name="Output 2 3 4 3 2" xfId="25275" xr:uid="{0BC63C80-830B-4307-922A-AE2E95890189}"/>
    <cellStyle name="Output 2 3 4 3 2 2" xfId="30106" xr:uid="{F951B5C6-2000-4739-88DF-F41E10A3C3E0}"/>
    <cellStyle name="Output 2 3 4 3 3" xfId="28762" xr:uid="{1F7F38C9-0BB7-4772-AABF-0ED3F7AFC1D0}"/>
    <cellStyle name="Output 2 3 4 4" xfId="23954" xr:uid="{4C2049EB-1A16-4F34-B77E-68A663B8BFD3}"/>
    <cellStyle name="Output 2 3 4 4 2" xfId="26149" xr:uid="{D33F9335-B85F-4B41-869F-FF087D18DE2A}"/>
    <cellStyle name="Output 2 3 4 4 2 2" xfId="30885" xr:uid="{79D19C24-4E3A-4B81-ABB7-026850D5CD46}"/>
    <cellStyle name="Output 2 3 4 5" xfId="21720" xr:uid="{62E1198F-A657-4F39-A4A6-D6376ED8664D}"/>
    <cellStyle name="Output 2 3 4 5 2" xfId="27907" xr:uid="{405B48CE-8491-4985-8A2E-F61FB2D84178}"/>
    <cellStyle name="Output 2 3 4 6" xfId="27036" xr:uid="{9FEAB920-8425-4C2C-943B-4C3F2620648E}"/>
    <cellStyle name="Output 2 3 5" xfId="20576" xr:uid="{00000000-0005-0000-0000-0000A6510000}"/>
    <cellStyle name="Output 2 3 5 2" xfId="21085" xr:uid="{00000000-0005-0000-0000-0000A7510000}"/>
    <cellStyle name="Output 2 3 5 2 2" xfId="22819" xr:uid="{A8D1BDF0-1802-4DF8-BEF2-E26849559E15}"/>
    <cellStyle name="Output 2 3 5 2 2 2" xfId="25519" xr:uid="{F4B095DC-14C5-4596-816C-CF5A6EC84466}"/>
    <cellStyle name="Output 2 3 5 2 2 2 2" xfId="30350" xr:uid="{C8889BC0-F691-4F37-B5DD-41BD94CA3F7B}"/>
    <cellStyle name="Output 2 3 5 2 2 3" xfId="29006" xr:uid="{0AED79B4-8E1E-44E3-A6FE-6F6B6EC2BF98}"/>
    <cellStyle name="Output 2 3 5 2 3" xfId="24202" xr:uid="{67669EF9-753B-4674-9427-3CFA243C0A9F}"/>
    <cellStyle name="Output 2 3 5 2 3 2" xfId="26397" xr:uid="{F5C6824A-F55A-4FA3-9F77-5BF584F644BB}"/>
    <cellStyle name="Output 2 3 5 2 3 2 2" xfId="31133" xr:uid="{FD40A140-3163-4847-A63E-732A195636A5}"/>
    <cellStyle name="Output 2 3 5 2 4" xfId="21964" xr:uid="{306AD0B5-777C-4D28-98CF-CDFDA2159BD5}"/>
    <cellStyle name="Output 2 3 5 2 4 2" xfId="28151" xr:uid="{28B228EC-A21F-49B6-B6D5-D4C35F6EAB5F}"/>
    <cellStyle name="Output 2 3 5 2 5" xfId="24664" xr:uid="{833C7E45-ABE0-46B2-A058-F0B9CAB2EAFF}"/>
    <cellStyle name="Output 2 3 5 2 5 2" xfId="29498" xr:uid="{83828A0D-E2E9-4A23-9834-97257158FB06}"/>
    <cellStyle name="Output 2 3 5 2 6" xfId="27282" xr:uid="{AB459F84-C824-4575-9732-7A1A7FBF054D}"/>
    <cellStyle name="Output 2 3 5 3" xfId="22576" xr:uid="{5F7352D0-5A6F-4D4B-A380-0FCE6F5B2DB7}"/>
    <cellStyle name="Output 2 3 5 3 2" xfId="25276" xr:uid="{A2623FEC-5701-47D0-83D0-5DCCDEEF7CDB}"/>
    <cellStyle name="Output 2 3 5 3 2 2" xfId="30107" xr:uid="{5C171C61-F5E2-4FFE-AB7B-853BDB578CD6}"/>
    <cellStyle name="Output 2 3 5 3 3" xfId="28763" xr:uid="{C1F16D6E-711D-4417-9E87-3DF6CCBC8549}"/>
    <cellStyle name="Output 2 3 5 4" xfId="23955" xr:uid="{00FA20C1-4E1F-4F58-9247-05D9B29E0487}"/>
    <cellStyle name="Output 2 3 5 4 2" xfId="26150" xr:uid="{FF925A10-C28F-45FC-A394-D8CDD4883D99}"/>
    <cellStyle name="Output 2 3 5 4 2 2" xfId="30886" xr:uid="{7CF56A03-C6AE-431B-B4A8-6D9A3851A4DD}"/>
    <cellStyle name="Output 2 3 5 5" xfId="21721" xr:uid="{B6390251-BE2A-46F5-B347-7C081ED79FB6}"/>
    <cellStyle name="Output 2 3 5 5 2" xfId="27908" xr:uid="{11761363-8199-4C41-A82B-30F8BBA46658}"/>
    <cellStyle name="Output 2 3 5 6" xfId="27037" xr:uid="{E038BE78-DD83-493E-AAFD-9BF9CA246907}"/>
    <cellStyle name="Output 2 4" xfId="20577" xr:uid="{00000000-0005-0000-0000-0000A8510000}"/>
    <cellStyle name="Output 2 4 2" xfId="20578" xr:uid="{00000000-0005-0000-0000-0000A9510000}"/>
    <cellStyle name="Output 2 4 2 2" xfId="21084" xr:uid="{00000000-0005-0000-0000-0000AA510000}"/>
    <cellStyle name="Output 2 4 2 2 2" xfId="22818" xr:uid="{73303408-4DD6-4AFA-BBD0-01B4134739D6}"/>
    <cellStyle name="Output 2 4 2 2 2 2" xfId="25518" xr:uid="{7075143D-016D-4E26-ADB1-4985F8F9B386}"/>
    <cellStyle name="Output 2 4 2 2 2 2 2" xfId="30349" xr:uid="{21A4713C-96F3-4D96-8123-5EAF9E566267}"/>
    <cellStyle name="Output 2 4 2 2 2 3" xfId="29005" xr:uid="{774C7B5E-6C95-483E-85A2-BF94C5CC8CB4}"/>
    <cellStyle name="Output 2 4 2 2 3" xfId="24201" xr:uid="{EEBAD3B6-9761-4F23-8FC0-6B9888722382}"/>
    <cellStyle name="Output 2 4 2 2 3 2" xfId="26396" xr:uid="{01269D04-89B8-4DA0-AE74-57F6DB65C04C}"/>
    <cellStyle name="Output 2 4 2 2 3 2 2" xfId="31132" xr:uid="{EB0D7CE8-09C6-47F5-B78F-58E6213B29D0}"/>
    <cellStyle name="Output 2 4 2 2 4" xfId="21963" xr:uid="{66F71891-CA9A-4EAB-B42F-6816785E341D}"/>
    <cellStyle name="Output 2 4 2 2 4 2" xfId="28150" xr:uid="{DB10E6DC-8708-4735-BEB2-BE6D9A1B79EE}"/>
    <cellStyle name="Output 2 4 2 2 5" xfId="24663" xr:uid="{3B1994E7-9297-4711-8A06-586C0329AF6D}"/>
    <cellStyle name="Output 2 4 2 2 5 2" xfId="29497" xr:uid="{5605992D-F287-418C-B293-54BD48CBD736}"/>
    <cellStyle name="Output 2 4 2 2 6" xfId="27281" xr:uid="{AF7E7CA5-4D64-4B8B-AB62-5BDB00E3AFA3}"/>
    <cellStyle name="Output 2 4 2 3" xfId="22577" xr:uid="{BECAAF09-DC39-4351-AC91-171C3BC19530}"/>
    <cellStyle name="Output 2 4 2 3 2" xfId="25277" xr:uid="{FA7BDC13-4EA1-40EA-89A5-F841E658BE11}"/>
    <cellStyle name="Output 2 4 2 3 2 2" xfId="30108" xr:uid="{227C261A-7258-46B3-8C4B-97FFF69514C7}"/>
    <cellStyle name="Output 2 4 2 3 3" xfId="28764" xr:uid="{80C9270E-2391-40F1-9EF1-730392479AF6}"/>
    <cellStyle name="Output 2 4 2 4" xfId="23956" xr:uid="{DFA7C3E6-A349-4F6E-83F7-1CAE331EDECC}"/>
    <cellStyle name="Output 2 4 2 4 2" xfId="26151" xr:uid="{FBAA87ED-CAB5-4C4E-928E-9B6DF97D4040}"/>
    <cellStyle name="Output 2 4 2 4 2 2" xfId="30887" xr:uid="{0079DB4F-CB79-4917-A2DD-EDB5AD4CC517}"/>
    <cellStyle name="Output 2 4 2 5" xfId="21722" xr:uid="{C45591FC-F2E5-45D4-B79D-D77A0DD8E80A}"/>
    <cellStyle name="Output 2 4 2 5 2" xfId="27909" xr:uid="{5E68AA94-9F54-4739-94A5-BD5C2D533ADC}"/>
    <cellStyle name="Output 2 4 2 6" xfId="27038" xr:uid="{0AD27440-E23B-4A3E-A6E2-4B317136F2BD}"/>
    <cellStyle name="Output 2 4 3" xfId="20579" xr:uid="{00000000-0005-0000-0000-0000AB510000}"/>
    <cellStyle name="Output 2 4 3 2" xfId="21083" xr:uid="{00000000-0005-0000-0000-0000AC510000}"/>
    <cellStyle name="Output 2 4 3 2 2" xfId="22817" xr:uid="{710296EF-FF05-42BB-A657-47064F3C671E}"/>
    <cellStyle name="Output 2 4 3 2 2 2" xfId="25517" xr:uid="{4359ED5D-A92E-482D-AADA-422CDA8A9EB6}"/>
    <cellStyle name="Output 2 4 3 2 2 2 2" xfId="30348" xr:uid="{254BB53B-C666-4115-91A6-2C355B90E1F6}"/>
    <cellStyle name="Output 2 4 3 2 2 3" xfId="29004" xr:uid="{E5F320D5-6347-4EC8-9111-2AE6CE13FB78}"/>
    <cellStyle name="Output 2 4 3 2 3" xfId="24200" xr:uid="{75A94F65-66AC-46AA-83F3-BDE49222B64E}"/>
    <cellStyle name="Output 2 4 3 2 3 2" xfId="26395" xr:uid="{74229667-A440-475F-88CC-4B4D41DD7A9D}"/>
    <cellStyle name="Output 2 4 3 2 3 2 2" xfId="31131" xr:uid="{C87E0DF8-CA89-4EDF-BBD9-28F6AC2705AD}"/>
    <cellStyle name="Output 2 4 3 2 4" xfId="21962" xr:uid="{1B3B6D3B-4603-4050-840D-740CE3216886}"/>
    <cellStyle name="Output 2 4 3 2 4 2" xfId="28149" xr:uid="{3C028535-7AB3-4D2A-8742-007CC92435D1}"/>
    <cellStyle name="Output 2 4 3 2 5" xfId="24662" xr:uid="{C81EF85A-010C-4DA5-9F74-84A29DB4054C}"/>
    <cellStyle name="Output 2 4 3 2 5 2" xfId="29496" xr:uid="{34541142-2885-4E73-B8FD-B7E64DBF8E98}"/>
    <cellStyle name="Output 2 4 3 2 6" xfId="27280" xr:uid="{CC433502-2A71-43BA-883B-08A5168C7748}"/>
    <cellStyle name="Output 2 4 3 3" xfId="22578" xr:uid="{9E0A773B-86DE-4119-9B56-7CAE8EF7D213}"/>
    <cellStyle name="Output 2 4 3 3 2" xfId="25278" xr:uid="{E5A129B5-0FE8-4128-BBF0-92392A5EEFC4}"/>
    <cellStyle name="Output 2 4 3 3 2 2" xfId="30109" xr:uid="{85DAC703-CA8E-44D6-9DDA-EC98BF790EA3}"/>
    <cellStyle name="Output 2 4 3 3 3" xfId="28765" xr:uid="{2FD9C7B5-8C2B-4477-AC7F-9F6F45DCC1AB}"/>
    <cellStyle name="Output 2 4 3 4" xfId="23957" xr:uid="{CCC8B300-63B4-4F1C-82B3-1D662E315E92}"/>
    <cellStyle name="Output 2 4 3 4 2" xfId="26152" xr:uid="{4038C247-01F7-433E-B5F8-AF8AAEAC4E9F}"/>
    <cellStyle name="Output 2 4 3 4 2 2" xfId="30888" xr:uid="{8C6963DE-94EE-4507-B2F2-10F09D47097C}"/>
    <cellStyle name="Output 2 4 3 5" xfId="21723" xr:uid="{B4D52792-4583-47EF-A31F-06BE82023DA1}"/>
    <cellStyle name="Output 2 4 3 5 2" xfId="27910" xr:uid="{29EE0B0E-7C4A-42D1-8241-F47C53EA1CDE}"/>
    <cellStyle name="Output 2 4 3 6" xfId="27039" xr:uid="{6550844B-3ECD-423A-AFEC-8FE68EABF3A4}"/>
    <cellStyle name="Output 2 4 4" xfId="20580" xr:uid="{00000000-0005-0000-0000-0000AD510000}"/>
    <cellStyle name="Output 2 4 4 2" xfId="21082" xr:uid="{00000000-0005-0000-0000-0000AE510000}"/>
    <cellStyle name="Output 2 4 4 2 2" xfId="22816" xr:uid="{92B100AA-0BC1-45AD-80EF-E0770FA26D1F}"/>
    <cellStyle name="Output 2 4 4 2 2 2" xfId="25516" xr:uid="{35A270F8-5F29-4F69-82A3-1A56B5C651A1}"/>
    <cellStyle name="Output 2 4 4 2 2 2 2" xfId="30347" xr:uid="{21C00048-37C0-41B3-87A5-C0884FC8FB8F}"/>
    <cellStyle name="Output 2 4 4 2 2 3" xfId="29003" xr:uid="{D363246A-906A-439A-B3A1-6D3B8E6B8C53}"/>
    <cellStyle name="Output 2 4 4 2 3" xfId="24199" xr:uid="{75FD4642-DF38-4CB2-A0C1-0793318A7422}"/>
    <cellStyle name="Output 2 4 4 2 3 2" xfId="26394" xr:uid="{DBB1F638-2ADD-4DFF-81CC-9EE111F7F26E}"/>
    <cellStyle name="Output 2 4 4 2 3 2 2" xfId="31130" xr:uid="{C404CF8E-A278-4D77-8BF0-2D3A1AE79C2B}"/>
    <cellStyle name="Output 2 4 4 2 4" xfId="21961" xr:uid="{E5394864-9306-4F01-A750-25D14B72F18D}"/>
    <cellStyle name="Output 2 4 4 2 4 2" xfId="28148" xr:uid="{18B1C795-D6BB-44BE-8E11-98C0EAE81AE4}"/>
    <cellStyle name="Output 2 4 4 2 5" xfId="24661" xr:uid="{11F1FE42-99E0-4AED-BE9E-C10524453DEF}"/>
    <cellStyle name="Output 2 4 4 2 5 2" xfId="29495" xr:uid="{3CB1522C-58B8-45F3-8E36-927B1BDAFE0E}"/>
    <cellStyle name="Output 2 4 4 2 6" xfId="27279" xr:uid="{CD059BE3-1AAE-4E78-9312-1B17BBAEC3A1}"/>
    <cellStyle name="Output 2 4 4 3" xfId="22579" xr:uid="{91FD6207-8AFD-47E3-B1CB-7336C9FAF84E}"/>
    <cellStyle name="Output 2 4 4 3 2" xfId="25279" xr:uid="{77931EAA-484F-4422-8285-9ABF6B2FD94B}"/>
    <cellStyle name="Output 2 4 4 3 2 2" xfId="30110" xr:uid="{F1F4FD03-5E24-4499-829E-2E84F9ADAEE4}"/>
    <cellStyle name="Output 2 4 4 3 3" xfId="28766" xr:uid="{59EEF7CB-0B2B-4191-9D2C-EF1C885802ED}"/>
    <cellStyle name="Output 2 4 4 4" xfId="23958" xr:uid="{95A555EA-81D0-4316-96ED-8A8D6F3353E4}"/>
    <cellStyle name="Output 2 4 4 4 2" xfId="26153" xr:uid="{3CBE40A3-AB0C-4F04-8449-6387985CBDB1}"/>
    <cellStyle name="Output 2 4 4 4 2 2" xfId="30889" xr:uid="{8462C314-AC5F-48A0-9CC7-BD1938325844}"/>
    <cellStyle name="Output 2 4 4 5" xfId="21724" xr:uid="{709292D8-5C6C-4945-BC35-B889BCEBAED5}"/>
    <cellStyle name="Output 2 4 4 5 2" xfId="27911" xr:uid="{302F638D-2B19-4925-AC6A-B599CB3B7473}"/>
    <cellStyle name="Output 2 4 4 6" xfId="27040" xr:uid="{6636DD99-C4A9-4CBE-A4E0-03A85246C45B}"/>
    <cellStyle name="Output 2 4 5" xfId="20581" xr:uid="{00000000-0005-0000-0000-0000AF510000}"/>
    <cellStyle name="Output 2 4 5 2" xfId="21081" xr:uid="{00000000-0005-0000-0000-0000B0510000}"/>
    <cellStyle name="Output 2 4 5 2 2" xfId="22815" xr:uid="{47050C05-D9DD-4816-A92E-C2E5491D8CB9}"/>
    <cellStyle name="Output 2 4 5 2 2 2" xfId="25515" xr:uid="{477DA562-67AC-4D38-B83B-C1768FE627F6}"/>
    <cellStyle name="Output 2 4 5 2 2 2 2" xfId="30346" xr:uid="{BFFFCA6A-302D-4482-ABDF-710E4D91AA56}"/>
    <cellStyle name="Output 2 4 5 2 2 3" xfId="29002" xr:uid="{32C9F7EE-1A52-4C66-A9D1-88A6708ACEFB}"/>
    <cellStyle name="Output 2 4 5 2 3" xfId="24198" xr:uid="{0003A142-C5E3-48BC-806B-E2F5F61B6A8C}"/>
    <cellStyle name="Output 2 4 5 2 3 2" xfId="26393" xr:uid="{C34A1065-2D5B-4E56-8C2A-BBF33C7C8F77}"/>
    <cellStyle name="Output 2 4 5 2 3 2 2" xfId="31129" xr:uid="{3765E8F0-1623-4E48-B2DC-4BF7DCCFA90B}"/>
    <cellStyle name="Output 2 4 5 2 4" xfId="21960" xr:uid="{37722592-77FD-4691-9D4B-A6A9A3CE297F}"/>
    <cellStyle name="Output 2 4 5 2 4 2" xfId="28147" xr:uid="{D6EAB51B-CBF3-4D1C-A13D-FC6E9B99599D}"/>
    <cellStyle name="Output 2 4 5 2 5" xfId="24660" xr:uid="{38A59313-5C67-436F-811F-B6C4FCBDC6F5}"/>
    <cellStyle name="Output 2 4 5 2 5 2" xfId="29494" xr:uid="{11DAD695-4E0E-48BF-92DE-B4C064377A59}"/>
    <cellStyle name="Output 2 4 5 2 6" xfId="27278" xr:uid="{668D059C-53FA-4C2A-A0F6-E423A281E1C9}"/>
    <cellStyle name="Output 2 4 5 3" xfId="22580" xr:uid="{5979EE9A-2881-45D2-882F-DF54B84D0CC6}"/>
    <cellStyle name="Output 2 4 5 3 2" xfId="25280" xr:uid="{8A508730-1058-4DC8-9423-B56B99382B70}"/>
    <cellStyle name="Output 2 4 5 3 2 2" xfId="30111" xr:uid="{E049B7C8-38B3-4D65-A243-E5596C4DC575}"/>
    <cellStyle name="Output 2 4 5 3 3" xfId="28767" xr:uid="{7918DDB4-225D-495C-B0AB-59A49DDD32CB}"/>
    <cellStyle name="Output 2 4 5 4" xfId="23959" xr:uid="{DB57593C-9980-4977-8C9D-32F2E9C12687}"/>
    <cellStyle name="Output 2 4 5 4 2" xfId="26154" xr:uid="{FC1DEDAF-12C8-4567-B883-99936F6ED4EE}"/>
    <cellStyle name="Output 2 4 5 4 2 2" xfId="30890" xr:uid="{DDB4187F-AFEA-48D6-9181-C6BBAC0F3B27}"/>
    <cellStyle name="Output 2 4 5 5" xfId="21725" xr:uid="{9A0D1414-E12F-4A44-9F31-25BBA13972D9}"/>
    <cellStyle name="Output 2 4 5 5 2" xfId="27912" xr:uid="{6F91ED05-EC64-48CA-831E-FC4FBA5B89EE}"/>
    <cellStyle name="Output 2 4 5 6" xfId="27041" xr:uid="{FFE74164-17A3-4BC2-B594-C297731D3D90}"/>
    <cellStyle name="Output 2 5" xfId="20582" xr:uid="{00000000-0005-0000-0000-0000B1510000}"/>
    <cellStyle name="Output 2 5 2" xfId="20583" xr:uid="{00000000-0005-0000-0000-0000B2510000}"/>
    <cellStyle name="Output 2 5 2 2" xfId="21080" xr:uid="{00000000-0005-0000-0000-0000B3510000}"/>
    <cellStyle name="Output 2 5 2 2 2" xfId="22814" xr:uid="{FAF7903A-F999-4D3E-A8FE-36BA29E925BA}"/>
    <cellStyle name="Output 2 5 2 2 2 2" xfId="25514" xr:uid="{F8B721B2-5AFF-4202-B987-779E5448FE0E}"/>
    <cellStyle name="Output 2 5 2 2 2 2 2" xfId="30345" xr:uid="{16F00608-3ACB-4A41-A4F2-99157C44D0DE}"/>
    <cellStyle name="Output 2 5 2 2 2 3" xfId="29001" xr:uid="{095FD988-E433-4459-BA97-7AA016332C8B}"/>
    <cellStyle name="Output 2 5 2 2 3" xfId="24197" xr:uid="{1182737B-2CDE-4D09-ABFA-2F08E1B2251B}"/>
    <cellStyle name="Output 2 5 2 2 3 2" xfId="26392" xr:uid="{4D535D21-CF02-4A4A-AF88-D46C66625C37}"/>
    <cellStyle name="Output 2 5 2 2 3 2 2" xfId="31128" xr:uid="{94D3916E-DFD0-4424-87F2-086DAA94ED19}"/>
    <cellStyle name="Output 2 5 2 2 4" xfId="21959" xr:uid="{7F2CE08C-87AC-43FD-9DF9-C78BD0BA795E}"/>
    <cellStyle name="Output 2 5 2 2 4 2" xfId="28146" xr:uid="{8F77AB9E-AB69-406E-8338-079F19427270}"/>
    <cellStyle name="Output 2 5 2 2 5" xfId="24659" xr:uid="{125488C9-BF9C-4CF4-9688-2114BB1F8A29}"/>
    <cellStyle name="Output 2 5 2 2 5 2" xfId="29493" xr:uid="{99DE4FE5-68EF-4E55-91D2-58804D471E53}"/>
    <cellStyle name="Output 2 5 2 2 6" xfId="27277" xr:uid="{A27F8844-B956-4E8A-B0FA-292BADBEE1E2}"/>
    <cellStyle name="Output 2 5 2 3" xfId="22581" xr:uid="{B610084C-84F2-4DE4-83C4-F5611D1764FC}"/>
    <cellStyle name="Output 2 5 2 3 2" xfId="25281" xr:uid="{2BB77361-FC17-41FD-9E92-6826EA838B5A}"/>
    <cellStyle name="Output 2 5 2 3 2 2" xfId="30112" xr:uid="{A0A3F5B5-7163-4F66-A14B-484CCA6E9F08}"/>
    <cellStyle name="Output 2 5 2 3 3" xfId="28768" xr:uid="{CF546D34-94D5-4364-8E6F-F18A005E5C70}"/>
    <cellStyle name="Output 2 5 2 4" xfId="23960" xr:uid="{1D9A69E1-9933-46EF-9301-2B37853905A9}"/>
    <cellStyle name="Output 2 5 2 4 2" xfId="26155" xr:uid="{EBE149B8-91D0-43EB-8507-F7C70BFF9A74}"/>
    <cellStyle name="Output 2 5 2 4 2 2" xfId="30891" xr:uid="{459EAC98-44D0-4E76-9A6B-E0BC7F5EEBAD}"/>
    <cellStyle name="Output 2 5 2 5" xfId="21726" xr:uid="{74371E3B-1569-4FEE-B534-93D541293178}"/>
    <cellStyle name="Output 2 5 2 5 2" xfId="27913" xr:uid="{99447101-5DE9-432D-8AB9-F345D8F1FADE}"/>
    <cellStyle name="Output 2 5 2 6" xfId="27042" xr:uid="{D596D602-E3E5-4E91-A003-7F9D272C6D49}"/>
    <cellStyle name="Output 2 5 3" xfId="20584" xr:uid="{00000000-0005-0000-0000-0000B4510000}"/>
    <cellStyle name="Output 2 5 3 2" xfId="21079" xr:uid="{00000000-0005-0000-0000-0000B5510000}"/>
    <cellStyle name="Output 2 5 3 2 2" xfId="22813" xr:uid="{AEDE8465-FE3D-46B1-B843-C202A427275C}"/>
    <cellStyle name="Output 2 5 3 2 2 2" xfId="25513" xr:uid="{8EC286E0-2864-4B80-A76D-A6E1FA84965D}"/>
    <cellStyle name="Output 2 5 3 2 2 2 2" xfId="30344" xr:uid="{39920E3C-631E-4EE3-AA9E-B45D06F0690B}"/>
    <cellStyle name="Output 2 5 3 2 2 3" xfId="29000" xr:uid="{FB012E2D-1AB7-4587-9C20-C01AA1D521D4}"/>
    <cellStyle name="Output 2 5 3 2 3" xfId="24196" xr:uid="{EDB6F461-D52C-4957-8B84-AF43D2FF9EB8}"/>
    <cellStyle name="Output 2 5 3 2 3 2" xfId="26391" xr:uid="{4E2C3FBC-1B3A-41B9-97BB-D86C0B61F0F4}"/>
    <cellStyle name="Output 2 5 3 2 3 2 2" xfId="31127" xr:uid="{194D8E3C-2EB6-4D54-92DE-5031E96FB151}"/>
    <cellStyle name="Output 2 5 3 2 4" xfId="21958" xr:uid="{53C03D13-24BB-4498-A22D-8B1A7BC9C8F6}"/>
    <cellStyle name="Output 2 5 3 2 4 2" xfId="28145" xr:uid="{F401FB90-9471-45C7-8724-EA0574A5E54B}"/>
    <cellStyle name="Output 2 5 3 2 5" xfId="24658" xr:uid="{D857E95C-DE4C-4882-A508-BABD7EA31432}"/>
    <cellStyle name="Output 2 5 3 2 5 2" xfId="29492" xr:uid="{D9B2B476-7D44-4D8E-8D09-B140DD2F7E20}"/>
    <cellStyle name="Output 2 5 3 2 6" xfId="27276" xr:uid="{A3415F07-79FD-4481-93D6-53557AB06F0C}"/>
    <cellStyle name="Output 2 5 3 3" xfId="22582" xr:uid="{3168C306-D184-45A7-994C-EA2C85D0B0E6}"/>
    <cellStyle name="Output 2 5 3 3 2" xfId="25282" xr:uid="{806EBC24-08A6-4C89-807A-6A12377F6644}"/>
    <cellStyle name="Output 2 5 3 3 2 2" xfId="30113" xr:uid="{6918F39E-749F-453D-99E5-C25850CC4FBB}"/>
    <cellStyle name="Output 2 5 3 3 3" xfId="28769" xr:uid="{81CF7223-3EFF-48B0-A3C3-A86735591F70}"/>
    <cellStyle name="Output 2 5 3 4" xfId="23961" xr:uid="{95476461-B1BF-4E4F-9202-5C3FA6860A03}"/>
    <cellStyle name="Output 2 5 3 4 2" xfId="26156" xr:uid="{6925C6D9-D017-4A5D-82AB-C97E088CF24D}"/>
    <cellStyle name="Output 2 5 3 4 2 2" xfId="30892" xr:uid="{1F304835-3BD2-4AF7-A33D-56F33B293DC7}"/>
    <cellStyle name="Output 2 5 3 5" xfId="21727" xr:uid="{19B1371A-D700-4B44-9DF0-904CF4AEA176}"/>
    <cellStyle name="Output 2 5 3 5 2" xfId="27914" xr:uid="{BF2CA782-9774-45C0-BC8B-C825B0DB08A6}"/>
    <cellStyle name="Output 2 5 3 6" xfId="27043" xr:uid="{E5100D34-E30D-4A7C-A61C-A69F72EF974B}"/>
    <cellStyle name="Output 2 5 4" xfId="20585" xr:uid="{00000000-0005-0000-0000-0000B6510000}"/>
    <cellStyle name="Output 2 5 4 2" xfId="21078" xr:uid="{00000000-0005-0000-0000-0000B7510000}"/>
    <cellStyle name="Output 2 5 4 2 2" xfId="22812" xr:uid="{DE70B68A-EA79-4AED-9606-7BC75A8A8C48}"/>
    <cellStyle name="Output 2 5 4 2 2 2" xfId="25512" xr:uid="{DBE564CB-0ED3-427B-AA60-0901118416A3}"/>
    <cellStyle name="Output 2 5 4 2 2 2 2" xfId="30343" xr:uid="{F1A5E37B-CB1C-4176-AB2C-B98E39F4908E}"/>
    <cellStyle name="Output 2 5 4 2 2 3" xfId="28999" xr:uid="{FB5E5499-6192-464F-A2B4-1E748AFB92EC}"/>
    <cellStyle name="Output 2 5 4 2 3" xfId="24195" xr:uid="{713F65D8-30FF-4CE9-84EF-5D30CE8C8971}"/>
    <cellStyle name="Output 2 5 4 2 3 2" xfId="26390" xr:uid="{2C13F42A-4566-4BB6-B560-751CE174F5EE}"/>
    <cellStyle name="Output 2 5 4 2 3 2 2" xfId="31126" xr:uid="{003852FA-9D4E-41D2-A205-B59FFAEF73D8}"/>
    <cellStyle name="Output 2 5 4 2 4" xfId="21957" xr:uid="{99C1CC0E-79EB-4524-92B3-462CF75AA2E4}"/>
    <cellStyle name="Output 2 5 4 2 4 2" xfId="28144" xr:uid="{253C5AF0-2278-4AA4-971A-2CE581291AC2}"/>
    <cellStyle name="Output 2 5 4 2 5" xfId="24657" xr:uid="{5F63ED80-0355-453C-A32B-2CB4356A5354}"/>
    <cellStyle name="Output 2 5 4 2 5 2" xfId="29491" xr:uid="{D14B1530-BCBC-41DF-BA4A-E1F9925CA754}"/>
    <cellStyle name="Output 2 5 4 2 6" xfId="27275" xr:uid="{46EB0993-32D8-4C54-9F99-02B61DEB43D3}"/>
    <cellStyle name="Output 2 5 4 3" xfId="22583" xr:uid="{9135BC14-D183-4583-A672-8C0CB49859F3}"/>
    <cellStyle name="Output 2 5 4 3 2" xfId="25283" xr:uid="{397944EF-E910-4AF3-AB1A-2FCB6E620A9E}"/>
    <cellStyle name="Output 2 5 4 3 2 2" xfId="30114" xr:uid="{BB04B090-9F49-41FB-800A-6601606B5F5B}"/>
    <cellStyle name="Output 2 5 4 3 3" xfId="28770" xr:uid="{74A3B1C7-48A0-4FA8-B1CC-046302B9D8F8}"/>
    <cellStyle name="Output 2 5 4 4" xfId="23962" xr:uid="{3068F796-CA87-4FB0-901F-942AC9DB4CE0}"/>
    <cellStyle name="Output 2 5 4 4 2" xfId="26157" xr:uid="{8C16A41C-A0EF-457B-BAC2-95406F85D3FD}"/>
    <cellStyle name="Output 2 5 4 4 2 2" xfId="30893" xr:uid="{B6F6E193-BFA0-425E-8017-5295D53CD388}"/>
    <cellStyle name="Output 2 5 4 5" xfId="21728" xr:uid="{6609E420-0172-413C-8779-15776DF98D40}"/>
    <cellStyle name="Output 2 5 4 5 2" xfId="27915" xr:uid="{CD52D4F2-48C7-4572-B817-9EA590491779}"/>
    <cellStyle name="Output 2 5 4 6" xfId="27044" xr:uid="{4369C737-9F21-4287-996D-317799F3F2F0}"/>
    <cellStyle name="Output 2 5 5" xfId="20586" xr:uid="{00000000-0005-0000-0000-0000B8510000}"/>
    <cellStyle name="Output 2 5 5 2" xfId="21077" xr:uid="{00000000-0005-0000-0000-0000B9510000}"/>
    <cellStyle name="Output 2 5 5 2 2" xfId="22811" xr:uid="{8BD4DDEC-FC39-4E56-A568-C8CA08272887}"/>
    <cellStyle name="Output 2 5 5 2 2 2" xfId="25511" xr:uid="{7EDD27CA-88E8-442A-A001-B94EAD7EBCEE}"/>
    <cellStyle name="Output 2 5 5 2 2 2 2" xfId="30342" xr:uid="{760DB163-7717-40F6-8CC0-B6FC0DAA26AA}"/>
    <cellStyle name="Output 2 5 5 2 2 3" xfId="28998" xr:uid="{EA1893CE-6D6C-4D5C-BBC5-257F3316532E}"/>
    <cellStyle name="Output 2 5 5 2 3" xfId="24194" xr:uid="{ED0D02E6-647C-468C-B88E-05E378D9672E}"/>
    <cellStyle name="Output 2 5 5 2 3 2" xfId="26389" xr:uid="{23AE115C-DA2D-44A1-8EDD-ACBEE5B2B0C5}"/>
    <cellStyle name="Output 2 5 5 2 3 2 2" xfId="31125" xr:uid="{AE0AAF3A-AFD4-4315-A2BB-81CEBC387763}"/>
    <cellStyle name="Output 2 5 5 2 4" xfId="21956" xr:uid="{7AD6EE9E-9EBB-4485-BDEE-B2A5F4D9AAB4}"/>
    <cellStyle name="Output 2 5 5 2 4 2" xfId="28143" xr:uid="{2D1E4F4E-725A-40FE-BE58-E55C2B7196CF}"/>
    <cellStyle name="Output 2 5 5 2 5" xfId="24656" xr:uid="{98E5DA9E-7147-4277-A3B6-796E4396C48A}"/>
    <cellStyle name="Output 2 5 5 2 5 2" xfId="29490" xr:uid="{F44CB98F-3B62-476B-8F97-7F58DDB147AB}"/>
    <cellStyle name="Output 2 5 5 2 6" xfId="27274" xr:uid="{199DAD8B-D754-4D62-A7E4-07A6D1C88299}"/>
    <cellStyle name="Output 2 5 5 3" xfId="22584" xr:uid="{808AD883-94E0-4C0C-B293-FE4A94FB865A}"/>
    <cellStyle name="Output 2 5 5 3 2" xfId="25284" xr:uid="{E9C42648-1707-4E90-B21D-BF3638CD8985}"/>
    <cellStyle name="Output 2 5 5 3 2 2" xfId="30115" xr:uid="{FCA5B26F-84D7-459E-9F69-9A449508B61A}"/>
    <cellStyle name="Output 2 5 5 3 3" xfId="28771" xr:uid="{0066AF21-2B1D-4B12-87C8-C41D42359F67}"/>
    <cellStyle name="Output 2 5 5 4" xfId="23963" xr:uid="{804D7F25-3457-4BD9-A918-4605C9C92D75}"/>
    <cellStyle name="Output 2 5 5 4 2" xfId="26158" xr:uid="{45AB0F2E-36B8-43F8-B140-7BBCEBA39051}"/>
    <cellStyle name="Output 2 5 5 4 2 2" xfId="30894" xr:uid="{0259A13F-D8AE-4DDB-861A-4DB4E06B76A7}"/>
    <cellStyle name="Output 2 5 5 5" xfId="21729" xr:uid="{AFFC2566-4FF1-423B-86AA-660C44E61FD1}"/>
    <cellStyle name="Output 2 5 5 5 2" xfId="27916" xr:uid="{0145F3E6-7CD0-429F-805C-B818E1A82219}"/>
    <cellStyle name="Output 2 5 5 6" xfId="27045" xr:uid="{025F43EF-197E-48D8-B6EB-838D4B54E755}"/>
    <cellStyle name="Output 2 6" xfId="20587" xr:uid="{00000000-0005-0000-0000-0000BA510000}"/>
    <cellStyle name="Output 2 6 2" xfId="20588" xr:uid="{00000000-0005-0000-0000-0000BB510000}"/>
    <cellStyle name="Output 2 6 2 2" xfId="21076" xr:uid="{00000000-0005-0000-0000-0000BC510000}"/>
    <cellStyle name="Output 2 6 2 2 2" xfId="22810" xr:uid="{E1BFB8D7-5990-4975-BCF3-3A97D524DCAB}"/>
    <cellStyle name="Output 2 6 2 2 2 2" xfId="25510" xr:uid="{07501504-E97C-437A-A2CD-88E5FA9CBBA7}"/>
    <cellStyle name="Output 2 6 2 2 2 2 2" xfId="30341" xr:uid="{7B126CAF-E7A1-415C-9EC5-A53FFFC8CBB1}"/>
    <cellStyle name="Output 2 6 2 2 2 3" xfId="28997" xr:uid="{DA8523A5-E559-45B6-A342-3FE9183519E5}"/>
    <cellStyle name="Output 2 6 2 2 3" xfId="24193" xr:uid="{DACC1A7B-FA2E-46A0-A628-E5CF1B9FF4C4}"/>
    <cellStyle name="Output 2 6 2 2 3 2" xfId="26388" xr:uid="{60E154C8-3708-4F80-82EE-E3548E4C353C}"/>
    <cellStyle name="Output 2 6 2 2 3 2 2" xfId="31124" xr:uid="{0DB26A9A-1CC5-4B17-A46B-6F8BC24F012C}"/>
    <cellStyle name="Output 2 6 2 2 4" xfId="21955" xr:uid="{95EC8733-A428-4E06-98C8-094B3E2DDE63}"/>
    <cellStyle name="Output 2 6 2 2 4 2" xfId="28142" xr:uid="{3B14F871-6514-4A6E-AB33-44790C634371}"/>
    <cellStyle name="Output 2 6 2 2 5" xfId="24655" xr:uid="{960F4ED0-FD63-4485-B93D-A7C64D20C190}"/>
    <cellStyle name="Output 2 6 2 2 5 2" xfId="29489" xr:uid="{C47F81B0-559E-4E9E-88E7-2E07336159B9}"/>
    <cellStyle name="Output 2 6 2 2 6" xfId="27273" xr:uid="{D858D278-E49F-46ED-A543-6F7852C209CB}"/>
    <cellStyle name="Output 2 6 2 3" xfId="22585" xr:uid="{A8A6AE3A-23F2-4E62-B1EC-86320DC5D105}"/>
    <cellStyle name="Output 2 6 2 3 2" xfId="25285" xr:uid="{FB18780A-8DCE-4A35-8162-364C430E08E7}"/>
    <cellStyle name="Output 2 6 2 3 2 2" xfId="30116" xr:uid="{B192DA54-973A-4C51-9807-EC9428047EFB}"/>
    <cellStyle name="Output 2 6 2 3 3" xfId="28772" xr:uid="{04832DB8-E165-4312-B14B-63C134B5B5B7}"/>
    <cellStyle name="Output 2 6 2 4" xfId="23964" xr:uid="{F1FEC0E9-0A55-4B4E-A914-350CA05100D1}"/>
    <cellStyle name="Output 2 6 2 4 2" xfId="26159" xr:uid="{9689DC9A-186F-4EB5-AFA5-B8F02D30DB8B}"/>
    <cellStyle name="Output 2 6 2 4 2 2" xfId="30895" xr:uid="{7C4F61E3-24DF-4F63-B048-8F7B97F1F917}"/>
    <cellStyle name="Output 2 6 2 5" xfId="21730" xr:uid="{88B7CE46-9417-4CD9-AF52-80ADDBD7C1C2}"/>
    <cellStyle name="Output 2 6 2 5 2" xfId="27917" xr:uid="{A7FDAD36-DE4A-4912-A91D-3E06056B2172}"/>
    <cellStyle name="Output 2 6 2 6" xfId="27046" xr:uid="{FCD7C9C2-B4CF-4D0A-A5FA-0A6CCA63E1D1}"/>
    <cellStyle name="Output 2 6 3" xfId="20589" xr:uid="{00000000-0005-0000-0000-0000BD510000}"/>
    <cellStyle name="Output 2 6 3 2" xfId="21075" xr:uid="{00000000-0005-0000-0000-0000BE510000}"/>
    <cellStyle name="Output 2 6 3 2 2" xfId="22809" xr:uid="{462B5588-F319-46A6-9AC0-6FE49832D018}"/>
    <cellStyle name="Output 2 6 3 2 2 2" xfId="25509" xr:uid="{C98C6AA5-E2A8-407F-93BB-A0C34C9A81A3}"/>
    <cellStyle name="Output 2 6 3 2 2 2 2" xfId="30340" xr:uid="{CD35481D-7CFE-4D56-BD70-8E805245B448}"/>
    <cellStyle name="Output 2 6 3 2 2 3" xfId="28996" xr:uid="{4CA0AFF6-C21E-46EC-A1F4-1BCDF7E445FF}"/>
    <cellStyle name="Output 2 6 3 2 3" xfId="24192" xr:uid="{42039C77-BA50-41E3-9297-E3FF9ADB72FE}"/>
    <cellStyle name="Output 2 6 3 2 3 2" xfId="26387" xr:uid="{03A22E78-9C47-4116-8E2B-49C8B7E21A66}"/>
    <cellStyle name="Output 2 6 3 2 3 2 2" xfId="31123" xr:uid="{324A8B2C-F8AF-49E8-9AED-234E61680BC5}"/>
    <cellStyle name="Output 2 6 3 2 4" xfId="21954" xr:uid="{BD897B6E-4411-4E19-A865-1F51C28F8E85}"/>
    <cellStyle name="Output 2 6 3 2 4 2" xfId="28141" xr:uid="{9BDC1F5E-86F5-4FC5-AB9B-3A0AE460E2ED}"/>
    <cellStyle name="Output 2 6 3 2 5" xfId="24654" xr:uid="{CB61BB26-11AA-40BB-8BA9-FC475D7DECA5}"/>
    <cellStyle name="Output 2 6 3 2 5 2" xfId="29488" xr:uid="{900E8959-88DF-4712-9B2E-15E91B07FFDB}"/>
    <cellStyle name="Output 2 6 3 2 6" xfId="27272" xr:uid="{146E22E4-1DF3-4FD1-8E94-D018C40A599D}"/>
    <cellStyle name="Output 2 6 3 3" xfId="22586" xr:uid="{31162B02-6E11-48D5-A2FE-4600C82017B9}"/>
    <cellStyle name="Output 2 6 3 3 2" xfId="25286" xr:uid="{944CECE1-DE35-4C30-88BD-28E0CA3E1DD5}"/>
    <cellStyle name="Output 2 6 3 3 2 2" xfId="30117" xr:uid="{1A9BA4D9-936D-44D2-AD41-186C1847541E}"/>
    <cellStyle name="Output 2 6 3 3 3" xfId="28773" xr:uid="{21CB1864-0803-4E9F-AF83-CDBB235CCE1A}"/>
    <cellStyle name="Output 2 6 3 4" xfId="23965" xr:uid="{BC80545C-1998-4F09-9BD5-41313B0BE37F}"/>
    <cellStyle name="Output 2 6 3 4 2" xfId="26160" xr:uid="{7578598F-E191-4273-97C5-EAFB898B3DC5}"/>
    <cellStyle name="Output 2 6 3 4 2 2" xfId="30896" xr:uid="{65AF1804-50E4-47FC-A776-E7D47EF197E5}"/>
    <cellStyle name="Output 2 6 3 5" xfId="21731" xr:uid="{367C5804-89F2-4DAC-BB59-8D7254BB479A}"/>
    <cellStyle name="Output 2 6 3 5 2" xfId="27918" xr:uid="{E3D57064-5568-42DB-9C4D-AB376C39AB88}"/>
    <cellStyle name="Output 2 6 3 6" xfId="27047" xr:uid="{E4FC2301-B042-4CE1-8DD7-86E0E93157FF}"/>
    <cellStyle name="Output 2 6 4" xfId="20590" xr:uid="{00000000-0005-0000-0000-0000BF510000}"/>
    <cellStyle name="Output 2 6 4 2" xfId="21074" xr:uid="{00000000-0005-0000-0000-0000C0510000}"/>
    <cellStyle name="Output 2 6 4 2 2" xfId="22808" xr:uid="{FB6770BF-F180-45CF-A3CC-55A93E3DC460}"/>
    <cellStyle name="Output 2 6 4 2 2 2" xfId="25508" xr:uid="{F47534A4-D27F-417F-8725-E1ED13C0D480}"/>
    <cellStyle name="Output 2 6 4 2 2 2 2" xfId="30339" xr:uid="{E7AEC06F-9508-4920-908A-5B7FD3C036AC}"/>
    <cellStyle name="Output 2 6 4 2 2 3" xfId="28995" xr:uid="{A3405276-58D5-419B-ABA2-D79EE4C8538D}"/>
    <cellStyle name="Output 2 6 4 2 3" xfId="24191" xr:uid="{E9E41C7F-83D6-4772-9948-951C74AA9AE2}"/>
    <cellStyle name="Output 2 6 4 2 3 2" xfId="26386" xr:uid="{8C38BCDF-A04A-48CE-80A1-1C6376A9C7BB}"/>
    <cellStyle name="Output 2 6 4 2 3 2 2" xfId="31122" xr:uid="{445CCAD8-2158-4944-AF0D-7BB1DDF4621D}"/>
    <cellStyle name="Output 2 6 4 2 4" xfId="21953" xr:uid="{4FBB1AD4-F0B7-4C5A-8F6A-119E7EE08412}"/>
    <cellStyle name="Output 2 6 4 2 4 2" xfId="28140" xr:uid="{DD3C0936-E613-46B4-9E82-652DBEFE4D26}"/>
    <cellStyle name="Output 2 6 4 2 5" xfId="24653" xr:uid="{E04DA9E3-D51A-44B3-B4B3-62C73888DC2F}"/>
    <cellStyle name="Output 2 6 4 2 5 2" xfId="29487" xr:uid="{182C2752-4ABB-4E95-B7E8-28368F635C31}"/>
    <cellStyle name="Output 2 6 4 2 6" xfId="27271" xr:uid="{02164E66-9CDC-448C-8A59-F079A49BD77E}"/>
    <cellStyle name="Output 2 6 4 3" xfId="22587" xr:uid="{9F236018-77EF-4483-8539-2D848CD89B40}"/>
    <cellStyle name="Output 2 6 4 3 2" xfId="25287" xr:uid="{DE15DAE6-B8B4-43DF-B237-3A659D061829}"/>
    <cellStyle name="Output 2 6 4 3 2 2" xfId="30118" xr:uid="{405F1964-7594-4752-87FF-146BFE0157FD}"/>
    <cellStyle name="Output 2 6 4 3 3" xfId="28774" xr:uid="{86C5779C-A7CF-423C-B5DD-ACFB019E9D5C}"/>
    <cellStyle name="Output 2 6 4 4" xfId="23966" xr:uid="{F8A6D10D-D87D-4715-BE26-734D1F25F901}"/>
    <cellStyle name="Output 2 6 4 4 2" xfId="26161" xr:uid="{9F39E266-CDF2-4D1F-B18F-9AEB7E96051D}"/>
    <cellStyle name="Output 2 6 4 4 2 2" xfId="30897" xr:uid="{A6F4B928-8CBA-4EAA-803F-0762D1B547FD}"/>
    <cellStyle name="Output 2 6 4 5" xfId="21732" xr:uid="{5C3C186B-00D3-4788-BD76-E64412B38534}"/>
    <cellStyle name="Output 2 6 4 5 2" xfId="27919" xr:uid="{99D4A82F-8A94-4B8B-8BFF-ED3C96F0864A}"/>
    <cellStyle name="Output 2 6 4 6" xfId="27048" xr:uid="{4177233B-801D-439B-86A1-95B6369A6C03}"/>
    <cellStyle name="Output 2 6 5" xfId="20591" xr:uid="{00000000-0005-0000-0000-0000C1510000}"/>
    <cellStyle name="Output 2 6 5 2" xfId="21073" xr:uid="{00000000-0005-0000-0000-0000C2510000}"/>
    <cellStyle name="Output 2 6 5 2 2" xfId="22807" xr:uid="{23B31045-7BA4-44C3-BCB9-062C36AA1082}"/>
    <cellStyle name="Output 2 6 5 2 2 2" xfId="25507" xr:uid="{5EB7874A-ED9E-47AC-BA33-0D61E720EF79}"/>
    <cellStyle name="Output 2 6 5 2 2 2 2" xfId="30338" xr:uid="{A4815BDA-473E-4CE3-B887-FE0216526BA4}"/>
    <cellStyle name="Output 2 6 5 2 2 3" xfId="28994" xr:uid="{F3D75F86-DF9D-402B-BB14-892290AB93C5}"/>
    <cellStyle name="Output 2 6 5 2 3" xfId="24190" xr:uid="{FF9457F2-4487-4566-9AF5-960E56CB9F69}"/>
    <cellStyle name="Output 2 6 5 2 3 2" xfId="26385" xr:uid="{C021F4B4-4E2B-48A5-A213-B70135435BC1}"/>
    <cellStyle name="Output 2 6 5 2 3 2 2" xfId="31121" xr:uid="{3480D45E-3BD2-4E68-A559-143100FF0C2B}"/>
    <cellStyle name="Output 2 6 5 2 4" xfId="21952" xr:uid="{389B12F6-1C82-409C-A00D-507C39FF6927}"/>
    <cellStyle name="Output 2 6 5 2 4 2" xfId="28139" xr:uid="{EFBBAD55-270F-4003-A440-DCC02456E840}"/>
    <cellStyle name="Output 2 6 5 2 5" xfId="24652" xr:uid="{6E02B87E-B299-4A09-AB96-FB47FAD941DA}"/>
    <cellStyle name="Output 2 6 5 2 5 2" xfId="29486" xr:uid="{CFB0C1AF-E436-4EC1-B0BB-25F8055ACBF5}"/>
    <cellStyle name="Output 2 6 5 2 6" xfId="27270" xr:uid="{0AC1E973-002B-41A7-927B-A3BD3479F53A}"/>
    <cellStyle name="Output 2 6 5 3" xfId="22588" xr:uid="{FC5BED9B-61AC-4459-9964-FF9C844410FB}"/>
    <cellStyle name="Output 2 6 5 3 2" xfId="25288" xr:uid="{F1B8B41B-8C32-4F14-B88E-4C07BA3C19E4}"/>
    <cellStyle name="Output 2 6 5 3 2 2" xfId="30119" xr:uid="{49BA8775-90BB-4FD8-B16E-9AD3A96AE947}"/>
    <cellStyle name="Output 2 6 5 3 3" xfId="28775" xr:uid="{5E6E4409-791E-406F-904A-79F0913088F4}"/>
    <cellStyle name="Output 2 6 5 4" xfId="23967" xr:uid="{7CE98C46-570D-4962-8143-79EB505C693F}"/>
    <cellStyle name="Output 2 6 5 4 2" xfId="26162" xr:uid="{F82C0AAE-4C79-4831-8654-6F9C05BD3BE6}"/>
    <cellStyle name="Output 2 6 5 4 2 2" xfId="30898" xr:uid="{E44FBC0B-649D-4E72-9E6C-658412BC8BDC}"/>
    <cellStyle name="Output 2 6 5 5" xfId="21733" xr:uid="{E3ED95CB-7A5E-41EA-946B-CEFB380C6439}"/>
    <cellStyle name="Output 2 6 5 5 2" xfId="27920" xr:uid="{1DE50AC8-A533-48B6-92A1-2444DF1CF9EA}"/>
    <cellStyle name="Output 2 6 5 6" xfId="27049" xr:uid="{E1B2FDE4-C5D7-47DA-8527-0D1C9BC652A4}"/>
    <cellStyle name="Output 2 7" xfId="20592" xr:uid="{00000000-0005-0000-0000-0000C3510000}"/>
    <cellStyle name="Output 2 7 2" xfId="20593" xr:uid="{00000000-0005-0000-0000-0000C4510000}"/>
    <cellStyle name="Output 2 7 2 2" xfId="21072" xr:uid="{00000000-0005-0000-0000-0000C5510000}"/>
    <cellStyle name="Output 2 7 2 2 2" xfId="22806" xr:uid="{5E0FBC6D-0ABA-4940-AE0A-8ADCEADC5D1A}"/>
    <cellStyle name="Output 2 7 2 2 2 2" xfId="25506" xr:uid="{138C1FEF-4922-40B0-8B4E-E8E8E793141F}"/>
    <cellStyle name="Output 2 7 2 2 2 2 2" xfId="30337" xr:uid="{DC164D3F-65E9-4ABE-AA52-D48BFA4CAC0C}"/>
    <cellStyle name="Output 2 7 2 2 2 3" xfId="28993" xr:uid="{D887F7D4-5900-47CE-91F6-6F3822E4AED3}"/>
    <cellStyle name="Output 2 7 2 2 3" xfId="24189" xr:uid="{BEFCEB0A-584E-48C8-A211-137B0788B7A0}"/>
    <cellStyle name="Output 2 7 2 2 3 2" xfId="26384" xr:uid="{4BF3EB8D-8EA0-4C7B-B838-0135AFE7C8AC}"/>
    <cellStyle name="Output 2 7 2 2 3 2 2" xfId="31120" xr:uid="{6F925F6C-6DA4-4274-A76E-B5546771D769}"/>
    <cellStyle name="Output 2 7 2 2 4" xfId="21951" xr:uid="{ADFB7298-921A-4BFC-9D56-9E6944E28DC2}"/>
    <cellStyle name="Output 2 7 2 2 4 2" xfId="28138" xr:uid="{FE676664-3CEE-45AE-A6C0-B7ECA09E2097}"/>
    <cellStyle name="Output 2 7 2 2 5" xfId="24651" xr:uid="{4216B422-AD91-466D-B9CE-79C276054DFF}"/>
    <cellStyle name="Output 2 7 2 2 5 2" xfId="29485" xr:uid="{2D089D8E-D575-48A0-8FAD-36891F7DB1EE}"/>
    <cellStyle name="Output 2 7 2 2 6" xfId="27269" xr:uid="{E81F9849-7EA7-4E46-B582-480CDB5903A6}"/>
    <cellStyle name="Output 2 7 2 3" xfId="22589" xr:uid="{F3B22EBA-244B-46D5-9209-579EDA372D43}"/>
    <cellStyle name="Output 2 7 2 3 2" xfId="25289" xr:uid="{BA2A9F0A-F083-4BEB-9E20-0BC225D88052}"/>
    <cellStyle name="Output 2 7 2 3 2 2" xfId="30120" xr:uid="{C17B9549-5D01-4955-89DB-81730C6CA0FB}"/>
    <cellStyle name="Output 2 7 2 3 3" xfId="28776" xr:uid="{FF196098-601B-4656-8E8F-E2FA27898484}"/>
    <cellStyle name="Output 2 7 2 4" xfId="23968" xr:uid="{22EE3990-A759-4415-B7E1-A9DAA39C9AD1}"/>
    <cellStyle name="Output 2 7 2 4 2" xfId="26163" xr:uid="{74611E4F-DD48-4161-A5BE-03AE680C1D3B}"/>
    <cellStyle name="Output 2 7 2 4 2 2" xfId="30899" xr:uid="{7DCFACC6-D83F-4D53-9637-F33A2D95CFCB}"/>
    <cellStyle name="Output 2 7 2 5" xfId="21734" xr:uid="{DB50A329-3420-49EA-82D2-8001162CFD71}"/>
    <cellStyle name="Output 2 7 2 5 2" xfId="27921" xr:uid="{23BF1F93-078A-41F9-8883-43D90F7991F9}"/>
    <cellStyle name="Output 2 7 2 6" xfId="27050" xr:uid="{8C7FAFB8-6212-4D7C-8EFF-3CE9C888F672}"/>
    <cellStyle name="Output 2 7 3" xfId="20594" xr:uid="{00000000-0005-0000-0000-0000C6510000}"/>
    <cellStyle name="Output 2 7 3 2" xfId="21071" xr:uid="{00000000-0005-0000-0000-0000C7510000}"/>
    <cellStyle name="Output 2 7 3 2 2" xfId="22805" xr:uid="{0A107CA2-94FB-491B-AC19-18ADA055493B}"/>
    <cellStyle name="Output 2 7 3 2 2 2" xfId="25505" xr:uid="{45CBF017-8B2E-4A1B-B6AA-6F74230ECB13}"/>
    <cellStyle name="Output 2 7 3 2 2 2 2" xfId="30336" xr:uid="{E35E6095-E644-41C1-BB69-6D8B885D506C}"/>
    <cellStyle name="Output 2 7 3 2 2 3" xfId="28992" xr:uid="{E77ABE98-C7FF-4CCA-B5C3-294C6526F492}"/>
    <cellStyle name="Output 2 7 3 2 3" xfId="24188" xr:uid="{B065D162-6A8A-4B13-978A-00B32247ED6E}"/>
    <cellStyle name="Output 2 7 3 2 3 2" xfId="26383" xr:uid="{96B424DB-2BA9-4680-B18C-28C4FD7D7AC5}"/>
    <cellStyle name="Output 2 7 3 2 3 2 2" xfId="31119" xr:uid="{862AFA6D-DD13-4840-8558-07234C062B4D}"/>
    <cellStyle name="Output 2 7 3 2 4" xfId="21950" xr:uid="{28D4C7D9-34AC-44FE-BF8E-26E7D09BDF87}"/>
    <cellStyle name="Output 2 7 3 2 4 2" xfId="28137" xr:uid="{5A2E078A-B280-42F3-8751-87DCBA7BFD9F}"/>
    <cellStyle name="Output 2 7 3 2 5" xfId="24650" xr:uid="{635D1B93-DC96-4287-9CDA-B6D366254BCC}"/>
    <cellStyle name="Output 2 7 3 2 5 2" xfId="29484" xr:uid="{8507F4C3-76C2-4BD9-979A-1614A1816963}"/>
    <cellStyle name="Output 2 7 3 2 6" xfId="27268" xr:uid="{9375CEDD-F181-4C29-AAEE-A11C7AD76069}"/>
    <cellStyle name="Output 2 7 3 3" xfId="22590" xr:uid="{BC9D5ECD-FCE4-44DE-B331-A6254D0144A7}"/>
    <cellStyle name="Output 2 7 3 3 2" xfId="25290" xr:uid="{C59B469C-4E73-476A-A8F7-B1569CC88A40}"/>
    <cellStyle name="Output 2 7 3 3 2 2" xfId="30121" xr:uid="{E31977E2-5754-482B-BAE1-9CC73509BF05}"/>
    <cellStyle name="Output 2 7 3 3 3" xfId="28777" xr:uid="{DFC6A712-8719-4F2D-A038-535D9B1D1A6D}"/>
    <cellStyle name="Output 2 7 3 4" xfId="23969" xr:uid="{2ECB3F47-05C7-460E-8E54-9645B3EA40CB}"/>
    <cellStyle name="Output 2 7 3 4 2" xfId="26164" xr:uid="{EA5E1A02-623D-4382-8960-E007E9C7409F}"/>
    <cellStyle name="Output 2 7 3 4 2 2" xfId="30900" xr:uid="{0B8121DA-FD53-41E6-B82C-C517516AA634}"/>
    <cellStyle name="Output 2 7 3 5" xfId="21735" xr:uid="{4A276AD7-5036-4257-BA09-807BF3FD2A4F}"/>
    <cellStyle name="Output 2 7 3 5 2" xfId="27922" xr:uid="{472632B4-037F-472C-ACEF-4D850FB43EC9}"/>
    <cellStyle name="Output 2 7 3 6" xfId="27051" xr:uid="{04D9A32D-0EFA-4C57-B9E4-3B950E9947AA}"/>
    <cellStyle name="Output 2 7 4" xfId="20595" xr:uid="{00000000-0005-0000-0000-0000C8510000}"/>
    <cellStyle name="Output 2 7 4 2" xfId="21070" xr:uid="{00000000-0005-0000-0000-0000C9510000}"/>
    <cellStyle name="Output 2 7 4 2 2" xfId="22804" xr:uid="{14E74F9F-07BD-4F39-AE24-2674D0DDE977}"/>
    <cellStyle name="Output 2 7 4 2 2 2" xfId="25504" xr:uid="{C5397B39-E5FB-4C0A-A6A2-55E2ABA1AA06}"/>
    <cellStyle name="Output 2 7 4 2 2 2 2" xfId="30335" xr:uid="{1364B6E1-9619-46E0-A2B7-8538D66BA690}"/>
    <cellStyle name="Output 2 7 4 2 2 3" xfId="28991" xr:uid="{5E56FBFD-C7B2-4C84-899A-13784EBA9E80}"/>
    <cellStyle name="Output 2 7 4 2 3" xfId="24187" xr:uid="{AA55C846-490C-4211-88DF-1D340A068F22}"/>
    <cellStyle name="Output 2 7 4 2 3 2" xfId="26382" xr:uid="{6597E030-B7E2-4B7D-ABDF-B8EECCDC9762}"/>
    <cellStyle name="Output 2 7 4 2 3 2 2" xfId="31118" xr:uid="{E9625CEC-890E-4A22-B7D6-7DE12A207D4C}"/>
    <cellStyle name="Output 2 7 4 2 4" xfId="21949" xr:uid="{02CA5981-A06E-4B70-AD7A-808A4B7743E2}"/>
    <cellStyle name="Output 2 7 4 2 4 2" xfId="28136" xr:uid="{D9D141D9-8302-4884-AAD0-7356BB78106E}"/>
    <cellStyle name="Output 2 7 4 2 5" xfId="24649" xr:uid="{4FEA0806-DDAC-4247-A51B-089085F6396E}"/>
    <cellStyle name="Output 2 7 4 2 5 2" xfId="29483" xr:uid="{E0FDC5E4-153C-4328-AFB9-3456735F4EE8}"/>
    <cellStyle name="Output 2 7 4 2 6" xfId="27267" xr:uid="{18171FA4-2BDD-4B14-9268-27AA1972F170}"/>
    <cellStyle name="Output 2 7 4 3" xfId="22591" xr:uid="{05BF6EB4-627E-4F93-B6F7-44625CD9B6E8}"/>
    <cellStyle name="Output 2 7 4 3 2" xfId="25291" xr:uid="{C13603FF-B83C-4FD1-BAF1-79F7E939A6B7}"/>
    <cellStyle name="Output 2 7 4 3 2 2" xfId="30122" xr:uid="{ED095079-028C-48B0-9D35-CE20450163C9}"/>
    <cellStyle name="Output 2 7 4 3 3" xfId="28778" xr:uid="{51385C46-D58E-4A9F-AD92-22D012513F1C}"/>
    <cellStyle name="Output 2 7 4 4" xfId="23970" xr:uid="{672BFFAD-5515-45A5-94A2-0F5D84A8DB1D}"/>
    <cellStyle name="Output 2 7 4 4 2" xfId="26165" xr:uid="{2B96B0CF-929D-4CD8-BF98-5B69EF53ECDB}"/>
    <cellStyle name="Output 2 7 4 4 2 2" xfId="30901" xr:uid="{B70EFDC8-696D-41A5-8445-4792D2C75AA2}"/>
    <cellStyle name="Output 2 7 4 5" xfId="21736" xr:uid="{BF4616C4-7872-4BFF-9C88-EEFA9B039920}"/>
    <cellStyle name="Output 2 7 4 5 2" xfId="27923" xr:uid="{BBE3E89C-05D7-4FF1-BE6F-DF460B9F7B65}"/>
    <cellStyle name="Output 2 7 4 6" xfId="27052" xr:uid="{CAE9D15D-6B84-4B29-876F-A3F7FFAFF46B}"/>
    <cellStyle name="Output 2 7 5" xfId="20596" xr:uid="{00000000-0005-0000-0000-0000CA510000}"/>
    <cellStyle name="Output 2 7 5 2" xfId="21069" xr:uid="{00000000-0005-0000-0000-0000CB510000}"/>
    <cellStyle name="Output 2 7 5 2 2" xfId="22803" xr:uid="{0DC3C365-C4B1-4025-B6D5-6E733ACB0EE0}"/>
    <cellStyle name="Output 2 7 5 2 2 2" xfId="25503" xr:uid="{7C82EEC3-2333-4E8A-B83C-5631E8A08FA0}"/>
    <cellStyle name="Output 2 7 5 2 2 2 2" xfId="30334" xr:uid="{7A670B3C-ABB2-4E5B-94B8-EEFC77F2A8F1}"/>
    <cellStyle name="Output 2 7 5 2 2 3" xfId="28990" xr:uid="{D3C0E3E8-3C85-4062-89A6-A0B27B7883BF}"/>
    <cellStyle name="Output 2 7 5 2 3" xfId="24186" xr:uid="{90D13CBF-F9DA-4B65-BC43-4D2067A626F9}"/>
    <cellStyle name="Output 2 7 5 2 3 2" xfId="26381" xr:uid="{FB528BF2-15FA-45A6-BAE8-39D46E417F59}"/>
    <cellStyle name="Output 2 7 5 2 3 2 2" xfId="31117" xr:uid="{B181E5A0-0631-4803-B36F-0755CE4FDEF1}"/>
    <cellStyle name="Output 2 7 5 2 4" xfId="21948" xr:uid="{5641B2A4-B6EA-4F7A-9AE9-54C9DF7FCACD}"/>
    <cellStyle name="Output 2 7 5 2 4 2" xfId="28135" xr:uid="{FF472E8A-EC05-4C78-8860-04561411BAC8}"/>
    <cellStyle name="Output 2 7 5 2 5" xfId="24648" xr:uid="{A57E6F3B-B2F3-4D76-B7AF-CDCCB99F8D34}"/>
    <cellStyle name="Output 2 7 5 2 5 2" xfId="29482" xr:uid="{043FBDC0-D4D2-4AF0-864C-C94DF83D73E0}"/>
    <cellStyle name="Output 2 7 5 2 6" xfId="27266" xr:uid="{70C8FAA9-43F9-4DEC-9763-7F48740B4CCB}"/>
    <cellStyle name="Output 2 7 5 3" xfId="22592" xr:uid="{61A66B74-DC8C-48FD-9C63-19358BF7764A}"/>
    <cellStyle name="Output 2 7 5 3 2" xfId="25292" xr:uid="{D5A660B7-989E-44CB-80E3-17D29593EE9E}"/>
    <cellStyle name="Output 2 7 5 3 2 2" xfId="30123" xr:uid="{1BF0DC66-3BF4-4E12-AADC-13E8E683B962}"/>
    <cellStyle name="Output 2 7 5 3 3" xfId="28779" xr:uid="{D5955DD8-F711-48E7-9EEC-0AE829C13F82}"/>
    <cellStyle name="Output 2 7 5 4" xfId="23971" xr:uid="{E754DC2B-1FE1-4ADB-AADF-BF5A14FC6EAA}"/>
    <cellStyle name="Output 2 7 5 4 2" xfId="26166" xr:uid="{C10A1F02-EAB8-4E60-AF1D-7E28661DC7CA}"/>
    <cellStyle name="Output 2 7 5 4 2 2" xfId="30902" xr:uid="{90FC7D33-60A5-42C2-AF68-CD964CE5D35F}"/>
    <cellStyle name="Output 2 7 5 5" xfId="21737" xr:uid="{30D949D4-D7C6-4CA1-8DAE-023E6B082706}"/>
    <cellStyle name="Output 2 7 5 5 2" xfId="27924" xr:uid="{9A4FB41E-77EE-4405-8BC5-EFE6B12E21A6}"/>
    <cellStyle name="Output 2 7 5 6" xfId="27053" xr:uid="{E3FCD93F-3EA5-4551-AEAC-E63E62279E5C}"/>
    <cellStyle name="Output 2 8" xfId="20597" xr:uid="{00000000-0005-0000-0000-0000CC510000}"/>
    <cellStyle name="Output 2 8 2" xfId="20598" xr:uid="{00000000-0005-0000-0000-0000CD510000}"/>
    <cellStyle name="Output 2 8 2 2" xfId="21068" xr:uid="{00000000-0005-0000-0000-0000CE510000}"/>
    <cellStyle name="Output 2 8 2 2 2" xfId="22802" xr:uid="{7E0672E6-1E92-4922-A345-EA4EABBF908F}"/>
    <cellStyle name="Output 2 8 2 2 2 2" xfId="25502" xr:uid="{E92E5CB9-24FC-4B8B-89BE-9B7B8FBDD648}"/>
    <cellStyle name="Output 2 8 2 2 2 2 2" xfId="30333" xr:uid="{8070685D-6E81-42AB-85AF-973DBFEC3EDF}"/>
    <cellStyle name="Output 2 8 2 2 2 3" xfId="28989" xr:uid="{4AD67E99-199C-4274-94A9-0469F781349F}"/>
    <cellStyle name="Output 2 8 2 2 3" xfId="24185" xr:uid="{A7EF18F3-4E07-4015-A5F0-498BEC6A4536}"/>
    <cellStyle name="Output 2 8 2 2 3 2" xfId="26380" xr:uid="{321FB99C-5C8B-4794-B3EF-E49D52298188}"/>
    <cellStyle name="Output 2 8 2 2 3 2 2" xfId="31116" xr:uid="{6D996052-4512-4B48-9A87-D898BA449A0A}"/>
    <cellStyle name="Output 2 8 2 2 4" xfId="21947" xr:uid="{F75181C4-2C29-43CF-8FCF-D5DA531F3CCE}"/>
    <cellStyle name="Output 2 8 2 2 4 2" xfId="28134" xr:uid="{8D20CAFA-98A4-49C3-A7B3-9086ADF28C9A}"/>
    <cellStyle name="Output 2 8 2 2 5" xfId="24647" xr:uid="{43D099FC-6397-4FAC-A108-5AD34018C525}"/>
    <cellStyle name="Output 2 8 2 2 5 2" xfId="29481" xr:uid="{9674CE04-A55D-4BF3-9BA7-E18C1D7724A5}"/>
    <cellStyle name="Output 2 8 2 2 6" xfId="27265" xr:uid="{3AC9562D-606D-40A9-85E3-E824D9609ECC}"/>
    <cellStyle name="Output 2 8 2 3" xfId="22593" xr:uid="{7D9BF603-CEFF-4691-8885-B006B0E81C23}"/>
    <cellStyle name="Output 2 8 2 3 2" xfId="25293" xr:uid="{DF14C11F-F192-4D82-B767-AAE447E1ADB9}"/>
    <cellStyle name="Output 2 8 2 3 2 2" xfId="30124" xr:uid="{CEEAB1CD-B007-436E-B0B5-55C4A7229162}"/>
    <cellStyle name="Output 2 8 2 3 3" xfId="28780" xr:uid="{12F94101-8828-4D9D-BA9E-114526F3E27A}"/>
    <cellStyle name="Output 2 8 2 4" xfId="23972" xr:uid="{FAB5DDE3-0EE5-4442-AF8A-A2806DFED23F}"/>
    <cellStyle name="Output 2 8 2 4 2" xfId="26167" xr:uid="{F2D328A7-2067-424F-9331-D8216B3BB476}"/>
    <cellStyle name="Output 2 8 2 4 2 2" xfId="30903" xr:uid="{42C4BA83-F60B-42C6-B19C-C73C9D34B3D0}"/>
    <cellStyle name="Output 2 8 2 5" xfId="21738" xr:uid="{B4620DCB-0F58-461C-823D-FABED88CC20E}"/>
    <cellStyle name="Output 2 8 2 5 2" xfId="27925" xr:uid="{D9B22D4E-E3D2-43CF-B160-EF64BA460D1B}"/>
    <cellStyle name="Output 2 8 2 6" xfId="27054" xr:uid="{3F61DF73-F427-427A-8CFB-DB699BB9448E}"/>
    <cellStyle name="Output 2 8 3" xfId="20599" xr:uid="{00000000-0005-0000-0000-0000CF510000}"/>
    <cellStyle name="Output 2 8 3 2" xfId="21067" xr:uid="{00000000-0005-0000-0000-0000D0510000}"/>
    <cellStyle name="Output 2 8 3 2 2" xfId="22801" xr:uid="{56F5CA60-7835-4ED4-9235-AB6C6F233532}"/>
    <cellStyle name="Output 2 8 3 2 2 2" xfId="25501" xr:uid="{076152E8-37C3-4DDB-B655-2308FA838CB4}"/>
    <cellStyle name="Output 2 8 3 2 2 2 2" xfId="30332" xr:uid="{7BBC4D2C-2D8F-49BA-BD14-083816F331EA}"/>
    <cellStyle name="Output 2 8 3 2 2 3" xfId="28988" xr:uid="{4581DCEC-D544-40DC-9BDA-006BE9A15115}"/>
    <cellStyle name="Output 2 8 3 2 3" xfId="24184" xr:uid="{1302D23A-68BB-4002-9C66-0EE1539365DC}"/>
    <cellStyle name="Output 2 8 3 2 3 2" xfId="26379" xr:uid="{5146F953-1CFF-419A-9FD4-8E03C9E4F8A4}"/>
    <cellStyle name="Output 2 8 3 2 3 2 2" xfId="31115" xr:uid="{7DC4334A-B7F9-4178-9589-59869043CF40}"/>
    <cellStyle name="Output 2 8 3 2 4" xfId="21946" xr:uid="{8DDD51AB-A534-48A7-96EA-2F02B822E7AA}"/>
    <cellStyle name="Output 2 8 3 2 4 2" xfId="28133" xr:uid="{D3E4370E-5217-4B70-A3D1-0035732CB2CA}"/>
    <cellStyle name="Output 2 8 3 2 5" xfId="24646" xr:uid="{2081F93A-549C-4305-B1F6-A93DBCAF9B00}"/>
    <cellStyle name="Output 2 8 3 2 5 2" xfId="29480" xr:uid="{6AD34460-D1CC-4F35-A7A2-E0D68B182886}"/>
    <cellStyle name="Output 2 8 3 2 6" xfId="27264" xr:uid="{CECA8E87-73E1-4FB9-93ED-94C8A9E0FE40}"/>
    <cellStyle name="Output 2 8 3 3" xfId="22594" xr:uid="{F73889CE-BFB2-49AF-BC5C-E16CE7B91324}"/>
    <cellStyle name="Output 2 8 3 3 2" xfId="25294" xr:uid="{D62255BC-E2DC-4F28-8284-8CF8040929EF}"/>
    <cellStyle name="Output 2 8 3 3 2 2" xfId="30125" xr:uid="{5291A38F-A1FD-442B-BFF5-3DA15C5C353E}"/>
    <cellStyle name="Output 2 8 3 3 3" xfId="28781" xr:uid="{407A6991-E635-4C31-8D33-83A0B59C05B5}"/>
    <cellStyle name="Output 2 8 3 4" xfId="23973" xr:uid="{1BE32D8C-CD25-4DBD-A436-DFA0743B8652}"/>
    <cellStyle name="Output 2 8 3 4 2" xfId="26168" xr:uid="{6674B77F-5278-4BFA-98E4-4C7D34411701}"/>
    <cellStyle name="Output 2 8 3 4 2 2" xfId="30904" xr:uid="{7F247565-D557-4CA7-A2CC-AD15A0AC9D05}"/>
    <cellStyle name="Output 2 8 3 5" xfId="21739" xr:uid="{66C78909-3C44-4412-B147-61C505011FA3}"/>
    <cellStyle name="Output 2 8 3 5 2" xfId="27926" xr:uid="{31DE0C1D-68BB-4FDF-B87B-B93D13B76233}"/>
    <cellStyle name="Output 2 8 3 6" xfId="27055" xr:uid="{05332278-1E67-438E-808D-DEBD57516C1E}"/>
    <cellStyle name="Output 2 8 4" xfId="20600" xr:uid="{00000000-0005-0000-0000-0000D1510000}"/>
    <cellStyle name="Output 2 8 4 2" xfId="21066" xr:uid="{00000000-0005-0000-0000-0000D2510000}"/>
    <cellStyle name="Output 2 8 4 2 2" xfId="22800" xr:uid="{B27F37BC-8F38-44E8-B49A-4C9A2BC8113B}"/>
    <cellStyle name="Output 2 8 4 2 2 2" xfId="25500" xr:uid="{EB4A9F42-B5CB-4072-BD35-AECAF3751C70}"/>
    <cellStyle name="Output 2 8 4 2 2 2 2" xfId="30331" xr:uid="{1912D5BA-0545-4130-A323-4C31F52DF50A}"/>
    <cellStyle name="Output 2 8 4 2 2 3" xfId="28987" xr:uid="{A674927D-1082-4AFB-A08D-93E76A20556B}"/>
    <cellStyle name="Output 2 8 4 2 3" xfId="24183" xr:uid="{11F97A46-972E-40E6-8BE3-F4BB4CAF1926}"/>
    <cellStyle name="Output 2 8 4 2 3 2" xfId="26378" xr:uid="{1C10F684-EE1A-45D5-98F0-8C7DC8896DA4}"/>
    <cellStyle name="Output 2 8 4 2 3 2 2" xfId="31114" xr:uid="{AE2D885D-3193-4BFB-8799-01BBB299FB5A}"/>
    <cellStyle name="Output 2 8 4 2 4" xfId="21945" xr:uid="{1BFA8596-B512-49AF-B9FC-B707F21B2B92}"/>
    <cellStyle name="Output 2 8 4 2 4 2" xfId="28132" xr:uid="{3DE989E4-D3B6-4DD4-8D9F-0FC3C11D8D27}"/>
    <cellStyle name="Output 2 8 4 2 5" xfId="24645" xr:uid="{D3C70C02-5BC1-4226-ACF0-FDEFD14880B3}"/>
    <cellStyle name="Output 2 8 4 2 5 2" xfId="29479" xr:uid="{D760520E-B759-4664-901D-BC990665AD26}"/>
    <cellStyle name="Output 2 8 4 2 6" xfId="27263" xr:uid="{1C9D3DE2-14DC-42A9-962A-3CB8807D304A}"/>
    <cellStyle name="Output 2 8 4 3" xfId="22595" xr:uid="{EFB4AA9D-AAEE-4DD0-8C76-D955215FEC27}"/>
    <cellStyle name="Output 2 8 4 3 2" xfId="25295" xr:uid="{D0EDC67C-5D6B-476F-8741-3FAC9CCA7753}"/>
    <cellStyle name="Output 2 8 4 3 2 2" xfId="30126" xr:uid="{E6B59055-0127-4950-8D54-E5B4FCC367FD}"/>
    <cellStyle name="Output 2 8 4 3 3" xfId="28782" xr:uid="{35514454-F11E-4C75-A57C-08C0F0D9A9A6}"/>
    <cellStyle name="Output 2 8 4 4" xfId="23974" xr:uid="{A4ED23F4-12AA-4BDB-8D17-069D971E39B2}"/>
    <cellStyle name="Output 2 8 4 4 2" xfId="26169" xr:uid="{17365619-8DA5-42F3-B27B-EE372AC3AEA9}"/>
    <cellStyle name="Output 2 8 4 4 2 2" xfId="30905" xr:uid="{2D7BD7C5-EF1A-495D-8C26-809BB7B0F32C}"/>
    <cellStyle name="Output 2 8 4 5" xfId="21740" xr:uid="{1C89EA0C-519B-4CE3-BA42-74892CDBE0E9}"/>
    <cellStyle name="Output 2 8 4 5 2" xfId="27927" xr:uid="{F69311DB-4FBE-4288-9C95-B6EFB1AE4F5A}"/>
    <cellStyle name="Output 2 8 4 6" xfId="27056" xr:uid="{8898CD86-F781-40F7-9B6D-A645CB1CF9F7}"/>
    <cellStyle name="Output 2 8 5" xfId="20601" xr:uid="{00000000-0005-0000-0000-0000D3510000}"/>
    <cellStyle name="Output 2 8 5 2" xfId="21065" xr:uid="{00000000-0005-0000-0000-0000D4510000}"/>
    <cellStyle name="Output 2 8 5 2 2" xfId="22799" xr:uid="{B04ABC6B-BF94-412A-9578-E6070224FBE6}"/>
    <cellStyle name="Output 2 8 5 2 2 2" xfId="25499" xr:uid="{0FFC7451-0170-40A5-B94F-440F863A39C3}"/>
    <cellStyle name="Output 2 8 5 2 2 2 2" xfId="30330" xr:uid="{D33C2F23-2F17-42FB-AB80-359DF13E35A1}"/>
    <cellStyle name="Output 2 8 5 2 2 3" xfId="28986" xr:uid="{A7E25D16-5D98-498C-83F5-941AF010272A}"/>
    <cellStyle name="Output 2 8 5 2 3" xfId="24182" xr:uid="{8DE81E0B-827C-41DA-A122-9A2A7F557935}"/>
    <cellStyle name="Output 2 8 5 2 3 2" xfId="26377" xr:uid="{08E19A63-5CE7-40E6-B7E0-EFF31762FF3F}"/>
    <cellStyle name="Output 2 8 5 2 3 2 2" xfId="31113" xr:uid="{B138B836-7334-4AAD-980A-1298B8C371C0}"/>
    <cellStyle name="Output 2 8 5 2 4" xfId="21944" xr:uid="{34440460-F17D-4AB8-9287-45731D290738}"/>
    <cellStyle name="Output 2 8 5 2 4 2" xfId="28131" xr:uid="{B2BBFD9E-118A-4ED2-9C6F-62FBE83996CB}"/>
    <cellStyle name="Output 2 8 5 2 5" xfId="24644" xr:uid="{A9AB2B11-F7D7-4479-832A-7EC9599243A2}"/>
    <cellStyle name="Output 2 8 5 2 5 2" xfId="29478" xr:uid="{646486E0-B294-40C1-8EE2-4EAA550F7816}"/>
    <cellStyle name="Output 2 8 5 2 6" xfId="27262" xr:uid="{B1D63BE4-0215-4DB8-852C-5089D5BADD27}"/>
    <cellStyle name="Output 2 8 5 3" xfId="22596" xr:uid="{3B3326DF-D48B-454D-A710-BEC6AC83D9C6}"/>
    <cellStyle name="Output 2 8 5 3 2" xfId="25296" xr:uid="{652F143C-EDDF-4703-8B8E-80C9B1BB71E6}"/>
    <cellStyle name="Output 2 8 5 3 2 2" xfId="30127" xr:uid="{A94E5FFA-2842-4A3D-9CA6-97B27C70FD58}"/>
    <cellStyle name="Output 2 8 5 3 3" xfId="28783" xr:uid="{65F08BD4-1241-4A27-A43D-E0FC48A1A5FA}"/>
    <cellStyle name="Output 2 8 5 4" xfId="23975" xr:uid="{BAE165B3-C5C6-4CB2-8FAA-7DCF9180101E}"/>
    <cellStyle name="Output 2 8 5 4 2" xfId="26170" xr:uid="{CAD1DBA5-CD81-451E-97BC-827665761939}"/>
    <cellStyle name="Output 2 8 5 4 2 2" xfId="30906" xr:uid="{87732B35-0643-411A-A55D-B056293F3479}"/>
    <cellStyle name="Output 2 8 5 5" xfId="21741" xr:uid="{8224D200-5DC4-4EB8-9D06-DA643CA05F92}"/>
    <cellStyle name="Output 2 8 5 5 2" xfId="27928" xr:uid="{5527E78B-9E59-4BC5-9E0C-E23C969C4EEB}"/>
    <cellStyle name="Output 2 8 5 6" xfId="27057" xr:uid="{47C0EAC1-F5F3-41EC-AA6D-F78AD7275659}"/>
    <cellStyle name="Output 2 9" xfId="20602" xr:uid="{00000000-0005-0000-0000-0000D5510000}"/>
    <cellStyle name="Output 2 9 2" xfId="20603" xr:uid="{00000000-0005-0000-0000-0000D6510000}"/>
    <cellStyle name="Output 2 9 2 2" xfId="21064" xr:uid="{00000000-0005-0000-0000-0000D7510000}"/>
    <cellStyle name="Output 2 9 2 2 2" xfId="22798" xr:uid="{766216A9-3E8D-4114-B785-C6A980C469BD}"/>
    <cellStyle name="Output 2 9 2 2 2 2" xfId="25498" xr:uid="{B59DD729-66D0-48F1-9027-82B75A223A25}"/>
    <cellStyle name="Output 2 9 2 2 2 2 2" xfId="30329" xr:uid="{0A3C929C-60F1-4FAD-8D27-79301392D9A9}"/>
    <cellStyle name="Output 2 9 2 2 2 3" xfId="28985" xr:uid="{97499FF1-E088-4B2A-9838-4D0189F397EA}"/>
    <cellStyle name="Output 2 9 2 2 3" xfId="24181" xr:uid="{B97839AD-8B94-453F-A549-2BFA9DCE8C50}"/>
    <cellStyle name="Output 2 9 2 2 3 2" xfId="26376" xr:uid="{FBD19F98-93D0-4DC8-B618-1DC953B36AFC}"/>
    <cellStyle name="Output 2 9 2 2 3 2 2" xfId="31112" xr:uid="{5330E209-55AC-48D4-82F2-7EBF064F02E9}"/>
    <cellStyle name="Output 2 9 2 2 4" xfId="21943" xr:uid="{731F8ED6-0CF5-4B99-A30A-3A339452BB7B}"/>
    <cellStyle name="Output 2 9 2 2 4 2" xfId="28130" xr:uid="{F664605E-AAD2-4B4D-B55C-0409F7205DD5}"/>
    <cellStyle name="Output 2 9 2 2 5" xfId="24643" xr:uid="{D5006309-8C5B-4A54-A76A-7FB826A84AF0}"/>
    <cellStyle name="Output 2 9 2 2 5 2" xfId="29477" xr:uid="{C8D3C4BE-3CE7-4022-BA34-B417DAC4757D}"/>
    <cellStyle name="Output 2 9 2 2 6" xfId="27261" xr:uid="{748C126E-FBDD-44C4-AEA4-EA406FC172CC}"/>
    <cellStyle name="Output 2 9 2 3" xfId="22597" xr:uid="{EC7F0F86-F2E3-4A93-A812-05B6F8CFF215}"/>
    <cellStyle name="Output 2 9 2 3 2" xfId="25297" xr:uid="{D5697A7A-DC7B-4955-8B21-F1AB012A3027}"/>
    <cellStyle name="Output 2 9 2 3 2 2" xfId="30128" xr:uid="{D0C7FA13-EE14-40ED-89B7-1830AB199234}"/>
    <cellStyle name="Output 2 9 2 3 3" xfId="28784" xr:uid="{48B4CB3E-F4E3-430B-9B93-6AA47C4682C6}"/>
    <cellStyle name="Output 2 9 2 4" xfId="23976" xr:uid="{6A3E57B1-6600-440D-BDAA-70E26C002BA3}"/>
    <cellStyle name="Output 2 9 2 4 2" xfId="26171" xr:uid="{7E2CAA88-33D7-43A8-80A8-A40FC123FA95}"/>
    <cellStyle name="Output 2 9 2 4 2 2" xfId="30907" xr:uid="{62E4071F-2D2A-47E5-8DB3-815DF6D7AA10}"/>
    <cellStyle name="Output 2 9 2 5" xfId="21742" xr:uid="{9A292C58-58F1-4AAF-ACA6-74FEFA5DFE13}"/>
    <cellStyle name="Output 2 9 2 5 2" xfId="27929" xr:uid="{A379BB00-5DD7-4BCE-8F6E-5562AD4C2A91}"/>
    <cellStyle name="Output 2 9 2 6" xfId="27058" xr:uid="{D4A7A546-8F0B-47A6-B6AA-7FBFE0930464}"/>
    <cellStyle name="Output 2 9 3" xfId="20604" xr:uid="{00000000-0005-0000-0000-0000D8510000}"/>
    <cellStyle name="Output 2 9 3 2" xfId="21063" xr:uid="{00000000-0005-0000-0000-0000D9510000}"/>
    <cellStyle name="Output 2 9 3 2 2" xfId="22797" xr:uid="{7BACB149-E89F-4ABE-97AC-637D8AE1DA8E}"/>
    <cellStyle name="Output 2 9 3 2 2 2" xfId="25497" xr:uid="{39D2C25A-A569-4115-9AF2-CEC74368F790}"/>
    <cellStyle name="Output 2 9 3 2 2 2 2" xfId="30328" xr:uid="{AC032885-7C3C-406F-8BFF-E3673753F7C3}"/>
    <cellStyle name="Output 2 9 3 2 2 3" xfId="28984" xr:uid="{2BE6BDE7-ADB1-45AB-A4AE-997BDE04CCEA}"/>
    <cellStyle name="Output 2 9 3 2 3" xfId="24180" xr:uid="{8A8DB86A-18F0-4595-9526-59541446A9B9}"/>
    <cellStyle name="Output 2 9 3 2 3 2" xfId="26375" xr:uid="{B06C4BF4-FBA4-4D41-A348-F89A36A12B09}"/>
    <cellStyle name="Output 2 9 3 2 3 2 2" xfId="31111" xr:uid="{5B387446-FB18-42AB-BE40-53C3D95884DA}"/>
    <cellStyle name="Output 2 9 3 2 4" xfId="21942" xr:uid="{658BCC85-5BE8-4B4B-BAC6-43918E525FA9}"/>
    <cellStyle name="Output 2 9 3 2 4 2" xfId="28129" xr:uid="{DF33C197-BAF0-442A-80A3-4D557F1AFE71}"/>
    <cellStyle name="Output 2 9 3 2 5" xfId="24642" xr:uid="{E3C722A1-A690-4F7D-ADC1-6CD6EFB22FA0}"/>
    <cellStyle name="Output 2 9 3 2 5 2" xfId="29476" xr:uid="{E3B873B0-9D80-4009-B788-F2155D64C14B}"/>
    <cellStyle name="Output 2 9 3 2 6" xfId="27260" xr:uid="{7BB7B169-4434-4AA9-8D55-508800594261}"/>
    <cellStyle name="Output 2 9 3 3" xfId="22598" xr:uid="{35468640-E5E3-445C-B2B9-1BA58F0BB5EE}"/>
    <cellStyle name="Output 2 9 3 3 2" xfId="25298" xr:uid="{5E947750-2C95-4DA0-B7A8-0623C5953B4F}"/>
    <cellStyle name="Output 2 9 3 3 2 2" xfId="30129" xr:uid="{63A6A597-1A06-42BA-A507-F8662BB363A9}"/>
    <cellStyle name="Output 2 9 3 3 3" xfId="28785" xr:uid="{E92161D0-8384-49EB-8D7C-4494E6F0141A}"/>
    <cellStyle name="Output 2 9 3 4" xfId="23977" xr:uid="{1B8DCE03-EED2-4C1E-91DE-58344869E931}"/>
    <cellStyle name="Output 2 9 3 4 2" xfId="26172" xr:uid="{5841CF59-E076-45C2-A465-9F3E4E2BF013}"/>
    <cellStyle name="Output 2 9 3 4 2 2" xfId="30908" xr:uid="{D9C62B33-6A3C-4810-A002-1C5E65F198C6}"/>
    <cellStyle name="Output 2 9 3 5" xfId="21743" xr:uid="{1D4135CE-F96A-48A1-AE66-8766DDBB659F}"/>
    <cellStyle name="Output 2 9 3 5 2" xfId="27930" xr:uid="{61801898-AB79-4A11-961F-86F7A95A2D31}"/>
    <cellStyle name="Output 2 9 3 6" xfId="27059" xr:uid="{3BF2FC6F-759F-4595-8635-2D6FB1F5DDE5}"/>
    <cellStyle name="Output 2 9 4" xfId="20605" xr:uid="{00000000-0005-0000-0000-0000DA510000}"/>
    <cellStyle name="Output 2 9 4 2" xfId="21062" xr:uid="{00000000-0005-0000-0000-0000DB510000}"/>
    <cellStyle name="Output 2 9 4 2 2" xfId="22796" xr:uid="{691701A3-98EC-4789-A476-AC7D9EC172F5}"/>
    <cellStyle name="Output 2 9 4 2 2 2" xfId="25496" xr:uid="{4CEC30A9-56EB-4957-B259-DB44C6AD52FB}"/>
    <cellStyle name="Output 2 9 4 2 2 2 2" xfId="30327" xr:uid="{54E6D5CE-D6C0-41B7-AC1E-F3A86A39BD39}"/>
    <cellStyle name="Output 2 9 4 2 2 3" xfId="28983" xr:uid="{73D1F9DA-5193-4E6A-87A2-F7D72FBCC90A}"/>
    <cellStyle name="Output 2 9 4 2 3" xfId="24179" xr:uid="{FDC23B69-F06A-4653-A547-FDD16E822C09}"/>
    <cellStyle name="Output 2 9 4 2 3 2" xfId="26374" xr:uid="{D61A04B3-6964-4082-9C01-16B43F638C18}"/>
    <cellStyle name="Output 2 9 4 2 3 2 2" xfId="31110" xr:uid="{CA295C29-30EF-46B4-B1CE-69ED68E44A6B}"/>
    <cellStyle name="Output 2 9 4 2 4" xfId="21941" xr:uid="{EFA55DBF-D948-42E0-8E3C-15000C48978D}"/>
    <cellStyle name="Output 2 9 4 2 4 2" xfId="28128" xr:uid="{6FB4F7A4-839F-4795-A772-703895559FBD}"/>
    <cellStyle name="Output 2 9 4 2 5" xfId="24641" xr:uid="{568256AD-5B2F-4BD4-B16B-AF1489E2D435}"/>
    <cellStyle name="Output 2 9 4 2 5 2" xfId="29475" xr:uid="{940F2A7F-8EEB-43D5-92DE-1AD0491ABF29}"/>
    <cellStyle name="Output 2 9 4 2 6" xfId="27259" xr:uid="{1389A2F4-D8FF-4DDF-989D-BB043DCF19A2}"/>
    <cellStyle name="Output 2 9 4 3" xfId="22599" xr:uid="{AA3FF3A4-A89A-4ADA-8FE0-CFD8DDB6F4E1}"/>
    <cellStyle name="Output 2 9 4 3 2" xfId="25299" xr:uid="{A6B85693-C83D-4481-8566-1DD406C97C2E}"/>
    <cellStyle name="Output 2 9 4 3 2 2" xfId="30130" xr:uid="{BB54AEDC-D3D3-44C9-81C5-FEC279581BC9}"/>
    <cellStyle name="Output 2 9 4 3 3" xfId="28786" xr:uid="{70A8B943-76B1-4D49-BEE1-A8BEE1FB4CD1}"/>
    <cellStyle name="Output 2 9 4 4" xfId="23978" xr:uid="{BE17CDD2-9AB2-4CB4-8937-3BA4B67C401C}"/>
    <cellStyle name="Output 2 9 4 4 2" xfId="26173" xr:uid="{D1997336-67D2-462F-80DD-8CD3246A717E}"/>
    <cellStyle name="Output 2 9 4 4 2 2" xfId="30909" xr:uid="{9588C5D9-169B-4047-BADA-8527EC2E31D7}"/>
    <cellStyle name="Output 2 9 4 5" xfId="21744" xr:uid="{904800F9-D25C-433F-B037-AE4BD12621E3}"/>
    <cellStyle name="Output 2 9 4 5 2" xfId="27931" xr:uid="{1B5958B3-98ED-4FAA-B57B-7AA63461CCE9}"/>
    <cellStyle name="Output 2 9 4 6" xfId="27060" xr:uid="{468ED0DD-FD2B-4249-BBFE-E7700AC32BE4}"/>
    <cellStyle name="Output 2 9 5" xfId="20606" xr:uid="{00000000-0005-0000-0000-0000DC510000}"/>
    <cellStyle name="Output 2 9 5 2" xfId="21061" xr:uid="{00000000-0005-0000-0000-0000DD510000}"/>
    <cellStyle name="Output 2 9 5 2 2" xfId="22795" xr:uid="{F4624DAA-B81F-43FA-BF06-20345DFA5AA0}"/>
    <cellStyle name="Output 2 9 5 2 2 2" xfId="25495" xr:uid="{093E4E9C-83D2-4CCF-AE32-BA6C28342858}"/>
    <cellStyle name="Output 2 9 5 2 2 2 2" xfId="30326" xr:uid="{2B66A1C9-AD93-4C80-8C6F-911A533B0C9D}"/>
    <cellStyle name="Output 2 9 5 2 2 3" xfId="28982" xr:uid="{ED09A780-CE9D-4BD4-BCB1-D044F427F7AE}"/>
    <cellStyle name="Output 2 9 5 2 3" xfId="24178" xr:uid="{C1F8A4D5-ADB9-43D3-917B-3981CDBC4B52}"/>
    <cellStyle name="Output 2 9 5 2 3 2" xfId="26373" xr:uid="{CBC420B4-6997-49A8-9D04-1B90ACACB3B2}"/>
    <cellStyle name="Output 2 9 5 2 3 2 2" xfId="31109" xr:uid="{AB566998-A932-493D-AF6F-199A6EAE398C}"/>
    <cellStyle name="Output 2 9 5 2 4" xfId="21940" xr:uid="{D7770745-31EE-4D83-8EFB-C283CF01B2C3}"/>
    <cellStyle name="Output 2 9 5 2 4 2" xfId="28127" xr:uid="{A50C29ED-6C53-4DD9-85DA-D38A4DCC1DDF}"/>
    <cellStyle name="Output 2 9 5 2 5" xfId="24640" xr:uid="{45BA8EDC-9200-4743-97C2-89DD774C007B}"/>
    <cellStyle name="Output 2 9 5 2 5 2" xfId="29474" xr:uid="{8FB1141C-E84E-49D8-849E-F277C9C5CEAB}"/>
    <cellStyle name="Output 2 9 5 2 6" xfId="27258" xr:uid="{BE0152FF-A51A-49EE-8A0F-D6A81C3BF010}"/>
    <cellStyle name="Output 2 9 5 3" xfId="22600" xr:uid="{000AE234-7127-4EBF-A52A-96BC84186899}"/>
    <cellStyle name="Output 2 9 5 3 2" xfId="25300" xr:uid="{53001D5C-AEBE-46B2-BCF6-B84EB75C983A}"/>
    <cellStyle name="Output 2 9 5 3 2 2" xfId="30131" xr:uid="{50894DC2-984D-48E6-89A6-6178542FAC6B}"/>
    <cellStyle name="Output 2 9 5 3 3" xfId="28787" xr:uid="{8D1E39C5-09AC-42DB-B936-F3E9DE0C5A98}"/>
    <cellStyle name="Output 2 9 5 4" xfId="23979" xr:uid="{145E1BB0-C7C4-4600-A155-4C47F9BFEFEB}"/>
    <cellStyle name="Output 2 9 5 4 2" xfId="26174" xr:uid="{7F230DCA-B87F-4057-8240-3549011940ED}"/>
    <cellStyle name="Output 2 9 5 4 2 2" xfId="30910" xr:uid="{FBA17448-6896-4597-A13D-6DD4E4B95FB5}"/>
    <cellStyle name="Output 2 9 5 5" xfId="21745" xr:uid="{DBBD0636-F164-44CD-892C-E523A30C7CEC}"/>
    <cellStyle name="Output 2 9 5 5 2" xfId="27932" xr:uid="{6AC4CC5A-53EE-4390-9086-EA424ECE858A}"/>
    <cellStyle name="Output 2 9 5 6" xfId="27061" xr:uid="{D791E2DB-2259-4327-AD6F-3C3BB4BC40A9}"/>
    <cellStyle name="Output 3" xfId="20607" xr:uid="{00000000-0005-0000-0000-0000DE510000}"/>
    <cellStyle name="Output 3 2" xfId="20608" xr:uid="{00000000-0005-0000-0000-0000DF510000}"/>
    <cellStyle name="Output 3 2 2" xfId="21059" xr:uid="{00000000-0005-0000-0000-0000E0510000}"/>
    <cellStyle name="Output 3 2 2 2" xfId="22793" xr:uid="{77D95E14-A8D3-41E9-913B-0F2BF570B57E}"/>
    <cellStyle name="Output 3 2 2 2 2" xfId="25493" xr:uid="{A45D723E-73A4-410B-B02C-BA27B6D42C6F}"/>
    <cellStyle name="Output 3 2 2 2 2 2" xfId="30324" xr:uid="{81D6CE48-BB17-4E81-AB13-BE0E7B466938}"/>
    <cellStyle name="Output 3 2 2 2 3" xfId="28980" xr:uid="{AA38BBA3-3892-41C0-B0E1-CE3F37F785E2}"/>
    <cellStyle name="Output 3 2 2 3" xfId="24176" xr:uid="{26DA6FC4-F2AB-4A19-B2DF-9A762DD73806}"/>
    <cellStyle name="Output 3 2 2 3 2" xfId="26371" xr:uid="{B0DC0B98-9C9F-4DBF-905D-A91CEBCC3385}"/>
    <cellStyle name="Output 3 2 2 3 2 2" xfId="31107" xr:uid="{F1527044-1648-4CAE-941D-A51FEA37DF36}"/>
    <cellStyle name="Output 3 2 2 4" xfId="21938" xr:uid="{0B735E3D-7FBB-4279-808A-342BEDF8C6AC}"/>
    <cellStyle name="Output 3 2 2 4 2" xfId="28125" xr:uid="{D5D249C3-22C1-496B-8C3E-955C8788237D}"/>
    <cellStyle name="Output 3 2 2 5" xfId="24638" xr:uid="{BF3CD45D-A8BA-44EA-91AE-66FDAD2A9AFB}"/>
    <cellStyle name="Output 3 2 2 5 2" xfId="29472" xr:uid="{4EA7B160-1AC4-4318-BD3A-EF5847E4F286}"/>
    <cellStyle name="Output 3 2 2 6" xfId="27256" xr:uid="{9C879AFE-F913-4949-831D-AC8D2004D55C}"/>
    <cellStyle name="Output 3 2 3" xfId="22602" xr:uid="{57A6DF0E-1800-4A73-A681-C7812D230F44}"/>
    <cellStyle name="Output 3 2 3 2" xfId="25302" xr:uid="{B7851611-DEF6-41B5-899C-19ADF96946AB}"/>
    <cellStyle name="Output 3 2 3 2 2" xfId="30133" xr:uid="{27395109-EB80-464E-BD78-EE8D3B0EA41D}"/>
    <cellStyle name="Output 3 2 3 3" xfId="28789" xr:uid="{D84E291D-EEC2-4303-B642-714802B82412}"/>
    <cellStyle name="Output 3 2 4" xfId="23981" xr:uid="{369D79FF-6F59-433D-AD8B-809DB54EE7E0}"/>
    <cellStyle name="Output 3 2 4 2" xfId="26176" xr:uid="{2D87F6A8-4870-4D8A-8FAF-F1C811594E9D}"/>
    <cellStyle name="Output 3 2 4 2 2" xfId="30912" xr:uid="{8ABA32AF-8B65-47F8-95BE-7FB34A7141AE}"/>
    <cellStyle name="Output 3 2 5" xfId="21747" xr:uid="{F2BD9280-3E8A-47C3-AD29-7D527802B2CB}"/>
    <cellStyle name="Output 3 2 5 2" xfId="27934" xr:uid="{6B97FE4A-9568-4084-90BA-6B6682EDC1D5}"/>
    <cellStyle name="Output 3 2 6" xfId="27063" xr:uid="{C301432B-03DD-403E-AFD2-3793330D2DE1}"/>
    <cellStyle name="Output 3 3" xfId="20609" xr:uid="{00000000-0005-0000-0000-0000E1510000}"/>
    <cellStyle name="Output 3 3 2" xfId="21058" xr:uid="{00000000-0005-0000-0000-0000E2510000}"/>
    <cellStyle name="Output 3 3 2 2" xfId="22792" xr:uid="{716DBA7D-2835-4256-8861-DFBFEBE0D6D9}"/>
    <cellStyle name="Output 3 3 2 2 2" xfId="25492" xr:uid="{7AAE212F-7595-4533-8A42-180AF16F0B47}"/>
    <cellStyle name="Output 3 3 2 2 2 2" xfId="30323" xr:uid="{AC81A7B2-CF00-4241-99B4-1673F971DACA}"/>
    <cellStyle name="Output 3 3 2 2 3" xfId="28979" xr:uid="{C169DD50-7750-4F2B-A67F-646270B32715}"/>
    <cellStyle name="Output 3 3 2 3" xfId="24175" xr:uid="{03A3055D-C23E-4761-875D-8CF264134DF5}"/>
    <cellStyle name="Output 3 3 2 3 2" xfId="26370" xr:uid="{A91D1247-0B2B-4646-99DB-4FB1357A3BB2}"/>
    <cellStyle name="Output 3 3 2 3 2 2" xfId="31106" xr:uid="{898F574A-4ADA-4920-BB35-CB8B3DDD9440}"/>
    <cellStyle name="Output 3 3 2 4" xfId="21937" xr:uid="{83B0CF5A-75AE-4C66-9F2D-27D91BBEB36C}"/>
    <cellStyle name="Output 3 3 2 4 2" xfId="28124" xr:uid="{EE242397-157C-40FC-9084-8B3E2A97E913}"/>
    <cellStyle name="Output 3 3 2 5" xfId="24637" xr:uid="{F9D730CF-D348-4CFF-AB8E-0201062B0187}"/>
    <cellStyle name="Output 3 3 2 5 2" xfId="29471" xr:uid="{6B19A9C3-FE23-4729-BB3B-AF5475DC15A3}"/>
    <cellStyle name="Output 3 3 2 6" xfId="27255" xr:uid="{FC7E996F-9EF6-4A5C-994B-2B91F581896D}"/>
    <cellStyle name="Output 3 3 3" xfId="22603" xr:uid="{C984716E-EBB8-4402-BDEF-3BE2A96440A9}"/>
    <cellStyle name="Output 3 3 3 2" xfId="25303" xr:uid="{1717F9F0-EC81-4631-891F-0454C1734613}"/>
    <cellStyle name="Output 3 3 3 2 2" xfId="30134" xr:uid="{28D249C2-C709-4133-BE5F-A42F76EA77CB}"/>
    <cellStyle name="Output 3 3 3 3" xfId="28790" xr:uid="{810D1DCA-346E-4439-97DF-0A2E21E7A79F}"/>
    <cellStyle name="Output 3 3 4" xfId="23982" xr:uid="{B358A997-93A6-4DCE-A93A-529C95B2A45F}"/>
    <cellStyle name="Output 3 3 4 2" xfId="26177" xr:uid="{295B6B75-377E-4D3F-86DE-01E5AEEE1E38}"/>
    <cellStyle name="Output 3 3 4 2 2" xfId="30913" xr:uid="{DD4744C7-F565-44A6-999F-A45AEC1CDCDE}"/>
    <cellStyle name="Output 3 3 5" xfId="21748" xr:uid="{52A5E39D-BCFA-4C5A-9C34-C4C337A37AC8}"/>
    <cellStyle name="Output 3 3 5 2" xfId="27935" xr:uid="{85C15D80-AA96-4E69-81FD-CAF3F4701B79}"/>
    <cellStyle name="Output 3 3 6" xfId="27064" xr:uid="{B6075FC0-6BD6-4BD0-9213-B9850A464010}"/>
    <cellStyle name="Output 3 4" xfId="21060" xr:uid="{00000000-0005-0000-0000-0000E3510000}"/>
    <cellStyle name="Output 3 4 2" xfId="22794" xr:uid="{809346A3-D32A-4979-AE5A-5D4685C5E839}"/>
    <cellStyle name="Output 3 4 2 2" xfId="25494" xr:uid="{6DC93DCE-1342-4DF5-9465-F65F1E6094F7}"/>
    <cellStyle name="Output 3 4 2 2 2" xfId="30325" xr:uid="{0DBD2863-A91A-4247-88F5-1E33A89E8E74}"/>
    <cellStyle name="Output 3 4 2 3" xfId="28981" xr:uid="{3C172EBA-310F-4D41-B894-E214F7BCE4E1}"/>
    <cellStyle name="Output 3 4 3" xfId="24177" xr:uid="{B9AFD3B1-0E38-479F-849E-20313A53E587}"/>
    <cellStyle name="Output 3 4 3 2" xfId="26372" xr:uid="{9E519348-4999-4B20-9F74-C4D4BB19561E}"/>
    <cellStyle name="Output 3 4 3 2 2" xfId="31108" xr:uid="{485D7CD8-D755-4E8E-9360-2BC8498F4EFD}"/>
    <cellStyle name="Output 3 4 4" xfId="21939" xr:uid="{FB3FA787-079A-433C-AA02-3F78ABEFB5E3}"/>
    <cellStyle name="Output 3 4 4 2" xfId="28126" xr:uid="{84B2C23E-226B-4EDB-AB22-9767885D3542}"/>
    <cellStyle name="Output 3 4 5" xfId="24639" xr:uid="{7BFB61BC-8A8A-447E-81AE-51EF0CF02BD1}"/>
    <cellStyle name="Output 3 4 5 2" xfId="29473" xr:uid="{C58BD3D8-ABC0-4950-A060-CB084F6EB18C}"/>
    <cellStyle name="Output 3 4 6" xfId="27257" xr:uid="{6FE82C67-F01D-4AC3-9E3D-B58757E4D694}"/>
    <cellStyle name="Output 3 5" xfId="22601" xr:uid="{8F257C5D-2639-4391-A6ED-BA3F45576EA7}"/>
    <cellStyle name="Output 3 5 2" xfId="25301" xr:uid="{E652606B-2E66-49A3-ACA0-8AD27E37A5AE}"/>
    <cellStyle name="Output 3 5 2 2" xfId="30132" xr:uid="{188E356B-D38B-4EE3-98FF-403AC56F26A7}"/>
    <cellStyle name="Output 3 5 3" xfId="28788" xr:uid="{41824974-D66B-433B-B200-5418415BE974}"/>
    <cellStyle name="Output 3 6" xfId="23980" xr:uid="{B159A567-4449-4300-97AD-74FC1B3F64E5}"/>
    <cellStyle name="Output 3 6 2" xfId="26175" xr:uid="{A678E507-1D73-4EC1-A9EB-DC677D821F01}"/>
    <cellStyle name="Output 3 6 2 2" xfId="30911" xr:uid="{21581409-FFC2-4892-B053-F8C58B0111A2}"/>
    <cellStyle name="Output 3 7" xfId="21746" xr:uid="{C241B679-9C18-4DBD-8C81-D1CD9AB41C76}"/>
    <cellStyle name="Output 3 7 2" xfId="27933" xr:uid="{B4B7DDE9-4B2B-4215-963D-456DCF14B722}"/>
    <cellStyle name="Output 3 8" xfId="27062" xr:uid="{B31AD9E0-E737-4EAA-B582-C8AE1B2CE7B1}"/>
    <cellStyle name="Output 4" xfId="20610" xr:uid="{00000000-0005-0000-0000-0000E4510000}"/>
    <cellStyle name="Output 4 2" xfId="20611" xr:uid="{00000000-0005-0000-0000-0000E5510000}"/>
    <cellStyle name="Output 4 2 2" xfId="21056" xr:uid="{00000000-0005-0000-0000-0000E6510000}"/>
    <cellStyle name="Output 4 2 2 2" xfId="22790" xr:uid="{A2D3F1A6-6817-442E-B47B-C4C75907A726}"/>
    <cellStyle name="Output 4 2 2 2 2" xfId="25490" xr:uid="{CC7D6870-28B4-4754-A600-D5B9FF47AD65}"/>
    <cellStyle name="Output 4 2 2 2 2 2" xfId="30321" xr:uid="{71E3C053-1750-4B86-B780-AE1EEDDCD5DE}"/>
    <cellStyle name="Output 4 2 2 2 3" xfId="28977" xr:uid="{F4583AD8-4CC4-4BE0-A554-C6A6A7B8FF7C}"/>
    <cellStyle name="Output 4 2 2 3" xfId="24173" xr:uid="{C1C8976B-206D-4965-B6BB-B4D116FBEECA}"/>
    <cellStyle name="Output 4 2 2 3 2" xfId="26368" xr:uid="{776C7196-59F7-448E-ADE8-32311EFED279}"/>
    <cellStyle name="Output 4 2 2 3 2 2" xfId="31104" xr:uid="{50EFFB49-E6C8-4DAD-A26A-60B66DC4D195}"/>
    <cellStyle name="Output 4 2 2 4" xfId="21935" xr:uid="{5F0EED03-4AE0-4A34-BBBB-CE6DBE8FF3D0}"/>
    <cellStyle name="Output 4 2 2 4 2" xfId="28122" xr:uid="{106031C2-4323-467D-A989-F0ECECF58452}"/>
    <cellStyle name="Output 4 2 2 5" xfId="24635" xr:uid="{F0778F42-9D52-4FCF-A664-A490D8EA3B37}"/>
    <cellStyle name="Output 4 2 2 5 2" xfId="29469" xr:uid="{0E266F5D-F2D6-4ED1-90D8-496F1E77E7A7}"/>
    <cellStyle name="Output 4 2 2 6" xfId="27253" xr:uid="{AF17C7C2-0ABC-4F24-B065-345FC3D86582}"/>
    <cellStyle name="Output 4 2 3" xfId="22605" xr:uid="{67C7E0D5-0E1F-4D12-B48C-2E246AF0DA2B}"/>
    <cellStyle name="Output 4 2 3 2" xfId="25305" xr:uid="{CE7F9686-959C-4DF7-A24A-9172199BDAEE}"/>
    <cellStyle name="Output 4 2 3 2 2" xfId="30136" xr:uid="{BB202937-8D1B-4D62-ABED-6AE651BF2E36}"/>
    <cellStyle name="Output 4 2 3 3" xfId="28792" xr:uid="{6CA7AE68-5A42-4812-9BEF-FD87A3F9CCBB}"/>
    <cellStyle name="Output 4 2 4" xfId="23984" xr:uid="{CF738060-8AAF-4586-B963-FF7F006C3573}"/>
    <cellStyle name="Output 4 2 4 2" xfId="26179" xr:uid="{E99EA550-686E-4A0C-87D3-7EA16BDFA830}"/>
    <cellStyle name="Output 4 2 4 2 2" xfId="30915" xr:uid="{74A2CA52-FB2C-4B6B-951A-B4BD4F9EF567}"/>
    <cellStyle name="Output 4 2 5" xfId="21750" xr:uid="{B6EDDB2D-9A76-4E97-A1B0-4A36E0C2ABE5}"/>
    <cellStyle name="Output 4 2 5 2" xfId="27937" xr:uid="{54A40EF9-D617-4B85-924B-327B95C82417}"/>
    <cellStyle name="Output 4 2 6" xfId="27066" xr:uid="{12B1ED30-79B3-4FAE-B17B-FA994C3169FA}"/>
    <cellStyle name="Output 4 3" xfId="20612" xr:uid="{00000000-0005-0000-0000-0000E7510000}"/>
    <cellStyle name="Output 4 3 2" xfId="21055" xr:uid="{00000000-0005-0000-0000-0000E8510000}"/>
    <cellStyle name="Output 4 3 2 2" xfId="22789" xr:uid="{FBA35A92-AFC7-4BAD-AA5A-075CEB7A880D}"/>
    <cellStyle name="Output 4 3 2 2 2" xfId="25489" xr:uid="{DC579FCA-847F-4A1A-BC41-FE657B1474C5}"/>
    <cellStyle name="Output 4 3 2 2 2 2" xfId="30320" xr:uid="{0C271C2D-4545-4DDA-B219-73A9AA745711}"/>
    <cellStyle name="Output 4 3 2 2 3" xfId="28976" xr:uid="{880E7AAF-35F0-46BD-9FA9-E64F42839168}"/>
    <cellStyle name="Output 4 3 2 3" xfId="24172" xr:uid="{BDCC9221-9EA5-44A8-804A-84844C7E64C9}"/>
    <cellStyle name="Output 4 3 2 3 2" xfId="26367" xr:uid="{8AFBBD9C-D5E1-46BB-A8AF-AB2ED09F3CEC}"/>
    <cellStyle name="Output 4 3 2 3 2 2" xfId="31103" xr:uid="{36D24833-33CE-4A2D-85B5-E7791CC82C1B}"/>
    <cellStyle name="Output 4 3 2 4" xfId="21934" xr:uid="{64F531D0-A94F-4186-9F46-69C24FF1B048}"/>
    <cellStyle name="Output 4 3 2 4 2" xfId="28121" xr:uid="{9A2E001E-4278-4D8B-9B0A-5A96ACE6DF49}"/>
    <cellStyle name="Output 4 3 2 5" xfId="24634" xr:uid="{B8E36528-1307-48B6-8214-E443C1EA5F82}"/>
    <cellStyle name="Output 4 3 2 5 2" xfId="29468" xr:uid="{4E3523FB-A60D-4C97-8994-16D0A5E31673}"/>
    <cellStyle name="Output 4 3 2 6" xfId="27252" xr:uid="{0C141AB3-B939-4929-B754-77A4F92705DB}"/>
    <cellStyle name="Output 4 3 3" xfId="22606" xr:uid="{7C214417-A6AD-4ADA-A694-3690C3601A23}"/>
    <cellStyle name="Output 4 3 3 2" xfId="25306" xr:uid="{C4BF9753-AB22-486A-8AA9-A07AFDFAF72D}"/>
    <cellStyle name="Output 4 3 3 2 2" xfId="30137" xr:uid="{D68D0ED6-DABD-42D4-8F04-320D2E9E6BAE}"/>
    <cellStyle name="Output 4 3 3 3" xfId="28793" xr:uid="{8AD93712-7BB9-49C3-9536-4CC07641F041}"/>
    <cellStyle name="Output 4 3 4" xfId="23985" xr:uid="{4A799542-C1CD-4765-A71D-216C797470E6}"/>
    <cellStyle name="Output 4 3 4 2" xfId="26180" xr:uid="{FF3A91E7-1FEE-4412-B79A-601DCE935D1D}"/>
    <cellStyle name="Output 4 3 4 2 2" xfId="30916" xr:uid="{F45944E0-D37D-4A22-A2AF-A1BBA92133C2}"/>
    <cellStyle name="Output 4 3 5" xfId="21751" xr:uid="{8E3F4FD7-9C71-4E88-B437-BCE444C195F4}"/>
    <cellStyle name="Output 4 3 5 2" xfId="27938" xr:uid="{29AB5C2F-49DE-4E20-87C3-5EED8E7752F6}"/>
    <cellStyle name="Output 4 3 6" xfId="27067" xr:uid="{21183E95-64F7-494F-AB5D-7F9D6C2C6F7B}"/>
    <cellStyle name="Output 4 4" xfId="21057" xr:uid="{00000000-0005-0000-0000-0000E9510000}"/>
    <cellStyle name="Output 4 4 2" xfId="22791" xr:uid="{866A83FA-6AB7-43F4-893F-85095537B9AA}"/>
    <cellStyle name="Output 4 4 2 2" xfId="25491" xr:uid="{51D9B66A-D8C1-4D8D-A6F5-6D31385A1583}"/>
    <cellStyle name="Output 4 4 2 2 2" xfId="30322" xr:uid="{549F23CE-3396-4DEB-B967-5FF1D0085C93}"/>
    <cellStyle name="Output 4 4 2 3" xfId="28978" xr:uid="{6AE2B39E-1334-4709-8B08-A79C44CD565B}"/>
    <cellStyle name="Output 4 4 3" xfId="24174" xr:uid="{F4A2A51D-59F0-49F4-BFF7-4827D38286E6}"/>
    <cellStyle name="Output 4 4 3 2" xfId="26369" xr:uid="{D1613A4B-ABDF-45C8-AA45-4EDCB67CA83F}"/>
    <cellStyle name="Output 4 4 3 2 2" xfId="31105" xr:uid="{92149080-D10C-422D-A9FC-CBCD18EB34E7}"/>
    <cellStyle name="Output 4 4 4" xfId="21936" xr:uid="{C83B5CB8-69D8-49F3-9175-D6279D10A719}"/>
    <cellStyle name="Output 4 4 4 2" xfId="28123" xr:uid="{0070D237-0F85-4A8E-89EE-52533D29FD7A}"/>
    <cellStyle name="Output 4 4 5" xfId="24636" xr:uid="{77A38F20-D11D-4035-A0AD-BAB46B21C352}"/>
    <cellStyle name="Output 4 4 5 2" xfId="29470" xr:uid="{D01842DE-7335-4B92-9D57-AA1FCF5357F4}"/>
    <cellStyle name="Output 4 4 6" xfId="27254" xr:uid="{4DB85462-9987-45BB-BE9E-4C225A07FB1D}"/>
    <cellStyle name="Output 4 5" xfId="22604" xr:uid="{07E23D13-B245-447F-9B2B-12D28CCE0989}"/>
    <cellStyle name="Output 4 5 2" xfId="25304" xr:uid="{5AE39CFF-0FF0-462D-8C17-24BADC02E215}"/>
    <cellStyle name="Output 4 5 2 2" xfId="30135" xr:uid="{74B488B8-542E-4F3F-99F0-CFEE41C001E8}"/>
    <cellStyle name="Output 4 5 3" xfId="28791" xr:uid="{C843B932-F529-4C5E-9B95-BEACB8FC0B7E}"/>
    <cellStyle name="Output 4 6" xfId="23983" xr:uid="{17752DC2-880B-4BC3-B440-03020A666A86}"/>
    <cellStyle name="Output 4 6 2" xfId="26178" xr:uid="{696DC0ED-7F5B-4DDE-AC05-491F8E2F408B}"/>
    <cellStyle name="Output 4 6 2 2" xfId="30914" xr:uid="{C6682141-1B3B-46C1-A19C-AB236FB2A999}"/>
    <cellStyle name="Output 4 7" xfId="21749" xr:uid="{195FBD95-E7E3-429F-A4C1-B3E400E5C6F3}"/>
    <cellStyle name="Output 4 7 2" xfId="27936" xr:uid="{093F0778-A36D-4775-807F-3E0BDC1D190D}"/>
    <cellStyle name="Output 4 8" xfId="27065" xr:uid="{A6D050F5-D066-4BC3-97A8-13C4CB058012}"/>
    <cellStyle name="Output 5" xfId="20613" xr:uid="{00000000-0005-0000-0000-0000EA510000}"/>
    <cellStyle name="Output 5 2" xfId="20614" xr:uid="{00000000-0005-0000-0000-0000EB510000}"/>
    <cellStyle name="Output 5 2 2" xfId="21053" xr:uid="{00000000-0005-0000-0000-0000EC510000}"/>
    <cellStyle name="Output 5 2 2 2" xfId="22787" xr:uid="{DF211BB8-EEDA-4A4A-9DA9-DD083FEDA5BA}"/>
    <cellStyle name="Output 5 2 2 2 2" xfId="25487" xr:uid="{94B8B13D-A0D4-4E94-BF51-1F3F1443FFBE}"/>
    <cellStyle name="Output 5 2 2 2 2 2" xfId="30318" xr:uid="{98FB8A60-CC58-4E20-8B6C-3F6F0888636D}"/>
    <cellStyle name="Output 5 2 2 2 3" xfId="28974" xr:uid="{69B6C0AF-CA22-4F16-99EF-962F13690BD6}"/>
    <cellStyle name="Output 5 2 2 3" xfId="24170" xr:uid="{BE40D7C6-5019-4085-9CF2-EE2754525942}"/>
    <cellStyle name="Output 5 2 2 3 2" xfId="26365" xr:uid="{BBF97D2B-FA2A-41FF-8FA2-ADCF86229AB4}"/>
    <cellStyle name="Output 5 2 2 3 2 2" xfId="31101" xr:uid="{7F31FFCC-7D69-4420-A6B9-5211D128B1BA}"/>
    <cellStyle name="Output 5 2 2 4" xfId="21932" xr:uid="{BBD0D03E-4CD6-4008-9E27-58E77F477D3C}"/>
    <cellStyle name="Output 5 2 2 4 2" xfId="28119" xr:uid="{A3A34C8E-2532-4D3E-8EA2-FE4BE44C5DA5}"/>
    <cellStyle name="Output 5 2 2 5" xfId="24632" xr:uid="{BEFEEBEA-B4D3-4837-8240-BE0F32EC165C}"/>
    <cellStyle name="Output 5 2 2 5 2" xfId="29466" xr:uid="{BAA1B39D-CCFF-43CD-9B7C-1FDA43354E87}"/>
    <cellStyle name="Output 5 2 2 6" xfId="27250" xr:uid="{465ED219-E429-4959-9EB7-B7799FBC595B}"/>
    <cellStyle name="Output 5 2 3" xfId="22608" xr:uid="{4297C34D-483A-4ABC-B9AB-F56625D1FED6}"/>
    <cellStyle name="Output 5 2 3 2" xfId="25308" xr:uid="{86443A29-1191-46BD-B6D5-AA9BCC2FD631}"/>
    <cellStyle name="Output 5 2 3 2 2" xfId="30139" xr:uid="{8575E668-6EF4-4A4D-BA51-5FB49343F351}"/>
    <cellStyle name="Output 5 2 3 3" xfId="28795" xr:uid="{8B412FA4-8525-4AD4-98DA-8C8CA3DE1CD4}"/>
    <cellStyle name="Output 5 2 4" xfId="23987" xr:uid="{2EF2BE0C-BFA1-43EA-BBFB-B89914598069}"/>
    <cellStyle name="Output 5 2 4 2" xfId="26182" xr:uid="{EA57616B-8DE0-46D1-B624-2B34085EB3E8}"/>
    <cellStyle name="Output 5 2 4 2 2" xfId="30918" xr:uid="{70F4B2A5-A6E4-4BB2-A4D4-7A6272D60C15}"/>
    <cellStyle name="Output 5 2 5" xfId="21753" xr:uid="{1C8FE241-02A0-467E-A542-8F21D4836848}"/>
    <cellStyle name="Output 5 2 5 2" xfId="27940" xr:uid="{42FFC60B-CA47-41C9-A44E-558A89914BA6}"/>
    <cellStyle name="Output 5 2 6" xfId="27069" xr:uid="{B93F0E24-1990-4CA8-AB06-1B132CBD49C4}"/>
    <cellStyle name="Output 5 3" xfId="20615" xr:uid="{00000000-0005-0000-0000-0000ED510000}"/>
    <cellStyle name="Output 5 3 2" xfId="21052" xr:uid="{00000000-0005-0000-0000-0000EE510000}"/>
    <cellStyle name="Output 5 3 2 2" xfId="22786" xr:uid="{65C558F5-8291-4A81-A375-A241F5D7EA9A}"/>
    <cellStyle name="Output 5 3 2 2 2" xfId="25486" xr:uid="{5B0174E5-E478-448D-9BEC-2473A47C2D38}"/>
    <cellStyle name="Output 5 3 2 2 2 2" xfId="30317" xr:uid="{24EAA9C9-680B-4218-9524-6F0D317D47B9}"/>
    <cellStyle name="Output 5 3 2 2 3" xfId="28973" xr:uid="{BE53FC8A-05D5-4D88-9BFF-057E51EFD277}"/>
    <cellStyle name="Output 5 3 2 3" xfId="24169" xr:uid="{4FC9B82C-0923-4EC1-907B-80E03B020B7F}"/>
    <cellStyle name="Output 5 3 2 3 2" xfId="26364" xr:uid="{E80DEBCB-87AE-4F4C-A84C-F57022225418}"/>
    <cellStyle name="Output 5 3 2 3 2 2" xfId="31100" xr:uid="{67E3D37E-B8BE-4EC7-8B0E-46A2E7B57B26}"/>
    <cellStyle name="Output 5 3 2 4" xfId="21931" xr:uid="{01AF9BD3-2D64-4A82-97D7-8C1D7193CA50}"/>
    <cellStyle name="Output 5 3 2 4 2" xfId="28118" xr:uid="{3FDF057F-15D0-49A7-8DDE-A06C164800D5}"/>
    <cellStyle name="Output 5 3 2 5" xfId="24631" xr:uid="{DDC7DDBA-63EC-4114-BA05-18DBD2E6903F}"/>
    <cellStyle name="Output 5 3 2 5 2" xfId="29465" xr:uid="{1D22D48E-29C6-4879-9E4F-E5DE734B3181}"/>
    <cellStyle name="Output 5 3 2 6" xfId="27249" xr:uid="{C9871E9C-29D0-4F11-9C21-29215B7C14B4}"/>
    <cellStyle name="Output 5 3 3" xfId="22609" xr:uid="{FE91FE0A-9AD4-48C7-9181-CFBB65CF334B}"/>
    <cellStyle name="Output 5 3 3 2" xfId="25309" xr:uid="{93B4DB14-8989-4921-93AF-C2DCF6DB78D0}"/>
    <cellStyle name="Output 5 3 3 2 2" xfId="30140" xr:uid="{82B19BDD-A510-4777-BC73-BF60CE8992E7}"/>
    <cellStyle name="Output 5 3 3 3" xfId="28796" xr:uid="{F1440807-00A8-4342-9B99-ADD71046A087}"/>
    <cellStyle name="Output 5 3 4" xfId="23988" xr:uid="{82D1D132-4260-4B47-953E-27CA37DA8E56}"/>
    <cellStyle name="Output 5 3 4 2" xfId="26183" xr:uid="{965349F4-E2DC-439F-8916-3EA69C5E572F}"/>
    <cellStyle name="Output 5 3 4 2 2" xfId="30919" xr:uid="{66DA8541-ED45-4D74-B853-36AA4E12BD83}"/>
    <cellStyle name="Output 5 3 5" xfId="21754" xr:uid="{D34369F6-115D-4D6A-B3B6-960A1058B7CE}"/>
    <cellStyle name="Output 5 3 5 2" xfId="27941" xr:uid="{C4807EF8-B0BD-4A61-8D67-34326610A455}"/>
    <cellStyle name="Output 5 3 6" xfId="27070" xr:uid="{E2FDC474-3802-400D-98A6-19F313D67AB9}"/>
    <cellStyle name="Output 5 4" xfId="21054" xr:uid="{00000000-0005-0000-0000-0000EF510000}"/>
    <cellStyle name="Output 5 4 2" xfId="22788" xr:uid="{9083BF51-0E73-46FA-A68D-2755ACDDC9E4}"/>
    <cellStyle name="Output 5 4 2 2" xfId="25488" xr:uid="{8AAA3E4A-0C66-4EB4-822D-D9540CE0F843}"/>
    <cellStyle name="Output 5 4 2 2 2" xfId="30319" xr:uid="{29F585C3-8767-4785-BD65-4050F2D2A644}"/>
    <cellStyle name="Output 5 4 2 3" xfId="28975" xr:uid="{C702D375-9994-4D4B-A7A3-A02F30E4D26E}"/>
    <cellStyle name="Output 5 4 3" xfId="24171" xr:uid="{9BEAB479-260A-4D9F-92D1-173B2C398E6A}"/>
    <cellStyle name="Output 5 4 3 2" xfId="26366" xr:uid="{5F303F39-D45E-4A92-99E5-DE4D363479D5}"/>
    <cellStyle name="Output 5 4 3 2 2" xfId="31102" xr:uid="{043E1456-045D-45BF-A3FF-D8D9F3328AA3}"/>
    <cellStyle name="Output 5 4 4" xfId="21933" xr:uid="{E0FAFC95-E9C1-45E1-A3EC-F62AF23E453E}"/>
    <cellStyle name="Output 5 4 4 2" xfId="28120" xr:uid="{9708E3AA-E80A-45E0-A386-F62F804B3EEB}"/>
    <cellStyle name="Output 5 4 5" xfId="24633" xr:uid="{E907AE40-3346-40F5-867C-A4F51C3AF949}"/>
    <cellStyle name="Output 5 4 5 2" xfId="29467" xr:uid="{C4234AAA-C722-483B-9880-2CC863115A4B}"/>
    <cellStyle name="Output 5 4 6" xfId="27251" xr:uid="{64BDB87E-0C81-4786-A564-D5E8B4049879}"/>
    <cellStyle name="Output 5 5" xfId="22607" xr:uid="{E0FABD7C-8219-4D40-99AA-D23DEEA7A1E0}"/>
    <cellStyle name="Output 5 5 2" xfId="25307" xr:uid="{CCCD9218-2C30-4D83-BFB9-2B357EF3E986}"/>
    <cellStyle name="Output 5 5 2 2" xfId="30138" xr:uid="{473C6002-5CE6-43A4-8931-D379A750E305}"/>
    <cellStyle name="Output 5 5 3" xfId="28794" xr:uid="{3C547869-4CAD-4E3B-8F59-93E6135724EE}"/>
    <cellStyle name="Output 5 6" xfId="23986" xr:uid="{18155048-677A-402C-81EC-B56C00BC9E92}"/>
    <cellStyle name="Output 5 6 2" xfId="26181" xr:uid="{96E5834A-E49C-461A-9115-86A91214460E}"/>
    <cellStyle name="Output 5 6 2 2" xfId="30917" xr:uid="{C69D5A90-4F60-48F7-A88B-844A5087F4C1}"/>
    <cellStyle name="Output 5 7" xfId="21752" xr:uid="{E5F2829C-3CFE-4CEF-981B-8DB5F72B87C8}"/>
    <cellStyle name="Output 5 7 2" xfId="27939" xr:uid="{BD10AEA1-8323-464E-BF14-4104ABE4BE58}"/>
    <cellStyle name="Output 5 8" xfId="27068" xr:uid="{1F873806-C92B-4E40-85BB-99FB70D23AC6}"/>
    <cellStyle name="Output 6" xfId="20616" xr:uid="{00000000-0005-0000-0000-0000F0510000}"/>
    <cellStyle name="Output 6 2" xfId="20617" xr:uid="{00000000-0005-0000-0000-0000F1510000}"/>
    <cellStyle name="Output 6 2 2" xfId="21050" xr:uid="{00000000-0005-0000-0000-0000F2510000}"/>
    <cellStyle name="Output 6 2 2 2" xfId="22784" xr:uid="{3D052596-41A5-4DCA-8FA9-22FAE39D4875}"/>
    <cellStyle name="Output 6 2 2 2 2" xfId="25484" xr:uid="{1955BA72-9CC5-4CA3-9416-776DB486B59D}"/>
    <cellStyle name="Output 6 2 2 2 2 2" xfId="30315" xr:uid="{98349F23-4FEC-4181-866B-BD24042F94DF}"/>
    <cellStyle name="Output 6 2 2 2 3" xfId="28971" xr:uid="{C22D727C-A7DC-422A-B4FC-0F7470A1CA26}"/>
    <cellStyle name="Output 6 2 2 3" xfId="24167" xr:uid="{A0418931-1BF1-42DA-87AF-678ADA6AEF5A}"/>
    <cellStyle name="Output 6 2 2 3 2" xfId="26362" xr:uid="{A466E306-D020-44E6-884D-E8ED64FC1A2B}"/>
    <cellStyle name="Output 6 2 2 3 2 2" xfId="31098" xr:uid="{D67F4E70-D645-4471-9622-2BA815C18746}"/>
    <cellStyle name="Output 6 2 2 4" xfId="21929" xr:uid="{1113ED15-A9E0-4F5B-A39E-313A938AB278}"/>
    <cellStyle name="Output 6 2 2 4 2" xfId="28116" xr:uid="{715BBB07-C0CF-401B-BC30-AAD1375F6B12}"/>
    <cellStyle name="Output 6 2 2 5" xfId="24629" xr:uid="{8784FED7-5CFE-4AED-95D9-2D7A4CD13B29}"/>
    <cellStyle name="Output 6 2 2 5 2" xfId="29463" xr:uid="{4648DA46-9494-49F8-ABF2-67BCB0888CAE}"/>
    <cellStyle name="Output 6 2 2 6" xfId="27247" xr:uid="{4AA29300-CEEC-4E87-9AFB-69672E5D4B70}"/>
    <cellStyle name="Output 6 2 3" xfId="22611" xr:uid="{0B07DCF8-020B-41C0-91D5-B617F9174AE5}"/>
    <cellStyle name="Output 6 2 3 2" xfId="25311" xr:uid="{237F15BC-0FA8-43BA-993F-EBBFDB0F4F24}"/>
    <cellStyle name="Output 6 2 3 2 2" xfId="30142" xr:uid="{57A18F62-9DED-4C34-AE73-E2484692C003}"/>
    <cellStyle name="Output 6 2 3 3" xfId="28798" xr:uid="{51753763-3D3E-4992-B820-AAEB58843084}"/>
    <cellStyle name="Output 6 2 4" xfId="23990" xr:uid="{9C2CF5CA-DE4A-4B8D-9701-53FEE26E6F70}"/>
    <cellStyle name="Output 6 2 4 2" xfId="26185" xr:uid="{4CE93672-E6AB-493A-A0B9-DCC48BAE14CC}"/>
    <cellStyle name="Output 6 2 4 2 2" xfId="30921" xr:uid="{F9684025-5D93-4D04-BD6F-DCC9DB0FF9C3}"/>
    <cellStyle name="Output 6 2 5" xfId="21756" xr:uid="{624CFE57-6249-4475-B9DD-347F97E829B5}"/>
    <cellStyle name="Output 6 2 5 2" xfId="27943" xr:uid="{6EB01475-C70E-4ADA-9248-2746FD23F536}"/>
    <cellStyle name="Output 6 2 6" xfId="27072" xr:uid="{F6B4E0A6-9F8F-4486-8E69-07BEE28AED7B}"/>
    <cellStyle name="Output 6 3" xfId="20618" xr:uid="{00000000-0005-0000-0000-0000F3510000}"/>
    <cellStyle name="Output 6 3 2" xfId="21049" xr:uid="{00000000-0005-0000-0000-0000F4510000}"/>
    <cellStyle name="Output 6 3 2 2" xfId="22783" xr:uid="{F31E0860-4682-4470-B3D8-58E29D3E5743}"/>
    <cellStyle name="Output 6 3 2 2 2" xfId="25483" xr:uid="{D5F14CB3-B0A6-48F6-AA72-F724AE29D143}"/>
    <cellStyle name="Output 6 3 2 2 2 2" xfId="30314" xr:uid="{D4936999-3106-4778-B3B3-68350E8BA5D4}"/>
    <cellStyle name="Output 6 3 2 2 3" xfId="28970" xr:uid="{769C2B46-3B63-44F9-B710-91A5FC33FF5C}"/>
    <cellStyle name="Output 6 3 2 3" xfId="24166" xr:uid="{B2B89CA4-1C1B-4B06-9E4B-AB9881032A22}"/>
    <cellStyle name="Output 6 3 2 3 2" xfId="26361" xr:uid="{38B3F784-D258-46B7-A614-07EFBE90057C}"/>
    <cellStyle name="Output 6 3 2 3 2 2" xfId="31097" xr:uid="{472B1D98-BEEA-48BA-8F4E-38785F7EFB8F}"/>
    <cellStyle name="Output 6 3 2 4" xfId="21928" xr:uid="{F98EF0BE-557B-44C4-9923-3739F1ECE31E}"/>
    <cellStyle name="Output 6 3 2 4 2" xfId="28115" xr:uid="{A89A59FD-986B-4DBA-811F-0F4D0DD09F85}"/>
    <cellStyle name="Output 6 3 2 5" xfId="24628" xr:uid="{FAB6BF9B-194E-4389-BCBB-443BB42A77E7}"/>
    <cellStyle name="Output 6 3 2 5 2" xfId="29462" xr:uid="{5CC49E67-4E59-4FB5-AAC3-56B992E527D7}"/>
    <cellStyle name="Output 6 3 2 6" xfId="27246" xr:uid="{BB1EE7E3-3B10-4F3C-A3F2-504ABF9D3A69}"/>
    <cellStyle name="Output 6 3 3" xfId="22612" xr:uid="{304201F1-82EA-4C0F-BE36-4E5EA1ED5FCF}"/>
    <cellStyle name="Output 6 3 3 2" xfId="25312" xr:uid="{69AED897-1B85-49A2-8A0C-ACD3CF1035EB}"/>
    <cellStyle name="Output 6 3 3 2 2" xfId="30143" xr:uid="{EDE8CD30-AA88-4230-8D6E-B13E87A83FED}"/>
    <cellStyle name="Output 6 3 3 3" xfId="28799" xr:uid="{C3F7A8F6-D2B6-4BB8-912C-A786C96E269E}"/>
    <cellStyle name="Output 6 3 4" xfId="23991" xr:uid="{A5745909-E5FC-4643-BA10-216C7CD90F98}"/>
    <cellStyle name="Output 6 3 4 2" xfId="26186" xr:uid="{C977842E-749F-4E95-937B-DCF0574B6C95}"/>
    <cellStyle name="Output 6 3 4 2 2" xfId="30922" xr:uid="{20658477-79C3-4FED-ACBC-35A97CC1C9C9}"/>
    <cellStyle name="Output 6 3 5" xfId="21757" xr:uid="{5E364056-7090-4CA1-80D8-0851A6A2B7F9}"/>
    <cellStyle name="Output 6 3 5 2" xfId="27944" xr:uid="{CAB99439-BEFC-4AA7-A544-7B818C934B1E}"/>
    <cellStyle name="Output 6 3 6" xfId="27073" xr:uid="{FA93C44A-B31D-4FA8-8715-E795127BE0AB}"/>
    <cellStyle name="Output 6 4" xfId="21051" xr:uid="{00000000-0005-0000-0000-0000F5510000}"/>
    <cellStyle name="Output 6 4 2" xfId="22785" xr:uid="{AC8D13B2-E7C8-4A84-95A4-5BBDA3E9949F}"/>
    <cellStyle name="Output 6 4 2 2" xfId="25485" xr:uid="{8A5ABD21-B831-46EE-A088-E0A5EBC18982}"/>
    <cellStyle name="Output 6 4 2 2 2" xfId="30316" xr:uid="{DA288213-EEAA-45BB-965A-4B0AE41F5843}"/>
    <cellStyle name="Output 6 4 2 3" xfId="28972" xr:uid="{0CDE3D32-AC06-401F-AA44-4EE8C4CC3B42}"/>
    <cellStyle name="Output 6 4 3" xfId="24168" xr:uid="{693C11C1-35BA-4BBB-B522-BBF97CD10936}"/>
    <cellStyle name="Output 6 4 3 2" xfId="26363" xr:uid="{BCBB8723-D8B1-4A60-A3E9-27AB139C8521}"/>
    <cellStyle name="Output 6 4 3 2 2" xfId="31099" xr:uid="{C69EC9DC-9B0E-4F98-8D79-8B6C32FF6C82}"/>
    <cellStyle name="Output 6 4 4" xfId="21930" xr:uid="{8EF58480-A1BD-4FFD-99B6-619F6EBAB07E}"/>
    <cellStyle name="Output 6 4 4 2" xfId="28117" xr:uid="{187BB82F-D597-4218-ACE8-C4712852E71C}"/>
    <cellStyle name="Output 6 4 5" xfId="24630" xr:uid="{81F23820-16FF-4C0E-AA33-D001CE9F2479}"/>
    <cellStyle name="Output 6 4 5 2" xfId="29464" xr:uid="{C374F317-93FD-4106-8F8F-E64E3BA83370}"/>
    <cellStyle name="Output 6 4 6" xfId="27248" xr:uid="{2C4D0C23-2F49-4EC4-913F-72325620A7CB}"/>
    <cellStyle name="Output 6 5" xfId="22610" xr:uid="{B5FEF743-36A6-4E2A-AE0D-23D34F5F37A5}"/>
    <cellStyle name="Output 6 5 2" xfId="25310" xr:uid="{13A26139-21CF-4763-AA92-A5594D61F8B9}"/>
    <cellStyle name="Output 6 5 2 2" xfId="30141" xr:uid="{DE217080-1F76-4AE5-8E71-715567FE018B}"/>
    <cellStyle name="Output 6 5 3" xfId="28797" xr:uid="{9D941C6D-BFC0-4E64-A658-E004E9FAE307}"/>
    <cellStyle name="Output 6 6" xfId="23989" xr:uid="{51E3589D-0A85-4340-B9A7-895F65C44754}"/>
    <cellStyle name="Output 6 6 2" xfId="26184" xr:uid="{FBD8641F-F5DC-471E-AE40-392E15A313CB}"/>
    <cellStyle name="Output 6 6 2 2" xfId="30920" xr:uid="{D60AC753-AD7A-42E3-BD9F-3FAF0769ED07}"/>
    <cellStyle name="Output 6 7" xfId="21755" xr:uid="{9E60F461-5C14-44E1-8673-66A16FADFDAA}"/>
    <cellStyle name="Output 6 7 2" xfId="27942" xr:uid="{9D10D5AF-1EF7-4974-92C0-4F3CEE9810FC}"/>
    <cellStyle name="Output 6 8" xfId="27071" xr:uid="{78F6743D-23A3-4E58-A584-BD561E1F6F68}"/>
    <cellStyle name="Output 7" xfId="20619" xr:uid="{00000000-0005-0000-0000-0000F6510000}"/>
    <cellStyle name="Output 7 2" xfId="21048" xr:uid="{00000000-0005-0000-0000-0000F7510000}"/>
    <cellStyle name="Output 7 2 2" xfId="22782" xr:uid="{CD00B641-726C-4538-BADE-2CE0AD93A18F}"/>
    <cellStyle name="Output 7 2 2 2" xfId="25482" xr:uid="{33793437-A30C-4869-80DD-99DD3BDE8ECF}"/>
    <cellStyle name="Output 7 2 2 2 2" xfId="30313" xr:uid="{9FAE1049-1F98-46CD-B646-FEB16B591C24}"/>
    <cellStyle name="Output 7 2 2 3" xfId="28969" xr:uid="{0502A9B2-6268-4446-AE64-CF7684F76BED}"/>
    <cellStyle name="Output 7 2 3" xfId="24165" xr:uid="{1397B27F-A2B8-4D25-9744-8C78CA656FDA}"/>
    <cellStyle name="Output 7 2 3 2" xfId="26360" xr:uid="{966875D4-4690-48C0-AF04-36DF715E4520}"/>
    <cellStyle name="Output 7 2 3 2 2" xfId="31096" xr:uid="{0C2CE98F-0C78-41A4-9F76-92370D12F985}"/>
    <cellStyle name="Output 7 2 4" xfId="21927" xr:uid="{56C4DA50-5FE3-4309-AE58-97EC2CAA201E}"/>
    <cellStyle name="Output 7 2 4 2" xfId="28114" xr:uid="{82C36057-6C8E-4D8A-BA3F-108DA53C732E}"/>
    <cellStyle name="Output 7 2 5" xfId="24627" xr:uid="{58C45274-115A-4B06-96EC-73D97FCB0DFC}"/>
    <cellStyle name="Output 7 2 5 2" xfId="29461" xr:uid="{04683FDB-D922-48D7-B30D-D84FB0B977CC}"/>
    <cellStyle name="Output 7 2 6" xfId="27245" xr:uid="{D4C0B494-AADB-4859-81BC-8DDBAD1213A9}"/>
    <cellStyle name="Output 7 3" xfId="22613" xr:uid="{D8CCA66F-790B-466E-94A9-5B2EAEB62BA1}"/>
    <cellStyle name="Output 7 3 2" xfId="25313" xr:uid="{8940897E-154D-4952-9D97-D91658D15B2C}"/>
    <cellStyle name="Output 7 3 2 2" xfId="30144" xr:uid="{1BAC2280-EF7B-4DB9-9A18-79D795CEED08}"/>
    <cellStyle name="Output 7 3 3" xfId="28800" xr:uid="{D1CB20B7-7D93-4F84-95CB-5D9776A2B997}"/>
    <cellStyle name="Output 7 4" xfId="23992" xr:uid="{1CF726AB-104E-43C9-82D8-B9D7BC4E8894}"/>
    <cellStyle name="Output 7 4 2" xfId="26187" xr:uid="{C3D0BA67-9E0F-4D92-BD11-8C034660D8AC}"/>
    <cellStyle name="Output 7 4 2 2" xfId="30923" xr:uid="{90FD4C08-B3DF-43D3-9DDD-BAD2719F1041}"/>
    <cellStyle name="Output 7 5" xfId="21758" xr:uid="{11C65272-98D0-4428-B088-FD9CA20B4E19}"/>
    <cellStyle name="Output 7 5 2" xfId="27945" xr:uid="{E8EE61CC-EB24-437A-9742-BBF7680D31B5}"/>
    <cellStyle name="Output 7 6" xfId="27074" xr:uid="{01723052-E6E5-41FD-9F0A-56691A295CEB}"/>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3 2" xfId="23196" xr:uid="{21324676-158F-46C2-94A7-05D1A547E341}"/>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3 5" xfId="23129" xr:uid="{0D77499F-A617-48A3-8229-0E2FBFDAB92C}"/>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4 5" xfId="23181" xr:uid="{4CC181FB-C014-418C-B9C7-A418C0F7CD04}"/>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2 2" xfId="23185" xr:uid="{513FE184-DDA2-4B18-A5DA-E9FCC08E1716}"/>
    <cellStyle name="Price 2 3" xfId="23222" xr:uid="{52833FF7-A0AD-417C-9709-224FE42641BC}"/>
    <cellStyle name="Price 3" xfId="20783" xr:uid="{00000000-0005-0000-0000-00009E520000}"/>
    <cellStyle name="Price 4" xfId="23184" xr:uid="{646A1A39-A3B7-466A-87BE-C617CB80248E}"/>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Exposure 2 2" xfId="24164" xr:uid="{36C27D6A-F8B2-402C-800D-79D3FFB1958C}"/>
    <cellStyle name="showExposure 2 2 2" xfId="26359" xr:uid="{6A1A5AA1-34B2-4ADD-8504-145F3324E15B}"/>
    <cellStyle name="showExposure 2 2 2 2" xfId="31095" xr:uid="{D42CEB20-B3E6-46FE-AFB0-A541468B4F65}"/>
    <cellStyle name="showExposure 2 2 3" xfId="29345" xr:uid="{903435F1-75E2-4A7E-B4E2-107C40F61A01}"/>
    <cellStyle name="showExposure 2 3" xfId="27244" xr:uid="{CBE1B54A-B991-4685-BB3F-FEA929C6BA0A}"/>
    <cellStyle name="showExposure 3" xfId="23186" xr:uid="{929900A8-8ACD-4ED4-BC0D-567BF898156C}"/>
    <cellStyle name="showExposure 3 2" xfId="24539" xr:uid="{3D8C9BE0-4E16-4439-9AB9-CDD592CD94F9}"/>
    <cellStyle name="showExposure 3 2 2" xfId="26730" xr:uid="{3203071E-83C8-4A0C-B178-75E49E0DF175}"/>
    <cellStyle name="showExposure 3 2 2 2" xfId="31376" xr:uid="{AEA4DE12-CF42-4B6B-95AC-046F2B0E6769}"/>
    <cellStyle name="showExposure 3 2 3" xfId="29374" xr:uid="{6E82D291-8E78-47E4-8615-5D75E19BE764}"/>
    <cellStyle name="showExposure 3 3" xfId="29322" xr:uid="{B4B18DF2-A27E-472E-BEE3-45C0FA986269}"/>
    <cellStyle name="showExposure 4" xfId="23993" xr:uid="{347873F2-A68E-4DA4-BD0D-AA2B2DA8F236}"/>
    <cellStyle name="showExposure 4 2" xfId="26188" xr:uid="{86E55C81-4F8E-451A-BEB4-8EB61C848B08}"/>
    <cellStyle name="showExposure 4 2 2" xfId="30924" xr:uid="{2B3E90FF-75DB-484E-9FF8-C14836BF6B08}"/>
    <cellStyle name="showExposure 4 3" xfId="29342" xr:uid="{37F72712-540E-4158-8809-9047AA9AE50E}"/>
    <cellStyle name="showParameterE" xfId="20787" xr:uid="{00000000-0005-0000-0000-0000A3520000}"/>
    <cellStyle name="showParameterE 2" xfId="21046" xr:uid="{00000000-0005-0000-0000-0000A4520000}"/>
    <cellStyle name="showParameterE 2 2" xfId="24163" xr:uid="{3144D5E9-FDFB-47A3-9DBC-D9304096FCC5}"/>
    <cellStyle name="showParameterE 2 2 2" xfId="26358" xr:uid="{1DF79A1E-795A-4C12-952E-9C77E9ADEFD2}"/>
    <cellStyle name="showParameterE 2 2 2 2" xfId="31094" xr:uid="{2A21EA4C-CFD5-4462-B55A-A02B447389E6}"/>
    <cellStyle name="showParameterE 2 2 3" xfId="29344" xr:uid="{19DED598-4B98-471C-8177-7E911875E246}"/>
    <cellStyle name="showParameterE 2 3" xfId="27243" xr:uid="{563021DE-362C-4E11-BC50-28F780F00CC9}"/>
    <cellStyle name="showParameterE 3" xfId="23187" xr:uid="{644A0C63-8CF8-46B4-80BF-6AEB052A6B1B}"/>
    <cellStyle name="showParameterE 3 2" xfId="24540" xr:uid="{F8C3144D-31A9-4BEB-B23F-474F00E935D9}"/>
    <cellStyle name="showParameterE 3 2 2" xfId="26731" xr:uid="{7EA51D72-EC48-4CDC-B48A-79C57141E14F}"/>
    <cellStyle name="showParameterE 3 2 2 2" xfId="31377" xr:uid="{2CF6888B-F021-4223-8662-9864E21A8B84}"/>
    <cellStyle name="showParameterE 3 2 3" xfId="29375" xr:uid="{5389AD20-83FC-40A0-9D8E-FE91DC744BEC}"/>
    <cellStyle name="showParameterE 3 3" xfId="29323" xr:uid="{B881AEFE-8E2C-442E-871F-93FFE2B073A9}"/>
    <cellStyle name="showParameterE 4" xfId="23994" xr:uid="{5EE80265-E3A5-44FA-A475-C03E1E6B2B57}"/>
    <cellStyle name="showParameterE 4 2" xfId="26189" xr:uid="{9CB8A442-147E-4C26-8693-4828314512BF}"/>
    <cellStyle name="showParameterE 4 2 2" xfId="30925" xr:uid="{E30BA390-5C29-49CE-9BF4-D5E0C0E562D1}"/>
    <cellStyle name="showParameterE 4 3" xfId="29343" xr:uid="{DDAA8B60-E9ED-4FBC-A3E7-8DF26528FBF5}"/>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2 3" xfId="23197" xr:uid="{C1ED1BAD-B2D9-4BFC-B06A-94E2A5A77F92}"/>
    <cellStyle name="Style 1 3" xfId="20792" xr:uid="{00000000-0005-0000-0000-0000A9520000}"/>
    <cellStyle name="Style 1 4" xfId="20793" xr:uid="{00000000-0005-0000-0000-0000AA520000}"/>
    <cellStyle name="Style 1 5" xfId="23188" xr:uid="{10BFD0A4-7896-4364-871E-47C2BAFEEC9B}"/>
    <cellStyle name="Style 2" xfId="20794" xr:uid="{00000000-0005-0000-0000-0000AB520000}"/>
    <cellStyle name="Style 2 2" xfId="23189" xr:uid="{31EC8995-03BD-4D22-8EEE-23155A96A4CE}"/>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2 2 2" xfId="22780" xr:uid="{7FCB4EA9-D0D4-454E-A220-8CDDA056A6B0}"/>
    <cellStyle name="Total 2 10 2 2 2 2" xfId="25480" xr:uid="{DF9E0687-7F7A-417E-B14B-1D6841DEAAB1}"/>
    <cellStyle name="Total 2 10 2 2 2 2 2" xfId="30311" xr:uid="{EB41F6B3-733A-4EA4-9157-6303B590D71A}"/>
    <cellStyle name="Total 2 10 2 2 2 3" xfId="28967" xr:uid="{9CD8D37B-83A8-4B40-B753-3787226A3887}"/>
    <cellStyle name="Total 2 10 2 2 3" xfId="24161" xr:uid="{E988D42D-8585-4265-8C95-D6F8A957AF88}"/>
    <cellStyle name="Total 2 10 2 2 3 2" xfId="26356" xr:uid="{6246CC35-9831-4FDA-8B41-B987257CE216}"/>
    <cellStyle name="Total 2 10 2 2 3 2 2" xfId="31092" xr:uid="{D75F20CE-7FB2-491B-AF7C-1133EEEF6FC3}"/>
    <cellStyle name="Total 2 10 2 2 4" xfId="21925" xr:uid="{99406805-71DB-475E-AF38-5152E642E72C}"/>
    <cellStyle name="Total 2 10 2 2 4 2" xfId="28112" xr:uid="{C5776A35-1F0E-450F-A32F-F8E7DD835E16}"/>
    <cellStyle name="Total 2 10 2 2 5" xfId="24625" xr:uid="{E8D529F4-2861-48A3-98AD-608B56088E8F}"/>
    <cellStyle name="Total 2 10 2 2 5 2" xfId="29459" xr:uid="{B25421CD-1217-40C5-AC5F-E646ECCF1DFF}"/>
    <cellStyle name="Total 2 10 2 2 6" xfId="27241" xr:uid="{A800764E-6E27-4813-A322-B2669FCF8A2F}"/>
    <cellStyle name="Total 2 10 2 3" xfId="22615" xr:uid="{FE231668-5015-41D1-9EFB-83FAB12FDDD3}"/>
    <cellStyle name="Total 2 10 2 3 2" xfId="25315" xr:uid="{B3965E94-FA89-46F8-BC2F-1647848233E0}"/>
    <cellStyle name="Total 2 10 2 3 2 2" xfId="30146" xr:uid="{1936DC68-3715-4804-A33C-71C10F418BDE}"/>
    <cellStyle name="Total 2 10 2 3 3" xfId="28802" xr:uid="{1A85C287-1A2A-425B-8488-FFD36348D431}"/>
    <cellStyle name="Total 2 10 2 4" xfId="23996" xr:uid="{A70C0580-7C22-4FAC-9E84-C2FCFEACA5AC}"/>
    <cellStyle name="Total 2 10 2 4 2" xfId="26191" xr:uid="{5FD5F966-810E-4B35-8FC8-31C4BB3FC68E}"/>
    <cellStyle name="Total 2 10 2 4 2 2" xfId="30927" xr:uid="{F3917F29-EA2A-4CD5-B0C6-5D41B46A4B94}"/>
    <cellStyle name="Total 2 10 2 5" xfId="21760" xr:uid="{834F7116-79FB-41F6-ACEA-EA8D9D9CA517}"/>
    <cellStyle name="Total 2 10 2 5 2" xfId="27947" xr:uid="{6C70F024-011E-4566-8FF6-385783582276}"/>
    <cellStyle name="Total 2 10 2 6" xfId="27076" xr:uid="{596395F8-272F-4746-8389-A3FA35FB3126}"/>
    <cellStyle name="Total 2 10 3" xfId="20826" xr:uid="{00000000-0005-0000-0000-0000CD520000}"/>
    <cellStyle name="Total 2 10 3 2" xfId="21043" xr:uid="{00000000-0005-0000-0000-0000CE520000}"/>
    <cellStyle name="Total 2 10 3 2 2" xfId="22779" xr:uid="{7D4DF127-7475-421A-A85A-B6F8791240B0}"/>
    <cellStyle name="Total 2 10 3 2 2 2" xfId="25479" xr:uid="{A585C882-D53E-4352-9D5C-62BE2ECDF5A0}"/>
    <cellStyle name="Total 2 10 3 2 2 2 2" xfId="30310" xr:uid="{76282F1B-9487-421B-A64F-93BA07A2693E}"/>
    <cellStyle name="Total 2 10 3 2 2 3" xfId="28966" xr:uid="{A67C9832-6C41-4454-8C7B-23104F560B38}"/>
    <cellStyle name="Total 2 10 3 2 3" xfId="24160" xr:uid="{46D177F0-54AB-4935-B01D-FF63BC9D70F1}"/>
    <cellStyle name="Total 2 10 3 2 3 2" xfId="26355" xr:uid="{7EFE401C-8ABC-44C4-9DCA-404C7E1C6832}"/>
    <cellStyle name="Total 2 10 3 2 3 2 2" xfId="31091" xr:uid="{EFE6E3F4-4F71-44FA-AB1B-EDF44DEF9F66}"/>
    <cellStyle name="Total 2 10 3 2 4" xfId="21924" xr:uid="{22116B2D-A658-45CA-B2E3-93DF6E23F687}"/>
    <cellStyle name="Total 2 10 3 2 4 2" xfId="28111" xr:uid="{FE7AD5BE-E23E-4328-8DA8-C31D9D15C44C}"/>
    <cellStyle name="Total 2 10 3 2 5" xfId="24624" xr:uid="{4A1C2D2C-31BB-4989-B40A-291E0B3EB0B9}"/>
    <cellStyle name="Total 2 10 3 2 5 2" xfId="29458" xr:uid="{E03A3686-9CD8-442B-B5E3-4A96F667D595}"/>
    <cellStyle name="Total 2 10 3 2 6" xfId="27240" xr:uid="{7ABDBAE1-238B-44F5-8788-2D93CB843176}"/>
    <cellStyle name="Total 2 10 3 3" xfId="22616" xr:uid="{C5A18E5F-B04A-4214-99F2-7D097F6899FD}"/>
    <cellStyle name="Total 2 10 3 3 2" xfId="25316" xr:uid="{C363D6DA-D085-4F79-8F97-365B74FAB808}"/>
    <cellStyle name="Total 2 10 3 3 2 2" xfId="30147" xr:uid="{0841BD5A-9C47-4D64-A9C8-95DAE3EA4D07}"/>
    <cellStyle name="Total 2 10 3 3 3" xfId="28803" xr:uid="{6C81E9D3-846D-4304-80E3-B5E7184E5435}"/>
    <cellStyle name="Total 2 10 3 4" xfId="23997" xr:uid="{884A37CF-3573-4263-9601-2D3D606E8402}"/>
    <cellStyle name="Total 2 10 3 4 2" xfId="26192" xr:uid="{506E9CB0-EFBE-43EB-9BB1-E7FCE1C94094}"/>
    <cellStyle name="Total 2 10 3 4 2 2" xfId="30928" xr:uid="{CB309598-4508-4B35-87F8-E01338885F5C}"/>
    <cellStyle name="Total 2 10 3 5" xfId="21761" xr:uid="{2D190C24-7A9B-4A27-BD54-A2D23BCCCCC2}"/>
    <cellStyle name="Total 2 10 3 5 2" xfId="27948" xr:uid="{32FC4E23-BA4D-428A-A8A1-E3EA43BCE3A0}"/>
    <cellStyle name="Total 2 10 3 6" xfId="27077" xr:uid="{C5B1AFD2-AE63-4918-96E2-E1CDC379CFE3}"/>
    <cellStyle name="Total 2 10 4" xfId="20827" xr:uid="{00000000-0005-0000-0000-0000CF520000}"/>
    <cellStyle name="Total 2 10 4 2" xfId="21042" xr:uid="{00000000-0005-0000-0000-0000D0520000}"/>
    <cellStyle name="Total 2 10 4 2 2" xfId="22778" xr:uid="{8089AA68-A744-494C-98A8-13683580CD9D}"/>
    <cellStyle name="Total 2 10 4 2 2 2" xfId="25478" xr:uid="{CA10804E-8692-4DF4-9965-FEC29546070E}"/>
    <cellStyle name="Total 2 10 4 2 2 2 2" xfId="30309" xr:uid="{0E8C3C05-AB2D-410C-BB23-C9ECA2C1B2BA}"/>
    <cellStyle name="Total 2 10 4 2 2 3" xfId="28965" xr:uid="{BC64BC42-D4AC-4AFA-A1F4-41374DFEBFA9}"/>
    <cellStyle name="Total 2 10 4 2 3" xfId="24159" xr:uid="{5C02D053-3340-42D9-9F27-208346468D63}"/>
    <cellStyle name="Total 2 10 4 2 3 2" xfId="26354" xr:uid="{B03B0806-4011-4D54-A325-D6D046FF1841}"/>
    <cellStyle name="Total 2 10 4 2 3 2 2" xfId="31090" xr:uid="{061549B6-87AB-4DC5-AF87-CB5F71ADEC9D}"/>
    <cellStyle name="Total 2 10 4 2 4" xfId="21923" xr:uid="{2BB4B12F-547B-429F-8B63-DE75289B34D0}"/>
    <cellStyle name="Total 2 10 4 2 4 2" xfId="28110" xr:uid="{B0329559-AAB2-47DF-9F95-190E648E0553}"/>
    <cellStyle name="Total 2 10 4 2 5" xfId="24623" xr:uid="{CF90B7C8-3321-48DF-AE95-315210B82869}"/>
    <cellStyle name="Total 2 10 4 2 5 2" xfId="29457" xr:uid="{930CA10F-3E9D-4978-A531-BAB31915FDDB}"/>
    <cellStyle name="Total 2 10 4 2 6" xfId="27239" xr:uid="{DDD9D6EF-5603-4232-A975-BB67F6467D57}"/>
    <cellStyle name="Total 2 10 4 3" xfId="22617" xr:uid="{1352A668-BA1D-4E39-B0B8-8B855C292450}"/>
    <cellStyle name="Total 2 10 4 3 2" xfId="25317" xr:uid="{207A9E5F-6A84-44D4-8FA9-56B199EB9F51}"/>
    <cellStyle name="Total 2 10 4 3 2 2" xfId="30148" xr:uid="{2EC0FB55-77BE-4CBA-9DEB-22A4E1E29514}"/>
    <cellStyle name="Total 2 10 4 3 3" xfId="28804" xr:uid="{1AFDDBFB-7A3F-4811-8CF2-72137E72035B}"/>
    <cellStyle name="Total 2 10 4 4" xfId="23998" xr:uid="{0F116126-709B-45D6-AC5E-283BFDDDF356}"/>
    <cellStyle name="Total 2 10 4 4 2" xfId="26193" xr:uid="{C065F137-ABDD-4270-A7D6-DF16E1D7CA4A}"/>
    <cellStyle name="Total 2 10 4 4 2 2" xfId="30929" xr:uid="{E536FFCF-46AB-4F39-A848-B985FE0457EE}"/>
    <cellStyle name="Total 2 10 4 5" xfId="21762" xr:uid="{1FB46446-3032-4E55-BCA6-E446AE118FCC}"/>
    <cellStyle name="Total 2 10 4 5 2" xfId="27949" xr:uid="{64198C2E-1B90-4AF5-9FB2-BB6A8134571D}"/>
    <cellStyle name="Total 2 10 4 6" xfId="27078" xr:uid="{A3779901-31FB-4ACF-8887-6C9A348A0504}"/>
    <cellStyle name="Total 2 10 5" xfId="20828" xr:uid="{00000000-0005-0000-0000-0000D1520000}"/>
    <cellStyle name="Total 2 10 5 2" xfId="21041" xr:uid="{00000000-0005-0000-0000-0000D2520000}"/>
    <cellStyle name="Total 2 10 5 2 2" xfId="22777" xr:uid="{1850A1B3-82AF-4277-AB92-CF80BEA594BA}"/>
    <cellStyle name="Total 2 10 5 2 2 2" xfId="25477" xr:uid="{AB048639-8B58-446B-B954-37998A55DB15}"/>
    <cellStyle name="Total 2 10 5 2 2 2 2" xfId="30308" xr:uid="{5CAAC483-0FEE-49FA-BC77-750213108680}"/>
    <cellStyle name="Total 2 10 5 2 2 3" xfId="28964" xr:uid="{A690138B-3FC8-496D-B43F-CE85BCE50331}"/>
    <cellStyle name="Total 2 10 5 2 3" xfId="24158" xr:uid="{A40062BA-90C2-4069-B378-DC78BDFCFE3A}"/>
    <cellStyle name="Total 2 10 5 2 3 2" xfId="26353" xr:uid="{8CB0B6E1-2F20-4E4B-9F7D-59E686DF1331}"/>
    <cellStyle name="Total 2 10 5 2 3 2 2" xfId="31089" xr:uid="{3292C3C2-0E29-4D0E-93AE-E5BBD590490A}"/>
    <cellStyle name="Total 2 10 5 2 4" xfId="21922" xr:uid="{16C66F8D-8A3E-49B7-BDD7-CE03BF714B8D}"/>
    <cellStyle name="Total 2 10 5 2 4 2" xfId="28109" xr:uid="{A1655022-11BF-4E5D-A0AB-949FD123AC82}"/>
    <cellStyle name="Total 2 10 5 2 5" xfId="24622" xr:uid="{A00A488D-4674-400B-9DFE-A7A703F0F773}"/>
    <cellStyle name="Total 2 10 5 2 5 2" xfId="29456" xr:uid="{0BE347BF-8427-4141-8BFA-DC076043AB08}"/>
    <cellStyle name="Total 2 10 5 2 6" xfId="27238" xr:uid="{AA00F214-A6ED-4482-B5D7-7D165A0FA2E1}"/>
    <cellStyle name="Total 2 10 5 3" xfId="22618" xr:uid="{2820AF96-AD7C-4FB6-BE45-53CB05DA35BA}"/>
    <cellStyle name="Total 2 10 5 3 2" xfId="25318" xr:uid="{E0327D1A-E5EB-4CBB-9CA3-CC0BA68C88DB}"/>
    <cellStyle name="Total 2 10 5 3 2 2" xfId="30149" xr:uid="{BD843452-BB09-4459-9AA1-6996D344B088}"/>
    <cellStyle name="Total 2 10 5 3 3" xfId="28805" xr:uid="{B3275CDC-7921-470B-AE4B-42F061EC3120}"/>
    <cellStyle name="Total 2 10 5 4" xfId="23999" xr:uid="{154A4EFB-3EBF-4B93-A694-75EC81574CEC}"/>
    <cellStyle name="Total 2 10 5 4 2" xfId="26194" xr:uid="{75255679-B6DE-40FE-872D-A0EDABA3045E}"/>
    <cellStyle name="Total 2 10 5 4 2 2" xfId="30930" xr:uid="{C14C7A30-FC3A-442E-A546-07AB0CC05500}"/>
    <cellStyle name="Total 2 10 5 5" xfId="21763" xr:uid="{FC599009-0F42-44D3-AF1D-793683C45EFB}"/>
    <cellStyle name="Total 2 10 5 5 2" xfId="27950" xr:uid="{6234A5D3-2BDE-4DAC-B7F2-91951051E91A}"/>
    <cellStyle name="Total 2 10 5 6" xfId="27079" xr:uid="{E356DB02-C5B3-4513-BD47-2A7809FF03BB}"/>
    <cellStyle name="Total 2 11" xfId="20829" xr:uid="{00000000-0005-0000-0000-0000D3520000}"/>
    <cellStyle name="Total 2 11 10" xfId="27080" xr:uid="{06A49770-16B3-405B-B8FB-E0B2F16EC88F}"/>
    <cellStyle name="Total 2 11 2" xfId="20830" xr:uid="{00000000-0005-0000-0000-0000D4520000}"/>
    <cellStyle name="Total 2 11 2 2" xfId="21039" xr:uid="{00000000-0005-0000-0000-0000D5520000}"/>
    <cellStyle name="Total 2 11 2 2 2" xfId="22775" xr:uid="{76AF6982-9F96-45CA-830A-5E9E9C4EC2A3}"/>
    <cellStyle name="Total 2 11 2 2 2 2" xfId="25475" xr:uid="{917AD006-E562-4FE9-A56D-463231AFC862}"/>
    <cellStyle name="Total 2 11 2 2 2 2 2" xfId="30306" xr:uid="{98BBF5DF-430D-4D7A-BA4E-E99D7AC0AEF4}"/>
    <cellStyle name="Total 2 11 2 2 2 3" xfId="28962" xr:uid="{196BF18C-E05F-4256-9E52-77CFDA2B7FC5}"/>
    <cellStyle name="Total 2 11 2 2 3" xfId="24156" xr:uid="{4EDCDA43-C425-4715-9F78-64CD1DDC148C}"/>
    <cellStyle name="Total 2 11 2 2 3 2" xfId="26351" xr:uid="{83C2D1E1-FF46-43D3-8EF7-C5A9A849849D}"/>
    <cellStyle name="Total 2 11 2 2 3 2 2" xfId="31087" xr:uid="{CC967E70-F78C-4F49-BCC5-2BA05733F69B}"/>
    <cellStyle name="Total 2 11 2 2 4" xfId="21920" xr:uid="{74F9B235-96EB-4D67-B207-FD5DF5AD3AFD}"/>
    <cellStyle name="Total 2 11 2 2 4 2" xfId="28107" xr:uid="{9B49024B-4553-4C11-B864-F962A3B9BFF0}"/>
    <cellStyle name="Total 2 11 2 2 5" xfId="24620" xr:uid="{1670D09E-3FA0-428B-A078-8D1F5E06EB1A}"/>
    <cellStyle name="Total 2 11 2 2 5 2" xfId="29454" xr:uid="{815D31CA-9BF6-416F-8C00-C650A914EBE7}"/>
    <cellStyle name="Total 2 11 2 2 6" xfId="27236" xr:uid="{5F298EC2-B9D4-4958-8C3D-827AE0620D04}"/>
    <cellStyle name="Total 2 11 2 3" xfId="22620" xr:uid="{16B1C09B-6BC4-4566-8349-97759F38D740}"/>
    <cellStyle name="Total 2 11 2 3 2" xfId="25320" xr:uid="{232DC9A2-405B-4DDA-A930-3E1762A8A8BF}"/>
    <cellStyle name="Total 2 11 2 3 2 2" xfId="30151" xr:uid="{250BCD50-CE71-45DE-807F-BD854F95703F}"/>
    <cellStyle name="Total 2 11 2 3 3" xfId="28807" xr:uid="{D2D76306-08F8-463B-9742-9023ED6066A7}"/>
    <cellStyle name="Total 2 11 2 4" xfId="24001" xr:uid="{D06F7D77-BCA6-426D-A11A-D45485F20FC1}"/>
    <cellStyle name="Total 2 11 2 4 2" xfId="26196" xr:uid="{6B708CD8-955A-4E8A-A330-D9A149B10BDE}"/>
    <cellStyle name="Total 2 11 2 4 2 2" xfId="30932" xr:uid="{B3523350-0A02-430F-A6E6-F353A5734C1E}"/>
    <cellStyle name="Total 2 11 2 5" xfId="21765" xr:uid="{3EA25DB1-FF48-4333-B797-82F91152DE7E}"/>
    <cellStyle name="Total 2 11 2 5 2" xfId="27952" xr:uid="{FB94D361-7D7E-4070-A6CC-4D128FEE4E19}"/>
    <cellStyle name="Total 2 11 2 6" xfId="27081" xr:uid="{2BE7FAD3-25F4-4580-9977-4443108E5EDF}"/>
    <cellStyle name="Total 2 11 3" xfId="20831" xr:uid="{00000000-0005-0000-0000-0000D6520000}"/>
    <cellStyle name="Total 2 11 3 2" xfId="21038" xr:uid="{00000000-0005-0000-0000-0000D7520000}"/>
    <cellStyle name="Total 2 11 3 2 2" xfId="22774" xr:uid="{A95B1A14-89CF-430B-AB79-DA589630032F}"/>
    <cellStyle name="Total 2 11 3 2 2 2" xfId="25474" xr:uid="{0AC73895-774A-4309-91AD-C56811E4DCC6}"/>
    <cellStyle name="Total 2 11 3 2 2 2 2" xfId="30305" xr:uid="{B7A198AF-ED09-4491-915A-C98F37CFA130}"/>
    <cellStyle name="Total 2 11 3 2 2 3" xfId="28961" xr:uid="{8BA05272-3A1E-4BDC-86E6-14BF21A59490}"/>
    <cellStyle name="Total 2 11 3 2 3" xfId="24155" xr:uid="{A609A930-332C-4634-BD1F-EFEF75D35DC7}"/>
    <cellStyle name="Total 2 11 3 2 3 2" xfId="26350" xr:uid="{16800240-C23C-4851-A394-E4BAB0CC4116}"/>
    <cellStyle name="Total 2 11 3 2 3 2 2" xfId="31086" xr:uid="{A9EB6059-BAC5-4D01-84D0-6E5B1E7F53D4}"/>
    <cellStyle name="Total 2 11 3 2 4" xfId="21919" xr:uid="{9259AD57-6270-4BF3-85AE-DA15890CBC2A}"/>
    <cellStyle name="Total 2 11 3 2 4 2" xfId="28106" xr:uid="{C708D86A-86B3-496E-B754-CDF9082FF79D}"/>
    <cellStyle name="Total 2 11 3 2 5" xfId="24619" xr:uid="{27D05C7B-49AC-49BD-B91A-6BEBE65D7C5D}"/>
    <cellStyle name="Total 2 11 3 2 5 2" xfId="29453" xr:uid="{FD72A2FE-FF15-44B1-86A0-90368484A536}"/>
    <cellStyle name="Total 2 11 3 2 6" xfId="27235" xr:uid="{17B8A324-8EA8-4CA3-A3B2-B51F8BC990E7}"/>
    <cellStyle name="Total 2 11 3 3" xfId="22621" xr:uid="{EC80D32C-26DA-46AA-9BFE-B17B75004AD1}"/>
    <cellStyle name="Total 2 11 3 3 2" xfId="25321" xr:uid="{FB019B41-D207-46A0-BF9B-579BB41ECCDB}"/>
    <cellStyle name="Total 2 11 3 3 2 2" xfId="30152" xr:uid="{EF48D76C-6CB9-4E22-AECD-C32FA9F1218F}"/>
    <cellStyle name="Total 2 11 3 3 3" xfId="28808" xr:uid="{BBAD93EA-F96E-4C60-9EF5-C1A47742E87D}"/>
    <cellStyle name="Total 2 11 3 4" xfId="24002" xr:uid="{77D91B37-A6C5-44BB-8916-190481AAB883}"/>
    <cellStyle name="Total 2 11 3 4 2" xfId="26197" xr:uid="{CCF54F9E-76E1-4AEA-BF1E-F70B9397DE82}"/>
    <cellStyle name="Total 2 11 3 4 2 2" xfId="30933" xr:uid="{5E3AE09E-559F-4F53-983A-850A1E4D39C8}"/>
    <cellStyle name="Total 2 11 3 5" xfId="21766" xr:uid="{601ADF9C-DBD7-4F64-96AD-D5ECCF666FE6}"/>
    <cellStyle name="Total 2 11 3 5 2" xfId="27953" xr:uid="{2AC73704-2DF1-4E9B-8D67-C17AEAD98E0D}"/>
    <cellStyle name="Total 2 11 3 6" xfId="27082" xr:uid="{F7676EAB-C85D-49A8-AB37-BF83650F4694}"/>
    <cellStyle name="Total 2 11 4" xfId="20832" xr:uid="{00000000-0005-0000-0000-0000D8520000}"/>
    <cellStyle name="Total 2 11 4 2" xfId="21037" xr:uid="{00000000-0005-0000-0000-0000D9520000}"/>
    <cellStyle name="Total 2 11 4 2 2" xfId="22773" xr:uid="{CD3724A3-A4CA-4A3E-99C2-359A8DD87F1F}"/>
    <cellStyle name="Total 2 11 4 2 2 2" xfId="25473" xr:uid="{97AFB460-874F-47F5-80CF-1285A9C241DE}"/>
    <cellStyle name="Total 2 11 4 2 2 2 2" xfId="30304" xr:uid="{BD6B31B0-C41A-486C-BEAB-F8B70EAA0D4C}"/>
    <cellStyle name="Total 2 11 4 2 2 3" xfId="28960" xr:uid="{41C643AF-9459-4E6A-AA6E-CBB533915EC2}"/>
    <cellStyle name="Total 2 11 4 2 3" xfId="24154" xr:uid="{01915F5F-0873-433C-9B1F-4EA1870E145D}"/>
    <cellStyle name="Total 2 11 4 2 3 2" xfId="26349" xr:uid="{DCC64F6A-E17D-4D08-BB27-1C4E6B01236A}"/>
    <cellStyle name="Total 2 11 4 2 3 2 2" xfId="31085" xr:uid="{AFB721B0-8967-4866-8CD3-83419C26DA76}"/>
    <cellStyle name="Total 2 11 4 2 4" xfId="21918" xr:uid="{FC0287E8-42D8-4CB2-8E04-BF58CAAABA83}"/>
    <cellStyle name="Total 2 11 4 2 4 2" xfId="28105" xr:uid="{DC85F572-F42A-4E36-966C-6694EF49C21D}"/>
    <cellStyle name="Total 2 11 4 2 5" xfId="24618" xr:uid="{CF4B3E03-7B4D-4821-99CF-D21A4244F2AC}"/>
    <cellStyle name="Total 2 11 4 2 5 2" xfId="29452" xr:uid="{70F17AC0-F085-4AED-A261-E398DB8AEEA5}"/>
    <cellStyle name="Total 2 11 4 2 6" xfId="27234" xr:uid="{26838677-EDD9-4B2B-A693-630F93D043F7}"/>
    <cellStyle name="Total 2 11 4 3" xfId="22622" xr:uid="{3403B40D-6500-4894-A4F4-7A3EDFA45B08}"/>
    <cellStyle name="Total 2 11 4 3 2" xfId="25322" xr:uid="{CEBBB196-C67F-486F-B78A-5D165AB579C7}"/>
    <cellStyle name="Total 2 11 4 3 2 2" xfId="30153" xr:uid="{FDED2D23-7660-45B5-BB8E-A7A3188A81B9}"/>
    <cellStyle name="Total 2 11 4 3 3" xfId="28809" xr:uid="{C787450B-AAE4-4EB4-9B42-0EAE20FC4276}"/>
    <cellStyle name="Total 2 11 4 4" xfId="24003" xr:uid="{1C581805-D1FE-4F96-B006-5CFF33F7D873}"/>
    <cellStyle name="Total 2 11 4 4 2" xfId="26198" xr:uid="{3786D498-10A0-44EF-AE90-4264B7A9F35C}"/>
    <cellStyle name="Total 2 11 4 4 2 2" xfId="30934" xr:uid="{59C07C02-8C91-4552-B269-7FDB1AC96469}"/>
    <cellStyle name="Total 2 11 4 5" xfId="21767" xr:uid="{0A95CF2F-B900-4974-A2A1-F3760A6E84B6}"/>
    <cellStyle name="Total 2 11 4 5 2" xfId="27954" xr:uid="{1D7F7D7F-FB94-4C1F-9582-8DDBCCBBF1C8}"/>
    <cellStyle name="Total 2 11 4 6" xfId="27083" xr:uid="{E1FFEAB5-E342-45F3-BD39-9A46A09C57D8}"/>
    <cellStyle name="Total 2 11 5" xfId="20833" xr:uid="{00000000-0005-0000-0000-0000DA520000}"/>
    <cellStyle name="Total 2 11 5 2" xfId="21036" xr:uid="{00000000-0005-0000-0000-0000DB520000}"/>
    <cellStyle name="Total 2 11 5 2 2" xfId="22772" xr:uid="{B9101F16-2F6C-4054-9AE8-298051F2E6E8}"/>
    <cellStyle name="Total 2 11 5 2 2 2" xfId="25472" xr:uid="{97012D0A-3D5B-4CCF-976E-EE874A6E2F74}"/>
    <cellStyle name="Total 2 11 5 2 2 2 2" xfId="30303" xr:uid="{8644701B-1D0D-4696-AFA6-9CE2A99A8352}"/>
    <cellStyle name="Total 2 11 5 2 2 3" xfId="28959" xr:uid="{0B180DAE-2450-4F58-8077-A1F4A1116ADC}"/>
    <cellStyle name="Total 2 11 5 2 3" xfId="24153" xr:uid="{37AB6FE6-BE60-431A-BB41-BB754EFB4FC7}"/>
    <cellStyle name="Total 2 11 5 2 3 2" xfId="26348" xr:uid="{4134616D-9A75-4AD6-A4D3-146CA9309CFA}"/>
    <cellStyle name="Total 2 11 5 2 3 2 2" xfId="31084" xr:uid="{DCCE597B-F908-4BF0-91D4-718DE53FF92C}"/>
    <cellStyle name="Total 2 11 5 2 4" xfId="21917" xr:uid="{F98DBDFC-8621-4D9D-B03A-C8D76E9E641E}"/>
    <cellStyle name="Total 2 11 5 2 4 2" xfId="28104" xr:uid="{4386E7F8-0BEC-49EE-B03C-3F464FA7D38F}"/>
    <cellStyle name="Total 2 11 5 2 5" xfId="24617" xr:uid="{3DC04778-7400-4291-B583-5891AD6891CB}"/>
    <cellStyle name="Total 2 11 5 2 5 2" xfId="29451" xr:uid="{63B49A07-0E0F-4B96-A5AE-EE274C848BAB}"/>
    <cellStyle name="Total 2 11 5 2 6" xfId="27233" xr:uid="{56D6BD03-72D0-43B9-8649-E9DC523834DB}"/>
    <cellStyle name="Total 2 11 5 3" xfId="22623" xr:uid="{191D215A-54F1-4624-8E73-098F8B9B9775}"/>
    <cellStyle name="Total 2 11 5 3 2" xfId="25323" xr:uid="{D82A06B5-AF9A-48EB-99F6-B61085E2311E}"/>
    <cellStyle name="Total 2 11 5 3 2 2" xfId="30154" xr:uid="{5DC19391-7C2E-4F0F-90BC-D90C3CD0B991}"/>
    <cellStyle name="Total 2 11 5 3 3" xfId="28810" xr:uid="{C4B2C1D5-B5A5-4ACA-BFDD-F1FA3F36F629}"/>
    <cellStyle name="Total 2 11 5 4" xfId="24004" xr:uid="{FC108E58-EC5D-4258-940C-C1FA410FEAE2}"/>
    <cellStyle name="Total 2 11 5 4 2" xfId="26199" xr:uid="{8CACF4D6-FAF2-439F-BC1F-C801222B7729}"/>
    <cellStyle name="Total 2 11 5 4 2 2" xfId="30935" xr:uid="{D6729AC7-45A3-4128-A7C5-654E1DC2A022}"/>
    <cellStyle name="Total 2 11 5 5" xfId="21768" xr:uid="{E924AF59-6577-4CCC-BED1-EDA8C0A11B2B}"/>
    <cellStyle name="Total 2 11 5 5 2" xfId="27955" xr:uid="{A7C645D6-F515-44A8-98E2-325F89A0725E}"/>
    <cellStyle name="Total 2 11 5 6" xfId="27084" xr:uid="{0BF84DCC-0E10-492D-8C75-B7051A47E551}"/>
    <cellStyle name="Total 2 11 6" xfId="21040" xr:uid="{00000000-0005-0000-0000-0000DC520000}"/>
    <cellStyle name="Total 2 11 6 2" xfId="22776" xr:uid="{C5CD6512-C5E9-46E0-941D-028D4BB89C1A}"/>
    <cellStyle name="Total 2 11 6 2 2" xfId="25476" xr:uid="{BD1266B9-8424-4A68-B1FE-0107D97935CA}"/>
    <cellStyle name="Total 2 11 6 2 2 2" xfId="30307" xr:uid="{C8E652CD-2361-4093-9416-DE0AF79CC2ED}"/>
    <cellStyle name="Total 2 11 6 2 3" xfId="28963" xr:uid="{D2981030-5E14-42AD-9FA1-0537F37548E9}"/>
    <cellStyle name="Total 2 11 6 3" xfId="24157" xr:uid="{8BE298F8-8DF6-4FDF-885C-A85905E02DDA}"/>
    <cellStyle name="Total 2 11 6 3 2" xfId="26352" xr:uid="{D876164A-AB63-437C-A1E4-43A10598B6E7}"/>
    <cellStyle name="Total 2 11 6 3 2 2" xfId="31088" xr:uid="{7999F78E-BB05-4361-9B6B-D78C960E1104}"/>
    <cellStyle name="Total 2 11 6 4" xfId="21921" xr:uid="{177E5E5D-7FB8-4856-AF25-0C2526DDD896}"/>
    <cellStyle name="Total 2 11 6 4 2" xfId="28108" xr:uid="{49B2FB84-B2D0-4FCE-AC8B-AA1E4B9F54CF}"/>
    <cellStyle name="Total 2 11 6 5" xfId="24621" xr:uid="{17BBB64D-041E-4A2C-86E9-396E523A6A88}"/>
    <cellStyle name="Total 2 11 6 5 2" xfId="29455" xr:uid="{1FAD7686-2167-46CF-BDD9-51DA75799EF2}"/>
    <cellStyle name="Total 2 11 6 6" xfId="27237" xr:uid="{EB302FD4-B73B-48AE-9F45-12894DF97826}"/>
    <cellStyle name="Total 2 11 7" xfId="22619" xr:uid="{BC1C75AF-866E-4B73-BEAE-19E8E69E4787}"/>
    <cellStyle name="Total 2 11 7 2" xfId="25319" xr:uid="{FF98A3B5-29D8-4AC3-A411-F858D8AA0AAF}"/>
    <cellStyle name="Total 2 11 7 2 2" xfId="30150" xr:uid="{68016BD8-232C-4F20-91F2-ADA0157773D2}"/>
    <cellStyle name="Total 2 11 7 3" xfId="28806" xr:uid="{E1DCFADE-AEF5-4B52-9925-5D5EC9D0ADB0}"/>
    <cellStyle name="Total 2 11 8" xfId="24000" xr:uid="{CB7ACC52-E3D1-4E74-89C8-8F712E114DD4}"/>
    <cellStyle name="Total 2 11 8 2" xfId="26195" xr:uid="{8ADA226F-D02D-4656-ACB6-604EAF6A3BF2}"/>
    <cellStyle name="Total 2 11 8 2 2" xfId="30931" xr:uid="{654D1B8B-A34E-4608-BE16-9C09DEB89D17}"/>
    <cellStyle name="Total 2 11 9" xfId="21764" xr:uid="{C9091B66-2338-4360-BDB2-6814325A84D6}"/>
    <cellStyle name="Total 2 11 9 2" xfId="27951" xr:uid="{52BAEA9C-8472-4A79-B330-6FC5E0737DB8}"/>
    <cellStyle name="Total 2 12" xfId="20834" xr:uid="{00000000-0005-0000-0000-0000DD520000}"/>
    <cellStyle name="Total 2 12 10" xfId="27085" xr:uid="{B4235EE7-FD7F-4C39-AD10-01731F9363E2}"/>
    <cellStyle name="Total 2 12 2" xfId="20835" xr:uid="{00000000-0005-0000-0000-0000DE520000}"/>
    <cellStyle name="Total 2 12 2 2" xfId="21034" xr:uid="{00000000-0005-0000-0000-0000DF520000}"/>
    <cellStyle name="Total 2 12 2 2 2" xfId="22770" xr:uid="{55726B71-CC62-4080-B781-6335A365A798}"/>
    <cellStyle name="Total 2 12 2 2 2 2" xfId="25470" xr:uid="{93832A0F-0F78-463A-B1C1-6B0EC86AAD51}"/>
    <cellStyle name="Total 2 12 2 2 2 2 2" xfId="30301" xr:uid="{B4735CB9-A1FD-4F17-B04E-86AF7CB63A52}"/>
    <cellStyle name="Total 2 12 2 2 2 3" xfId="28957" xr:uid="{CA7B20D7-844C-4F17-A0E1-67F1605AB40A}"/>
    <cellStyle name="Total 2 12 2 2 3" xfId="24151" xr:uid="{F1775200-9F1F-4328-8881-F1867AF06CD4}"/>
    <cellStyle name="Total 2 12 2 2 3 2" xfId="26346" xr:uid="{7C1A27C7-2062-458C-91C2-99233BE8281F}"/>
    <cellStyle name="Total 2 12 2 2 3 2 2" xfId="31082" xr:uid="{00977762-C581-45C9-B794-541CAD51DE4E}"/>
    <cellStyle name="Total 2 12 2 2 4" xfId="21915" xr:uid="{E050334A-240F-4077-8ACF-89ACC36A6742}"/>
    <cellStyle name="Total 2 12 2 2 4 2" xfId="28102" xr:uid="{F0487E82-AB7A-4E23-94D3-690BD7F467C4}"/>
    <cellStyle name="Total 2 12 2 2 5" xfId="24615" xr:uid="{FAB33071-E51D-4442-98B0-24E7E62C6FB1}"/>
    <cellStyle name="Total 2 12 2 2 5 2" xfId="29449" xr:uid="{DAD6F00F-F1B6-4CC8-89B3-AAF3FFDD923E}"/>
    <cellStyle name="Total 2 12 2 2 6" xfId="27231" xr:uid="{E416211B-034F-4B9E-98D2-B2A5906C7737}"/>
    <cellStyle name="Total 2 12 2 3" xfId="22625" xr:uid="{0BCC861B-2165-4795-B299-91B72611FE6C}"/>
    <cellStyle name="Total 2 12 2 3 2" xfId="25325" xr:uid="{C6F92499-8DFC-4EC5-B7AF-92B96B1D34A8}"/>
    <cellStyle name="Total 2 12 2 3 2 2" xfId="30156" xr:uid="{988DEC04-78FA-4C1D-8AAF-1B9065C92DAA}"/>
    <cellStyle name="Total 2 12 2 3 3" xfId="28812" xr:uid="{30032968-92BA-4773-8A51-D5A6F08D1849}"/>
    <cellStyle name="Total 2 12 2 4" xfId="24006" xr:uid="{0B2AD26F-D009-4993-87F7-5872D816773D}"/>
    <cellStyle name="Total 2 12 2 4 2" xfId="26201" xr:uid="{7074FFA5-1B2E-4CDE-A331-8F34C35B0F3A}"/>
    <cellStyle name="Total 2 12 2 4 2 2" xfId="30937" xr:uid="{C205DA61-94A9-4C3F-88A4-8EB5CB444C88}"/>
    <cellStyle name="Total 2 12 2 5" xfId="21770" xr:uid="{17CAD318-6CCD-4F2F-B632-0E8109F31893}"/>
    <cellStyle name="Total 2 12 2 5 2" xfId="27957" xr:uid="{BD08CA59-755C-43E6-B1FC-10901D911DF1}"/>
    <cellStyle name="Total 2 12 2 6" xfId="27086" xr:uid="{CFDC43D8-0355-487B-99D5-38391BEB172D}"/>
    <cellStyle name="Total 2 12 3" xfId="20836" xr:uid="{00000000-0005-0000-0000-0000E0520000}"/>
    <cellStyle name="Total 2 12 3 2" xfId="21033" xr:uid="{00000000-0005-0000-0000-0000E1520000}"/>
    <cellStyle name="Total 2 12 3 2 2" xfId="22769" xr:uid="{387A0AB0-820A-4648-83B5-F387A1C024F5}"/>
    <cellStyle name="Total 2 12 3 2 2 2" xfId="25469" xr:uid="{C6A52242-4EB5-4DE9-BE81-7D16DF68A0EA}"/>
    <cellStyle name="Total 2 12 3 2 2 2 2" xfId="30300" xr:uid="{EA222661-AC8D-46A8-AFC9-52DF84FD08DB}"/>
    <cellStyle name="Total 2 12 3 2 2 3" xfId="28956" xr:uid="{342277A1-C841-4F72-952B-EA1EA21B6AD8}"/>
    <cellStyle name="Total 2 12 3 2 3" xfId="24150" xr:uid="{0E50DC82-3E5C-409A-87CD-87CEB38D8236}"/>
    <cellStyle name="Total 2 12 3 2 3 2" xfId="26345" xr:uid="{488DD057-E028-4E46-9F67-A03C22EBCCCB}"/>
    <cellStyle name="Total 2 12 3 2 3 2 2" xfId="31081" xr:uid="{63906D8F-8EF9-4649-927C-1263CE7B5390}"/>
    <cellStyle name="Total 2 12 3 2 4" xfId="21914" xr:uid="{D155AD6F-3C28-41D1-920D-0B680FD799D7}"/>
    <cellStyle name="Total 2 12 3 2 4 2" xfId="28101" xr:uid="{631E6129-EAE4-4B35-BF29-5C79F2F35F78}"/>
    <cellStyle name="Total 2 12 3 2 5" xfId="24614" xr:uid="{DCD2F1D2-3AE3-41B9-97EC-10FC1B31B8CA}"/>
    <cellStyle name="Total 2 12 3 2 5 2" xfId="29448" xr:uid="{0F261F0B-81DD-4C7C-A6FE-0E03FCDCEF7B}"/>
    <cellStyle name="Total 2 12 3 2 6" xfId="27230" xr:uid="{281FCA47-61BC-4A7A-A648-D91266633E10}"/>
    <cellStyle name="Total 2 12 3 3" xfId="22626" xr:uid="{3F3CFCB0-1E66-4932-AA3E-A5AE42BBB47F}"/>
    <cellStyle name="Total 2 12 3 3 2" xfId="25326" xr:uid="{84CB4469-51AD-493A-B924-86052E74C420}"/>
    <cellStyle name="Total 2 12 3 3 2 2" xfId="30157" xr:uid="{1C58775A-50D2-4845-B6D6-246EEA1DBA68}"/>
    <cellStyle name="Total 2 12 3 3 3" xfId="28813" xr:uid="{DE6C894C-0DA8-458B-83AA-977E4F36B16F}"/>
    <cellStyle name="Total 2 12 3 4" xfId="24007" xr:uid="{CBE374F6-0F68-49A8-BDF8-C1DABA1A45F2}"/>
    <cellStyle name="Total 2 12 3 4 2" xfId="26202" xr:uid="{2E65D054-4DCF-4F93-855C-FB67FC8EFA14}"/>
    <cellStyle name="Total 2 12 3 4 2 2" xfId="30938" xr:uid="{E03D5C39-679B-4E30-8277-6E9F541E6FF8}"/>
    <cellStyle name="Total 2 12 3 5" xfId="21771" xr:uid="{55BD7D62-660A-4C87-B719-0798694A7947}"/>
    <cellStyle name="Total 2 12 3 5 2" xfId="27958" xr:uid="{3D0EC6AE-E51D-4ED9-80A1-C7A2B657F7A6}"/>
    <cellStyle name="Total 2 12 3 6" xfId="27087" xr:uid="{D63C7783-8951-4E12-9486-81E8DA3CC697}"/>
    <cellStyle name="Total 2 12 4" xfId="20837" xr:uid="{00000000-0005-0000-0000-0000E2520000}"/>
    <cellStyle name="Total 2 12 4 2" xfId="21032" xr:uid="{00000000-0005-0000-0000-0000E3520000}"/>
    <cellStyle name="Total 2 12 4 2 2" xfId="22768" xr:uid="{17ECCC0D-E129-4990-A200-2D47ED67A123}"/>
    <cellStyle name="Total 2 12 4 2 2 2" xfId="25468" xr:uid="{F51B6683-48F2-4C57-A456-6ED1098B7A80}"/>
    <cellStyle name="Total 2 12 4 2 2 2 2" xfId="30299" xr:uid="{08C39190-51C8-412F-916A-402EB709D2F6}"/>
    <cellStyle name="Total 2 12 4 2 2 3" xfId="28955" xr:uid="{3A24420E-63CC-43F4-B3C3-0659DF869AFA}"/>
    <cellStyle name="Total 2 12 4 2 3" xfId="24149" xr:uid="{04455E04-50AF-46DB-A72B-054BD1CACCC0}"/>
    <cellStyle name="Total 2 12 4 2 3 2" xfId="26344" xr:uid="{F9AE4AED-A2D0-4983-B73C-E955DA559979}"/>
    <cellStyle name="Total 2 12 4 2 3 2 2" xfId="31080" xr:uid="{B6FA927F-2185-4A3A-B79C-DF37D55879EC}"/>
    <cellStyle name="Total 2 12 4 2 4" xfId="21913" xr:uid="{D5B44974-0EB0-4425-97AB-721E5935D12D}"/>
    <cellStyle name="Total 2 12 4 2 4 2" xfId="28100" xr:uid="{2182B3E1-54F6-4D62-9684-2CC7F1D5ED50}"/>
    <cellStyle name="Total 2 12 4 2 5" xfId="24613" xr:uid="{20052D32-2448-49ED-9C5C-E11E6AE26D67}"/>
    <cellStyle name="Total 2 12 4 2 5 2" xfId="29447" xr:uid="{05CB60DA-6ACC-4326-A225-EE84F6566769}"/>
    <cellStyle name="Total 2 12 4 2 6" xfId="27229" xr:uid="{84DDD740-B746-4391-9DF2-19265EA69468}"/>
    <cellStyle name="Total 2 12 4 3" xfId="22627" xr:uid="{8CFCE5EF-A1FF-4CAD-95DC-764470017962}"/>
    <cellStyle name="Total 2 12 4 3 2" xfId="25327" xr:uid="{52A66537-3129-4D16-93EC-2363B76A03CB}"/>
    <cellStyle name="Total 2 12 4 3 2 2" xfId="30158" xr:uid="{022B6290-DD96-4B2A-B78F-00DBA8A1C723}"/>
    <cellStyle name="Total 2 12 4 3 3" xfId="28814" xr:uid="{095DC9F5-DDA5-42F6-9D01-AD29A8477B07}"/>
    <cellStyle name="Total 2 12 4 4" xfId="24008" xr:uid="{C00FEA98-084B-4DA7-B072-5C038690C971}"/>
    <cellStyle name="Total 2 12 4 4 2" xfId="26203" xr:uid="{87AD3BD8-0222-4F2B-A81E-8F5CCE60FD26}"/>
    <cellStyle name="Total 2 12 4 4 2 2" xfId="30939" xr:uid="{8E4BE475-88AF-4B26-9ADD-8125A7C320AF}"/>
    <cellStyle name="Total 2 12 4 5" xfId="21772" xr:uid="{B1E50CB3-E3AB-4B1D-90F3-3C37984E6E8A}"/>
    <cellStyle name="Total 2 12 4 5 2" xfId="27959" xr:uid="{EAAFB641-C24F-40BC-95E5-55C736CF224E}"/>
    <cellStyle name="Total 2 12 4 6" xfId="27088" xr:uid="{B9E13391-EA84-4FF6-8C6F-13A9140D667A}"/>
    <cellStyle name="Total 2 12 5" xfId="20838" xr:uid="{00000000-0005-0000-0000-0000E4520000}"/>
    <cellStyle name="Total 2 12 5 2" xfId="21031" xr:uid="{00000000-0005-0000-0000-0000E5520000}"/>
    <cellStyle name="Total 2 12 5 2 2" xfId="22767" xr:uid="{FCB68A42-BEE6-46AF-A440-EE3D045ED4EF}"/>
    <cellStyle name="Total 2 12 5 2 2 2" xfId="25467" xr:uid="{BF63956C-905F-4CF7-AFBD-F9B80E53999B}"/>
    <cellStyle name="Total 2 12 5 2 2 2 2" xfId="30298" xr:uid="{D5FAAA90-2592-41C1-BA82-485513C5A128}"/>
    <cellStyle name="Total 2 12 5 2 2 3" xfId="28954" xr:uid="{6603CEED-7D72-4324-A642-C8FCB073B546}"/>
    <cellStyle name="Total 2 12 5 2 3" xfId="24148" xr:uid="{3E678E7A-6816-4AF3-92AF-C22FE1877B7D}"/>
    <cellStyle name="Total 2 12 5 2 3 2" xfId="26343" xr:uid="{BE740173-CCAA-4843-AEFF-5158CD7C35B4}"/>
    <cellStyle name="Total 2 12 5 2 3 2 2" xfId="31079" xr:uid="{F462B003-89FF-4CF1-89E7-7A794F552EED}"/>
    <cellStyle name="Total 2 12 5 2 4" xfId="21912" xr:uid="{8B4E50C2-3C66-47AF-BEC9-7E6646406C76}"/>
    <cellStyle name="Total 2 12 5 2 4 2" xfId="28099" xr:uid="{B62A85DC-9A4C-4DC7-99E1-C5FE5AC22DCB}"/>
    <cellStyle name="Total 2 12 5 2 5" xfId="24612" xr:uid="{07EA032B-1B8B-4D72-A385-460C5E837A8F}"/>
    <cellStyle name="Total 2 12 5 2 5 2" xfId="29446" xr:uid="{09FF1AE8-1597-4584-8425-AC31A48A9AD7}"/>
    <cellStyle name="Total 2 12 5 2 6" xfId="27228" xr:uid="{29BB0364-38F5-4F09-999E-3085495D1049}"/>
    <cellStyle name="Total 2 12 5 3" xfId="22628" xr:uid="{AE547946-5636-477B-A348-B4BDEE4AD169}"/>
    <cellStyle name="Total 2 12 5 3 2" xfId="25328" xr:uid="{BC0961C7-BEAD-4466-AB67-E3A5F4FC6781}"/>
    <cellStyle name="Total 2 12 5 3 2 2" xfId="30159" xr:uid="{7EFA3CA0-7498-41D3-9D37-05A57A109C02}"/>
    <cellStyle name="Total 2 12 5 3 3" xfId="28815" xr:uid="{2F2DB962-C930-4555-B37D-2DD679495BF8}"/>
    <cellStyle name="Total 2 12 5 4" xfId="24009" xr:uid="{03AB78F2-1EE5-40FF-BFEC-FE8D80B67A1F}"/>
    <cellStyle name="Total 2 12 5 4 2" xfId="26204" xr:uid="{060AB5F1-64A7-4E66-8D69-63D0101740A4}"/>
    <cellStyle name="Total 2 12 5 4 2 2" xfId="30940" xr:uid="{2A889747-DC6C-4892-8577-2CEE115B2425}"/>
    <cellStyle name="Total 2 12 5 5" xfId="21773" xr:uid="{F3A4E26D-14AD-44C4-AAF8-496C074426F0}"/>
    <cellStyle name="Total 2 12 5 5 2" xfId="27960" xr:uid="{0898CBF3-5449-44D9-8994-0939CA61FD12}"/>
    <cellStyle name="Total 2 12 5 6" xfId="27089" xr:uid="{AA86D589-30E2-49D4-AB0C-63A6BC562F9B}"/>
    <cellStyle name="Total 2 12 6" xfId="21035" xr:uid="{00000000-0005-0000-0000-0000E6520000}"/>
    <cellStyle name="Total 2 12 6 2" xfId="22771" xr:uid="{01A36A58-F99C-4194-B2A1-E9C3E5F8A25D}"/>
    <cellStyle name="Total 2 12 6 2 2" xfId="25471" xr:uid="{ADE05B0F-04A4-48A5-9108-3165208E32A5}"/>
    <cellStyle name="Total 2 12 6 2 2 2" xfId="30302" xr:uid="{0766E724-AEF2-4329-9B43-2AB989FFACB5}"/>
    <cellStyle name="Total 2 12 6 2 3" xfId="28958" xr:uid="{F078AA74-BF16-4834-B424-629523AA2B93}"/>
    <cellStyle name="Total 2 12 6 3" xfId="24152" xr:uid="{44D40D44-D5CB-420E-B83E-3779F7F2E976}"/>
    <cellStyle name="Total 2 12 6 3 2" xfId="26347" xr:uid="{BA039604-BF23-4E36-A460-D2537D30E38C}"/>
    <cellStyle name="Total 2 12 6 3 2 2" xfId="31083" xr:uid="{5E2CCFF9-BC57-4602-AA69-15C9D1A99145}"/>
    <cellStyle name="Total 2 12 6 4" xfId="21916" xr:uid="{7B542D9B-CC50-4530-B8A4-D41E1AA4F893}"/>
    <cellStyle name="Total 2 12 6 4 2" xfId="28103" xr:uid="{2AA77BE3-7730-4935-ABC9-2066B01EC117}"/>
    <cellStyle name="Total 2 12 6 5" xfId="24616" xr:uid="{BF86E063-49F0-4E48-A258-58D100DEC68B}"/>
    <cellStyle name="Total 2 12 6 5 2" xfId="29450" xr:uid="{3F92E97F-57EE-42A4-A340-B13663146094}"/>
    <cellStyle name="Total 2 12 6 6" xfId="27232" xr:uid="{9CF8D3BA-A37D-4840-83CA-346155086165}"/>
    <cellStyle name="Total 2 12 7" xfId="22624" xr:uid="{C60C25CF-F997-4D0B-B2FC-7519813C9165}"/>
    <cellStyle name="Total 2 12 7 2" xfId="25324" xr:uid="{EB657D57-7BBD-4C41-9C38-2B9092A63C7E}"/>
    <cellStyle name="Total 2 12 7 2 2" xfId="30155" xr:uid="{9476C81F-C905-4ED2-B0FC-AA0007949BB9}"/>
    <cellStyle name="Total 2 12 7 3" xfId="28811" xr:uid="{03157244-8CBC-47C1-B44B-E9BACA6C9615}"/>
    <cellStyle name="Total 2 12 8" xfId="24005" xr:uid="{35658789-2E5B-48B0-BC48-D265BFF4E804}"/>
    <cellStyle name="Total 2 12 8 2" xfId="26200" xr:uid="{4E28CE8E-E11C-43DF-B3F4-80A48DFFDDA3}"/>
    <cellStyle name="Total 2 12 8 2 2" xfId="30936" xr:uid="{195FED88-D973-4EC6-8CA2-79A4441F428F}"/>
    <cellStyle name="Total 2 12 9" xfId="21769" xr:uid="{1382B4FA-9FE1-4953-ABC0-DF5A84653337}"/>
    <cellStyle name="Total 2 12 9 2" xfId="27956" xr:uid="{70DD619B-174F-4153-A2B9-FBEE652FC8F5}"/>
    <cellStyle name="Total 2 13" xfId="20839" xr:uid="{00000000-0005-0000-0000-0000E7520000}"/>
    <cellStyle name="Total 2 13 2" xfId="20840" xr:uid="{00000000-0005-0000-0000-0000E8520000}"/>
    <cellStyle name="Total 2 13 2 2" xfId="21029" xr:uid="{00000000-0005-0000-0000-0000E9520000}"/>
    <cellStyle name="Total 2 13 2 2 2" xfId="22765" xr:uid="{5B3FFA60-E348-4CE6-8F9B-DAA62AF582C3}"/>
    <cellStyle name="Total 2 13 2 2 2 2" xfId="25465" xr:uid="{F8C541AA-294F-4B60-8FE3-74C29DBFD07A}"/>
    <cellStyle name="Total 2 13 2 2 2 2 2" xfId="30296" xr:uid="{0EC5EF5E-AE00-4269-8682-E645DFA837CE}"/>
    <cellStyle name="Total 2 13 2 2 2 3" xfId="28952" xr:uid="{08C8F9C3-E57E-45C6-BF62-80212B2C5FCF}"/>
    <cellStyle name="Total 2 13 2 2 3" xfId="24146" xr:uid="{7E2170BA-92B2-4858-A631-EEDC2AA2DD57}"/>
    <cellStyle name="Total 2 13 2 2 3 2" xfId="26341" xr:uid="{A86295F4-F516-4785-BDE4-CD80FAB41086}"/>
    <cellStyle name="Total 2 13 2 2 3 2 2" xfId="31077" xr:uid="{91F9D715-69A2-4031-A18E-25353F95E3BC}"/>
    <cellStyle name="Total 2 13 2 2 4" xfId="21910" xr:uid="{1A9E2D47-B822-4092-86FE-D713EABA0FDD}"/>
    <cellStyle name="Total 2 13 2 2 4 2" xfId="28097" xr:uid="{1EB513DD-AA24-441C-889E-3B55B5B10943}"/>
    <cellStyle name="Total 2 13 2 2 5" xfId="24610" xr:uid="{437104AA-97FC-40F8-9702-E3F6D4AD287C}"/>
    <cellStyle name="Total 2 13 2 2 5 2" xfId="29444" xr:uid="{C76D895F-4BE7-423C-AADA-BD315367B5F1}"/>
    <cellStyle name="Total 2 13 2 2 6" xfId="27226" xr:uid="{9F8EFEAA-E8B8-476D-92B9-FDF36491738D}"/>
    <cellStyle name="Total 2 13 2 3" xfId="22630" xr:uid="{39F1BCB9-93E9-4C78-B104-16D94377CAA8}"/>
    <cellStyle name="Total 2 13 2 3 2" xfId="25330" xr:uid="{AA5EE339-8F70-4012-A302-5415ADF8CF4E}"/>
    <cellStyle name="Total 2 13 2 3 2 2" xfId="30161" xr:uid="{220FDEE0-F35C-4E23-B3FF-9E7C4D7073E2}"/>
    <cellStyle name="Total 2 13 2 3 3" xfId="28817" xr:uid="{106B5187-8D84-4FD3-A299-88AF9BF1445C}"/>
    <cellStyle name="Total 2 13 2 4" xfId="24011" xr:uid="{F6697234-39B0-4865-8B07-9E50F2B21AC2}"/>
    <cellStyle name="Total 2 13 2 4 2" xfId="26206" xr:uid="{AD783210-2D62-46AC-9273-94C1DD08C812}"/>
    <cellStyle name="Total 2 13 2 4 2 2" xfId="30942" xr:uid="{11DFEA87-8BED-4B14-9983-62D117D878A6}"/>
    <cellStyle name="Total 2 13 2 5" xfId="21775" xr:uid="{9A967998-603E-4F0F-885F-2847217D1662}"/>
    <cellStyle name="Total 2 13 2 5 2" xfId="27962" xr:uid="{15445D0A-7DCC-40FE-ACF1-729D88765F4C}"/>
    <cellStyle name="Total 2 13 2 6" xfId="27091" xr:uid="{77A3B5DC-67F5-49E9-A0AA-32B6D2EADA8B}"/>
    <cellStyle name="Total 2 13 3" xfId="20841" xr:uid="{00000000-0005-0000-0000-0000EA520000}"/>
    <cellStyle name="Total 2 13 3 2" xfId="21028" xr:uid="{00000000-0005-0000-0000-0000EB520000}"/>
    <cellStyle name="Total 2 13 3 2 2" xfId="22764" xr:uid="{AE034487-2DB2-4642-99C7-FB783605F125}"/>
    <cellStyle name="Total 2 13 3 2 2 2" xfId="25464" xr:uid="{2016130E-3022-440F-9E8B-2924FC485893}"/>
    <cellStyle name="Total 2 13 3 2 2 2 2" xfId="30295" xr:uid="{B47E2D4B-F01B-4CC9-9778-1CC81FBF7697}"/>
    <cellStyle name="Total 2 13 3 2 2 3" xfId="28951" xr:uid="{838E0353-15A3-47E4-9C35-5F389F3124F8}"/>
    <cellStyle name="Total 2 13 3 2 3" xfId="24145" xr:uid="{926E335D-F713-43DC-92B4-D13E7A8D7849}"/>
    <cellStyle name="Total 2 13 3 2 3 2" xfId="26340" xr:uid="{4C5DAEE3-726B-4F16-9FDB-27B9BBAB2DEB}"/>
    <cellStyle name="Total 2 13 3 2 3 2 2" xfId="31076" xr:uid="{AD1F2974-BEA5-4F02-8848-FDAD8641E8B7}"/>
    <cellStyle name="Total 2 13 3 2 4" xfId="21909" xr:uid="{5C4F6697-E1FB-4029-88EE-D06C03C5463D}"/>
    <cellStyle name="Total 2 13 3 2 4 2" xfId="28096" xr:uid="{C5D1564A-5DA0-4E41-A9E2-FE2837CE1A03}"/>
    <cellStyle name="Total 2 13 3 2 5" xfId="24609" xr:uid="{B02F4770-6830-4E6B-8C71-97942F4B33F9}"/>
    <cellStyle name="Total 2 13 3 2 5 2" xfId="29443" xr:uid="{92414E36-01DB-4BEA-BC23-1E3090B6026D}"/>
    <cellStyle name="Total 2 13 3 2 6" xfId="27225" xr:uid="{60492BFB-EB0E-4711-A57C-F091329104F5}"/>
    <cellStyle name="Total 2 13 3 3" xfId="22631" xr:uid="{D80F4120-9986-4973-A607-F918A2711DF1}"/>
    <cellStyle name="Total 2 13 3 3 2" xfId="25331" xr:uid="{E91E7DD7-5388-4198-A06B-D41FD76DC1B2}"/>
    <cellStyle name="Total 2 13 3 3 2 2" xfId="30162" xr:uid="{9B46CCF6-5F89-450F-87ED-0EB1F25438DA}"/>
    <cellStyle name="Total 2 13 3 3 3" xfId="28818" xr:uid="{7D158DBA-3A54-4530-BD07-542B0FF00477}"/>
    <cellStyle name="Total 2 13 3 4" xfId="24012" xr:uid="{B34FD263-236E-421F-9D1D-EAB4930C812C}"/>
    <cellStyle name="Total 2 13 3 4 2" xfId="26207" xr:uid="{75965247-C78E-42AC-ADE4-DD9B156511E7}"/>
    <cellStyle name="Total 2 13 3 4 2 2" xfId="30943" xr:uid="{7E9B726E-E287-4877-9EB3-34BBF254C24A}"/>
    <cellStyle name="Total 2 13 3 5" xfId="21776" xr:uid="{C439A349-374C-42E9-A7FA-220BAB525494}"/>
    <cellStyle name="Total 2 13 3 5 2" xfId="27963" xr:uid="{6BBA53BF-6B07-43D7-A10D-48873E0E20F9}"/>
    <cellStyle name="Total 2 13 3 6" xfId="27092" xr:uid="{9E512129-4C39-4B1C-8DC4-0C4C1ADAB26D}"/>
    <cellStyle name="Total 2 13 4" xfId="20842" xr:uid="{00000000-0005-0000-0000-0000EC520000}"/>
    <cellStyle name="Total 2 13 4 2" xfId="21027" xr:uid="{00000000-0005-0000-0000-0000ED520000}"/>
    <cellStyle name="Total 2 13 4 2 2" xfId="22763" xr:uid="{38621083-21AC-426D-AF10-ED337D03E02C}"/>
    <cellStyle name="Total 2 13 4 2 2 2" xfId="25463" xr:uid="{7C4130FA-9A3A-4A99-9E43-798A22C0A909}"/>
    <cellStyle name="Total 2 13 4 2 2 2 2" xfId="30294" xr:uid="{25C7E9FD-5EC5-45B9-91CB-B0D91E64D345}"/>
    <cellStyle name="Total 2 13 4 2 2 3" xfId="28950" xr:uid="{E7E0D6DA-54CA-4C7B-8525-5ABBD9088248}"/>
    <cellStyle name="Total 2 13 4 2 3" xfId="24144" xr:uid="{195E8E60-CCF6-4F6D-93D3-DBE7C7989962}"/>
    <cellStyle name="Total 2 13 4 2 3 2" xfId="26339" xr:uid="{EBFC7302-9CBA-46C0-9395-A9D6450E0122}"/>
    <cellStyle name="Total 2 13 4 2 3 2 2" xfId="31075" xr:uid="{2251EA1B-EE10-48BF-B60B-629F7E357856}"/>
    <cellStyle name="Total 2 13 4 2 4" xfId="21908" xr:uid="{00941FF9-80FB-4528-B509-F97D193BC963}"/>
    <cellStyle name="Total 2 13 4 2 4 2" xfId="28095" xr:uid="{AD914B7B-507E-4518-A398-810F3051C555}"/>
    <cellStyle name="Total 2 13 4 2 5" xfId="24608" xr:uid="{C8AB1EA1-15DC-47D2-A3AB-2CCAFEF38788}"/>
    <cellStyle name="Total 2 13 4 2 5 2" xfId="29442" xr:uid="{246B3E69-6C5C-4262-8585-4E9011ED76BF}"/>
    <cellStyle name="Total 2 13 4 2 6" xfId="27224" xr:uid="{08870BE0-29E0-4748-AA25-56B3F32D3C14}"/>
    <cellStyle name="Total 2 13 4 3" xfId="22632" xr:uid="{4D91F7DE-DC80-4D21-B110-5C36CA62D0AF}"/>
    <cellStyle name="Total 2 13 4 3 2" xfId="25332" xr:uid="{66CB9B91-6FFA-44D6-AF1C-5E27E3227531}"/>
    <cellStyle name="Total 2 13 4 3 2 2" xfId="30163" xr:uid="{357349B4-D3FD-416F-BF27-9647482963DA}"/>
    <cellStyle name="Total 2 13 4 3 3" xfId="28819" xr:uid="{B06A37CD-A17B-4820-98FB-58A75157C56D}"/>
    <cellStyle name="Total 2 13 4 4" xfId="24013" xr:uid="{F2AD21BF-B1EC-4BA1-BB56-3086AE5CBA09}"/>
    <cellStyle name="Total 2 13 4 4 2" xfId="26208" xr:uid="{F31E796D-A3E2-40C5-9D9E-EA558B70C6CF}"/>
    <cellStyle name="Total 2 13 4 4 2 2" xfId="30944" xr:uid="{FE7E327C-4FF9-46FF-8DA8-623D5456E649}"/>
    <cellStyle name="Total 2 13 4 5" xfId="21777" xr:uid="{48FBBFD9-1540-4308-A1F4-D3813FEE21A6}"/>
    <cellStyle name="Total 2 13 4 5 2" xfId="27964" xr:uid="{C3E86480-C28D-4466-944A-FBCBE26A6152}"/>
    <cellStyle name="Total 2 13 4 6" xfId="27093" xr:uid="{13AAA570-F50E-40B3-B9DA-5B82605A30D6}"/>
    <cellStyle name="Total 2 13 5" xfId="21030" xr:uid="{00000000-0005-0000-0000-0000EE520000}"/>
    <cellStyle name="Total 2 13 5 2" xfId="22766" xr:uid="{3247CDEE-C19A-411B-AE67-CD1B5BA9E828}"/>
    <cellStyle name="Total 2 13 5 2 2" xfId="25466" xr:uid="{2ED4C9D8-4A37-418F-B76C-43E636C28799}"/>
    <cellStyle name="Total 2 13 5 2 2 2" xfId="30297" xr:uid="{8891D5C3-B792-4B91-A49D-965B974E4D93}"/>
    <cellStyle name="Total 2 13 5 2 3" xfId="28953" xr:uid="{791C4BF8-2A7B-4FC1-80B8-3DA1EB720AAE}"/>
    <cellStyle name="Total 2 13 5 3" xfId="24147" xr:uid="{D28CD6D0-51A6-4318-B84C-9688540FFA31}"/>
    <cellStyle name="Total 2 13 5 3 2" xfId="26342" xr:uid="{628590AB-5580-48B8-850D-FCCBF3352C8A}"/>
    <cellStyle name="Total 2 13 5 3 2 2" xfId="31078" xr:uid="{B7137295-B7BA-4DB2-BACD-CB595AB782F0}"/>
    <cellStyle name="Total 2 13 5 4" xfId="21911" xr:uid="{A06D6E36-4287-4694-B698-98E655CFA4BE}"/>
    <cellStyle name="Total 2 13 5 4 2" xfId="28098" xr:uid="{B9BA0C47-2068-446D-ADE7-589CD63EC603}"/>
    <cellStyle name="Total 2 13 5 5" xfId="24611" xr:uid="{3DEFF693-D47D-4543-8D33-95519BB46807}"/>
    <cellStyle name="Total 2 13 5 5 2" xfId="29445" xr:uid="{FC93DCE8-C769-4C83-B229-2F6B362E909A}"/>
    <cellStyle name="Total 2 13 5 6" xfId="27227" xr:uid="{B842D0E1-E59D-43C7-9939-FA739DA6C47E}"/>
    <cellStyle name="Total 2 13 6" xfId="22629" xr:uid="{E7AF5484-C108-4DA5-B408-44543F4CC526}"/>
    <cellStyle name="Total 2 13 6 2" xfId="25329" xr:uid="{62CABCAC-85A8-4789-97C7-742182D15BD4}"/>
    <cellStyle name="Total 2 13 6 2 2" xfId="30160" xr:uid="{97C662DC-D190-4061-897A-797ECF3443F1}"/>
    <cellStyle name="Total 2 13 6 3" xfId="28816" xr:uid="{60BAC85A-320C-4063-8720-1472D9198240}"/>
    <cellStyle name="Total 2 13 7" xfId="24010" xr:uid="{5C948688-BFE3-49EB-B2F3-D53ECCF40605}"/>
    <cellStyle name="Total 2 13 7 2" xfId="26205" xr:uid="{FDE507CD-E299-4238-89B5-39D149FBF260}"/>
    <cellStyle name="Total 2 13 7 2 2" xfId="30941" xr:uid="{86E435CC-27F2-42AA-8124-0C864F1DF9DE}"/>
    <cellStyle name="Total 2 13 8" xfId="21774" xr:uid="{47B1F275-678C-4853-B535-1EDA21AF6383}"/>
    <cellStyle name="Total 2 13 8 2" xfId="27961" xr:uid="{4049C915-2E85-44B5-8077-6DF204687745}"/>
    <cellStyle name="Total 2 13 9" xfId="27090" xr:uid="{3BED8098-9D64-4E10-AA46-0C7EF9C2607D}"/>
    <cellStyle name="Total 2 14" xfId="20843" xr:uid="{00000000-0005-0000-0000-0000EF520000}"/>
    <cellStyle name="Total 2 14 2" xfId="21026" xr:uid="{00000000-0005-0000-0000-0000F0520000}"/>
    <cellStyle name="Total 2 14 2 2" xfId="22762" xr:uid="{0ABDA78E-DC42-49EA-BB4F-E8C2B4686BD4}"/>
    <cellStyle name="Total 2 14 2 2 2" xfId="25462" xr:uid="{F8EE3037-F63D-4F9A-BBB0-7049B88D731E}"/>
    <cellStyle name="Total 2 14 2 2 2 2" xfId="30293" xr:uid="{4860C554-DEE5-4697-A071-07DCE9A537EB}"/>
    <cellStyle name="Total 2 14 2 2 3" xfId="28949" xr:uid="{CA092747-B960-4E76-8984-DAAD0A46FDCD}"/>
    <cellStyle name="Total 2 14 2 3" xfId="24143" xr:uid="{6AB20BCC-562D-4344-A99F-A6A63328D356}"/>
    <cellStyle name="Total 2 14 2 3 2" xfId="26338" xr:uid="{7060DB4B-6A79-4FDD-9EA0-43F572B0412D}"/>
    <cellStyle name="Total 2 14 2 3 2 2" xfId="31074" xr:uid="{B1D4BD9A-71EE-402D-A27C-6235E6CC50CC}"/>
    <cellStyle name="Total 2 14 2 4" xfId="21907" xr:uid="{329FC65E-66E4-44B4-8665-46DC85E65CB7}"/>
    <cellStyle name="Total 2 14 2 4 2" xfId="28094" xr:uid="{5EA51B32-4954-4C96-BA14-7E3D94B65AFD}"/>
    <cellStyle name="Total 2 14 2 5" xfId="24607" xr:uid="{985EF0A1-5785-4720-BBC6-B63A42CCEE3E}"/>
    <cellStyle name="Total 2 14 2 5 2" xfId="29441" xr:uid="{3EDEAB51-42B7-4E92-9FD6-5B8FF723084C}"/>
    <cellStyle name="Total 2 14 2 6" xfId="27223" xr:uid="{1541C9A1-055A-43C3-8391-E7DDEA788923}"/>
    <cellStyle name="Total 2 14 3" xfId="22633" xr:uid="{BE711F48-76CC-47AA-8FD6-399F0CC03210}"/>
    <cellStyle name="Total 2 14 3 2" xfId="25333" xr:uid="{A79CED8C-D49E-4CA7-9139-59A84884E5E2}"/>
    <cellStyle name="Total 2 14 3 2 2" xfId="30164" xr:uid="{2200967B-2BBA-44D4-9E8D-65F61B5D4E71}"/>
    <cellStyle name="Total 2 14 3 3" xfId="28820" xr:uid="{A786A8BE-EB07-4928-8A9C-3E7780CA5DA0}"/>
    <cellStyle name="Total 2 14 4" xfId="24014" xr:uid="{CA6522F9-CDD5-446C-9303-FA08BE5D460C}"/>
    <cellStyle name="Total 2 14 4 2" xfId="26209" xr:uid="{DD684836-B63D-459C-9852-940532650AB3}"/>
    <cellStyle name="Total 2 14 4 2 2" xfId="30945" xr:uid="{AC64F710-1FE2-48EA-AE94-934834156563}"/>
    <cellStyle name="Total 2 14 5" xfId="21778" xr:uid="{3D807D0E-D707-4A56-A6AA-DF77187E5FEA}"/>
    <cellStyle name="Total 2 14 5 2" xfId="27965" xr:uid="{BDEF684C-EA89-426B-962F-C4BF171D74C3}"/>
    <cellStyle name="Total 2 14 6" xfId="27094" xr:uid="{29874C19-C7EB-4E20-BF0C-944D5609390C}"/>
    <cellStyle name="Total 2 15" xfId="20844" xr:uid="{00000000-0005-0000-0000-0000F1520000}"/>
    <cellStyle name="Total 2 15 2" xfId="21025" xr:uid="{00000000-0005-0000-0000-0000F2520000}"/>
    <cellStyle name="Total 2 15 2 2" xfId="22761" xr:uid="{3E2D09DB-A3A9-4F19-A2C1-EAEB6FC8AB69}"/>
    <cellStyle name="Total 2 15 2 2 2" xfId="25461" xr:uid="{2CCCC41A-6FA3-4C1E-8808-808F87459FBD}"/>
    <cellStyle name="Total 2 15 2 2 2 2" xfId="30292" xr:uid="{59FEC0EA-F376-48E5-BD17-22A226ECCD4F}"/>
    <cellStyle name="Total 2 15 2 2 3" xfId="28948" xr:uid="{4C0175BE-766F-4649-BF5B-4BFF28B0AAE9}"/>
    <cellStyle name="Total 2 15 2 3" xfId="24142" xr:uid="{3865B6B0-F69E-4104-8F20-C65E3C2E7E76}"/>
    <cellStyle name="Total 2 15 2 3 2" xfId="26337" xr:uid="{EF62FC88-A596-4B52-B13D-D58A12F080D9}"/>
    <cellStyle name="Total 2 15 2 3 2 2" xfId="31073" xr:uid="{585D4209-8462-4E24-A94D-DA989D6595BD}"/>
    <cellStyle name="Total 2 15 2 4" xfId="21906" xr:uid="{E204B86A-C002-4D13-97DE-9B14BFC63CCD}"/>
    <cellStyle name="Total 2 15 2 4 2" xfId="28093" xr:uid="{A9A73769-48A4-4FFA-B7DF-AA26D2B657D8}"/>
    <cellStyle name="Total 2 15 2 5" xfId="24606" xr:uid="{10080DA7-35EE-4C8B-8C17-A4C88CDF0B98}"/>
    <cellStyle name="Total 2 15 2 5 2" xfId="29440" xr:uid="{4178FF42-0A6D-45CD-AAB4-5EDDFDEADF82}"/>
    <cellStyle name="Total 2 15 2 6" xfId="27222" xr:uid="{68C45A9C-DEF1-4836-9820-1B1C1A687941}"/>
    <cellStyle name="Total 2 15 3" xfId="22634" xr:uid="{EA3DE46D-782E-40EF-A5C9-35D6F6F19C9E}"/>
    <cellStyle name="Total 2 15 3 2" xfId="25334" xr:uid="{1CA054A0-0701-429F-BAE0-95DCBDE7242F}"/>
    <cellStyle name="Total 2 15 3 2 2" xfId="30165" xr:uid="{FB4D107B-7564-46D4-80C2-0F6A6677DFEF}"/>
    <cellStyle name="Total 2 15 3 3" xfId="28821" xr:uid="{A6C773AE-D914-402C-8DB1-F810D680F596}"/>
    <cellStyle name="Total 2 15 4" xfId="24015" xr:uid="{9BAA6DEA-F6BC-4B2A-8CA7-3E960A006370}"/>
    <cellStyle name="Total 2 15 4 2" xfId="26210" xr:uid="{BCCD4854-2F6F-430F-941A-EE13F81E908E}"/>
    <cellStyle name="Total 2 15 4 2 2" xfId="30946" xr:uid="{169628FE-58E6-4E35-B6C3-3328BAAE2A02}"/>
    <cellStyle name="Total 2 15 5" xfId="21779" xr:uid="{4C20D508-F478-4178-8DA7-044018D01F40}"/>
    <cellStyle name="Total 2 15 5 2" xfId="27966" xr:uid="{F59CCD3D-15B6-4CFE-8F85-3BEBD7646799}"/>
    <cellStyle name="Total 2 15 6" xfId="27095" xr:uid="{C1268514-0F6A-4865-9C09-639B177D72D8}"/>
    <cellStyle name="Total 2 16" xfId="20845" xr:uid="{00000000-0005-0000-0000-0000F3520000}"/>
    <cellStyle name="Total 2 16 2" xfId="21024" xr:uid="{00000000-0005-0000-0000-0000F4520000}"/>
    <cellStyle name="Total 2 16 2 2" xfId="22760" xr:uid="{1EB9093B-6D5D-4DB4-90C4-E8315EA6CCEB}"/>
    <cellStyle name="Total 2 16 2 2 2" xfId="25460" xr:uid="{561B1BB3-1D6C-45AF-8F77-A8693A31700D}"/>
    <cellStyle name="Total 2 16 2 2 2 2" xfId="30291" xr:uid="{267A8F0B-3288-4AB0-BB60-0BCF85FC5BC9}"/>
    <cellStyle name="Total 2 16 2 2 3" xfId="28947" xr:uid="{9933C751-7F27-412D-9996-183532B0A28F}"/>
    <cellStyle name="Total 2 16 2 3" xfId="24141" xr:uid="{57C37F18-777B-43CC-A202-1BCB5DA928B0}"/>
    <cellStyle name="Total 2 16 2 3 2" xfId="26336" xr:uid="{C8034E41-BBA8-4919-9F19-C3573F863369}"/>
    <cellStyle name="Total 2 16 2 3 2 2" xfId="31072" xr:uid="{73CE233B-E103-46E6-A271-886E2985941F}"/>
    <cellStyle name="Total 2 16 2 4" xfId="21905" xr:uid="{4D7750E7-15C9-4164-84A8-82935A4D258F}"/>
    <cellStyle name="Total 2 16 2 4 2" xfId="28092" xr:uid="{A85BE1B7-26B1-43E4-942B-94AD5B5F679C}"/>
    <cellStyle name="Total 2 16 2 5" xfId="24605" xr:uid="{74931333-CF97-42A9-8AA9-43369ED40E7F}"/>
    <cellStyle name="Total 2 16 2 5 2" xfId="29439" xr:uid="{0738CE48-7C9F-4A9B-B91E-DBFC35E15999}"/>
    <cellStyle name="Total 2 16 2 6" xfId="27221" xr:uid="{92F0D1BB-2F8C-4F30-B295-2F37CE0A0C5C}"/>
    <cellStyle name="Total 2 16 3" xfId="22635" xr:uid="{B01A4209-8528-4DC4-B43B-F881917CEA20}"/>
    <cellStyle name="Total 2 16 3 2" xfId="25335" xr:uid="{9A3BEC7C-59ED-4AE1-A641-A97056AFF6BD}"/>
    <cellStyle name="Total 2 16 3 2 2" xfId="30166" xr:uid="{28887F44-23EF-443C-93AE-5BEF4D21D82B}"/>
    <cellStyle name="Total 2 16 3 3" xfId="28822" xr:uid="{53BA28BD-D294-44EA-8910-3ED699D5CBEE}"/>
    <cellStyle name="Total 2 16 4" xfId="24016" xr:uid="{3AB5B359-488D-4D7A-BFEE-D6FFFBB9197E}"/>
    <cellStyle name="Total 2 16 4 2" xfId="26211" xr:uid="{F979EC5E-AB76-49AE-957E-891D649ECDD2}"/>
    <cellStyle name="Total 2 16 4 2 2" xfId="30947" xr:uid="{EDEEB355-C8BC-437E-9853-1BA7575F30B7}"/>
    <cellStyle name="Total 2 16 5" xfId="21780" xr:uid="{60D4293B-25B6-4717-87D3-32D665B558AD}"/>
    <cellStyle name="Total 2 16 5 2" xfId="27967" xr:uid="{E9C0AEFA-3CF6-4D8C-A6FB-BC9736E0A8DD}"/>
    <cellStyle name="Total 2 16 6" xfId="27096" xr:uid="{957A2F18-0083-4D25-9F3B-748A41EC2B32}"/>
    <cellStyle name="Total 2 17" xfId="21045" xr:uid="{00000000-0005-0000-0000-0000F5520000}"/>
    <cellStyle name="Total 2 17 2" xfId="22781" xr:uid="{538D921D-3AB9-4E6C-A629-879807E9945E}"/>
    <cellStyle name="Total 2 17 2 2" xfId="25481" xr:uid="{39191342-16E3-45A5-80BC-25E9FAF8442C}"/>
    <cellStyle name="Total 2 17 2 2 2" xfId="30312" xr:uid="{EA6783FB-B6D0-4E1E-A68F-1318A6A0C291}"/>
    <cellStyle name="Total 2 17 2 3" xfId="28968" xr:uid="{050025F4-C332-4F78-9862-787DB9827592}"/>
    <cellStyle name="Total 2 17 3" xfId="24162" xr:uid="{F48D5B10-D999-44E4-BD35-77EF655578C6}"/>
    <cellStyle name="Total 2 17 3 2" xfId="26357" xr:uid="{767C8DE3-7281-422F-AEA3-C64B6F927F58}"/>
    <cellStyle name="Total 2 17 3 2 2" xfId="31093" xr:uid="{F84F791D-35BE-4AB5-8495-63715D1A8503}"/>
    <cellStyle name="Total 2 17 4" xfId="21926" xr:uid="{F3629934-02D7-4227-B2C9-676240D7F8E5}"/>
    <cellStyle name="Total 2 17 4 2" xfId="28113" xr:uid="{A218A332-F8A1-4474-9776-F74DB07703DF}"/>
    <cellStyle name="Total 2 17 5" xfId="24626" xr:uid="{59B7DFC9-8902-4343-B5FE-C1F9438C589E}"/>
    <cellStyle name="Total 2 17 5 2" xfId="29460" xr:uid="{AB3BD1F1-29BB-4FE8-945A-241931B4DCC5}"/>
    <cellStyle name="Total 2 17 6" xfId="27242" xr:uid="{947CB890-8322-4E9F-8835-DD6679E47D71}"/>
    <cellStyle name="Total 2 18" xfId="22614" xr:uid="{383E06CB-B274-4B61-B2A7-A240036755FB}"/>
    <cellStyle name="Total 2 18 2" xfId="25314" xr:uid="{E4D6CB1B-C2B2-4A55-A95D-27CB79A15486}"/>
    <cellStyle name="Total 2 18 2 2" xfId="30145" xr:uid="{60364E0E-4DB2-4EB9-BE31-ED2749BCBA1C}"/>
    <cellStyle name="Total 2 18 3" xfId="28801" xr:uid="{14DBC70D-41E5-422F-B1BA-9F47AD6C6883}"/>
    <cellStyle name="Total 2 19" xfId="23995" xr:uid="{5F23041C-CB8F-4EB4-B86A-B15346D5B8FE}"/>
    <cellStyle name="Total 2 19 2" xfId="26190" xr:uid="{9F20D411-33E5-4B76-919C-E612C8E1AA2F}"/>
    <cellStyle name="Total 2 19 2 2" xfId="30926" xr:uid="{958BE2D1-A145-42D4-8432-8544BA894628}"/>
    <cellStyle name="Total 2 2" xfId="20846" xr:uid="{00000000-0005-0000-0000-0000F6520000}"/>
    <cellStyle name="Total 2 2 10" xfId="21023" xr:uid="{00000000-0005-0000-0000-0000F7520000}"/>
    <cellStyle name="Total 2 2 10 2" xfId="22759" xr:uid="{82908638-6C9C-4B98-9B9A-E1BF53924CB1}"/>
    <cellStyle name="Total 2 2 10 2 2" xfId="25459" xr:uid="{15171BDE-E5BE-4F00-84E3-45B288F6ACBE}"/>
    <cellStyle name="Total 2 2 10 2 2 2" xfId="30290" xr:uid="{8196F25A-761C-412B-AEAB-633D23EA7217}"/>
    <cellStyle name="Total 2 2 10 2 3" xfId="28946" xr:uid="{60AF1432-5663-4912-8CAD-B15ADEF21CCC}"/>
    <cellStyle name="Total 2 2 10 3" xfId="24140" xr:uid="{2DE1BE56-B8EC-45BB-AF35-0DCC799DCD53}"/>
    <cellStyle name="Total 2 2 10 3 2" xfId="26335" xr:uid="{3DD39251-061B-430E-B8FC-1122BE020B4A}"/>
    <cellStyle name="Total 2 2 10 3 2 2" xfId="31071" xr:uid="{A5120D86-8DC6-42D4-B96F-D85F05B14802}"/>
    <cellStyle name="Total 2 2 10 4" xfId="21904" xr:uid="{79F3E153-5947-49D3-A29E-8DFAF25F4404}"/>
    <cellStyle name="Total 2 2 10 4 2" xfId="28091" xr:uid="{30FC95ED-9DB0-4CEF-9897-C18F44A043E4}"/>
    <cellStyle name="Total 2 2 10 5" xfId="24604" xr:uid="{93076F76-E378-4DE0-9E1F-8FF7ED73E075}"/>
    <cellStyle name="Total 2 2 10 5 2" xfId="29438" xr:uid="{931F2AC0-9CC7-4E8A-BCDC-ECF3104374C6}"/>
    <cellStyle name="Total 2 2 10 6" xfId="27220" xr:uid="{DC365F28-EED3-4CB3-8BCF-DC5B0026CE41}"/>
    <cellStyle name="Total 2 2 11" xfId="22636" xr:uid="{57571167-4317-478E-A43B-78BFB0EA4E8E}"/>
    <cellStyle name="Total 2 2 11 2" xfId="25336" xr:uid="{A7D9E96F-9E4A-4E9B-AF3F-48C2C4CD839E}"/>
    <cellStyle name="Total 2 2 11 2 2" xfId="30167" xr:uid="{9396425B-7DA4-4A67-AD65-5CCAAE06CF2A}"/>
    <cellStyle name="Total 2 2 11 3" xfId="28823" xr:uid="{37EB5221-3445-47E8-8591-585C5467407E}"/>
    <cellStyle name="Total 2 2 12" xfId="24017" xr:uid="{058642EF-4C39-45A0-8FAF-71F3B5D6F83F}"/>
    <cellStyle name="Total 2 2 12 2" xfId="26212" xr:uid="{85A670E2-1058-4910-BEEB-6E4764B10BB5}"/>
    <cellStyle name="Total 2 2 12 2 2" xfId="30948" xr:uid="{04457D81-2D6D-4EEF-A309-11C7B2749C8A}"/>
    <cellStyle name="Total 2 2 13" xfId="21781" xr:uid="{4722A4CC-B0DA-4F8C-B1DB-8DD62BFE7FAA}"/>
    <cellStyle name="Total 2 2 13 2" xfId="27968" xr:uid="{5D4D17DE-329B-421D-AD96-5D80CA59ABEA}"/>
    <cellStyle name="Total 2 2 14" xfId="27097" xr:uid="{14012132-4774-4EB0-8356-617E963A9F12}"/>
    <cellStyle name="Total 2 2 2" xfId="20847" xr:uid="{00000000-0005-0000-0000-0000F8520000}"/>
    <cellStyle name="Total 2 2 2 2" xfId="20848" xr:uid="{00000000-0005-0000-0000-0000F9520000}"/>
    <cellStyle name="Total 2 2 2 2 2" xfId="21021" xr:uid="{00000000-0005-0000-0000-0000FA520000}"/>
    <cellStyle name="Total 2 2 2 2 2 2" xfId="22757" xr:uid="{A3D94DD1-AE72-4836-8255-0F3DF5D2E493}"/>
    <cellStyle name="Total 2 2 2 2 2 2 2" xfId="25457" xr:uid="{61A44B1E-B3A6-4CE8-8C0D-8D49C0F15678}"/>
    <cellStyle name="Total 2 2 2 2 2 2 2 2" xfId="30288" xr:uid="{AD2B705E-7996-4AE7-8A41-8B0FB92DE8DF}"/>
    <cellStyle name="Total 2 2 2 2 2 2 3" xfId="28944" xr:uid="{BB9CC6C4-6E84-4033-AC95-6CD50F7422FA}"/>
    <cellStyle name="Total 2 2 2 2 2 3" xfId="24138" xr:uid="{FC6F81CC-62DC-411C-A82C-F1138433C2D9}"/>
    <cellStyle name="Total 2 2 2 2 2 3 2" xfId="26333" xr:uid="{A830035C-148D-46DD-A25A-C4A47815B868}"/>
    <cellStyle name="Total 2 2 2 2 2 3 2 2" xfId="31069" xr:uid="{F2788A28-4B46-44DC-8497-EEC21D20564F}"/>
    <cellStyle name="Total 2 2 2 2 2 4" xfId="21902" xr:uid="{0B0F9AB0-09B2-49F7-9E89-EF628BAFA807}"/>
    <cellStyle name="Total 2 2 2 2 2 4 2" xfId="28089" xr:uid="{3AFDC541-9CAC-495D-A14E-F9C23D054F87}"/>
    <cellStyle name="Total 2 2 2 2 2 5" xfId="24602" xr:uid="{2457412B-752D-4F70-8FF4-B48B9D0F662B}"/>
    <cellStyle name="Total 2 2 2 2 2 5 2" xfId="29436" xr:uid="{8412E500-77D3-44D7-A005-CC423F6462A6}"/>
    <cellStyle name="Total 2 2 2 2 2 6" xfId="27218" xr:uid="{4809DC13-705B-4B19-B0F5-972934BC3D04}"/>
    <cellStyle name="Total 2 2 2 2 3" xfId="22638" xr:uid="{5B0C4A41-7B0F-43F4-BA64-07B1DE229841}"/>
    <cellStyle name="Total 2 2 2 2 3 2" xfId="25338" xr:uid="{02D3372D-FB38-430F-9E88-7CBA01268F41}"/>
    <cellStyle name="Total 2 2 2 2 3 2 2" xfId="30169" xr:uid="{6BBCD315-2241-45D3-82ED-707096113660}"/>
    <cellStyle name="Total 2 2 2 2 3 3" xfId="28825" xr:uid="{A58A448B-D501-4D9A-8741-9716A7F71FCC}"/>
    <cellStyle name="Total 2 2 2 2 4" xfId="24019" xr:uid="{726C2CFB-684A-4D0B-B02C-B0984F4F36D4}"/>
    <cellStyle name="Total 2 2 2 2 4 2" xfId="26214" xr:uid="{2B9AC09C-6B82-4C9E-9A0A-7E2A20632736}"/>
    <cellStyle name="Total 2 2 2 2 4 2 2" xfId="30950" xr:uid="{2ADB9B58-7889-4371-87BA-E58E4F17CA4E}"/>
    <cellStyle name="Total 2 2 2 2 5" xfId="21783" xr:uid="{4C0F8659-1E68-49E5-AB6C-CFA07B589223}"/>
    <cellStyle name="Total 2 2 2 2 5 2" xfId="27970" xr:uid="{7FC548F6-DA1A-4CBA-A074-B27D78F70B5E}"/>
    <cellStyle name="Total 2 2 2 2 6" xfId="27099" xr:uid="{CF8AE926-9056-4E24-B0D2-7ADD2ACB4AB8}"/>
    <cellStyle name="Total 2 2 2 3" xfId="20849" xr:uid="{00000000-0005-0000-0000-0000FB520000}"/>
    <cellStyle name="Total 2 2 2 3 2" xfId="21020" xr:uid="{00000000-0005-0000-0000-0000FC520000}"/>
    <cellStyle name="Total 2 2 2 3 2 2" xfId="22756" xr:uid="{E8B91DBD-4A7F-432C-97FE-259F8EB05A78}"/>
    <cellStyle name="Total 2 2 2 3 2 2 2" xfId="25456" xr:uid="{43360CB9-D564-4679-88B2-F768319A96B5}"/>
    <cellStyle name="Total 2 2 2 3 2 2 2 2" xfId="30287" xr:uid="{61C79CF5-CC82-4766-9F70-653A3EFF7555}"/>
    <cellStyle name="Total 2 2 2 3 2 2 3" xfId="28943" xr:uid="{9B34B5C9-50EF-4FE6-8012-83E06A55989D}"/>
    <cellStyle name="Total 2 2 2 3 2 3" xfId="24137" xr:uid="{643D4C99-4C98-4BD2-BAF0-B39251D232D0}"/>
    <cellStyle name="Total 2 2 2 3 2 3 2" xfId="26332" xr:uid="{25E953B0-53D0-422D-B2B2-F67B51B62351}"/>
    <cellStyle name="Total 2 2 2 3 2 3 2 2" xfId="31068" xr:uid="{03268CD7-125D-487A-BEF5-C4A518E4E7D1}"/>
    <cellStyle name="Total 2 2 2 3 2 4" xfId="21901" xr:uid="{55AAF089-AA4E-4106-9D14-4D5FE9CE3620}"/>
    <cellStyle name="Total 2 2 2 3 2 4 2" xfId="28088" xr:uid="{2E083E78-5AC4-491E-9F5E-D95498CACE43}"/>
    <cellStyle name="Total 2 2 2 3 2 5" xfId="24601" xr:uid="{5C418C59-9DEE-449B-BA05-04817F2F4A05}"/>
    <cellStyle name="Total 2 2 2 3 2 5 2" xfId="29435" xr:uid="{D1C7BD09-54B6-46C7-8761-48887050E6B9}"/>
    <cellStyle name="Total 2 2 2 3 2 6" xfId="27217" xr:uid="{CF6528C4-935E-46D3-ACCC-293B75EAB53E}"/>
    <cellStyle name="Total 2 2 2 3 3" xfId="22639" xr:uid="{AA3F635E-F04F-477C-AFB3-2272424812AC}"/>
    <cellStyle name="Total 2 2 2 3 3 2" xfId="25339" xr:uid="{F1A8740F-DC77-4735-A180-30CE3A85CD19}"/>
    <cellStyle name="Total 2 2 2 3 3 2 2" xfId="30170" xr:uid="{F916D615-FCC7-4A98-B818-AA5970A54B9D}"/>
    <cellStyle name="Total 2 2 2 3 3 3" xfId="28826" xr:uid="{9DF3FEE5-5285-4F42-B1B0-A09EE6C3F5DC}"/>
    <cellStyle name="Total 2 2 2 3 4" xfId="24020" xr:uid="{1A953F2C-B687-4640-96EF-EB7D846F51EA}"/>
    <cellStyle name="Total 2 2 2 3 4 2" xfId="26215" xr:uid="{7955505F-463E-4C89-9721-0F2599F897BD}"/>
    <cellStyle name="Total 2 2 2 3 4 2 2" xfId="30951" xr:uid="{821C8A29-6150-4D94-8E9E-73AFB4F07DFF}"/>
    <cellStyle name="Total 2 2 2 3 5" xfId="21784" xr:uid="{2BA93236-1EFB-45F0-A2E8-3A2D48E82ED1}"/>
    <cellStyle name="Total 2 2 2 3 5 2" xfId="27971" xr:uid="{A7312602-11D4-42A5-85A4-D513B93E6399}"/>
    <cellStyle name="Total 2 2 2 3 6" xfId="27100" xr:uid="{AF8CE53F-E92F-44F7-A471-0B1D994D99CA}"/>
    <cellStyle name="Total 2 2 2 4" xfId="20850" xr:uid="{00000000-0005-0000-0000-0000FD520000}"/>
    <cellStyle name="Total 2 2 2 4 2" xfId="21019" xr:uid="{00000000-0005-0000-0000-0000FE520000}"/>
    <cellStyle name="Total 2 2 2 4 2 2" xfId="22755" xr:uid="{B23196AB-9793-4CD1-8580-9735F9D8B480}"/>
    <cellStyle name="Total 2 2 2 4 2 2 2" xfId="25455" xr:uid="{9A82FD46-25B8-496A-B610-89AD337536F1}"/>
    <cellStyle name="Total 2 2 2 4 2 2 2 2" xfId="30286" xr:uid="{CBFB2E66-D31D-44E3-9E92-AA0288385601}"/>
    <cellStyle name="Total 2 2 2 4 2 2 3" xfId="28942" xr:uid="{17CB0CC1-BFD7-40CF-BF23-585FB6608425}"/>
    <cellStyle name="Total 2 2 2 4 2 3" xfId="24136" xr:uid="{AFE4A271-9A0E-4311-ADA2-2D85754058A0}"/>
    <cellStyle name="Total 2 2 2 4 2 3 2" xfId="26331" xr:uid="{7949A372-BB2D-47CB-A384-15C3A2AF5383}"/>
    <cellStyle name="Total 2 2 2 4 2 3 2 2" xfId="31067" xr:uid="{8658CB4C-5B7C-4F6D-9D9E-01F4F1775AD0}"/>
    <cellStyle name="Total 2 2 2 4 2 4" xfId="21900" xr:uid="{3D88C8F2-49A1-4A58-AFC4-9FB11D447BAB}"/>
    <cellStyle name="Total 2 2 2 4 2 4 2" xfId="28087" xr:uid="{8B1B827B-D9C5-4BC4-8DB9-5BAD788638D9}"/>
    <cellStyle name="Total 2 2 2 4 2 5" xfId="24600" xr:uid="{80A6E5E5-D94A-4577-A935-F3EA37E30A3B}"/>
    <cellStyle name="Total 2 2 2 4 2 5 2" xfId="29434" xr:uid="{4AC480C9-4929-4809-94ED-1FD4B6A6BB68}"/>
    <cellStyle name="Total 2 2 2 4 2 6" xfId="27216" xr:uid="{295D1401-85AC-48CF-8497-1AE4C0F739AE}"/>
    <cellStyle name="Total 2 2 2 4 3" xfId="22640" xr:uid="{9B6B0C3C-DD1D-442A-B32B-267AB61830FA}"/>
    <cellStyle name="Total 2 2 2 4 3 2" xfId="25340" xr:uid="{BC6C98DA-4BAE-4067-8CC6-83C0659AD63C}"/>
    <cellStyle name="Total 2 2 2 4 3 2 2" xfId="30171" xr:uid="{069BD3D7-58A8-49B1-BF8E-EF31C1347793}"/>
    <cellStyle name="Total 2 2 2 4 3 3" xfId="28827" xr:uid="{5F2D8A9E-364A-40C0-9B88-1161E8FB41F8}"/>
    <cellStyle name="Total 2 2 2 4 4" xfId="24021" xr:uid="{D91BA93F-CE15-4ED4-8B09-C081A1244AF4}"/>
    <cellStyle name="Total 2 2 2 4 4 2" xfId="26216" xr:uid="{13A62FBC-96B6-4239-AA99-B43BD0435748}"/>
    <cellStyle name="Total 2 2 2 4 4 2 2" xfId="30952" xr:uid="{5CB50946-FC69-495F-8F37-104214E1E3D5}"/>
    <cellStyle name="Total 2 2 2 4 5" xfId="21785" xr:uid="{5701CBD4-2118-4F8F-8D50-C6111556CB20}"/>
    <cellStyle name="Total 2 2 2 4 5 2" xfId="27972" xr:uid="{5A2E60D7-3B76-4702-8E15-B4D06FB9CEDA}"/>
    <cellStyle name="Total 2 2 2 4 6" xfId="27101" xr:uid="{171DB725-399C-4CC0-8855-360D822155C7}"/>
    <cellStyle name="Total 2 2 2 5" xfId="21022" xr:uid="{00000000-0005-0000-0000-0000FF520000}"/>
    <cellStyle name="Total 2 2 2 5 2" xfId="22758" xr:uid="{1AAF8EA5-E5D6-4809-9CDD-2EAB6D7577B1}"/>
    <cellStyle name="Total 2 2 2 5 2 2" xfId="25458" xr:uid="{ACB29D48-F2ED-4216-91DD-F8C7C8D8A287}"/>
    <cellStyle name="Total 2 2 2 5 2 2 2" xfId="30289" xr:uid="{4B64D435-A11B-4BD6-A4C6-9AD8E93B2503}"/>
    <cellStyle name="Total 2 2 2 5 2 3" xfId="28945" xr:uid="{2F84986E-73B6-4D79-9771-D776CA4FFF68}"/>
    <cellStyle name="Total 2 2 2 5 3" xfId="24139" xr:uid="{BB4BE054-FE3F-49E3-8F25-E2556EFD8A77}"/>
    <cellStyle name="Total 2 2 2 5 3 2" xfId="26334" xr:uid="{2E8C3578-1BC5-450E-87AC-A6CC9439EAAB}"/>
    <cellStyle name="Total 2 2 2 5 3 2 2" xfId="31070" xr:uid="{C12B9B9F-15DF-4166-BB9E-7386F6CC0993}"/>
    <cellStyle name="Total 2 2 2 5 4" xfId="21903" xr:uid="{C7BC86CC-AD43-4917-A63A-70E4FE17A9EC}"/>
    <cellStyle name="Total 2 2 2 5 4 2" xfId="28090" xr:uid="{0919B268-708C-4BAC-BCD6-C31541EB2DB5}"/>
    <cellStyle name="Total 2 2 2 5 5" xfId="24603" xr:uid="{1C58AFAE-935F-46FC-AB2E-6D6ABC87F756}"/>
    <cellStyle name="Total 2 2 2 5 5 2" xfId="29437" xr:uid="{C715E627-12A3-4AB1-ABE0-F04D004E995C}"/>
    <cellStyle name="Total 2 2 2 5 6" xfId="27219" xr:uid="{67245843-32BE-4247-B3BE-094380057E24}"/>
    <cellStyle name="Total 2 2 2 6" xfId="22637" xr:uid="{960F9325-BD0E-46EF-BF2B-DA21540C38F3}"/>
    <cellStyle name="Total 2 2 2 6 2" xfId="25337" xr:uid="{A9A290AA-8E58-4615-A015-A8F5B8828CD2}"/>
    <cellStyle name="Total 2 2 2 6 2 2" xfId="30168" xr:uid="{19C76043-39EC-4C4D-97ED-C7ECBEDD4F24}"/>
    <cellStyle name="Total 2 2 2 6 3" xfId="28824" xr:uid="{AAA7DCC1-7E45-47C5-B6F7-93079F3DDC1E}"/>
    <cellStyle name="Total 2 2 2 7" xfId="24018" xr:uid="{6562C6EF-87EB-41A4-8745-2A7133AA6402}"/>
    <cellStyle name="Total 2 2 2 7 2" xfId="26213" xr:uid="{337D151B-4255-4126-8FB2-74FE9E3C06F8}"/>
    <cellStyle name="Total 2 2 2 7 2 2" xfId="30949" xr:uid="{57033911-3365-4F71-88FF-1629A734DEC7}"/>
    <cellStyle name="Total 2 2 2 8" xfId="21782" xr:uid="{5E632286-27ED-43DC-94B9-74B95C994698}"/>
    <cellStyle name="Total 2 2 2 8 2" xfId="27969" xr:uid="{76BD1B7D-727E-4E8A-94EF-1EA8AC20CDFF}"/>
    <cellStyle name="Total 2 2 2 9" xfId="27098" xr:uid="{079BE9A0-531B-41C5-A51A-9A1F31D5896C}"/>
    <cellStyle name="Total 2 2 3" xfId="20851" xr:uid="{00000000-0005-0000-0000-000000530000}"/>
    <cellStyle name="Total 2 2 3 2" xfId="20852" xr:uid="{00000000-0005-0000-0000-000001530000}"/>
    <cellStyle name="Total 2 2 3 2 2" xfId="21017" xr:uid="{00000000-0005-0000-0000-000002530000}"/>
    <cellStyle name="Total 2 2 3 2 2 2" xfId="22753" xr:uid="{104CD98B-FBB2-4F5E-953C-F358932C7928}"/>
    <cellStyle name="Total 2 2 3 2 2 2 2" xfId="25453" xr:uid="{D57DB7A2-0D57-4936-9880-65A50B559A18}"/>
    <cellStyle name="Total 2 2 3 2 2 2 2 2" xfId="30284" xr:uid="{C6639D76-A2DC-4C88-887F-B970D82D6A27}"/>
    <cellStyle name="Total 2 2 3 2 2 2 3" xfId="28940" xr:uid="{27F60C66-B2CA-4672-8025-097EC08BEDA9}"/>
    <cellStyle name="Total 2 2 3 2 2 3" xfId="24134" xr:uid="{B5416C56-B7C0-4940-86E5-E56467B82BF0}"/>
    <cellStyle name="Total 2 2 3 2 2 3 2" xfId="26329" xr:uid="{9A05C604-51FD-4E65-8408-4C312590368E}"/>
    <cellStyle name="Total 2 2 3 2 2 3 2 2" xfId="31065" xr:uid="{1CE528AF-831B-44E1-B5D5-6C80B41F83F9}"/>
    <cellStyle name="Total 2 2 3 2 2 4" xfId="21898" xr:uid="{651A0729-9A49-463E-A365-681914949961}"/>
    <cellStyle name="Total 2 2 3 2 2 4 2" xfId="28085" xr:uid="{EC3108AF-C2DC-47C0-A6F4-DAEBF0B3710C}"/>
    <cellStyle name="Total 2 2 3 2 2 5" xfId="24598" xr:uid="{B190024B-9C7A-4823-BB73-593584203E79}"/>
    <cellStyle name="Total 2 2 3 2 2 5 2" xfId="29432" xr:uid="{E42E58D7-57C0-41AA-98B8-106D1FD51416}"/>
    <cellStyle name="Total 2 2 3 2 2 6" xfId="27214" xr:uid="{0ECCCD9B-63CB-465D-AA97-526607A98C62}"/>
    <cellStyle name="Total 2 2 3 2 3" xfId="22642" xr:uid="{3B41B8D0-EF53-4AEB-9320-C11F3A6023E9}"/>
    <cellStyle name="Total 2 2 3 2 3 2" xfId="25342" xr:uid="{0D3CF346-6990-457B-86BF-08C03CF4DCBC}"/>
    <cellStyle name="Total 2 2 3 2 3 2 2" xfId="30173" xr:uid="{8329CD6C-1B1B-449C-B13C-28A25596FF01}"/>
    <cellStyle name="Total 2 2 3 2 3 3" xfId="28829" xr:uid="{0A40584C-2850-4BB7-9EEB-A4419E954398}"/>
    <cellStyle name="Total 2 2 3 2 4" xfId="24023" xr:uid="{DB99F364-4FF8-40F3-AF35-9A514F8B17C8}"/>
    <cellStyle name="Total 2 2 3 2 4 2" xfId="26218" xr:uid="{AC801F0E-5EEB-4886-B464-24DF3EC2BA90}"/>
    <cellStyle name="Total 2 2 3 2 4 2 2" xfId="30954" xr:uid="{7F783F34-B908-4A9C-B978-256BEBAFA856}"/>
    <cellStyle name="Total 2 2 3 2 5" xfId="21787" xr:uid="{3A399D04-6173-40C6-B151-B3578256A231}"/>
    <cellStyle name="Total 2 2 3 2 5 2" xfId="27974" xr:uid="{B3EA7407-182F-41D2-AF8B-FF367CF5E46C}"/>
    <cellStyle name="Total 2 2 3 2 6" xfId="27103" xr:uid="{C1F38FF0-299D-4E43-B8BC-F8D7CAAB8B22}"/>
    <cellStyle name="Total 2 2 3 3" xfId="20853" xr:uid="{00000000-0005-0000-0000-000003530000}"/>
    <cellStyle name="Total 2 2 3 3 2" xfId="21016" xr:uid="{00000000-0005-0000-0000-000004530000}"/>
    <cellStyle name="Total 2 2 3 3 2 2" xfId="22752" xr:uid="{33D2C96A-7354-41CF-B7A5-419D4158B879}"/>
    <cellStyle name="Total 2 2 3 3 2 2 2" xfId="25452" xr:uid="{2510F6A9-0CC8-4886-B1B9-4FDC38696FD0}"/>
    <cellStyle name="Total 2 2 3 3 2 2 2 2" xfId="30283" xr:uid="{FEAF8E55-DF1C-4B72-8EA8-AF8E366F4058}"/>
    <cellStyle name="Total 2 2 3 3 2 2 3" xfId="28939" xr:uid="{25DD76F7-6059-4427-BBBF-3B5712BB031B}"/>
    <cellStyle name="Total 2 2 3 3 2 3" xfId="24133" xr:uid="{7E7E4314-C9C8-4EC3-9CDD-44D735B2E2A0}"/>
    <cellStyle name="Total 2 2 3 3 2 3 2" xfId="26328" xr:uid="{6FCC3A52-D519-45EB-AB86-22527673A957}"/>
    <cellStyle name="Total 2 2 3 3 2 3 2 2" xfId="31064" xr:uid="{320653A5-D898-467F-A2EC-0D90B30A898C}"/>
    <cellStyle name="Total 2 2 3 3 2 4" xfId="21897" xr:uid="{815733C6-DD1F-4B44-8FED-AD9323ED49B1}"/>
    <cellStyle name="Total 2 2 3 3 2 4 2" xfId="28084" xr:uid="{7909D720-A455-41C5-9655-D8A133FA1421}"/>
    <cellStyle name="Total 2 2 3 3 2 5" xfId="24597" xr:uid="{4B2765CD-B84B-495E-AE18-D6B479522BF4}"/>
    <cellStyle name="Total 2 2 3 3 2 5 2" xfId="29431" xr:uid="{D73EF489-F9BD-4B63-B2A9-8FA0D004FE76}"/>
    <cellStyle name="Total 2 2 3 3 2 6" xfId="27213" xr:uid="{163A92DD-5253-4D24-BB3A-480387DC8A99}"/>
    <cellStyle name="Total 2 2 3 3 3" xfId="22643" xr:uid="{E9C79FF2-BDAB-4E40-BF59-48F95508A0C1}"/>
    <cellStyle name="Total 2 2 3 3 3 2" xfId="25343" xr:uid="{CB94715C-E7C5-4976-AD8C-4B86D0DE9403}"/>
    <cellStyle name="Total 2 2 3 3 3 2 2" xfId="30174" xr:uid="{7B201452-72F5-4BA4-9FFF-9E9F5E6F1CB2}"/>
    <cellStyle name="Total 2 2 3 3 3 3" xfId="28830" xr:uid="{4E0C2F5B-84E6-486E-9227-23264A70084F}"/>
    <cellStyle name="Total 2 2 3 3 4" xfId="24024" xr:uid="{67FE4C6B-29F0-49E0-82B9-7FFB108B1608}"/>
    <cellStyle name="Total 2 2 3 3 4 2" xfId="26219" xr:uid="{CDFAC8ED-F728-4D3B-94E6-CFF20956CD37}"/>
    <cellStyle name="Total 2 2 3 3 4 2 2" xfId="30955" xr:uid="{A4E57FB3-EC2B-45B5-BEB7-1E4948EB8188}"/>
    <cellStyle name="Total 2 2 3 3 5" xfId="21788" xr:uid="{1BB273F2-C78B-47D4-B443-C85855DE8B4F}"/>
    <cellStyle name="Total 2 2 3 3 5 2" xfId="27975" xr:uid="{D6496F5C-BE8C-48EA-BDA3-22BE50D9C065}"/>
    <cellStyle name="Total 2 2 3 3 6" xfId="27104" xr:uid="{456750F3-8304-45FE-B5ED-C16BB358F251}"/>
    <cellStyle name="Total 2 2 3 4" xfId="20854" xr:uid="{00000000-0005-0000-0000-000005530000}"/>
    <cellStyle name="Total 2 2 3 4 2" xfId="21015" xr:uid="{00000000-0005-0000-0000-000006530000}"/>
    <cellStyle name="Total 2 2 3 4 2 2" xfId="22751" xr:uid="{4C0149AA-90F6-49E4-997B-693FE34EA7FC}"/>
    <cellStyle name="Total 2 2 3 4 2 2 2" xfId="25451" xr:uid="{6D696CE1-5E0C-427D-8A83-4002C150C796}"/>
    <cellStyle name="Total 2 2 3 4 2 2 2 2" xfId="30282" xr:uid="{5F1D2E76-BADB-4051-BDC6-4F412C755B8A}"/>
    <cellStyle name="Total 2 2 3 4 2 2 3" xfId="28938" xr:uid="{98DE2254-6E5F-414C-AC37-2824DED93E10}"/>
    <cellStyle name="Total 2 2 3 4 2 3" xfId="24132" xr:uid="{D3B59FB5-C96F-47FA-AD70-3F0EBB5C0BED}"/>
    <cellStyle name="Total 2 2 3 4 2 3 2" xfId="26327" xr:uid="{0A69D6B2-BFFF-4497-B779-D24656BAF7A8}"/>
    <cellStyle name="Total 2 2 3 4 2 3 2 2" xfId="31063" xr:uid="{61C09897-09F3-4BAD-9F38-50588B26A685}"/>
    <cellStyle name="Total 2 2 3 4 2 4" xfId="21896" xr:uid="{9E09CA91-D0CF-4BEC-AA88-72F1AEE7F2F7}"/>
    <cellStyle name="Total 2 2 3 4 2 4 2" xfId="28083" xr:uid="{829C71C0-B39F-4613-B425-B9BFC22567E3}"/>
    <cellStyle name="Total 2 2 3 4 2 5" xfId="24596" xr:uid="{770032F9-5BCB-4E9F-870D-35140DE92C10}"/>
    <cellStyle name="Total 2 2 3 4 2 5 2" xfId="29430" xr:uid="{C9B2CAA3-6A0E-40A1-81D4-95B9BC529F82}"/>
    <cellStyle name="Total 2 2 3 4 2 6" xfId="27212" xr:uid="{91036C9B-4EC5-4AEE-B07A-34B880068A3B}"/>
    <cellStyle name="Total 2 2 3 4 3" xfId="22644" xr:uid="{0A713488-EF6B-4068-92EF-CB6A439A9E22}"/>
    <cellStyle name="Total 2 2 3 4 3 2" xfId="25344" xr:uid="{61DFAEA7-5203-4B88-9CA2-A422C150CEBF}"/>
    <cellStyle name="Total 2 2 3 4 3 2 2" xfId="30175" xr:uid="{C9B79E00-9BEC-4E0F-A505-153ED9D8D3FA}"/>
    <cellStyle name="Total 2 2 3 4 3 3" xfId="28831" xr:uid="{5FF1772B-63DE-42E3-9F4F-F26BCA893289}"/>
    <cellStyle name="Total 2 2 3 4 4" xfId="24025" xr:uid="{DA3CA4E3-A870-4E53-80EB-B70D55AE99A0}"/>
    <cellStyle name="Total 2 2 3 4 4 2" xfId="26220" xr:uid="{4516AEE4-C2AA-4D09-B05B-622B36E180C3}"/>
    <cellStyle name="Total 2 2 3 4 4 2 2" xfId="30956" xr:uid="{CEEABDA2-795B-4634-BAB7-8E1EBF718EE4}"/>
    <cellStyle name="Total 2 2 3 4 5" xfId="21789" xr:uid="{85C2B11E-6078-498A-8BB9-A0B2D6645042}"/>
    <cellStyle name="Total 2 2 3 4 5 2" xfId="27976" xr:uid="{52172790-7507-460C-93CA-D4B42BA29E68}"/>
    <cellStyle name="Total 2 2 3 4 6" xfId="27105" xr:uid="{76505A46-5475-482D-988F-E7257E74FEEF}"/>
    <cellStyle name="Total 2 2 3 5" xfId="21018" xr:uid="{00000000-0005-0000-0000-000007530000}"/>
    <cellStyle name="Total 2 2 3 5 2" xfId="22754" xr:uid="{89A323DB-39F9-4C96-ADE3-5C4CA49EDA9B}"/>
    <cellStyle name="Total 2 2 3 5 2 2" xfId="25454" xr:uid="{2173D59C-CE9E-4D83-B460-9AD411B18FCB}"/>
    <cellStyle name="Total 2 2 3 5 2 2 2" xfId="30285" xr:uid="{FF9D6272-BD9A-48CF-A217-0947153AA241}"/>
    <cellStyle name="Total 2 2 3 5 2 3" xfId="28941" xr:uid="{5D119DD9-5CAB-4715-AF70-D5F2E40A394B}"/>
    <cellStyle name="Total 2 2 3 5 3" xfId="24135" xr:uid="{2696C52D-0708-4676-9027-3F923714AD25}"/>
    <cellStyle name="Total 2 2 3 5 3 2" xfId="26330" xr:uid="{09AC3607-1005-41A5-9FE7-C37B051F8E9C}"/>
    <cellStyle name="Total 2 2 3 5 3 2 2" xfId="31066" xr:uid="{CE1F5DB3-9051-48CB-8569-63B999536B1B}"/>
    <cellStyle name="Total 2 2 3 5 4" xfId="21899" xr:uid="{22BBB895-817E-4BFC-BFC5-77BF4F258248}"/>
    <cellStyle name="Total 2 2 3 5 4 2" xfId="28086" xr:uid="{EEE4D0F0-5C33-4D53-B8F8-3D82908E278D}"/>
    <cellStyle name="Total 2 2 3 5 5" xfId="24599" xr:uid="{A1403C32-D771-4314-833E-9F5D6C47FF4B}"/>
    <cellStyle name="Total 2 2 3 5 5 2" xfId="29433" xr:uid="{5988116C-22E8-41D7-812A-637B6F30056D}"/>
    <cellStyle name="Total 2 2 3 5 6" xfId="27215" xr:uid="{06AD5B06-B918-4FDD-8657-E11C21776A69}"/>
    <cellStyle name="Total 2 2 3 6" xfId="22641" xr:uid="{113D9CE3-0B76-4E29-BA45-47774D21D9C9}"/>
    <cellStyle name="Total 2 2 3 6 2" xfId="25341" xr:uid="{C66AA486-603A-42B0-A805-AE4A7AB26BCB}"/>
    <cellStyle name="Total 2 2 3 6 2 2" xfId="30172" xr:uid="{2B93B8EB-800A-44A5-9B72-96AE5EAEA6C3}"/>
    <cellStyle name="Total 2 2 3 6 3" xfId="28828" xr:uid="{4839C0A1-CE69-4585-A120-612E8A3DBF63}"/>
    <cellStyle name="Total 2 2 3 7" xfId="24022" xr:uid="{F057B0BE-B35F-4DF0-BD47-67B4CE35D57E}"/>
    <cellStyle name="Total 2 2 3 7 2" xfId="26217" xr:uid="{720CED68-0322-49CA-83A5-C649534A57B6}"/>
    <cellStyle name="Total 2 2 3 7 2 2" xfId="30953" xr:uid="{438C632D-61A4-45A3-8B6B-8ACCE9B31040}"/>
    <cellStyle name="Total 2 2 3 8" xfId="21786" xr:uid="{DC7C9287-838B-4D26-B6AE-E58159291A5C}"/>
    <cellStyle name="Total 2 2 3 8 2" xfId="27973" xr:uid="{BB8761FB-162B-41BB-964F-E4FC7F9D2107}"/>
    <cellStyle name="Total 2 2 3 9" xfId="27102" xr:uid="{366C07AA-6D37-4E09-8ECE-E6914909DC03}"/>
    <cellStyle name="Total 2 2 4" xfId="20855" xr:uid="{00000000-0005-0000-0000-000008530000}"/>
    <cellStyle name="Total 2 2 4 2" xfId="20856" xr:uid="{00000000-0005-0000-0000-000009530000}"/>
    <cellStyle name="Total 2 2 4 2 2" xfId="21013" xr:uid="{00000000-0005-0000-0000-00000A530000}"/>
    <cellStyle name="Total 2 2 4 2 2 2" xfId="22749" xr:uid="{42489FB2-8F58-4274-9F08-FFA5ABE4001D}"/>
    <cellStyle name="Total 2 2 4 2 2 2 2" xfId="25449" xr:uid="{B6CB6CEC-FC3E-48BB-B985-72AB598D561B}"/>
    <cellStyle name="Total 2 2 4 2 2 2 2 2" xfId="30280" xr:uid="{BBF8C4E1-7702-4388-A30F-B0A3C30FB767}"/>
    <cellStyle name="Total 2 2 4 2 2 2 3" xfId="28936" xr:uid="{280AFF97-376F-4A33-A29D-A60B104F8AD1}"/>
    <cellStyle name="Total 2 2 4 2 2 3" xfId="24130" xr:uid="{F449B226-65F3-4D78-BEB7-62ED3AEBC8B9}"/>
    <cellStyle name="Total 2 2 4 2 2 3 2" xfId="26325" xr:uid="{DEFB068D-6CB4-46BE-8B35-7B8A72AD2AD1}"/>
    <cellStyle name="Total 2 2 4 2 2 3 2 2" xfId="31061" xr:uid="{8A325BFA-3DAA-46D9-83DE-3A2F454E4A10}"/>
    <cellStyle name="Total 2 2 4 2 2 4" xfId="21894" xr:uid="{3E238BED-1941-475B-A3A6-0F92EF1043D6}"/>
    <cellStyle name="Total 2 2 4 2 2 4 2" xfId="28081" xr:uid="{C9B2CC3A-3DA9-4563-8F01-C0ABFCC04191}"/>
    <cellStyle name="Total 2 2 4 2 2 5" xfId="24594" xr:uid="{4D26B7EA-7FEA-4A89-9C4E-808BCF437646}"/>
    <cellStyle name="Total 2 2 4 2 2 5 2" xfId="29428" xr:uid="{E45553D5-4A8A-426A-8CC9-979D2DF0B14A}"/>
    <cellStyle name="Total 2 2 4 2 2 6" xfId="27210" xr:uid="{35B634E6-95FE-4E37-8405-516CDFB05B50}"/>
    <cellStyle name="Total 2 2 4 2 3" xfId="22646" xr:uid="{51712085-9430-46C8-8182-B8EBA4218B57}"/>
    <cellStyle name="Total 2 2 4 2 3 2" xfId="25346" xr:uid="{5EEC5705-17E5-4546-803E-EED4E2ED07A0}"/>
    <cellStyle name="Total 2 2 4 2 3 2 2" xfId="30177" xr:uid="{C541AE78-8B5B-4D47-BA9E-D70E98675B62}"/>
    <cellStyle name="Total 2 2 4 2 3 3" xfId="28833" xr:uid="{C08B55E4-FD6D-4083-A983-908899C847F0}"/>
    <cellStyle name="Total 2 2 4 2 4" xfId="24027" xr:uid="{16B3A2A1-71B7-4E5C-AC3C-32B06B47FA17}"/>
    <cellStyle name="Total 2 2 4 2 4 2" xfId="26222" xr:uid="{BDDE5373-39DE-4FD8-AC7B-41A238760498}"/>
    <cellStyle name="Total 2 2 4 2 4 2 2" xfId="30958" xr:uid="{7321B3E5-D962-4655-BF7B-1711D004778F}"/>
    <cellStyle name="Total 2 2 4 2 5" xfId="21791" xr:uid="{CA950F44-1341-4056-B976-77A6CD73C882}"/>
    <cellStyle name="Total 2 2 4 2 5 2" xfId="27978" xr:uid="{87B5CCB0-8AC5-495C-AA5B-E1945D82E01B}"/>
    <cellStyle name="Total 2 2 4 2 6" xfId="27107" xr:uid="{AF5FA0CC-C5C1-4DF5-B2C8-AC7BFDDBF8EB}"/>
    <cellStyle name="Total 2 2 4 3" xfId="20857" xr:uid="{00000000-0005-0000-0000-00000B530000}"/>
    <cellStyle name="Total 2 2 4 3 2" xfId="21012" xr:uid="{00000000-0005-0000-0000-00000C530000}"/>
    <cellStyle name="Total 2 2 4 3 2 2" xfId="22748" xr:uid="{A738C2B4-2A1C-48B1-A050-9D3A720EA65D}"/>
    <cellStyle name="Total 2 2 4 3 2 2 2" xfId="25448" xr:uid="{CDAD43A9-D448-4671-82DE-E5DC4FD6D0BB}"/>
    <cellStyle name="Total 2 2 4 3 2 2 2 2" xfId="30279" xr:uid="{B4CC3C73-F5BC-4391-80DB-AA318ACD5241}"/>
    <cellStyle name="Total 2 2 4 3 2 2 3" xfId="28935" xr:uid="{727BA0B8-9622-4246-A91D-17DCA6BF0ACE}"/>
    <cellStyle name="Total 2 2 4 3 2 3" xfId="24129" xr:uid="{A3307468-70D3-432C-8311-FE7BCA71C1D0}"/>
    <cellStyle name="Total 2 2 4 3 2 3 2" xfId="26324" xr:uid="{8A2D35AE-03CD-4B4C-8ABD-6FD41DFF3CF1}"/>
    <cellStyle name="Total 2 2 4 3 2 3 2 2" xfId="31060" xr:uid="{32AEFAE0-2C4C-4E04-91F9-6965F1AF9C06}"/>
    <cellStyle name="Total 2 2 4 3 2 4" xfId="21893" xr:uid="{A8A81F18-D2CD-42FD-ABA7-F811F76F8787}"/>
    <cellStyle name="Total 2 2 4 3 2 4 2" xfId="28080" xr:uid="{DA1CC8A0-BFDD-4EC8-A5DF-E7587B77ED80}"/>
    <cellStyle name="Total 2 2 4 3 2 5" xfId="24593" xr:uid="{EAA75016-1993-488E-875B-2B2B12768789}"/>
    <cellStyle name="Total 2 2 4 3 2 5 2" xfId="29427" xr:uid="{F9DEA199-F502-468D-86AB-0C840E9436DF}"/>
    <cellStyle name="Total 2 2 4 3 2 6" xfId="27209" xr:uid="{5763EF7C-A97D-45D2-9C5E-CF4C6C7B6106}"/>
    <cellStyle name="Total 2 2 4 3 3" xfId="22647" xr:uid="{DC9DAED8-CB50-46A7-BA3D-88C42509DE77}"/>
    <cellStyle name="Total 2 2 4 3 3 2" xfId="25347" xr:uid="{79B8F19C-E109-4134-A254-CE7B25893131}"/>
    <cellStyle name="Total 2 2 4 3 3 2 2" xfId="30178" xr:uid="{F87DAC0C-A3D8-4F62-B606-3BED46C5D710}"/>
    <cellStyle name="Total 2 2 4 3 3 3" xfId="28834" xr:uid="{7B91FC58-524D-4456-8C61-7E4D7126F008}"/>
    <cellStyle name="Total 2 2 4 3 4" xfId="24028" xr:uid="{8A322F66-09E1-4918-8FAF-DACD0739A5A9}"/>
    <cellStyle name="Total 2 2 4 3 4 2" xfId="26223" xr:uid="{822AA1D9-015B-4AEC-A4C9-A73A4B36F604}"/>
    <cellStyle name="Total 2 2 4 3 4 2 2" xfId="30959" xr:uid="{624EB74E-C057-48FF-B0A0-04D7F7BF776A}"/>
    <cellStyle name="Total 2 2 4 3 5" xfId="21792" xr:uid="{78D0E471-F10C-44FF-9311-D4423EC39817}"/>
    <cellStyle name="Total 2 2 4 3 5 2" xfId="27979" xr:uid="{609727B5-31DD-43EA-B15D-98D4D32068F6}"/>
    <cellStyle name="Total 2 2 4 3 6" xfId="27108" xr:uid="{72B7F017-A1D5-4681-B342-D6EC9F2682D2}"/>
    <cellStyle name="Total 2 2 4 4" xfId="20858" xr:uid="{00000000-0005-0000-0000-00000D530000}"/>
    <cellStyle name="Total 2 2 4 4 2" xfId="21011" xr:uid="{00000000-0005-0000-0000-00000E530000}"/>
    <cellStyle name="Total 2 2 4 4 2 2" xfId="22747" xr:uid="{A8D6B38C-F320-4274-9872-FA830FAAD017}"/>
    <cellStyle name="Total 2 2 4 4 2 2 2" xfId="25447" xr:uid="{1761FF1F-8C32-4B9C-97EF-E4A9BBCA994C}"/>
    <cellStyle name="Total 2 2 4 4 2 2 2 2" xfId="30278" xr:uid="{673A5D28-BC49-4BE0-949E-82628DE39E7C}"/>
    <cellStyle name="Total 2 2 4 4 2 2 3" xfId="28934" xr:uid="{784B677B-80C1-4C20-BCBA-5EFEAA37FA0E}"/>
    <cellStyle name="Total 2 2 4 4 2 3" xfId="24128" xr:uid="{236F8D80-46A9-4A1A-A893-D3344358F5A3}"/>
    <cellStyle name="Total 2 2 4 4 2 3 2" xfId="26323" xr:uid="{52F2EBAE-BD73-4C97-9E6D-E7768A4DB41E}"/>
    <cellStyle name="Total 2 2 4 4 2 3 2 2" xfId="31059" xr:uid="{C1105B29-6233-4591-8FCA-E0F638404926}"/>
    <cellStyle name="Total 2 2 4 4 2 4" xfId="21892" xr:uid="{7BF23F81-39B9-453A-A712-F85D397C0AFB}"/>
    <cellStyle name="Total 2 2 4 4 2 4 2" xfId="28079" xr:uid="{9A6C8917-FB94-43AA-995F-52E85931A888}"/>
    <cellStyle name="Total 2 2 4 4 2 5" xfId="24592" xr:uid="{2262B58F-7A13-4020-BB51-D983784E0773}"/>
    <cellStyle name="Total 2 2 4 4 2 5 2" xfId="29426" xr:uid="{0DE800FE-26BF-497B-ACB1-737D63E37457}"/>
    <cellStyle name="Total 2 2 4 4 2 6" xfId="27208" xr:uid="{70A5D3BE-07BF-4F7E-91E4-05C533B0A796}"/>
    <cellStyle name="Total 2 2 4 4 3" xfId="22648" xr:uid="{EA12EC38-4562-40AB-97B0-78EAA2ADAC7C}"/>
    <cellStyle name="Total 2 2 4 4 3 2" xfId="25348" xr:uid="{2CF23972-8DBD-49E2-B086-8148BBC2F3D2}"/>
    <cellStyle name="Total 2 2 4 4 3 2 2" xfId="30179" xr:uid="{DBD7E697-4EAC-49EC-8ABF-0E20122C042A}"/>
    <cellStyle name="Total 2 2 4 4 3 3" xfId="28835" xr:uid="{DE57AC1F-1A39-4B1D-9C80-BBEA57AB1BB6}"/>
    <cellStyle name="Total 2 2 4 4 4" xfId="24029" xr:uid="{427DA590-D61C-43C3-85A0-5A072924FF69}"/>
    <cellStyle name="Total 2 2 4 4 4 2" xfId="26224" xr:uid="{BC846C2C-39E7-4E64-9435-7233BAB14B95}"/>
    <cellStyle name="Total 2 2 4 4 4 2 2" xfId="30960" xr:uid="{704F9B06-9373-40D3-8FF2-0E7F47702DD7}"/>
    <cellStyle name="Total 2 2 4 4 5" xfId="21793" xr:uid="{DDA4F630-76C0-4B8C-80AE-54B3769AA337}"/>
    <cellStyle name="Total 2 2 4 4 5 2" xfId="27980" xr:uid="{15E745D8-F5DB-42D6-BCA3-D45D725EB153}"/>
    <cellStyle name="Total 2 2 4 4 6" xfId="27109" xr:uid="{B71F055E-30EC-43A4-8FA9-E6A01E897850}"/>
    <cellStyle name="Total 2 2 4 5" xfId="21014" xr:uid="{00000000-0005-0000-0000-00000F530000}"/>
    <cellStyle name="Total 2 2 4 5 2" xfId="22750" xr:uid="{D078DAC1-C784-475D-82F4-92360A74E98C}"/>
    <cellStyle name="Total 2 2 4 5 2 2" xfId="25450" xr:uid="{9DDCD810-E3AE-46D1-85BB-3B116CAAB91C}"/>
    <cellStyle name="Total 2 2 4 5 2 2 2" xfId="30281" xr:uid="{BDAC0798-8D24-41DD-BB65-42913E028951}"/>
    <cellStyle name="Total 2 2 4 5 2 3" xfId="28937" xr:uid="{726C8BBC-D12B-40E8-93BE-B2846570F258}"/>
    <cellStyle name="Total 2 2 4 5 3" xfId="24131" xr:uid="{8AFB4A05-0208-497A-941D-02C172E12006}"/>
    <cellStyle name="Total 2 2 4 5 3 2" xfId="26326" xr:uid="{7C9CDF3B-2F3F-4E3B-8455-E8D55293089A}"/>
    <cellStyle name="Total 2 2 4 5 3 2 2" xfId="31062" xr:uid="{DD5F49DC-2BC4-48AC-B17B-DE57A6A82EFC}"/>
    <cellStyle name="Total 2 2 4 5 4" xfId="21895" xr:uid="{FDEFCDFF-444F-42E6-B697-389278220CF0}"/>
    <cellStyle name="Total 2 2 4 5 4 2" xfId="28082" xr:uid="{C8860DE8-9ABE-403A-9DF3-3102D4F32FA6}"/>
    <cellStyle name="Total 2 2 4 5 5" xfId="24595" xr:uid="{B12A50C5-3CED-4255-B153-64D9119CDF3E}"/>
    <cellStyle name="Total 2 2 4 5 5 2" xfId="29429" xr:uid="{63BCCB91-165B-4C45-B48F-C2209FE20EF3}"/>
    <cellStyle name="Total 2 2 4 5 6" xfId="27211" xr:uid="{61698A95-FBB5-4BA2-BEE8-A63AB0C081FA}"/>
    <cellStyle name="Total 2 2 4 6" xfId="22645" xr:uid="{230AF8EB-B4BE-4FAE-9C4D-D37275C84324}"/>
    <cellStyle name="Total 2 2 4 6 2" xfId="25345" xr:uid="{456B824F-E021-499D-A3AC-CD3AE0C41317}"/>
    <cellStyle name="Total 2 2 4 6 2 2" xfId="30176" xr:uid="{2FB66484-2870-422E-B757-ABA2767C6E59}"/>
    <cellStyle name="Total 2 2 4 6 3" xfId="28832" xr:uid="{47728CBE-681F-42DB-B8DE-E6D8E514D72A}"/>
    <cellStyle name="Total 2 2 4 7" xfId="24026" xr:uid="{FE200FDD-3F00-4696-ABB6-9A8BA8D36588}"/>
    <cellStyle name="Total 2 2 4 7 2" xfId="26221" xr:uid="{E5203475-5F7F-4EF1-986E-6CD0BBDD51ED}"/>
    <cellStyle name="Total 2 2 4 7 2 2" xfId="30957" xr:uid="{A81E5EC8-0B1B-4B70-8430-A92991AB3676}"/>
    <cellStyle name="Total 2 2 4 8" xfId="21790" xr:uid="{302580BF-2B22-4465-B8E1-DE087F2A8FBA}"/>
    <cellStyle name="Total 2 2 4 8 2" xfId="27977" xr:uid="{249B1894-3197-49C9-A5DF-2D6DEBE9EE3F}"/>
    <cellStyle name="Total 2 2 4 9" xfId="27106" xr:uid="{21463D03-A1C7-4448-A8C9-4D55548CCBD6}"/>
    <cellStyle name="Total 2 2 5" xfId="20859" xr:uid="{00000000-0005-0000-0000-000010530000}"/>
    <cellStyle name="Total 2 2 5 2" xfId="20860" xr:uid="{00000000-0005-0000-0000-000011530000}"/>
    <cellStyle name="Total 2 2 5 2 2" xfId="21009" xr:uid="{00000000-0005-0000-0000-000012530000}"/>
    <cellStyle name="Total 2 2 5 2 2 2" xfId="22745" xr:uid="{CFB0660E-614E-4F1C-A1E3-25890FE28341}"/>
    <cellStyle name="Total 2 2 5 2 2 2 2" xfId="25445" xr:uid="{DB0F5A1E-A110-4620-BE40-21DC63461E0B}"/>
    <cellStyle name="Total 2 2 5 2 2 2 2 2" xfId="30276" xr:uid="{722C0E80-55C2-44B0-A89F-EFD0C297E1E4}"/>
    <cellStyle name="Total 2 2 5 2 2 2 3" xfId="28932" xr:uid="{BE79FF5F-1DF1-4348-A70A-A3A4490FF352}"/>
    <cellStyle name="Total 2 2 5 2 2 3" xfId="24126" xr:uid="{2A9CA86C-F8B0-4E94-B4C2-0378C168EE31}"/>
    <cellStyle name="Total 2 2 5 2 2 3 2" xfId="26321" xr:uid="{7A845378-A134-4B63-8AEF-88403ADEF765}"/>
    <cellStyle name="Total 2 2 5 2 2 3 2 2" xfId="31057" xr:uid="{AE2BD34A-64BF-457C-92AA-F5EAECB04E92}"/>
    <cellStyle name="Total 2 2 5 2 2 4" xfId="21890" xr:uid="{EF5B62CC-74E1-48BA-BFD4-A7855B470B83}"/>
    <cellStyle name="Total 2 2 5 2 2 4 2" xfId="28077" xr:uid="{D2939C9E-7C65-40C6-8A75-16B3A1C20432}"/>
    <cellStyle name="Total 2 2 5 2 2 5" xfId="24590" xr:uid="{A502F343-43FF-41D2-A00D-4FAD00FF8D64}"/>
    <cellStyle name="Total 2 2 5 2 2 5 2" xfId="29424" xr:uid="{60E8BFB7-9EBC-45DF-8060-0EA8D711C9B1}"/>
    <cellStyle name="Total 2 2 5 2 2 6" xfId="27206" xr:uid="{CF75A412-AC6B-40BE-AA34-9F3AEDE3C2BA}"/>
    <cellStyle name="Total 2 2 5 2 3" xfId="22650" xr:uid="{F829D930-677A-4A52-BBC0-699D313882D9}"/>
    <cellStyle name="Total 2 2 5 2 3 2" xfId="25350" xr:uid="{D0C35091-05B4-4313-AAD7-1683E94A43B8}"/>
    <cellStyle name="Total 2 2 5 2 3 2 2" xfId="30181" xr:uid="{FA361901-BCA8-4161-B3F8-FCDD9CD2D2B5}"/>
    <cellStyle name="Total 2 2 5 2 3 3" xfId="28837" xr:uid="{A048DB09-2CBE-45CC-AE79-D93A90824638}"/>
    <cellStyle name="Total 2 2 5 2 4" xfId="24031" xr:uid="{3C28CDE1-1773-4EE4-A822-1FD355322F4F}"/>
    <cellStyle name="Total 2 2 5 2 4 2" xfId="26226" xr:uid="{291C08C7-3607-4ADB-89D3-669C38C2C311}"/>
    <cellStyle name="Total 2 2 5 2 4 2 2" xfId="30962" xr:uid="{F78B738D-560F-494B-A6C0-B76A184DEAAC}"/>
    <cellStyle name="Total 2 2 5 2 5" xfId="21795" xr:uid="{7B374138-DA55-49D0-8F96-DA8D29F30C79}"/>
    <cellStyle name="Total 2 2 5 2 5 2" xfId="27982" xr:uid="{864C8CFD-1D68-4802-902D-15556D6D4A05}"/>
    <cellStyle name="Total 2 2 5 2 6" xfId="27111" xr:uid="{908AD18D-A06B-4BFE-B4F6-5DF9036CA37F}"/>
    <cellStyle name="Total 2 2 5 3" xfId="20861" xr:uid="{00000000-0005-0000-0000-000013530000}"/>
    <cellStyle name="Total 2 2 5 3 2" xfId="21008" xr:uid="{00000000-0005-0000-0000-000014530000}"/>
    <cellStyle name="Total 2 2 5 3 2 2" xfId="22744" xr:uid="{38242500-FC08-430C-9BC1-AFBCAFA7E9E0}"/>
    <cellStyle name="Total 2 2 5 3 2 2 2" xfId="25444" xr:uid="{656077CE-4EC0-4188-A832-2452935DC78E}"/>
    <cellStyle name="Total 2 2 5 3 2 2 2 2" xfId="30275" xr:uid="{29169FBB-01BD-45D5-851B-014E2802DB55}"/>
    <cellStyle name="Total 2 2 5 3 2 2 3" xfId="28931" xr:uid="{57C322DE-4B37-4B8D-AE1D-C68016374D9E}"/>
    <cellStyle name="Total 2 2 5 3 2 3" xfId="24125" xr:uid="{0A891A55-7619-45DB-84F1-7EE3461F0A81}"/>
    <cellStyle name="Total 2 2 5 3 2 3 2" xfId="26320" xr:uid="{76A5CED2-8F4C-4F31-B78C-20811EF40998}"/>
    <cellStyle name="Total 2 2 5 3 2 3 2 2" xfId="31056" xr:uid="{E417FBE6-67D1-4E19-9C1E-A563A6669A08}"/>
    <cellStyle name="Total 2 2 5 3 2 4" xfId="21889" xr:uid="{FCCC0BE5-9CE4-4153-B4A7-DC3EC8D79AAF}"/>
    <cellStyle name="Total 2 2 5 3 2 4 2" xfId="28076" xr:uid="{2FFBA523-423B-4243-A060-FA0C8432D1E3}"/>
    <cellStyle name="Total 2 2 5 3 2 5" xfId="24589" xr:uid="{82F2414F-9E63-4526-A0AE-61876D4579F9}"/>
    <cellStyle name="Total 2 2 5 3 2 5 2" xfId="29423" xr:uid="{F63801B6-E722-4BBC-B26A-AF5757D92C19}"/>
    <cellStyle name="Total 2 2 5 3 2 6" xfId="27205" xr:uid="{E621C680-FF4A-432F-A49B-0ECFB564A8ED}"/>
    <cellStyle name="Total 2 2 5 3 3" xfId="22651" xr:uid="{DA530A70-3172-450E-BEA5-4FB07AEC2FE8}"/>
    <cellStyle name="Total 2 2 5 3 3 2" xfId="25351" xr:uid="{030A6500-6EE6-46AE-A4AB-C881B4386BE3}"/>
    <cellStyle name="Total 2 2 5 3 3 2 2" xfId="30182" xr:uid="{6CF1BB5B-8EF8-4971-8FC2-16F35302BFE8}"/>
    <cellStyle name="Total 2 2 5 3 3 3" xfId="28838" xr:uid="{24AE4931-BA7D-4736-B4E8-0DB025ED13D8}"/>
    <cellStyle name="Total 2 2 5 3 4" xfId="24032" xr:uid="{2B1CFD41-568D-42C5-8ECB-FF337766E021}"/>
    <cellStyle name="Total 2 2 5 3 4 2" xfId="26227" xr:uid="{B55C476C-F0BD-46C8-AA4B-AC8E13DD65E7}"/>
    <cellStyle name="Total 2 2 5 3 4 2 2" xfId="30963" xr:uid="{CE18E58F-06A7-42C6-9EA3-B4A363924B35}"/>
    <cellStyle name="Total 2 2 5 3 5" xfId="21796" xr:uid="{603F8868-D56C-445C-947C-A6B2B528DB0C}"/>
    <cellStyle name="Total 2 2 5 3 5 2" xfId="27983" xr:uid="{967355A4-642E-43CB-9BCF-013BB4F85331}"/>
    <cellStyle name="Total 2 2 5 3 6" xfId="27112" xr:uid="{21BDF0CC-7467-4CFB-9A4A-91B48E97AAB2}"/>
    <cellStyle name="Total 2 2 5 4" xfId="20862" xr:uid="{00000000-0005-0000-0000-000015530000}"/>
    <cellStyle name="Total 2 2 5 4 2" xfId="21007" xr:uid="{00000000-0005-0000-0000-000016530000}"/>
    <cellStyle name="Total 2 2 5 4 2 2" xfId="22743" xr:uid="{5917B5AD-621D-4A15-AF68-02EBA2FEEE9B}"/>
    <cellStyle name="Total 2 2 5 4 2 2 2" xfId="25443" xr:uid="{2F779F5A-ADEC-4D10-8FAD-1810AAF10392}"/>
    <cellStyle name="Total 2 2 5 4 2 2 2 2" xfId="30274" xr:uid="{F22D0E14-9B71-4B67-A305-7B02687B5F5C}"/>
    <cellStyle name="Total 2 2 5 4 2 2 3" xfId="28930" xr:uid="{22F7FED4-E667-4300-B632-3361813B46CA}"/>
    <cellStyle name="Total 2 2 5 4 2 3" xfId="24124" xr:uid="{57DF740D-C5FF-4988-9A8D-6485A33D73CE}"/>
    <cellStyle name="Total 2 2 5 4 2 3 2" xfId="26319" xr:uid="{5D333093-AC79-4168-B3C7-5F2007B7AF45}"/>
    <cellStyle name="Total 2 2 5 4 2 3 2 2" xfId="31055" xr:uid="{9132AB60-2DAE-4135-9787-E489A8DFAFD5}"/>
    <cellStyle name="Total 2 2 5 4 2 4" xfId="21888" xr:uid="{393838AF-1B87-4ACB-BB26-D3A371E97AA1}"/>
    <cellStyle name="Total 2 2 5 4 2 4 2" xfId="28075" xr:uid="{5D65604C-3F81-4621-B0B4-8689884082DD}"/>
    <cellStyle name="Total 2 2 5 4 2 5" xfId="24588" xr:uid="{F7C8EBBD-3E08-42D5-9479-72FD34567839}"/>
    <cellStyle name="Total 2 2 5 4 2 5 2" xfId="29422" xr:uid="{9252098B-854D-4316-8274-9FFD896CE08C}"/>
    <cellStyle name="Total 2 2 5 4 2 6" xfId="27204" xr:uid="{074CDD96-FE02-4318-B43E-BB00BDDB7B23}"/>
    <cellStyle name="Total 2 2 5 4 3" xfId="22652" xr:uid="{76C5F40D-13A0-426C-B99A-1AEFE6720E79}"/>
    <cellStyle name="Total 2 2 5 4 3 2" xfId="25352" xr:uid="{1DAB61F5-77F4-4682-B1D2-10FECE01FF6B}"/>
    <cellStyle name="Total 2 2 5 4 3 2 2" xfId="30183" xr:uid="{576E569B-8D4C-4DDC-8DB4-82DCEF47743B}"/>
    <cellStyle name="Total 2 2 5 4 3 3" xfId="28839" xr:uid="{C9076CD0-E63F-4CE3-B854-AE90E29EA256}"/>
    <cellStyle name="Total 2 2 5 4 4" xfId="24033" xr:uid="{F39DCD84-7EA4-4D36-9A70-3997FA982D9A}"/>
    <cellStyle name="Total 2 2 5 4 4 2" xfId="26228" xr:uid="{BE41E050-AEC2-49B1-A670-3B9B28470F28}"/>
    <cellStyle name="Total 2 2 5 4 4 2 2" xfId="30964" xr:uid="{434529CF-5071-4C38-9789-8088E8A81733}"/>
    <cellStyle name="Total 2 2 5 4 5" xfId="21797" xr:uid="{5F0C4961-7344-4848-886F-B614914338C2}"/>
    <cellStyle name="Total 2 2 5 4 5 2" xfId="27984" xr:uid="{34CC6D68-2462-4DD2-97C8-361A23612E77}"/>
    <cellStyle name="Total 2 2 5 4 6" xfId="27113" xr:uid="{250F3A98-18F6-4138-9F10-DF0F3ADFFB83}"/>
    <cellStyle name="Total 2 2 5 5" xfId="21010" xr:uid="{00000000-0005-0000-0000-000017530000}"/>
    <cellStyle name="Total 2 2 5 5 2" xfId="22746" xr:uid="{B0DBD24C-33D6-4441-88EB-F48E867C0CFB}"/>
    <cellStyle name="Total 2 2 5 5 2 2" xfId="25446" xr:uid="{A8DE0917-4B9E-4B6C-AA0F-78A0BD3B71D3}"/>
    <cellStyle name="Total 2 2 5 5 2 2 2" xfId="30277" xr:uid="{F7353947-7385-4260-8F58-6E9B3188046B}"/>
    <cellStyle name="Total 2 2 5 5 2 3" xfId="28933" xr:uid="{775AAD2B-DA74-4232-922F-9A62FC8AD345}"/>
    <cellStyle name="Total 2 2 5 5 3" xfId="24127" xr:uid="{81620BC4-F174-451D-B2F2-85E4E4B65E5E}"/>
    <cellStyle name="Total 2 2 5 5 3 2" xfId="26322" xr:uid="{AC52203A-A212-4026-8E9B-E5042D5DFB8C}"/>
    <cellStyle name="Total 2 2 5 5 3 2 2" xfId="31058" xr:uid="{84449596-5481-4674-9B7D-F09DBBE6176F}"/>
    <cellStyle name="Total 2 2 5 5 4" xfId="21891" xr:uid="{2F3C4AAC-5520-45C9-9E33-91338CB2E6D6}"/>
    <cellStyle name="Total 2 2 5 5 4 2" xfId="28078" xr:uid="{E7AFB6B4-698E-4B22-A1B7-4221993C096E}"/>
    <cellStyle name="Total 2 2 5 5 5" xfId="24591" xr:uid="{2F18C269-0D2D-40E6-BC8C-B12EDE7E3CF4}"/>
    <cellStyle name="Total 2 2 5 5 5 2" xfId="29425" xr:uid="{5B7829AE-0A39-4261-845D-8FC0BBD9AD14}"/>
    <cellStyle name="Total 2 2 5 5 6" xfId="27207" xr:uid="{6E19F4D4-0580-4DF3-A7A0-120E79A3075F}"/>
    <cellStyle name="Total 2 2 5 6" xfId="22649" xr:uid="{24CB0FD8-D72F-41E3-B34D-E5BEA4A625BA}"/>
    <cellStyle name="Total 2 2 5 6 2" xfId="25349" xr:uid="{84F1666A-5C1C-4F24-948A-00B6B8D8809C}"/>
    <cellStyle name="Total 2 2 5 6 2 2" xfId="30180" xr:uid="{1C419642-205E-4991-979B-243F9C3D86FA}"/>
    <cellStyle name="Total 2 2 5 6 3" xfId="28836" xr:uid="{AEEF9157-B0EE-44D4-9086-2DF11334EC2F}"/>
    <cellStyle name="Total 2 2 5 7" xfId="24030" xr:uid="{C7C84791-F464-42CC-97C7-12BB9512325A}"/>
    <cellStyle name="Total 2 2 5 7 2" xfId="26225" xr:uid="{27634974-1202-4922-A9CE-F6C98F1DE894}"/>
    <cellStyle name="Total 2 2 5 7 2 2" xfId="30961" xr:uid="{7041664B-CA16-4B7D-B2D4-0560F76E5208}"/>
    <cellStyle name="Total 2 2 5 8" xfId="21794" xr:uid="{61001D63-7CE2-4B98-963A-4479D404440D}"/>
    <cellStyle name="Total 2 2 5 8 2" xfId="27981" xr:uid="{97292E46-912A-4308-BD67-CB2CCD2E8EF6}"/>
    <cellStyle name="Total 2 2 5 9" xfId="27110" xr:uid="{11409965-E28F-47AA-AFB6-D1E465F16204}"/>
    <cellStyle name="Total 2 2 6" xfId="20863" xr:uid="{00000000-0005-0000-0000-000018530000}"/>
    <cellStyle name="Total 2 2 6 2" xfId="21006" xr:uid="{00000000-0005-0000-0000-000019530000}"/>
    <cellStyle name="Total 2 2 6 2 2" xfId="22742" xr:uid="{5C0EBC90-7780-4DF9-9BFE-B03A2569EFEF}"/>
    <cellStyle name="Total 2 2 6 2 2 2" xfId="25442" xr:uid="{0246E55B-5FC2-4EB1-9BE6-4802ACE216A4}"/>
    <cellStyle name="Total 2 2 6 2 2 2 2" xfId="30273" xr:uid="{6F37AFD3-6269-43DE-B9E0-A4EC05B702EA}"/>
    <cellStyle name="Total 2 2 6 2 2 3" xfId="28929" xr:uid="{ACB4AE25-F58E-4D58-A5A2-5777707AC99B}"/>
    <cellStyle name="Total 2 2 6 2 3" xfId="24123" xr:uid="{20BFB937-A43A-408C-8DCF-38A3EA2FA80A}"/>
    <cellStyle name="Total 2 2 6 2 3 2" xfId="26318" xr:uid="{7AD79F3B-EAB7-415F-9173-051698247934}"/>
    <cellStyle name="Total 2 2 6 2 3 2 2" xfId="31054" xr:uid="{CF7334A9-177E-408F-B008-47988075FB8C}"/>
    <cellStyle name="Total 2 2 6 2 4" xfId="21887" xr:uid="{0FA793A3-43CF-44AF-B9DA-318AB163A821}"/>
    <cellStyle name="Total 2 2 6 2 4 2" xfId="28074" xr:uid="{5F3CB003-F7A6-4764-89FE-8B599DCEF6A4}"/>
    <cellStyle name="Total 2 2 6 2 5" xfId="24587" xr:uid="{5C580229-6FDD-42EB-B03F-EF6A83E2886F}"/>
    <cellStyle name="Total 2 2 6 2 5 2" xfId="29421" xr:uid="{8926E376-A718-4741-9B56-CA242C87C2C6}"/>
    <cellStyle name="Total 2 2 6 2 6" xfId="27203" xr:uid="{11033CED-3500-48BF-B93C-D1C805515342}"/>
    <cellStyle name="Total 2 2 6 3" xfId="22653" xr:uid="{35D5FA7C-DD1C-4E25-9ED3-1D0154376825}"/>
    <cellStyle name="Total 2 2 6 3 2" xfId="25353" xr:uid="{5D1BECDF-438F-4D5B-B156-D506D619F6E3}"/>
    <cellStyle name="Total 2 2 6 3 2 2" xfId="30184" xr:uid="{A437A293-0071-4B6C-A2B5-93EE944D1C20}"/>
    <cellStyle name="Total 2 2 6 3 3" xfId="28840" xr:uid="{AE92FC1B-4FE0-4CA0-8482-E06B427C6619}"/>
    <cellStyle name="Total 2 2 6 4" xfId="24034" xr:uid="{63D1719E-DC7F-46F7-85BB-16AFD1EE8FB7}"/>
    <cellStyle name="Total 2 2 6 4 2" xfId="26229" xr:uid="{27BEAC0C-71F4-4A41-A6DA-32374CE73977}"/>
    <cellStyle name="Total 2 2 6 4 2 2" xfId="30965" xr:uid="{A154F7DF-3008-426D-8988-752F62EC5B65}"/>
    <cellStyle name="Total 2 2 6 5" xfId="21798" xr:uid="{7A46032C-85EE-4D32-A390-33AA992E50B1}"/>
    <cellStyle name="Total 2 2 6 5 2" xfId="27985" xr:uid="{26CE1A84-0CC3-4B69-B558-94061AC7655D}"/>
    <cellStyle name="Total 2 2 6 6" xfId="27114" xr:uid="{CFF7326F-4151-4A19-9C8C-E90D659C803D}"/>
    <cellStyle name="Total 2 2 7" xfId="20864" xr:uid="{00000000-0005-0000-0000-00001A530000}"/>
    <cellStyle name="Total 2 2 7 2" xfId="21005" xr:uid="{00000000-0005-0000-0000-00001B530000}"/>
    <cellStyle name="Total 2 2 7 2 2" xfId="22741" xr:uid="{FBD586CF-22B9-49E0-AFAC-29C053F7C5E2}"/>
    <cellStyle name="Total 2 2 7 2 2 2" xfId="25441" xr:uid="{BFCCA12D-0E8E-4417-9F16-A8FDF0EEA021}"/>
    <cellStyle name="Total 2 2 7 2 2 2 2" xfId="30272" xr:uid="{387587F5-AF6F-434A-90E2-963EA126C129}"/>
    <cellStyle name="Total 2 2 7 2 2 3" xfId="28928" xr:uid="{04A29EDC-9C3D-4F34-8162-1336B95F0704}"/>
    <cellStyle name="Total 2 2 7 2 3" xfId="24122" xr:uid="{9BFAF9FF-C0EB-4E2A-8190-3BCA05B908E8}"/>
    <cellStyle name="Total 2 2 7 2 3 2" xfId="26317" xr:uid="{176C9B71-798C-49CA-8DAE-1A0D918E23B6}"/>
    <cellStyle name="Total 2 2 7 2 3 2 2" xfId="31053" xr:uid="{973FEC3B-1A12-4DE5-9399-D97D569366A7}"/>
    <cellStyle name="Total 2 2 7 2 4" xfId="21886" xr:uid="{9ECF642E-9BDB-45FC-ABE9-E44770B2719B}"/>
    <cellStyle name="Total 2 2 7 2 4 2" xfId="28073" xr:uid="{13E37897-34F7-4D4F-97E5-FD8E77EC5501}"/>
    <cellStyle name="Total 2 2 7 2 5" xfId="24586" xr:uid="{EE0FB7FC-EE58-494D-84F2-1780EBD7B046}"/>
    <cellStyle name="Total 2 2 7 2 5 2" xfId="29420" xr:uid="{18F5C78F-C873-496D-B9D2-58D50EE03B5B}"/>
    <cellStyle name="Total 2 2 7 2 6" xfId="27202" xr:uid="{F94269CC-C719-44D0-8263-D5AA05BB9617}"/>
    <cellStyle name="Total 2 2 7 3" xfId="22654" xr:uid="{5D458AC0-5AAE-4802-B907-46360A23FF28}"/>
    <cellStyle name="Total 2 2 7 3 2" xfId="25354" xr:uid="{8D20BD5A-50F2-4E40-A0A7-25FD4F490A23}"/>
    <cellStyle name="Total 2 2 7 3 2 2" xfId="30185" xr:uid="{BCC841AE-46DD-442B-83A2-6DB074E5EC6B}"/>
    <cellStyle name="Total 2 2 7 3 3" xfId="28841" xr:uid="{389D8FE2-3289-4481-805D-39010289FD20}"/>
    <cellStyle name="Total 2 2 7 4" xfId="24035" xr:uid="{F3439F23-3172-48D3-A2DC-D51D5FA07D9B}"/>
    <cellStyle name="Total 2 2 7 4 2" xfId="26230" xr:uid="{39B88230-A741-45CF-9B68-86EC5C44B46F}"/>
    <cellStyle name="Total 2 2 7 4 2 2" xfId="30966" xr:uid="{05957D5D-2744-4488-97C1-937E8005AB6A}"/>
    <cellStyle name="Total 2 2 7 5" xfId="21799" xr:uid="{5B409414-3397-4840-95AD-BCD460AC7F2A}"/>
    <cellStyle name="Total 2 2 7 5 2" xfId="27986" xr:uid="{9CC428D9-1684-4B37-8816-F57A1A47E0F9}"/>
    <cellStyle name="Total 2 2 7 6" xfId="27115" xr:uid="{E1010B53-F6D5-47DD-B0F4-0870CC177D07}"/>
    <cellStyle name="Total 2 2 8" xfId="20865" xr:uid="{00000000-0005-0000-0000-00001C530000}"/>
    <cellStyle name="Total 2 2 8 2" xfId="21004" xr:uid="{00000000-0005-0000-0000-00001D530000}"/>
    <cellStyle name="Total 2 2 8 2 2" xfId="22740" xr:uid="{E43418AF-3B7D-4F71-A6AD-183B706AFA88}"/>
    <cellStyle name="Total 2 2 8 2 2 2" xfId="25440" xr:uid="{8C3B4F39-1368-4E61-AF0A-11592C240796}"/>
    <cellStyle name="Total 2 2 8 2 2 2 2" xfId="30271" xr:uid="{2B4FF879-1BA9-4CF5-80CD-EED6F8EE3299}"/>
    <cellStyle name="Total 2 2 8 2 2 3" xfId="28927" xr:uid="{C9B041C6-CC56-4767-8849-862413B5CD2C}"/>
    <cellStyle name="Total 2 2 8 2 3" xfId="24121" xr:uid="{53544061-380E-4686-BCDE-147AADC6EBA4}"/>
    <cellStyle name="Total 2 2 8 2 3 2" xfId="26316" xr:uid="{1A588609-A90E-4FB8-937B-EE2646B47C25}"/>
    <cellStyle name="Total 2 2 8 2 3 2 2" xfId="31052" xr:uid="{C6785A53-2BFF-41A0-BFD3-6A16723BB500}"/>
    <cellStyle name="Total 2 2 8 2 4" xfId="21885" xr:uid="{CF3BF807-D098-49DD-B3CB-F32C98241C8A}"/>
    <cellStyle name="Total 2 2 8 2 4 2" xfId="28072" xr:uid="{41A67E55-6F1D-4C59-851B-81EA61674F6D}"/>
    <cellStyle name="Total 2 2 8 2 5" xfId="24585" xr:uid="{DEAF9458-CF55-4C27-9DD4-AA253C15BE83}"/>
    <cellStyle name="Total 2 2 8 2 5 2" xfId="29419" xr:uid="{4B0BD9BC-7341-4D78-B696-AAF43A414A18}"/>
    <cellStyle name="Total 2 2 8 2 6" xfId="27201" xr:uid="{AAA93721-9E14-41A5-A355-94E59DBC9AC7}"/>
    <cellStyle name="Total 2 2 8 3" xfId="22655" xr:uid="{5831355D-B1B7-4040-8D6B-723B07EA2271}"/>
    <cellStyle name="Total 2 2 8 3 2" xfId="25355" xr:uid="{4D059C41-91EA-4AA9-99DF-467807BA9B58}"/>
    <cellStyle name="Total 2 2 8 3 2 2" xfId="30186" xr:uid="{7B3EFB5F-D665-4CB9-A69F-4A313197AF8C}"/>
    <cellStyle name="Total 2 2 8 3 3" xfId="28842" xr:uid="{67003C24-DC3D-4240-9E59-E470BE7287B3}"/>
    <cellStyle name="Total 2 2 8 4" xfId="24036" xr:uid="{CD8850EA-5926-4F85-987A-45A1B033D4C0}"/>
    <cellStyle name="Total 2 2 8 4 2" xfId="26231" xr:uid="{8D84EAD2-F445-4B2C-A737-882CA9316FEB}"/>
    <cellStyle name="Total 2 2 8 4 2 2" xfId="30967" xr:uid="{BEB8CF23-BF6C-4E3C-A462-3FB0AAD47FA2}"/>
    <cellStyle name="Total 2 2 8 5" xfId="21800" xr:uid="{B13110DF-02C8-4B0C-A179-1DDCEF3DB3FE}"/>
    <cellStyle name="Total 2 2 8 5 2" xfId="27987" xr:uid="{22FB3349-C60C-46A8-90F4-79152AA86834}"/>
    <cellStyle name="Total 2 2 8 6" xfId="27116" xr:uid="{091BCC86-215D-411A-9EC8-AF9DA8359DC6}"/>
    <cellStyle name="Total 2 2 9" xfId="20866" xr:uid="{00000000-0005-0000-0000-00001E530000}"/>
    <cellStyle name="Total 2 2 9 2" xfId="21003" xr:uid="{00000000-0005-0000-0000-00001F530000}"/>
    <cellStyle name="Total 2 2 9 2 2" xfId="22739" xr:uid="{2C0E1EE9-C682-43EF-AB5E-DF0F26A9B572}"/>
    <cellStyle name="Total 2 2 9 2 2 2" xfId="25439" xr:uid="{E2D69FD6-9CFF-4E58-8DCB-8ED1D8A35360}"/>
    <cellStyle name="Total 2 2 9 2 2 2 2" xfId="30270" xr:uid="{24340B8E-6D55-417C-B265-D28DBE2BC10E}"/>
    <cellStyle name="Total 2 2 9 2 2 3" xfId="28926" xr:uid="{7EC62F27-F093-4A31-BBD7-F5029D18A8FA}"/>
    <cellStyle name="Total 2 2 9 2 3" xfId="24120" xr:uid="{842130F8-AB7D-49E7-92C6-3EDA326806D1}"/>
    <cellStyle name="Total 2 2 9 2 3 2" xfId="26315" xr:uid="{571F051D-4CEE-45C3-8BB7-4A4DDDE8B6F4}"/>
    <cellStyle name="Total 2 2 9 2 3 2 2" xfId="31051" xr:uid="{7A12AB24-A589-4773-B1A7-5E57F51E31E1}"/>
    <cellStyle name="Total 2 2 9 2 4" xfId="21884" xr:uid="{03E7A36B-4BA8-4F55-84D3-9720DB92D7D9}"/>
    <cellStyle name="Total 2 2 9 2 4 2" xfId="28071" xr:uid="{1ECFEFDA-795F-48EE-AE4C-02536B2AAAD0}"/>
    <cellStyle name="Total 2 2 9 2 5" xfId="24584" xr:uid="{E0E11DB4-003F-45BB-A143-241F9A1F547C}"/>
    <cellStyle name="Total 2 2 9 2 5 2" xfId="29418" xr:uid="{3C08548E-DA11-4FBC-AD39-C4C489DA9E95}"/>
    <cellStyle name="Total 2 2 9 2 6" xfId="27200" xr:uid="{FCF61CC7-F374-4B37-9C3A-649277975CCB}"/>
    <cellStyle name="Total 2 2 9 3" xfId="22656" xr:uid="{5DE6429B-E65F-42F8-8E88-965CDFCD2D74}"/>
    <cellStyle name="Total 2 2 9 3 2" xfId="25356" xr:uid="{1FECB0BB-1A86-4A72-94C7-C4D38722D966}"/>
    <cellStyle name="Total 2 2 9 3 2 2" xfId="30187" xr:uid="{D3080CAF-9269-4648-BE2E-FCFDDA107E18}"/>
    <cellStyle name="Total 2 2 9 3 3" xfId="28843" xr:uid="{62AF82C9-E1D2-4FF9-8FCB-4338EB22CD3A}"/>
    <cellStyle name="Total 2 2 9 4" xfId="24037" xr:uid="{5100620F-D101-4927-825C-14FE8C285B41}"/>
    <cellStyle name="Total 2 2 9 4 2" xfId="26232" xr:uid="{94E0F4D0-4BE8-4112-B8BE-A0565190391F}"/>
    <cellStyle name="Total 2 2 9 4 2 2" xfId="30968" xr:uid="{8189D710-C411-4ACE-B015-CAA6F961158E}"/>
    <cellStyle name="Total 2 2 9 5" xfId="21801" xr:uid="{B568DF01-4E81-4F2A-9D44-0E729B123368}"/>
    <cellStyle name="Total 2 2 9 5 2" xfId="27988" xr:uid="{A109D73A-9DB3-46C8-BFB0-54CAC9305CC5}"/>
    <cellStyle name="Total 2 2 9 6" xfId="27117" xr:uid="{9EDFBA78-58D9-4714-8F16-7C6AEFD5C721}"/>
    <cellStyle name="Total 2 20" xfId="21759" xr:uid="{2C874CDD-D75E-4BAA-9B1F-A8003295E28E}"/>
    <cellStyle name="Total 2 20 2" xfId="27946" xr:uid="{A6B7C471-3D5B-476D-87C7-C2FD5FA57ED6}"/>
    <cellStyle name="Total 2 21" xfId="27075" xr:uid="{CF70A8D7-27B3-468A-9AFF-69108F88D02D}"/>
    <cellStyle name="Total 2 3" xfId="20867" xr:uid="{00000000-0005-0000-0000-000020530000}"/>
    <cellStyle name="Total 2 3 2" xfId="20868" xr:uid="{00000000-0005-0000-0000-000021530000}"/>
    <cellStyle name="Total 2 3 2 2" xfId="21002" xr:uid="{00000000-0005-0000-0000-000022530000}"/>
    <cellStyle name="Total 2 3 2 2 2" xfId="22738" xr:uid="{0DFFDDF5-6122-40F2-BAAF-E99DDB6A7CB1}"/>
    <cellStyle name="Total 2 3 2 2 2 2" xfId="25438" xr:uid="{72AE52A8-3932-4402-BC2F-54222945FDBC}"/>
    <cellStyle name="Total 2 3 2 2 2 2 2" xfId="30269" xr:uid="{1045D956-E02C-4F00-A019-723B3638DC0D}"/>
    <cellStyle name="Total 2 3 2 2 2 3" xfId="28925" xr:uid="{A40D0ECB-EBD5-49A9-BF7E-631A44BEEE39}"/>
    <cellStyle name="Total 2 3 2 2 3" xfId="24119" xr:uid="{FF2A6B96-75C9-4732-B8F4-B8866BCEED20}"/>
    <cellStyle name="Total 2 3 2 2 3 2" xfId="26314" xr:uid="{1A00281A-E73D-4EF4-AA41-D0ED30957EA8}"/>
    <cellStyle name="Total 2 3 2 2 3 2 2" xfId="31050" xr:uid="{13BDB749-4F7C-41F3-BB93-26F81ACFEFCA}"/>
    <cellStyle name="Total 2 3 2 2 4" xfId="21883" xr:uid="{5A909F43-80B8-4D88-A05E-8DBE9C80CC5A}"/>
    <cellStyle name="Total 2 3 2 2 4 2" xfId="28070" xr:uid="{ECE399FB-580F-459A-B2CE-644411F93DEE}"/>
    <cellStyle name="Total 2 3 2 2 5" xfId="24583" xr:uid="{691FDEE7-17D7-42DD-A7B8-A360C0AA9E97}"/>
    <cellStyle name="Total 2 3 2 2 5 2" xfId="29417" xr:uid="{FBAC6803-F33F-4016-83AE-2A46D0A433DB}"/>
    <cellStyle name="Total 2 3 2 2 6" xfId="27199" xr:uid="{4C417566-B1BB-4E95-85CC-D33C296D4D10}"/>
    <cellStyle name="Total 2 3 2 3" xfId="22657" xr:uid="{4AC2A433-9729-4CA6-B399-3173026AA1BE}"/>
    <cellStyle name="Total 2 3 2 3 2" xfId="25357" xr:uid="{914FF494-32D4-454D-BFE9-314E09555782}"/>
    <cellStyle name="Total 2 3 2 3 2 2" xfId="30188" xr:uid="{93974AB2-7496-4E6B-8C82-940CA5A85C8C}"/>
    <cellStyle name="Total 2 3 2 3 3" xfId="28844" xr:uid="{697CF3AD-B2CF-419F-A122-DA3B9C95A54B}"/>
    <cellStyle name="Total 2 3 2 4" xfId="24038" xr:uid="{2A851716-CADD-4BA1-B1A5-613D7BCAEEA8}"/>
    <cellStyle name="Total 2 3 2 4 2" xfId="26233" xr:uid="{EB6251EB-9896-42B3-A2EF-4B362823749B}"/>
    <cellStyle name="Total 2 3 2 4 2 2" xfId="30969" xr:uid="{A548A831-CEA9-47F7-A40D-15044F3DEE82}"/>
    <cellStyle name="Total 2 3 2 5" xfId="21802" xr:uid="{9275EC8C-7009-4682-B46C-96557C1C8770}"/>
    <cellStyle name="Total 2 3 2 5 2" xfId="27989" xr:uid="{1E4F9B53-29DA-4594-9440-5D5077C75555}"/>
    <cellStyle name="Total 2 3 2 6" xfId="27118" xr:uid="{A84F3F8A-1727-4B97-8E66-C6EDF1374B7B}"/>
    <cellStyle name="Total 2 3 3" xfId="20869" xr:uid="{00000000-0005-0000-0000-000023530000}"/>
    <cellStyle name="Total 2 3 3 2" xfId="21001" xr:uid="{00000000-0005-0000-0000-000024530000}"/>
    <cellStyle name="Total 2 3 3 2 2" xfId="22737" xr:uid="{BEDD3873-DD5C-42DE-8AC4-E542D2EAD43F}"/>
    <cellStyle name="Total 2 3 3 2 2 2" xfId="25437" xr:uid="{4A28800C-8901-4995-863D-BBF682039FD6}"/>
    <cellStyle name="Total 2 3 3 2 2 2 2" xfId="30268" xr:uid="{3B6B7266-5FF0-465E-9376-180CEDD8F190}"/>
    <cellStyle name="Total 2 3 3 2 2 3" xfId="28924" xr:uid="{B0978960-2DDF-4046-95FA-9086A6D6069A}"/>
    <cellStyle name="Total 2 3 3 2 3" xfId="24118" xr:uid="{2CBBA178-4478-4A4C-A8F2-D4791D6CC90E}"/>
    <cellStyle name="Total 2 3 3 2 3 2" xfId="26313" xr:uid="{4C726E60-D381-49E6-A487-527FE97E7F36}"/>
    <cellStyle name="Total 2 3 3 2 3 2 2" xfId="31049" xr:uid="{C0348E11-18FC-4566-9121-3E24B768C516}"/>
    <cellStyle name="Total 2 3 3 2 4" xfId="21882" xr:uid="{06AB9AE7-F323-4BC4-849B-12D758B49B99}"/>
    <cellStyle name="Total 2 3 3 2 4 2" xfId="28069" xr:uid="{3487ADF3-9C94-48E6-871A-5CF7F8D35C00}"/>
    <cellStyle name="Total 2 3 3 2 5" xfId="24582" xr:uid="{8F8C48D5-5473-444E-9266-75438D0A958C}"/>
    <cellStyle name="Total 2 3 3 2 5 2" xfId="29416" xr:uid="{8CDFE2D8-B499-43E6-AFC1-8EF0C0FD604F}"/>
    <cellStyle name="Total 2 3 3 2 6" xfId="27198" xr:uid="{2C06C3C9-5B90-4F64-9679-6B7AC03BE783}"/>
    <cellStyle name="Total 2 3 3 3" xfId="22658" xr:uid="{6EB98314-6581-4A33-AFAA-F3967AFC885B}"/>
    <cellStyle name="Total 2 3 3 3 2" xfId="25358" xr:uid="{E965C8BE-C078-4603-A409-40AAC3C7D006}"/>
    <cellStyle name="Total 2 3 3 3 2 2" xfId="30189" xr:uid="{8BC801BF-ED3B-4B27-9AA2-5DCE57246CA7}"/>
    <cellStyle name="Total 2 3 3 3 3" xfId="28845" xr:uid="{89A1E9AB-B14D-42C8-88A4-C3A6E35FD35D}"/>
    <cellStyle name="Total 2 3 3 4" xfId="24039" xr:uid="{9BAA9B03-C8EF-40B9-A594-17D4F687ED75}"/>
    <cellStyle name="Total 2 3 3 4 2" xfId="26234" xr:uid="{E5313D05-7E73-4822-927B-6AD662BE8BB5}"/>
    <cellStyle name="Total 2 3 3 4 2 2" xfId="30970" xr:uid="{F7F86D50-5E90-4D43-9698-DEC66D17CFDA}"/>
    <cellStyle name="Total 2 3 3 5" xfId="21803" xr:uid="{39639B44-A38E-4319-AF4D-024F8CE81AA0}"/>
    <cellStyle name="Total 2 3 3 5 2" xfId="27990" xr:uid="{CC1ED5AF-BA49-4742-93E6-D2FCA9715F45}"/>
    <cellStyle name="Total 2 3 3 6" xfId="27119" xr:uid="{CF052836-9A4F-41DE-AD19-7997610E4342}"/>
    <cellStyle name="Total 2 3 4" xfId="20870" xr:uid="{00000000-0005-0000-0000-000025530000}"/>
    <cellStyle name="Total 2 3 4 2" xfId="21000" xr:uid="{00000000-0005-0000-0000-000026530000}"/>
    <cellStyle name="Total 2 3 4 2 2" xfId="22736" xr:uid="{E47A9AD2-4B25-4718-8D4A-B72E1E88A90B}"/>
    <cellStyle name="Total 2 3 4 2 2 2" xfId="25436" xr:uid="{01D4D70B-2A6C-4706-B21A-2CCAF95BDBCB}"/>
    <cellStyle name="Total 2 3 4 2 2 2 2" xfId="30267" xr:uid="{A62445DE-76AD-4C04-BDA9-C1B6CE855DE9}"/>
    <cellStyle name="Total 2 3 4 2 2 3" xfId="28923" xr:uid="{BA06FD81-CB79-46E3-AFEE-E590F06D694F}"/>
    <cellStyle name="Total 2 3 4 2 3" xfId="24117" xr:uid="{7C3D823A-E415-4B9B-9200-A03A690E491E}"/>
    <cellStyle name="Total 2 3 4 2 3 2" xfId="26312" xr:uid="{CADC764E-9B04-4667-A91D-F6F39177EE89}"/>
    <cellStyle name="Total 2 3 4 2 3 2 2" xfId="31048" xr:uid="{6C526F50-3593-4278-9C74-83EC7657EC66}"/>
    <cellStyle name="Total 2 3 4 2 4" xfId="21881" xr:uid="{67F7BE85-95D4-4DF8-80E3-34515F302BE9}"/>
    <cellStyle name="Total 2 3 4 2 4 2" xfId="28068" xr:uid="{D8CA0466-84B6-4664-8867-79D5D96C7F09}"/>
    <cellStyle name="Total 2 3 4 2 5" xfId="24581" xr:uid="{F21B170A-D85F-4744-96E2-B70A96E08DF2}"/>
    <cellStyle name="Total 2 3 4 2 5 2" xfId="29415" xr:uid="{00E16EAF-2D45-4D08-879C-608E920C1D53}"/>
    <cellStyle name="Total 2 3 4 2 6" xfId="27197" xr:uid="{D882FDDB-1D38-49B7-9C19-41DE3E825D2C}"/>
    <cellStyle name="Total 2 3 4 3" xfId="22659" xr:uid="{3D7E186A-4FB5-454C-ACCE-D3587FDCCAF3}"/>
    <cellStyle name="Total 2 3 4 3 2" xfId="25359" xr:uid="{9605D1D9-4AE0-4F2B-8A13-89EFE21D58E2}"/>
    <cellStyle name="Total 2 3 4 3 2 2" xfId="30190" xr:uid="{0198055C-AD42-4746-8CBC-4FA7D9767013}"/>
    <cellStyle name="Total 2 3 4 3 3" xfId="28846" xr:uid="{C11AAA3E-FB52-421A-BCDC-0AA8512C792B}"/>
    <cellStyle name="Total 2 3 4 4" xfId="24040" xr:uid="{8031D912-20E0-4945-B758-E35C10124E64}"/>
    <cellStyle name="Total 2 3 4 4 2" xfId="26235" xr:uid="{E6B9ECA9-5FB6-4F02-9916-E5BA38DF7CB9}"/>
    <cellStyle name="Total 2 3 4 4 2 2" xfId="30971" xr:uid="{5B07C5F8-E627-48DD-97EF-4C924818F898}"/>
    <cellStyle name="Total 2 3 4 5" xfId="21804" xr:uid="{6EF319E7-69F0-45F3-AD62-1F5BF4B9193B}"/>
    <cellStyle name="Total 2 3 4 5 2" xfId="27991" xr:uid="{AC477CDB-F976-44B3-B337-82FCA2AD230C}"/>
    <cellStyle name="Total 2 3 4 6" xfId="27120" xr:uid="{BA3F140B-1714-4EF2-9A16-BD0E7B832781}"/>
    <cellStyle name="Total 2 3 5" xfId="20871" xr:uid="{00000000-0005-0000-0000-000027530000}"/>
    <cellStyle name="Total 2 3 5 2" xfId="20999" xr:uid="{00000000-0005-0000-0000-000028530000}"/>
    <cellStyle name="Total 2 3 5 2 2" xfId="22735" xr:uid="{F7C89E10-E738-42F0-A1AC-78DAFAEC3DE3}"/>
    <cellStyle name="Total 2 3 5 2 2 2" xfId="25435" xr:uid="{95BE54B7-4637-4126-B202-3833D096F653}"/>
    <cellStyle name="Total 2 3 5 2 2 2 2" xfId="30266" xr:uid="{2747BBDF-5233-4450-AA0D-B05F603654F9}"/>
    <cellStyle name="Total 2 3 5 2 2 3" xfId="28922" xr:uid="{8D2BA9D3-1C33-4F55-B91F-9BCA37FD4B61}"/>
    <cellStyle name="Total 2 3 5 2 3" xfId="24116" xr:uid="{A326999E-08CC-49AD-9695-C2FEB5BA7DD0}"/>
    <cellStyle name="Total 2 3 5 2 3 2" xfId="26311" xr:uid="{23E9F987-0B94-4084-8427-748DCE36D409}"/>
    <cellStyle name="Total 2 3 5 2 3 2 2" xfId="31047" xr:uid="{529EC37D-6A94-42D0-AC1C-A9D20D399B5D}"/>
    <cellStyle name="Total 2 3 5 2 4" xfId="21880" xr:uid="{709EDE06-ADDF-4D70-A4D8-42360C09AE5D}"/>
    <cellStyle name="Total 2 3 5 2 4 2" xfId="28067" xr:uid="{20378EF8-7D9A-40AD-A1F7-06AC32078D96}"/>
    <cellStyle name="Total 2 3 5 2 5" xfId="24580" xr:uid="{F642CF69-AC8B-426B-8AF1-BB55F4BC9BF6}"/>
    <cellStyle name="Total 2 3 5 2 5 2" xfId="29414" xr:uid="{C08A74D7-7AAE-4181-B687-6619E0480261}"/>
    <cellStyle name="Total 2 3 5 2 6" xfId="27196" xr:uid="{C0B8EA33-355E-4EF4-BF23-2C31B6D007BA}"/>
    <cellStyle name="Total 2 3 5 3" xfId="22660" xr:uid="{F2DA4CEA-D239-465A-A201-91AA43A98089}"/>
    <cellStyle name="Total 2 3 5 3 2" xfId="25360" xr:uid="{09E3AE3F-E0AF-4B7D-8F60-12006ACDE79B}"/>
    <cellStyle name="Total 2 3 5 3 2 2" xfId="30191" xr:uid="{CB11E381-3315-4E85-AC55-84B2FC8523A3}"/>
    <cellStyle name="Total 2 3 5 3 3" xfId="28847" xr:uid="{41BE5671-D331-40CF-8AF2-B1B47AA87381}"/>
    <cellStyle name="Total 2 3 5 4" xfId="24041" xr:uid="{AFC68CB8-3ABF-4C1B-8227-633C1A7C7D75}"/>
    <cellStyle name="Total 2 3 5 4 2" xfId="26236" xr:uid="{F04F0C8C-E684-4405-9661-B113490A8670}"/>
    <cellStyle name="Total 2 3 5 4 2 2" xfId="30972" xr:uid="{8B55A1BA-3A0B-4897-8A84-60F7B519E6D3}"/>
    <cellStyle name="Total 2 3 5 5" xfId="21805" xr:uid="{3B51F30B-12C8-4929-AE6D-AD1B390E03DA}"/>
    <cellStyle name="Total 2 3 5 5 2" xfId="27992" xr:uid="{6A97C3C1-05A7-4168-8103-E0989734A22E}"/>
    <cellStyle name="Total 2 3 5 6" xfId="27121" xr:uid="{6C2F17C4-6DC3-433C-8FE0-AEB5933D1DEA}"/>
    <cellStyle name="Total 2 4" xfId="20872" xr:uid="{00000000-0005-0000-0000-000029530000}"/>
    <cellStyle name="Total 2 4 2" xfId="20873" xr:uid="{00000000-0005-0000-0000-00002A530000}"/>
    <cellStyle name="Total 2 4 2 2" xfId="20998" xr:uid="{00000000-0005-0000-0000-00002B530000}"/>
    <cellStyle name="Total 2 4 2 2 2" xfId="22734" xr:uid="{350D3B6D-7C7A-497A-B68E-6D20E158CF65}"/>
    <cellStyle name="Total 2 4 2 2 2 2" xfId="25434" xr:uid="{1394B71B-D3E8-47BF-961E-EBA842FED7AC}"/>
    <cellStyle name="Total 2 4 2 2 2 2 2" xfId="30265" xr:uid="{1477AE48-EB85-4E41-88E7-8A53052BA258}"/>
    <cellStyle name="Total 2 4 2 2 2 3" xfId="28921" xr:uid="{A30ABD91-DAAA-40D4-9009-6BBD084CB656}"/>
    <cellStyle name="Total 2 4 2 2 3" xfId="24115" xr:uid="{0607A779-EE32-43CC-953C-0A64EC7F4934}"/>
    <cellStyle name="Total 2 4 2 2 3 2" xfId="26310" xr:uid="{9C8ED627-8C8A-4EF8-99AC-F4A88BAAB1EE}"/>
    <cellStyle name="Total 2 4 2 2 3 2 2" xfId="31046" xr:uid="{382BB45E-F948-4801-8722-75FA20AA73CD}"/>
    <cellStyle name="Total 2 4 2 2 4" xfId="21879" xr:uid="{453C437D-0260-43A9-A533-1ABDF9AA3BC5}"/>
    <cellStyle name="Total 2 4 2 2 4 2" xfId="28066" xr:uid="{CB0E552E-1BC3-4298-A76A-5E6FEB0FD5C4}"/>
    <cellStyle name="Total 2 4 2 2 5" xfId="24579" xr:uid="{DC221A59-1288-40EE-BA6D-CA1B35FB3239}"/>
    <cellStyle name="Total 2 4 2 2 5 2" xfId="29413" xr:uid="{50E687FA-959C-47D1-89C7-E60C201BF11B}"/>
    <cellStyle name="Total 2 4 2 2 6" xfId="27195" xr:uid="{1D56F1C8-0B99-403D-A749-F91E2CDF650A}"/>
    <cellStyle name="Total 2 4 2 3" xfId="22661" xr:uid="{A5ECA639-D96F-4A32-9828-A12B4AFD6346}"/>
    <cellStyle name="Total 2 4 2 3 2" xfId="25361" xr:uid="{55E17872-254D-4D92-8FB9-809B2A4901A2}"/>
    <cellStyle name="Total 2 4 2 3 2 2" xfId="30192" xr:uid="{B5ED3DAC-69D4-45E8-BAD9-670E47C6841E}"/>
    <cellStyle name="Total 2 4 2 3 3" xfId="28848" xr:uid="{D2E39F37-D24E-4733-9F15-789584461F97}"/>
    <cellStyle name="Total 2 4 2 4" xfId="24042" xr:uid="{089AE7DE-8179-4CE3-B280-19CDA947D6E6}"/>
    <cellStyle name="Total 2 4 2 4 2" xfId="26237" xr:uid="{AA6A161D-F56F-46F7-9764-0165DFE71BD5}"/>
    <cellStyle name="Total 2 4 2 4 2 2" xfId="30973" xr:uid="{D219431D-2A7A-4149-A810-DD7D87E07263}"/>
    <cellStyle name="Total 2 4 2 5" xfId="21806" xr:uid="{ECA53F5E-330A-4039-A8D0-7794DE5ED0B5}"/>
    <cellStyle name="Total 2 4 2 5 2" xfId="27993" xr:uid="{D591EA52-FB42-4EDF-AE1D-E1195CA26E4E}"/>
    <cellStyle name="Total 2 4 2 6" xfId="27122" xr:uid="{14761AFC-B7C7-45C2-B3C5-A0EEA2214B14}"/>
    <cellStyle name="Total 2 4 3" xfId="20874" xr:uid="{00000000-0005-0000-0000-00002C530000}"/>
    <cellStyle name="Total 2 4 3 2" xfId="20997" xr:uid="{00000000-0005-0000-0000-00002D530000}"/>
    <cellStyle name="Total 2 4 3 2 2" xfId="22733" xr:uid="{94E86BDB-0D94-472E-991E-D5E21A7DD1D9}"/>
    <cellStyle name="Total 2 4 3 2 2 2" xfId="25433" xr:uid="{75C35FF9-BD11-4DD4-9DBA-14EBF0FBD0AE}"/>
    <cellStyle name="Total 2 4 3 2 2 2 2" xfId="30264" xr:uid="{3020702E-7479-4613-8F54-EB424205C0FA}"/>
    <cellStyle name="Total 2 4 3 2 2 3" xfId="28920" xr:uid="{6ABFF6BB-8FCA-47C9-A059-E4317EB8494F}"/>
    <cellStyle name="Total 2 4 3 2 3" xfId="24114" xr:uid="{4522C077-C9DA-4224-8BC8-D0BEBE9CBDF7}"/>
    <cellStyle name="Total 2 4 3 2 3 2" xfId="26309" xr:uid="{8CA10640-2732-4E46-B12E-041D9AA2E567}"/>
    <cellStyle name="Total 2 4 3 2 3 2 2" xfId="31045" xr:uid="{51E87E09-D3F9-4B6B-9879-FA6B43AF5F61}"/>
    <cellStyle name="Total 2 4 3 2 4" xfId="21878" xr:uid="{388EFFDB-4B60-479F-B53E-E6BD092C222E}"/>
    <cellStyle name="Total 2 4 3 2 4 2" xfId="28065" xr:uid="{34EC9A57-296D-4C16-BA94-22B7BD788449}"/>
    <cellStyle name="Total 2 4 3 2 5" xfId="24578" xr:uid="{AA1F4B88-B8AB-4A9C-86D6-BBC4F2A85D44}"/>
    <cellStyle name="Total 2 4 3 2 5 2" xfId="29412" xr:uid="{E704AA93-C597-4DCB-832F-EC70030EC751}"/>
    <cellStyle name="Total 2 4 3 2 6" xfId="27194" xr:uid="{4B030148-D6EA-4CD0-89E5-F5186E4B4D14}"/>
    <cellStyle name="Total 2 4 3 3" xfId="22662" xr:uid="{CAF4D942-5E0E-45F7-AC29-E7E6E0F6E8E0}"/>
    <cellStyle name="Total 2 4 3 3 2" xfId="25362" xr:uid="{6E23944C-92EE-455F-9606-C79BA4455E8A}"/>
    <cellStyle name="Total 2 4 3 3 2 2" xfId="30193" xr:uid="{3443DA74-CB08-491C-849A-AEE4AA2D308D}"/>
    <cellStyle name="Total 2 4 3 3 3" xfId="28849" xr:uid="{524A3827-5A8A-4634-96DA-62E30B588B50}"/>
    <cellStyle name="Total 2 4 3 4" xfId="24043" xr:uid="{5E0D4941-A247-4BAA-9B5D-A0F82D9546EB}"/>
    <cellStyle name="Total 2 4 3 4 2" xfId="26238" xr:uid="{944D244A-2BF6-4FB4-85D2-B0BE8F206443}"/>
    <cellStyle name="Total 2 4 3 4 2 2" xfId="30974" xr:uid="{746E75BB-FBCE-4823-86AB-1FC5F2C2880C}"/>
    <cellStyle name="Total 2 4 3 5" xfId="21807" xr:uid="{B031F7D8-76A1-4A97-84BC-910497780424}"/>
    <cellStyle name="Total 2 4 3 5 2" xfId="27994" xr:uid="{0DA845E0-4C15-4397-AD94-F65B24713899}"/>
    <cellStyle name="Total 2 4 3 6" xfId="27123" xr:uid="{5FBEE08C-F7AF-442E-9AFC-E104FB8409E3}"/>
    <cellStyle name="Total 2 4 4" xfId="20875" xr:uid="{00000000-0005-0000-0000-00002E530000}"/>
    <cellStyle name="Total 2 4 4 2" xfId="20996" xr:uid="{00000000-0005-0000-0000-00002F530000}"/>
    <cellStyle name="Total 2 4 4 2 2" xfId="22732" xr:uid="{D94179EA-C091-4129-A810-E1CAE8512F5D}"/>
    <cellStyle name="Total 2 4 4 2 2 2" xfId="25432" xr:uid="{F86B6078-D58E-41C0-AEC0-81C2AF6C12D6}"/>
    <cellStyle name="Total 2 4 4 2 2 2 2" xfId="30263" xr:uid="{BE2CFF73-A7AC-47FF-AFE3-1612BB300175}"/>
    <cellStyle name="Total 2 4 4 2 2 3" xfId="28919" xr:uid="{B0F110FB-CEA9-45EB-91F9-E019DDD14086}"/>
    <cellStyle name="Total 2 4 4 2 3" xfId="24113" xr:uid="{AD5BBE04-8F4E-4B66-8584-903646194F90}"/>
    <cellStyle name="Total 2 4 4 2 3 2" xfId="26308" xr:uid="{78ABEE4C-F98D-4F61-9FC9-128F73600B23}"/>
    <cellStyle name="Total 2 4 4 2 3 2 2" xfId="31044" xr:uid="{7F538403-E115-445B-B78F-4226FA1C76DE}"/>
    <cellStyle name="Total 2 4 4 2 4" xfId="21877" xr:uid="{2334CE3D-5323-44F8-9546-96F567D1E0A3}"/>
    <cellStyle name="Total 2 4 4 2 4 2" xfId="28064" xr:uid="{9507F0B8-E7D0-4C72-A344-1CFC0A003081}"/>
    <cellStyle name="Total 2 4 4 2 5" xfId="24577" xr:uid="{56D1D43A-AE30-4915-A9BF-1CBDD647D8EA}"/>
    <cellStyle name="Total 2 4 4 2 5 2" xfId="29411" xr:uid="{209CAA14-51C2-4D9F-BFD2-46C7B6E20A91}"/>
    <cellStyle name="Total 2 4 4 2 6" xfId="27193" xr:uid="{D50B1D98-325E-4053-9193-BF208CD3D174}"/>
    <cellStyle name="Total 2 4 4 3" xfId="22663" xr:uid="{2B58ADBD-AAA7-4E52-9DC4-7FE2D4527F1A}"/>
    <cellStyle name="Total 2 4 4 3 2" xfId="25363" xr:uid="{A31C57E0-683D-444A-BFB4-CF968B9C1839}"/>
    <cellStyle name="Total 2 4 4 3 2 2" xfId="30194" xr:uid="{938A25AA-2AD3-4111-9ED8-77A4268A1EFC}"/>
    <cellStyle name="Total 2 4 4 3 3" xfId="28850" xr:uid="{75D6E5E8-B5D3-4CDC-975C-77532AE1D750}"/>
    <cellStyle name="Total 2 4 4 4" xfId="24044" xr:uid="{CCD41077-8F3F-4FF7-9761-B278030505C1}"/>
    <cellStyle name="Total 2 4 4 4 2" xfId="26239" xr:uid="{E23A0CC9-C49E-4B0A-A71E-4539E069BDEA}"/>
    <cellStyle name="Total 2 4 4 4 2 2" xfId="30975" xr:uid="{6005DAAF-8E3A-46C5-932D-C50F3FB17445}"/>
    <cellStyle name="Total 2 4 4 5" xfId="21808" xr:uid="{E4C35E48-917C-427C-8826-462BF2DD496B}"/>
    <cellStyle name="Total 2 4 4 5 2" xfId="27995" xr:uid="{E0C13B80-4B9B-4593-8624-D30A46CFD81C}"/>
    <cellStyle name="Total 2 4 4 6" xfId="27124" xr:uid="{6E1476FE-6D23-42F6-B99A-2AA4BB469A1C}"/>
    <cellStyle name="Total 2 4 5" xfId="20876" xr:uid="{00000000-0005-0000-0000-000030530000}"/>
    <cellStyle name="Total 2 4 5 2" xfId="20995" xr:uid="{00000000-0005-0000-0000-000031530000}"/>
    <cellStyle name="Total 2 4 5 2 2" xfId="22731" xr:uid="{7DA912D7-A87E-4346-BBA7-F1442C83C822}"/>
    <cellStyle name="Total 2 4 5 2 2 2" xfId="25431" xr:uid="{F863453D-6D33-43EE-9CCF-5364AC4C1167}"/>
    <cellStyle name="Total 2 4 5 2 2 2 2" xfId="30262" xr:uid="{2184C24C-2D97-4B74-BEFF-A1065E9317F4}"/>
    <cellStyle name="Total 2 4 5 2 2 3" xfId="28918" xr:uid="{77D844D3-2D4F-4AFC-B843-691F727383E0}"/>
    <cellStyle name="Total 2 4 5 2 3" xfId="24112" xr:uid="{4E5563FF-334A-4045-9D95-8B2A79E94C5F}"/>
    <cellStyle name="Total 2 4 5 2 3 2" xfId="26307" xr:uid="{1A6D69D6-21C5-421D-8AEF-8717E924584D}"/>
    <cellStyle name="Total 2 4 5 2 3 2 2" xfId="31043" xr:uid="{50C4AB66-21BC-494F-81D2-6C1655434A20}"/>
    <cellStyle name="Total 2 4 5 2 4" xfId="21876" xr:uid="{E74B0BA3-177C-41EC-B537-7AF1DE8F9050}"/>
    <cellStyle name="Total 2 4 5 2 4 2" xfId="28063" xr:uid="{D827AC77-7ADC-4886-A141-35E7852E797F}"/>
    <cellStyle name="Total 2 4 5 2 5" xfId="24576" xr:uid="{99A134F7-1BD7-49F5-8E63-E3018551D3E7}"/>
    <cellStyle name="Total 2 4 5 2 5 2" xfId="29410" xr:uid="{557E2D00-983F-4A45-8E1D-847548EBB1BD}"/>
    <cellStyle name="Total 2 4 5 2 6" xfId="27192" xr:uid="{1EDA3499-BB7C-4C42-8A25-A7D23131A58A}"/>
    <cellStyle name="Total 2 4 5 3" xfId="22664" xr:uid="{5CDBE884-738D-4250-81B9-CFA6F9C23FD0}"/>
    <cellStyle name="Total 2 4 5 3 2" xfId="25364" xr:uid="{9E55514E-231D-45E6-BC69-F784738B66D5}"/>
    <cellStyle name="Total 2 4 5 3 2 2" xfId="30195" xr:uid="{F357508D-1123-4F80-8EA9-3DE826FA686F}"/>
    <cellStyle name="Total 2 4 5 3 3" xfId="28851" xr:uid="{CC4DB457-D6F7-434C-8553-13DD680AD310}"/>
    <cellStyle name="Total 2 4 5 4" xfId="24045" xr:uid="{C5853821-89D4-45EE-B80E-4AD313046779}"/>
    <cellStyle name="Total 2 4 5 4 2" xfId="26240" xr:uid="{2B3E080E-A77D-4CE5-BC66-11D22992C0A1}"/>
    <cellStyle name="Total 2 4 5 4 2 2" xfId="30976" xr:uid="{C23F150F-A0F3-4A3A-AA62-64BF49FD8C4A}"/>
    <cellStyle name="Total 2 4 5 5" xfId="21809" xr:uid="{D7D8A761-D911-4D69-A173-31B95086C04B}"/>
    <cellStyle name="Total 2 4 5 5 2" xfId="27996" xr:uid="{13AB8CDB-8706-498B-8478-602241BC365D}"/>
    <cellStyle name="Total 2 4 5 6" xfId="27125" xr:uid="{D8BD9A09-F63F-4AE5-BA66-081A9B1489F4}"/>
    <cellStyle name="Total 2 5" xfId="20877" xr:uid="{00000000-0005-0000-0000-000032530000}"/>
    <cellStyle name="Total 2 5 2" xfId="20878" xr:uid="{00000000-0005-0000-0000-000033530000}"/>
    <cellStyle name="Total 2 5 2 2" xfId="20994" xr:uid="{00000000-0005-0000-0000-000034530000}"/>
    <cellStyle name="Total 2 5 2 2 2" xfId="22730" xr:uid="{6D3A5B7B-F346-4498-B8FE-C06AF666AF59}"/>
    <cellStyle name="Total 2 5 2 2 2 2" xfId="25430" xr:uid="{BC8197ED-B375-45DD-8495-355D457E20DB}"/>
    <cellStyle name="Total 2 5 2 2 2 2 2" xfId="30261" xr:uid="{7DE6CA0D-B735-4DD8-BC30-0549FF682D7A}"/>
    <cellStyle name="Total 2 5 2 2 2 3" xfId="28917" xr:uid="{4CE3BE04-9FCB-4ACB-9D33-020FD820259C}"/>
    <cellStyle name="Total 2 5 2 2 3" xfId="24111" xr:uid="{E32667D8-80A8-4C77-A9C9-7023254FC653}"/>
    <cellStyle name="Total 2 5 2 2 3 2" xfId="26306" xr:uid="{BB6320CC-79FA-4E66-AB60-AB16AC14DA36}"/>
    <cellStyle name="Total 2 5 2 2 3 2 2" xfId="31042" xr:uid="{9D7F3251-4FEA-416C-B106-1B89D61113B3}"/>
    <cellStyle name="Total 2 5 2 2 4" xfId="21875" xr:uid="{23A1AC7E-BABF-4930-B1BC-957EA50B741E}"/>
    <cellStyle name="Total 2 5 2 2 4 2" xfId="28062" xr:uid="{8BA79E06-EB34-42EF-9B2A-85F4BEED7865}"/>
    <cellStyle name="Total 2 5 2 2 5" xfId="24575" xr:uid="{E62BB3AC-A079-4A4B-AD94-3143787D3295}"/>
    <cellStyle name="Total 2 5 2 2 5 2" xfId="29409" xr:uid="{8E33CED0-EA5B-4D85-AC76-9380EAAD83D7}"/>
    <cellStyle name="Total 2 5 2 2 6" xfId="27191" xr:uid="{B8044660-4467-470F-A997-A47FFC095F2D}"/>
    <cellStyle name="Total 2 5 2 3" xfId="22665" xr:uid="{0C156A0A-9A83-4A2D-9AC3-BEEADFCE4217}"/>
    <cellStyle name="Total 2 5 2 3 2" xfId="25365" xr:uid="{C29CBB79-6099-40B8-87DF-FD1D0E05A482}"/>
    <cellStyle name="Total 2 5 2 3 2 2" xfId="30196" xr:uid="{C1FE9265-A77E-4301-B485-0CDE3156EC6C}"/>
    <cellStyle name="Total 2 5 2 3 3" xfId="28852" xr:uid="{D683355D-4F30-43DA-B9BD-A6B08D71733D}"/>
    <cellStyle name="Total 2 5 2 4" xfId="24046" xr:uid="{E65D04C3-F3CE-4C0A-90ED-5BFE9E8B7998}"/>
    <cellStyle name="Total 2 5 2 4 2" xfId="26241" xr:uid="{558999D4-3D11-4511-9066-BA270862C5C0}"/>
    <cellStyle name="Total 2 5 2 4 2 2" xfId="30977" xr:uid="{C570DB49-7E30-4EFC-BB21-1A0F105F6856}"/>
    <cellStyle name="Total 2 5 2 5" xfId="21810" xr:uid="{D452F65A-1255-4D81-864C-B392E461F180}"/>
    <cellStyle name="Total 2 5 2 5 2" xfId="27997" xr:uid="{A9EFAAF8-21F8-4D0D-95BA-BD13C039AC67}"/>
    <cellStyle name="Total 2 5 2 6" xfId="27126" xr:uid="{865B706D-CDD8-4621-8B2F-728051FB12B4}"/>
    <cellStyle name="Total 2 5 3" xfId="20879" xr:uid="{00000000-0005-0000-0000-000035530000}"/>
    <cellStyle name="Total 2 5 3 2" xfId="20993" xr:uid="{00000000-0005-0000-0000-000036530000}"/>
    <cellStyle name="Total 2 5 3 2 2" xfId="22729" xr:uid="{04B98C9D-54A3-4367-85BA-FED9ADC6D780}"/>
    <cellStyle name="Total 2 5 3 2 2 2" xfId="25429" xr:uid="{620B1413-7D76-470F-91F9-19D511F742D8}"/>
    <cellStyle name="Total 2 5 3 2 2 2 2" xfId="30260" xr:uid="{29ACF7F0-FCF9-4446-889E-E611E4AA1246}"/>
    <cellStyle name="Total 2 5 3 2 2 3" xfId="28916" xr:uid="{C6CF424E-4AA5-4E41-8959-A87DB10AA548}"/>
    <cellStyle name="Total 2 5 3 2 3" xfId="24110" xr:uid="{767BF479-657C-4A34-A48D-D21C8BE41864}"/>
    <cellStyle name="Total 2 5 3 2 3 2" xfId="26305" xr:uid="{6703B102-CB97-44A5-9378-8A717C2B8440}"/>
    <cellStyle name="Total 2 5 3 2 3 2 2" xfId="31041" xr:uid="{18B90850-84CA-4C99-9AF9-D5D4362F06A1}"/>
    <cellStyle name="Total 2 5 3 2 4" xfId="21874" xr:uid="{2C04A0B3-C27F-4B33-887E-4416EDE8E278}"/>
    <cellStyle name="Total 2 5 3 2 4 2" xfId="28061" xr:uid="{B8145E63-F592-46E7-823C-567FF83C3331}"/>
    <cellStyle name="Total 2 5 3 2 5" xfId="24574" xr:uid="{215FF1B0-46F9-4DFC-BEC0-F8138DCE4EB9}"/>
    <cellStyle name="Total 2 5 3 2 5 2" xfId="29408" xr:uid="{78F1B448-DE59-499E-AA2C-828543972AA7}"/>
    <cellStyle name="Total 2 5 3 2 6" xfId="27190" xr:uid="{013B0A27-BA51-4579-95C1-677B985554A6}"/>
    <cellStyle name="Total 2 5 3 3" xfId="22666" xr:uid="{2F5DE97B-A738-4EBA-B442-15F9AEF56C84}"/>
    <cellStyle name="Total 2 5 3 3 2" xfId="25366" xr:uid="{7B220B0C-2AA9-46BE-81F7-1964A19C1162}"/>
    <cellStyle name="Total 2 5 3 3 2 2" xfId="30197" xr:uid="{48AF9AA0-BBC3-4CC8-8775-AB8225FCBB6A}"/>
    <cellStyle name="Total 2 5 3 3 3" xfId="28853" xr:uid="{F55CCCF3-F34A-4F15-976C-45B4BA7A95E1}"/>
    <cellStyle name="Total 2 5 3 4" xfId="24047" xr:uid="{64E20E6D-278B-4F53-889F-94707FC2D4AD}"/>
    <cellStyle name="Total 2 5 3 4 2" xfId="26242" xr:uid="{16FB3D3E-FFBA-4761-B78A-42E833833CED}"/>
    <cellStyle name="Total 2 5 3 4 2 2" xfId="30978" xr:uid="{46DE66E8-AA95-4047-962D-F31C16FB3B66}"/>
    <cellStyle name="Total 2 5 3 5" xfId="21811" xr:uid="{A61B7D80-E1D3-4562-8D05-EE4F06DD84FE}"/>
    <cellStyle name="Total 2 5 3 5 2" xfId="27998" xr:uid="{B2E3FF0C-4A68-4810-A0C5-B1A71DA3215F}"/>
    <cellStyle name="Total 2 5 3 6" xfId="27127" xr:uid="{10CB3BCC-E946-420A-92B9-7D2000F9A774}"/>
    <cellStyle name="Total 2 5 4" xfId="20880" xr:uid="{00000000-0005-0000-0000-000037530000}"/>
    <cellStyle name="Total 2 5 4 2" xfId="20992" xr:uid="{00000000-0005-0000-0000-000038530000}"/>
    <cellStyle name="Total 2 5 4 2 2" xfId="22728" xr:uid="{E6DD1B81-416F-4C76-88A9-7EAC14CEA06C}"/>
    <cellStyle name="Total 2 5 4 2 2 2" xfId="25428" xr:uid="{F7046B50-0FC1-4E2C-A2C3-6F17304F0AAB}"/>
    <cellStyle name="Total 2 5 4 2 2 2 2" xfId="30259" xr:uid="{4D0E0A54-7214-4A77-B9DA-9A018D80D11C}"/>
    <cellStyle name="Total 2 5 4 2 2 3" xfId="28915" xr:uid="{956FBB35-E413-447F-9D5C-7CC62094EA5D}"/>
    <cellStyle name="Total 2 5 4 2 3" xfId="24109" xr:uid="{960F0BF4-F210-46BF-B3D2-E1D5E3EFF019}"/>
    <cellStyle name="Total 2 5 4 2 3 2" xfId="26304" xr:uid="{CB46F3D8-8B61-4222-A7A6-C0E2C2EEE92B}"/>
    <cellStyle name="Total 2 5 4 2 3 2 2" xfId="31040" xr:uid="{5DD95B7F-A1F3-4070-9EE0-C485FB58F2B1}"/>
    <cellStyle name="Total 2 5 4 2 4" xfId="21873" xr:uid="{12B72B78-7AE9-464B-B3E4-F59AC5818B15}"/>
    <cellStyle name="Total 2 5 4 2 4 2" xfId="28060" xr:uid="{F235CBA2-1C99-455D-9D51-61C3C6613EEC}"/>
    <cellStyle name="Total 2 5 4 2 5" xfId="24573" xr:uid="{0DEBB38E-4C3E-438B-91CA-927FE312D81B}"/>
    <cellStyle name="Total 2 5 4 2 5 2" xfId="29407" xr:uid="{828CEACC-B61A-4B32-BF80-44EF8ECB987B}"/>
    <cellStyle name="Total 2 5 4 2 6" xfId="27189" xr:uid="{3B8CED5F-22D6-4645-80A8-A242A7525404}"/>
    <cellStyle name="Total 2 5 4 3" xfId="22667" xr:uid="{1F8AF37D-BA6B-451A-BFC3-A036EAF59948}"/>
    <cellStyle name="Total 2 5 4 3 2" xfId="25367" xr:uid="{4BD635FD-883F-4181-9652-19A0A6D70C7D}"/>
    <cellStyle name="Total 2 5 4 3 2 2" xfId="30198" xr:uid="{70598921-F6F0-4A8F-922F-5900EA7F90F2}"/>
    <cellStyle name="Total 2 5 4 3 3" xfId="28854" xr:uid="{C24571E7-52AE-4AB5-98E5-83F80BE6F650}"/>
    <cellStyle name="Total 2 5 4 4" xfId="24048" xr:uid="{8B76C3DE-F7E2-41FD-B764-CB10F1BBD15D}"/>
    <cellStyle name="Total 2 5 4 4 2" xfId="26243" xr:uid="{11AF4E9C-398F-482B-AFDC-C13C88A6562F}"/>
    <cellStyle name="Total 2 5 4 4 2 2" xfId="30979" xr:uid="{2E8E658F-FADB-4051-9DC2-DE0D587356E7}"/>
    <cellStyle name="Total 2 5 4 5" xfId="21812" xr:uid="{5FB5CCC8-C97A-4F8D-B7F9-91F76DF9248D}"/>
    <cellStyle name="Total 2 5 4 5 2" xfId="27999" xr:uid="{826A7F6E-5955-409D-95CE-CED1380DD80D}"/>
    <cellStyle name="Total 2 5 4 6" xfId="27128" xr:uid="{B0F3CCD9-80DF-4E6D-8FA1-F1C8D11506E0}"/>
    <cellStyle name="Total 2 5 5" xfId="20881" xr:uid="{00000000-0005-0000-0000-000039530000}"/>
    <cellStyle name="Total 2 5 5 2" xfId="20991" xr:uid="{00000000-0005-0000-0000-00003A530000}"/>
    <cellStyle name="Total 2 5 5 2 2" xfId="22727" xr:uid="{594309A8-525F-4ED3-903E-4F0FEF93E112}"/>
    <cellStyle name="Total 2 5 5 2 2 2" xfId="25427" xr:uid="{06D556EB-7F5F-4FA1-97B5-38661EC88431}"/>
    <cellStyle name="Total 2 5 5 2 2 2 2" xfId="30258" xr:uid="{38A136B6-0F6B-4CAA-B243-E703021ACA47}"/>
    <cellStyle name="Total 2 5 5 2 2 3" xfId="28914" xr:uid="{F7CCF9E4-7929-41DE-AF6E-9CA1C044059B}"/>
    <cellStyle name="Total 2 5 5 2 3" xfId="24108" xr:uid="{0BE5624F-1573-4827-89E3-512C59AB2F88}"/>
    <cellStyle name="Total 2 5 5 2 3 2" xfId="26303" xr:uid="{A129E898-6F27-4745-B1E4-EB1426FDBDF8}"/>
    <cellStyle name="Total 2 5 5 2 3 2 2" xfId="31039" xr:uid="{3D1E9F6E-A8F1-406A-B8F8-D9BCABBDF580}"/>
    <cellStyle name="Total 2 5 5 2 4" xfId="21872" xr:uid="{E1A7678A-F34C-477E-98A0-76C2A96485DB}"/>
    <cellStyle name="Total 2 5 5 2 4 2" xfId="28059" xr:uid="{71B8DDB1-216B-472A-AF7C-098830E37932}"/>
    <cellStyle name="Total 2 5 5 2 5" xfId="24572" xr:uid="{DC905DEF-3DD5-4BBC-8CD7-0D794B9C4CA5}"/>
    <cellStyle name="Total 2 5 5 2 5 2" xfId="29406" xr:uid="{0B1B446A-C6A7-447B-BEBE-FEF3DFA8B846}"/>
    <cellStyle name="Total 2 5 5 2 6" xfId="27188" xr:uid="{FF334389-B633-48C1-BE0D-3A298C80ECFE}"/>
    <cellStyle name="Total 2 5 5 3" xfId="22668" xr:uid="{94379EE9-7987-495A-86CD-60A54BBED52F}"/>
    <cellStyle name="Total 2 5 5 3 2" xfId="25368" xr:uid="{CD6FF69A-61E5-4DB0-AFDC-92EC90CE597A}"/>
    <cellStyle name="Total 2 5 5 3 2 2" xfId="30199" xr:uid="{00EC04D8-67B6-4475-893E-A4FDC0254A1C}"/>
    <cellStyle name="Total 2 5 5 3 3" xfId="28855" xr:uid="{AEFDB58E-DE2F-49F2-86E7-26FD59861AD5}"/>
    <cellStyle name="Total 2 5 5 4" xfId="24049" xr:uid="{27A67267-C8E4-4E03-B1E2-7B107B2B5E0C}"/>
    <cellStyle name="Total 2 5 5 4 2" xfId="26244" xr:uid="{BF2C83F6-88F6-4A77-939E-5FBA0DC4A335}"/>
    <cellStyle name="Total 2 5 5 4 2 2" xfId="30980" xr:uid="{ACBB6473-2E8A-4F54-AF8E-1AB8F6B385E0}"/>
    <cellStyle name="Total 2 5 5 5" xfId="21813" xr:uid="{EB1651E0-37CC-4EC8-9762-2B402F3E5B20}"/>
    <cellStyle name="Total 2 5 5 5 2" xfId="28000" xr:uid="{004C87E0-1416-4632-876E-719A688AF71E}"/>
    <cellStyle name="Total 2 5 5 6" xfId="27129" xr:uid="{311FB5DB-91FC-4C05-A245-87942FF7A412}"/>
    <cellStyle name="Total 2 6" xfId="20882" xr:uid="{00000000-0005-0000-0000-00003B530000}"/>
    <cellStyle name="Total 2 6 2" xfId="20883" xr:uid="{00000000-0005-0000-0000-00003C530000}"/>
    <cellStyle name="Total 2 6 2 2" xfId="20990" xr:uid="{00000000-0005-0000-0000-00003D530000}"/>
    <cellStyle name="Total 2 6 2 2 2" xfId="22726" xr:uid="{EE92510D-ABD3-4ED1-AEEE-43F77126E562}"/>
    <cellStyle name="Total 2 6 2 2 2 2" xfId="25426" xr:uid="{980BE92E-2597-4144-91EF-969773CC8712}"/>
    <cellStyle name="Total 2 6 2 2 2 2 2" xfId="30257" xr:uid="{A6F35572-043D-488F-AB00-440A90A051B6}"/>
    <cellStyle name="Total 2 6 2 2 2 3" xfId="28913" xr:uid="{4322A739-A85F-4E68-B043-9BD1EFA057C5}"/>
    <cellStyle name="Total 2 6 2 2 3" xfId="24107" xr:uid="{BCD0683C-30C2-4BDD-8AEB-6AE392DF7F9B}"/>
    <cellStyle name="Total 2 6 2 2 3 2" xfId="26302" xr:uid="{D29D4980-9F8E-4CA6-91B9-2C809A4BAB25}"/>
    <cellStyle name="Total 2 6 2 2 3 2 2" xfId="31038" xr:uid="{F46CC50D-5235-46EF-BCF1-C165A33CB097}"/>
    <cellStyle name="Total 2 6 2 2 4" xfId="21871" xr:uid="{4DEDB5B4-F199-4B37-BE5E-74FC4C1648C4}"/>
    <cellStyle name="Total 2 6 2 2 4 2" xfId="28058" xr:uid="{9484C5B0-29A9-41C1-9546-7A00F553C198}"/>
    <cellStyle name="Total 2 6 2 2 5" xfId="24571" xr:uid="{483D7738-102D-4AC2-BE2D-1A3339CBE25A}"/>
    <cellStyle name="Total 2 6 2 2 5 2" xfId="29405" xr:uid="{5F0D4878-EB87-4B2C-8305-735301E77EEC}"/>
    <cellStyle name="Total 2 6 2 2 6" xfId="27187" xr:uid="{D4D18956-6B46-4139-8386-972DDD2801D0}"/>
    <cellStyle name="Total 2 6 2 3" xfId="22669" xr:uid="{0B781557-1A6D-41B4-B4B8-5039C841781A}"/>
    <cellStyle name="Total 2 6 2 3 2" xfId="25369" xr:uid="{FC546B32-0770-4703-9A5D-661C0B847E15}"/>
    <cellStyle name="Total 2 6 2 3 2 2" xfId="30200" xr:uid="{8EF0D1A3-D688-4229-9795-759053480934}"/>
    <cellStyle name="Total 2 6 2 3 3" xfId="28856" xr:uid="{A5E10533-FD11-46D5-A490-4ED0A2BC8C98}"/>
    <cellStyle name="Total 2 6 2 4" xfId="24050" xr:uid="{1D517A32-59CB-42F1-B420-F8CF7E340767}"/>
    <cellStyle name="Total 2 6 2 4 2" xfId="26245" xr:uid="{625B7FE4-0951-45D8-A177-86B7DAD58853}"/>
    <cellStyle name="Total 2 6 2 4 2 2" xfId="30981" xr:uid="{E999EFF1-7598-4C76-B0C3-7CCCCEE23EC8}"/>
    <cellStyle name="Total 2 6 2 5" xfId="21814" xr:uid="{AFA3F93A-7100-416B-A6C7-5A16189F5420}"/>
    <cellStyle name="Total 2 6 2 5 2" xfId="28001" xr:uid="{2E18AF4B-58D7-4929-814A-4A1FB4290AB8}"/>
    <cellStyle name="Total 2 6 2 6" xfId="27130" xr:uid="{A3CF0F23-4222-4718-BA82-8FEEE0F26DAA}"/>
    <cellStyle name="Total 2 6 3" xfId="20884" xr:uid="{00000000-0005-0000-0000-00003E530000}"/>
    <cellStyle name="Total 2 6 3 2" xfId="20989" xr:uid="{00000000-0005-0000-0000-00003F530000}"/>
    <cellStyle name="Total 2 6 3 2 2" xfId="22725" xr:uid="{BE8281F1-B7F7-4653-A1BC-D8049BE4F72E}"/>
    <cellStyle name="Total 2 6 3 2 2 2" xfId="25425" xr:uid="{8C0ED2BB-7DA1-42BB-86ED-85F953BB45C4}"/>
    <cellStyle name="Total 2 6 3 2 2 2 2" xfId="30256" xr:uid="{B9B8BF0D-9C9C-4BDD-BE61-3634831F9318}"/>
    <cellStyle name="Total 2 6 3 2 2 3" xfId="28912" xr:uid="{3BC561AF-B630-4CA1-B997-459D723292E3}"/>
    <cellStyle name="Total 2 6 3 2 3" xfId="24106" xr:uid="{620D6BF2-8B0A-409C-B904-36D99EDB8709}"/>
    <cellStyle name="Total 2 6 3 2 3 2" xfId="26301" xr:uid="{4DDC37A5-56A8-4034-9571-251B73A5566E}"/>
    <cellStyle name="Total 2 6 3 2 3 2 2" xfId="31037" xr:uid="{90B6B23E-1B28-4DE2-A82E-CADFA933D3D2}"/>
    <cellStyle name="Total 2 6 3 2 4" xfId="21870" xr:uid="{C9E6D3A0-1CB5-4DDA-8825-C48042D7C7F4}"/>
    <cellStyle name="Total 2 6 3 2 4 2" xfId="28057" xr:uid="{F7DB1903-2D02-4D21-8956-E8B4B8FADEEA}"/>
    <cellStyle name="Total 2 6 3 2 5" xfId="24570" xr:uid="{3D485D98-DB10-489D-8D31-77BD89893700}"/>
    <cellStyle name="Total 2 6 3 2 5 2" xfId="29404" xr:uid="{D2880C58-4B03-45F0-A9AF-8125FAD48611}"/>
    <cellStyle name="Total 2 6 3 2 6" xfId="27186" xr:uid="{D6DF5F52-D9A7-4171-B654-B644913DB943}"/>
    <cellStyle name="Total 2 6 3 3" xfId="22670" xr:uid="{536C087F-05E5-4174-A358-DF50E82E2874}"/>
    <cellStyle name="Total 2 6 3 3 2" xfId="25370" xr:uid="{3DF16A66-40C7-4B0E-A9A4-D9A4BBC4A0A3}"/>
    <cellStyle name="Total 2 6 3 3 2 2" xfId="30201" xr:uid="{8441E6F6-EA09-47E9-B62E-A2B2B376A24D}"/>
    <cellStyle name="Total 2 6 3 3 3" xfId="28857" xr:uid="{EC658DBD-A073-4970-A0FE-C4DAFA27BE74}"/>
    <cellStyle name="Total 2 6 3 4" xfId="24051" xr:uid="{6E5E550F-373A-4B6E-900A-A53FA4725EC0}"/>
    <cellStyle name="Total 2 6 3 4 2" xfId="26246" xr:uid="{84F86703-1911-485B-92EE-41C79FFC35DF}"/>
    <cellStyle name="Total 2 6 3 4 2 2" xfId="30982" xr:uid="{1106BE76-189C-4A34-A1B9-8E5E4853F1AD}"/>
    <cellStyle name="Total 2 6 3 5" xfId="21815" xr:uid="{2CA5AAF8-0FC9-4152-B1FA-8210443ECC3C}"/>
    <cellStyle name="Total 2 6 3 5 2" xfId="28002" xr:uid="{102A9E3B-14FC-4A48-95D5-630728E5AA95}"/>
    <cellStyle name="Total 2 6 3 6" xfId="27131" xr:uid="{5E857E3D-7E29-49A0-A791-48C5998D6A7C}"/>
    <cellStyle name="Total 2 6 4" xfId="20885" xr:uid="{00000000-0005-0000-0000-000040530000}"/>
    <cellStyle name="Total 2 6 4 2" xfId="20988" xr:uid="{00000000-0005-0000-0000-000041530000}"/>
    <cellStyle name="Total 2 6 4 2 2" xfId="22724" xr:uid="{28A0897C-9FCE-494D-80CC-0E0A7EE58FED}"/>
    <cellStyle name="Total 2 6 4 2 2 2" xfId="25424" xr:uid="{99202584-CBC4-4E19-B660-6A476DE47DF3}"/>
    <cellStyle name="Total 2 6 4 2 2 2 2" xfId="30255" xr:uid="{EFFBDE60-1828-4FD8-8246-C8D805FDFCFD}"/>
    <cellStyle name="Total 2 6 4 2 2 3" xfId="28911" xr:uid="{621B0B0B-28F1-4F25-9CFC-A178A52B9160}"/>
    <cellStyle name="Total 2 6 4 2 3" xfId="24105" xr:uid="{6D168F67-412C-4E2C-97C5-917CE8C0EB11}"/>
    <cellStyle name="Total 2 6 4 2 3 2" xfId="26300" xr:uid="{E2599F78-E7F9-44E5-B28A-EE4ECC095A01}"/>
    <cellStyle name="Total 2 6 4 2 3 2 2" xfId="31036" xr:uid="{B6BBA490-29F1-42BF-891A-33347FE79DAC}"/>
    <cellStyle name="Total 2 6 4 2 4" xfId="21869" xr:uid="{67FBA0CC-BB0C-459C-8014-5C9C6566494A}"/>
    <cellStyle name="Total 2 6 4 2 4 2" xfId="28056" xr:uid="{0909BBCA-ED81-48D2-92A5-FB62611322D0}"/>
    <cellStyle name="Total 2 6 4 2 5" xfId="24569" xr:uid="{091176E6-A17E-4BEB-A0CB-0C3DD6E03643}"/>
    <cellStyle name="Total 2 6 4 2 5 2" xfId="29403" xr:uid="{4E34B0FB-CA68-495E-B296-91B7867E02F5}"/>
    <cellStyle name="Total 2 6 4 2 6" xfId="27185" xr:uid="{9FF30C59-7A9A-43C6-A400-3764AE9B1E35}"/>
    <cellStyle name="Total 2 6 4 3" xfId="22671" xr:uid="{7470CFD5-D492-4277-8A4E-12AE4359EF8F}"/>
    <cellStyle name="Total 2 6 4 3 2" xfId="25371" xr:uid="{88DD2915-8859-4240-8250-F4739BD1A55C}"/>
    <cellStyle name="Total 2 6 4 3 2 2" xfId="30202" xr:uid="{BEB378C9-B869-47E6-BC62-ECF108FF9A32}"/>
    <cellStyle name="Total 2 6 4 3 3" xfId="28858" xr:uid="{7D67D55F-5294-48AC-8C76-4545E633B56E}"/>
    <cellStyle name="Total 2 6 4 4" xfId="24052" xr:uid="{D6162D38-040C-415A-9B67-5177806940C4}"/>
    <cellStyle name="Total 2 6 4 4 2" xfId="26247" xr:uid="{3AE8F3A0-BB04-427F-BB1C-232578006DBF}"/>
    <cellStyle name="Total 2 6 4 4 2 2" xfId="30983" xr:uid="{BD2AEFFA-BE24-4D91-9F01-EB993164F32F}"/>
    <cellStyle name="Total 2 6 4 5" xfId="21816" xr:uid="{7E6FC3EF-C5C8-44AB-BB21-5E96884ADB74}"/>
    <cellStyle name="Total 2 6 4 5 2" xfId="28003" xr:uid="{32CB7A12-7918-480D-9898-9A4D751A2449}"/>
    <cellStyle name="Total 2 6 4 6" xfId="27132" xr:uid="{C09EA528-B7B1-4CBF-8BE3-3A0D4A3258B3}"/>
    <cellStyle name="Total 2 6 5" xfId="20886" xr:uid="{00000000-0005-0000-0000-000042530000}"/>
    <cellStyle name="Total 2 6 5 2" xfId="20987" xr:uid="{00000000-0005-0000-0000-000043530000}"/>
    <cellStyle name="Total 2 6 5 2 2" xfId="22723" xr:uid="{207709E5-65EB-401B-8D96-7E515221369B}"/>
    <cellStyle name="Total 2 6 5 2 2 2" xfId="25423" xr:uid="{F2FECD14-3601-4AA7-B99B-833A80D0D3C6}"/>
    <cellStyle name="Total 2 6 5 2 2 2 2" xfId="30254" xr:uid="{A61F5553-7313-4B5B-B25E-D181A6A6BCBF}"/>
    <cellStyle name="Total 2 6 5 2 2 3" xfId="28910" xr:uid="{2ED645E2-85E5-4A23-9709-9C882C9DC4F5}"/>
    <cellStyle name="Total 2 6 5 2 3" xfId="24104" xr:uid="{DA8C04A9-DE5D-417F-9732-1A3B4B0D02AE}"/>
    <cellStyle name="Total 2 6 5 2 3 2" xfId="26299" xr:uid="{8126AEA8-7EF9-4CE7-9439-827FE0DE5AF7}"/>
    <cellStyle name="Total 2 6 5 2 3 2 2" xfId="31035" xr:uid="{3F6E4B46-5523-4ACA-A84C-FA4126880F3E}"/>
    <cellStyle name="Total 2 6 5 2 4" xfId="21868" xr:uid="{16021D15-7170-4390-863F-A80B35547E92}"/>
    <cellStyle name="Total 2 6 5 2 4 2" xfId="28055" xr:uid="{7013FAD9-19D3-4051-A3FC-A1162B17D564}"/>
    <cellStyle name="Total 2 6 5 2 5" xfId="24568" xr:uid="{9AE8AB0A-8F93-4BB7-8647-CB835E1A4598}"/>
    <cellStyle name="Total 2 6 5 2 5 2" xfId="29402" xr:uid="{B232344F-4693-4E96-9A22-58B357D12907}"/>
    <cellStyle name="Total 2 6 5 2 6" xfId="27184" xr:uid="{26218A37-67A3-4BC0-B18E-CAA93E605D7B}"/>
    <cellStyle name="Total 2 6 5 3" xfId="22672" xr:uid="{F59C2B30-D73A-43D5-A8F2-C12B090C927D}"/>
    <cellStyle name="Total 2 6 5 3 2" xfId="25372" xr:uid="{4F31F9CB-9403-462B-866D-D582D169D47A}"/>
    <cellStyle name="Total 2 6 5 3 2 2" xfId="30203" xr:uid="{AEE7DBB6-7D73-4412-AA37-6182ADA5D5EA}"/>
    <cellStyle name="Total 2 6 5 3 3" xfId="28859" xr:uid="{2B09F9F7-0802-4FE2-A6EA-6110C675F6FB}"/>
    <cellStyle name="Total 2 6 5 4" xfId="24053" xr:uid="{928EE342-F981-4504-85B9-8896DD00ACF6}"/>
    <cellStyle name="Total 2 6 5 4 2" xfId="26248" xr:uid="{F7B0E3AF-046B-406B-B1A9-E6A9E038B822}"/>
    <cellStyle name="Total 2 6 5 4 2 2" xfId="30984" xr:uid="{AC9C3431-4B08-438B-9E2F-B179DA822D38}"/>
    <cellStyle name="Total 2 6 5 5" xfId="21817" xr:uid="{A7C7C24A-823D-42BB-A0CF-059807D413CE}"/>
    <cellStyle name="Total 2 6 5 5 2" xfId="28004" xr:uid="{3490F16A-37B0-4CD6-8C0E-BAFABF97BC88}"/>
    <cellStyle name="Total 2 6 5 6" xfId="27133" xr:uid="{14F9EE39-756E-4A2C-A18D-327662D1B667}"/>
    <cellStyle name="Total 2 7" xfId="20887" xr:uid="{00000000-0005-0000-0000-000044530000}"/>
    <cellStyle name="Total 2 7 2" xfId="20888" xr:uid="{00000000-0005-0000-0000-000045530000}"/>
    <cellStyle name="Total 2 7 2 2" xfId="20986" xr:uid="{00000000-0005-0000-0000-000046530000}"/>
    <cellStyle name="Total 2 7 2 2 2" xfId="22722" xr:uid="{4DB7E55E-C978-4DB8-97CA-4186847AA23D}"/>
    <cellStyle name="Total 2 7 2 2 2 2" xfId="25422" xr:uid="{3574559C-73BE-4323-856C-92FA7C38EDA1}"/>
    <cellStyle name="Total 2 7 2 2 2 2 2" xfId="30253" xr:uid="{FD1A4454-8E18-468F-9B23-27ED3C47BEBD}"/>
    <cellStyle name="Total 2 7 2 2 2 3" xfId="28909" xr:uid="{94CD45E0-6ED0-4394-BD8A-21D19ED810F4}"/>
    <cellStyle name="Total 2 7 2 2 3" xfId="24103" xr:uid="{14E355AF-8AF3-4A88-AC65-5B7DC00C21F7}"/>
    <cellStyle name="Total 2 7 2 2 3 2" xfId="26298" xr:uid="{893B5F1D-CEC2-4D17-864D-E9001C1B4D1C}"/>
    <cellStyle name="Total 2 7 2 2 3 2 2" xfId="31034" xr:uid="{252EE865-927D-41A8-A956-FB21C9C0B5E3}"/>
    <cellStyle name="Total 2 7 2 2 4" xfId="21867" xr:uid="{00A3867B-B9BC-4105-957A-8CE6AE08CCAE}"/>
    <cellStyle name="Total 2 7 2 2 4 2" xfId="28054" xr:uid="{ADF638E4-1C23-4C36-A90B-E2126242D678}"/>
    <cellStyle name="Total 2 7 2 2 5" xfId="24567" xr:uid="{E89AD0D6-A50D-4E79-B279-7B7DBD4747A7}"/>
    <cellStyle name="Total 2 7 2 2 5 2" xfId="29401" xr:uid="{76E8823A-2A02-430D-817A-7F5802D0691F}"/>
    <cellStyle name="Total 2 7 2 2 6" xfId="27183" xr:uid="{818DBAE0-D1C1-408A-8992-7BC95DFA0C7A}"/>
    <cellStyle name="Total 2 7 2 3" xfId="22673" xr:uid="{6795F5F8-4824-44F2-9AC0-B0E21C9F133B}"/>
    <cellStyle name="Total 2 7 2 3 2" xfId="25373" xr:uid="{A60FDEBE-EA21-4853-A147-BCB5CAC07BAB}"/>
    <cellStyle name="Total 2 7 2 3 2 2" xfId="30204" xr:uid="{3678A537-B015-4038-B7E0-A766BF0D1699}"/>
    <cellStyle name="Total 2 7 2 3 3" xfId="28860" xr:uid="{E885794C-C841-4F4E-A408-62106C947D50}"/>
    <cellStyle name="Total 2 7 2 4" xfId="24054" xr:uid="{1E63CB10-DD15-486E-B5CC-C6E1AD1FCB24}"/>
    <cellStyle name="Total 2 7 2 4 2" xfId="26249" xr:uid="{8C3DE33F-DD8B-4189-B5C3-4EE1F08B646B}"/>
    <cellStyle name="Total 2 7 2 4 2 2" xfId="30985" xr:uid="{A1B3A42F-7521-4ECD-8C3A-8D16283D60B2}"/>
    <cellStyle name="Total 2 7 2 5" xfId="21818" xr:uid="{C698B50F-F83E-4548-A68F-8A0086924067}"/>
    <cellStyle name="Total 2 7 2 5 2" xfId="28005" xr:uid="{93DBE15E-A546-4FC5-9BE3-F49E66C0955D}"/>
    <cellStyle name="Total 2 7 2 6" xfId="27134" xr:uid="{8FC4A220-AE4A-4909-B053-794B3FE9217A}"/>
    <cellStyle name="Total 2 7 3" xfId="20889" xr:uid="{00000000-0005-0000-0000-000047530000}"/>
    <cellStyle name="Total 2 7 3 2" xfId="20985" xr:uid="{00000000-0005-0000-0000-000048530000}"/>
    <cellStyle name="Total 2 7 3 2 2" xfId="22721" xr:uid="{E9B1A46B-E600-4F56-959E-827DDAE5B47E}"/>
    <cellStyle name="Total 2 7 3 2 2 2" xfId="25421" xr:uid="{5AE6614A-88C0-439C-A945-AC111ABF1879}"/>
    <cellStyle name="Total 2 7 3 2 2 2 2" xfId="30252" xr:uid="{65E1591A-D12A-4732-8FEF-BC515B16FD90}"/>
    <cellStyle name="Total 2 7 3 2 2 3" xfId="28908" xr:uid="{F3653A48-86ED-4C42-A079-B732E3AB1418}"/>
    <cellStyle name="Total 2 7 3 2 3" xfId="24102" xr:uid="{7733C828-2D13-4613-99AF-C2265F6F6E29}"/>
    <cellStyle name="Total 2 7 3 2 3 2" xfId="26297" xr:uid="{23624353-1371-4693-B628-333F5552A837}"/>
    <cellStyle name="Total 2 7 3 2 3 2 2" xfId="31033" xr:uid="{70ACC8C2-E558-4401-84E3-BDEAFA60BA35}"/>
    <cellStyle name="Total 2 7 3 2 4" xfId="21866" xr:uid="{250245A4-9553-4097-9A6F-1DFECD2672E2}"/>
    <cellStyle name="Total 2 7 3 2 4 2" xfId="28053" xr:uid="{F0FF7CF9-5C40-4AE5-8B22-9354AA967CD7}"/>
    <cellStyle name="Total 2 7 3 2 5" xfId="24566" xr:uid="{685609BF-C16F-4AAC-8334-E63B6F84C332}"/>
    <cellStyle name="Total 2 7 3 2 5 2" xfId="29400" xr:uid="{40FF25A3-895C-4807-BAEE-8F5274E7283D}"/>
    <cellStyle name="Total 2 7 3 2 6" xfId="27182" xr:uid="{10BC8182-2263-4AC7-9B65-B50253D10CCE}"/>
    <cellStyle name="Total 2 7 3 3" xfId="22674" xr:uid="{D0510095-3A23-4EBC-A1CC-0D14F4AFBE11}"/>
    <cellStyle name="Total 2 7 3 3 2" xfId="25374" xr:uid="{81E1BF59-AA56-4A0E-B885-743E3094D1AE}"/>
    <cellStyle name="Total 2 7 3 3 2 2" xfId="30205" xr:uid="{89B952C7-48D0-4B02-A756-1020C213A6B4}"/>
    <cellStyle name="Total 2 7 3 3 3" xfId="28861" xr:uid="{FF8AEEBE-91A1-471C-8348-A0470F1E11B3}"/>
    <cellStyle name="Total 2 7 3 4" xfId="24055" xr:uid="{41CFD88B-C2F4-4C03-A310-99EF3E38C426}"/>
    <cellStyle name="Total 2 7 3 4 2" xfId="26250" xr:uid="{A0C0E57F-DEB2-4E96-94BA-8BD12F50DD13}"/>
    <cellStyle name="Total 2 7 3 4 2 2" xfId="30986" xr:uid="{74FF776D-AFC3-44F1-9FE0-CF54955A32D2}"/>
    <cellStyle name="Total 2 7 3 5" xfId="21819" xr:uid="{39CA0AE6-7E85-4237-81DC-11D50861720F}"/>
    <cellStyle name="Total 2 7 3 5 2" xfId="28006" xr:uid="{27FFD22F-1C51-49C1-812E-D754A9EFB076}"/>
    <cellStyle name="Total 2 7 3 6" xfId="27135" xr:uid="{B6DB34C3-F8EB-460C-9926-353F24E17E30}"/>
    <cellStyle name="Total 2 7 4" xfId="20890" xr:uid="{00000000-0005-0000-0000-000049530000}"/>
    <cellStyle name="Total 2 7 4 2" xfId="20984" xr:uid="{00000000-0005-0000-0000-00004A530000}"/>
    <cellStyle name="Total 2 7 4 2 2" xfId="22720" xr:uid="{4CFF3455-D3C5-45D3-B2DB-413F9CAF9CA8}"/>
    <cellStyle name="Total 2 7 4 2 2 2" xfId="25420" xr:uid="{92524A6B-B12F-4D84-AD5B-20E5A98B4545}"/>
    <cellStyle name="Total 2 7 4 2 2 2 2" xfId="30251" xr:uid="{9FF736C2-E48D-4F08-A702-C4E5E2B10DF2}"/>
    <cellStyle name="Total 2 7 4 2 2 3" xfId="28907" xr:uid="{3846A57F-B931-407B-B195-4D2C9AAE11FE}"/>
    <cellStyle name="Total 2 7 4 2 3" xfId="24101" xr:uid="{69B86C7F-BC1E-4B73-9833-CF45B35650B4}"/>
    <cellStyle name="Total 2 7 4 2 3 2" xfId="26296" xr:uid="{B5794B3E-74C2-4AE9-85F3-CE06B4E8AF90}"/>
    <cellStyle name="Total 2 7 4 2 3 2 2" xfId="31032" xr:uid="{2B3696BC-F865-405F-BAF2-5B212949C44A}"/>
    <cellStyle name="Total 2 7 4 2 4" xfId="21865" xr:uid="{170AEFD6-F621-48B9-8A8C-B7A520DDF570}"/>
    <cellStyle name="Total 2 7 4 2 4 2" xfId="28052" xr:uid="{486FDEFD-9103-4CDA-8A58-5AB77AEC4485}"/>
    <cellStyle name="Total 2 7 4 2 5" xfId="24565" xr:uid="{1C8EAD4F-3B7D-4E38-ADD0-775F7555F2CB}"/>
    <cellStyle name="Total 2 7 4 2 5 2" xfId="29399" xr:uid="{CF54382C-889F-4B83-A66F-F5007091579A}"/>
    <cellStyle name="Total 2 7 4 2 6" xfId="27181" xr:uid="{51CCD063-6B11-4678-8E99-0E7DE8746232}"/>
    <cellStyle name="Total 2 7 4 3" xfId="22675" xr:uid="{344AA4CD-9B52-4AB1-800E-F838530C69F8}"/>
    <cellStyle name="Total 2 7 4 3 2" xfId="25375" xr:uid="{2B62C9FE-E399-4DE1-A950-02EE14C44E10}"/>
    <cellStyle name="Total 2 7 4 3 2 2" xfId="30206" xr:uid="{413ECCAF-92E3-4E06-A437-1B0CFD2A4558}"/>
    <cellStyle name="Total 2 7 4 3 3" xfId="28862" xr:uid="{11995870-27CA-4B17-BBF2-4DC310861FCC}"/>
    <cellStyle name="Total 2 7 4 4" xfId="24056" xr:uid="{0FC841AF-92D6-45AA-A9F8-6A2DBACA463E}"/>
    <cellStyle name="Total 2 7 4 4 2" xfId="26251" xr:uid="{B39FB4A6-1E5F-498E-9C85-560C30B12D5A}"/>
    <cellStyle name="Total 2 7 4 4 2 2" xfId="30987" xr:uid="{4DD68C13-E0A9-4B75-A867-B23263ED471C}"/>
    <cellStyle name="Total 2 7 4 5" xfId="21820" xr:uid="{0FF2A3FF-034C-4425-BFD8-CEFE92B7F022}"/>
    <cellStyle name="Total 2 7 4 5 2" xfId="28007" xr:uid="{430A0E2A-5581-489B-8063-B7684D5CC544}"/>
    <cellStyle name="Total 2 7 4 6" xfId="27136" xr:uid="{90C8E57C-89A4-4121-A336-C3AA6EA8B512}"/>
    <cellStyle name="Total 2 7 5" xfId="20891" xr:uid="{00000000-0005-0000-0000-00004B530000}"/>
    <cellStyle name="Total 2 7 5 2" xfId="20983" xr:uid="{00000000-0005-0000-0000-00004C530000}"/>
    <cellStyle name="Total 2 7 5 2 2" xfId="22719" xr:uid="{50616FA5-3E28-43FD-A958-FD393ABD525D}"/>
    <cellStyle name="Total 2 7 5 2 2 2" xfId="25419" xr:uid="{1FD92C91-794E-4679-BBA0-F82439BD5780}"/>
    <cellStyle name="Total 2 7 5 2 2 2 2" xfId="30250" xr:uid="{6CB38A9C-2B5D-4105-AE0C-5DB0E917CFC8}"/>
    <cellStyle name="Total 2 7 5 2 2 3" xfId="28906" xr:uid="{8C089B1F-77F0-48DB-98BD-A64243DA0BA2}"/>
    <cellStyle name="Total 2 7 5 2 3" xfId="24100" xr:uid="{0362F260-BC06-4918-A10C-1DC8A69F22F2}"/>
    <cellStyle name="Total 2 7 5 2 3 2" xfId="26295" xr:uid="{FE9ECFB9-34B4-435D-97A0-21FE932A2DA6}"/>
    <cellStyle name="Total 2 7 5 2 3 2 2" xfId="31031" xr:uid="{626742CC-1B5E-46FE-907E-858305924688}"/>
    <cellStyle name="Total 2 7 5 2 4" xfId="21864" xr:uid="{C7D6B891-13CA-4AF7-9AE6-4AD5E9E9D948}"/>
    <cellStyle name="Total 2 7 5 2 4 2" xfId="28051" xr:uid="{967E3CF6-92D5-422E-873D-2AECC9B2FF8D}"/>
    <cellStyle name="Total 2 7 5 2 5" xfId="24564" xr:uid="{DC2EA21B-CEC1-4881-8108-732F2DB00230}"/>
    <cellStyle name="Total 2 7 5 2 5 2" xfId="29398" xr:uid="{DF612066-B786-4F5C-A843-A68267029150}"/>
    <cellStyle name="Total 2 7 5 2 6" xfId="27180" xr:uid="{2DE7E5E1-41A2-48B7-BDE8-8047B481DB15}"/>
    <cellStyle name="Total 2 7 5 3" xfId="22676" xr:uid="{AFC85F25-C922-4E14-9578-4BF0E2DD704A}"/>
    <cellStyle name="Total 2 7 5 3 2" xfId="25376" xr:uid="{6A1FA7E7-78C2-44A4-8E6D-58813CEC8970}"/>
    <cellStyle name="Total 2 7 5 3 2 2" xfId="30207" xr:uid="{76339DEA-F06D-405B-925E-07193378E7D8}"/>
    <cellStyle name="Total 2 7 5 3 3" xfId="28863" xr:uid="{20469046-967C-4549-95FC-E01BCF4AB169}"/>
    <cellStyle name="Total 2 7 5 4" xfId="24057" xr:uid="{1B7E5A9A-67CE-422D-A344-90BCDDF9CA09}"/>
    <cellStyle name="Total 2 7 5 4 2" xfId="26252" xr:uid="{1211625F-F2E7-470D-8F37-6841AB4BB0E4}"/>
    <cellStyle name="Total 2 7 5 4 2 2" xfId="30988" xr:uid="{076E83D1-6966-4913-9780-FC30D0AFF163}"/>
    <cellStyle name="Total 2 7 5 5" xfId="21821" xr:uid="{C96C8D3D-F567-419A-ABDC-BBBF45288A35}"/>
    <cellStyle name="Total 2 7 5 5 2" xfId="28008" xr:uid="{E0DECEA5-3585-47C1-9A98-2B711EA4464B}"/>
    <cellStyle name="Total 2 7 5 6" xfId="27137" xr:uid="{FFC8CE1B-D04A-4F39-9D87-BA6067481A7D}"/>
    <cellStyle name="Total 2 8" xfId="20892" xr:uid="{00000000-0005-0000-0000-00004D530000}"/>
    <cellStyle name="Total 2 8 2" xfId="20893" xr:uid="{00000000-0005-0000-0000-00004E530000}"/>
    <cellStyle name="Total 2 8 2 2" xfId="20982" xr:uid="{00000000-0005-0000-0000-00004F530000}"/>
    <cellStyle name="Total 2 8 2 2 2" xfId="22718" xr:uid="{D553F3BC-E2FA-497C-8667-86CBF7B89BFC}"/>
    <cellStyle name="Total 2 8 2 2 2 2" xfId="25418" xr:uid="{BCE05685-0FAD-41B2-982E-759E74C1066A}"/>
    <cellStyle name="Total 2 8 2 2 2 2 2" xfId="30249" xr:uid="{B75873E3-26A1-458B-8B1C-7E5CF1DBE8D8}"/>
    <cellStyle name="Total 2 8 2 2 2 3" xfId="28905" xr:uid="{B1FB1362-9263-4759-A3F0-E16BA9DA8DA7}"/>
    <cellStyle name="Total 2 8 2 2 3" xfId="24099" xr:uid="{622748B1-9E34-403B-BCE5-6883F05AA138}"/>
    <cellStyle name="Total 2 8 2 2 3 2" xfId="26294" xr:uid="{991D230F-DBF0-4F9B-8E8F-93196E87606C}"/>
    <cellStyle name="Total 2 8 2 2 3 2 2" xfId="31030" xr:uid="{4ACAA78C-DA9E-4E0B-A377-27BA46581763}"/>
    <cellStyle name="Total 2 8 2 2 4" xfId="21863" xr:uid="{F4F1A666-E8A2-4BD8-92F3-7F90EE77FA29}"/>
    <cellStyle name="Total 2 8 2 2 4 2" xfId="28050" xr:uid="{3CB51C6F-B7BC-45FA-9DD0-F772F00DFD6A}"/>
    <cellStyle name="Total 2 8 2 2 5" xfId="24563" xr:uid="{F16F9FB1-43EF-4B90-897D-7972E6B84F9B}"/>
    <cellStyle name="Total 2 8 2 2 5 2" xfId="29397" xr:uid="{2E18C85E-4A16-449B-BBA8-DFD655CD69AF}"/>
    <cellStyle name="Total 2 8 2 2 6" xfId="27179" xr:uid="{E9D6C2AA-0FF3-437F-918A-7800B09C2D41}"/>
    <cellStyle name="Total 2 8 2 3" xfId="22677" xr:uid="{CDEC9230-C3BB-4CA0-8B3D-553796079915}"/>
    <cellStyle name="Total 2 8 2 3 2" xfId="25377" xr:uid="{A2EBE08E-5F46-41D9-8ED9-32B83B450AAC}"/>
    <cellStyle name="Total 2 8 2 3 2 2" xfId="30208" xr:uid="{006A1D89-4A98-407A-9FE0-3DA2A08BCAB0}"/>
    <cellStyle name="Total 2 8 2 3 3" xfId="28864" xr:uid="{F4FF2BCA-5AB3-43A9-B000-0124EF21B6B0}"/>
    <cellStyle name="Total 2 8 2 4" xfId="24058" xr:uid="{18CB158A-3F2A-4658-928E-3BEB12E83088}"/>
    <cellStyle name="Total 2 8 2 4 2" xfId="26253" xr:uid="{CC7197CF-BF52-4A72-9DE6-10F5901A3EF0}"/>
    <cellStyle name="Total 2 8 2 4 2 2" xfId="30989" xr:uid="{0EE33667-1A97-42FD-B9BF-6AA43907BB81}"/>
    <cellStyle name="Total 2 8 2 5" xfId="21822" xr:uid="{41139BBF-2135-4DD7-8855-EB85B10F2A84}"/>
    <cellStyle name="Total 2 8 2 5 2" xfId="28009" xr:uid="{A0FA036B-59E1-413D-A1B4-5BEEE3A0C806}"/>
    <cellStyle name="Total 2 8 2 6" xfId="27138" xr:uid="{9161D752-15E2-4299-BCB8-76D5F4D167DD}"/>
    <cellStyle name="Total 2 8 3" xfId="20894" xr:uid="{00000000-0005-0000-0000-000050530000}"/>
    <cellStyle name="Total 2 8 3 2" xfId="20981" xr:uid="{00000000-0005-0000-0000-000051530000}"/>
    <cellStyle name="Total 2 8 3 2 2" xfId="22717" xr:uid="{AD62EF27-FEB4-420A-B849-915E34FEC8E2}"/>
    <cellStyle name="Total 2 8 3 2 2 2" xfId="25417" xr:uid="{039B5177-A95B-40C4-95AE-01F16A6ED775}"/>
    <cellStyle name="Total 2 8 3 2 2 2 2" xfId="30248" xr:uid="{592A339F-E907-4212-A2C0-65B8FB368F8F}"/>
    <cellStyle name="Total 2 8 3 2 2 3" xfId="28904" xr:uid="{411D9A89-0913-460E-BB4E-59E09C1E7400}"/>
    <cellStyle name="Total 2 8 3 2 3" xfId="24098" xr:uid="{263318EE-60F5-4169-9950-207CAC5D333B}"/>
    <cellStyle name="Total 2 8 3 2 3 2" xfId="26293" xr:uid="{2C219C50-1142-4332-8A22-3F5D7B41B654}"/>
    <cellStyle name="Total 2 8 3 2 3 2 2" xfId="31029" xr:uid="{BD1EBC64-E221-4D5A-86DC-9183CB7A122F}"/>
    <cellStyle name="Total 2 8 3 2 4" xfId="21862" xr:uid="{938E187F-6522-4E6C-BD6B-B78D9F818E4C}"/>
    <cellStyle name="Total 2 8 3 2 4 2" xfId="28049" xr:uid="{F2E95686-797D-4FEC-9042-7090E109E710}"/>
    <cellStyle name="Total 2 8 3 2 5" xfId="24562" xr:uid="{46EAA84B-5ECE-4021-A5EC-BC2836EB3C60}"/>
    <cellStyle name="Total 2 8 3 2 5 2" xfId="29396" xr:uid="{AFAC854F-DF1A-498C-ACD7-0325A85FBAAD}"/>
    <cellStyle name="Total 2 8 3 2 6" xfId="27178" xr:uid="{AE819E28-7477-4BB0-ABC4-272144649F98}"/>
    <cellStyle name="Total 2 8 3 3" xfId="22678" xr:uid="{2EF1F6B2-5CEC-4050-8C52-6F91FC3C6F52}"/>
    <cellStyle name="Total 2 8 3 3 2" xfId="25378" xr:uid="{5E10CD16-3BB6-43B6-9697-DF8A5D93C2DF}"/>
    <cellStyle name="Total 2 8 3 3 2 2" xfId="30209" xr:uid="{68D6CE70-3C75-4EA2-B127-69CF2BF0872F}"/>
    <cellStyle name="Total 2 8 3 3 3" xfId="28865" xr:uid="{31584DE6-4DF1-4C67-89BB-FCB907B95BD5}"/>
    <cellStyle name="Total 2 8 3 4" xfId="24059" xr:uid="{9C56720A-E0FE-497E-9F57-68974936917B}"/>
    <cellStyle name="Total 2 8 3 4 2" xfId="26254" xr:uid="{01EB146A-6F37-405F-A8DE-DBE19993AA78}"/>
    <cellStyle name="Total 2 8 3 4 2 2" xfId="30990" xr:uid="{5B51C790-1C02-4F75-9D03-C789D4667D75}"/>
    <cellStyle name="Total 2 8 3 5" xfId="21823" xr:uid="{811C219C-F6A4-43B9-A23B-19554B92B227}"/>
    <cellStyle name="Total 2 8 3 5 2" xfId="28010" xr:uid="{6F7B6E2C-5610-4B4B-929B-C23270299278}"/>
    <cellStyle name="Total 2 8 3 6" xfId="27139" xr:uid="{587F7A32-6E9F-4CA0-9535-B86C033F2740}"/>
    <cellStyle name="Total 2 8 4" xfId="20895" xr:uid="{00000000-0005-0000-0000-000052530000}"/>
    <cellStyle name="Total 2 8 4 2" xfId="20980" xr:uid="{00000000-0005-0000-0000-000053530000}"/>
    <cellStyle name="Total 2 8 4 2 2" xfId="22716" xr:uid="{DEF47F42-DE7F-4CC5-A64B-56EFFC3AF14C}"/>
    <cellStyle name="Total 2 8 4 2 2 2" xfId="25416" xr:uid="{C81C5D20-EE8B-4867-8321-51DB505A5A72}"/>
    <cellStyle name="Total 2 8 4 2 2 2 2" xfId="30247" xr:uid="{0D7A2E60-C832-4956-9EF2-6218003A1D9E}"/>
    <cellStyle name="Total 2 8 4 2 2 3" xfId="28903" xr:uid="{F17C822B-3C5C-4F3F-8416-0ED7175A2323}"/>
    <cellStyle name="Total 2 8 4 2 3" xfId="24097" xr:uid="{41F695CC-881A-43EE-A55C-6DAE2D16C65E}"/>
    <cellStyle name="Total 2 8 4 2 3 2" xfId="26292" xr:uid="{E6D8289C-39BB-4C4B-BA79-1297B9ED3665}"/>
    <cellStyle name="Total 2 8 4 2 3 2 2" xfId="31028" xr:uid="{CB41AFDE-CFA8-45EE-9E24-B37BF9FB98A4}"/>
    <cellStyle name="Total 2 8 4 2 4" xfId="21861" xr:uid="{82268572-CEDB-469A-8658-3221A144F6CB}"/>
    <cellStyle name="Total 2 8 4 2 4 2" xfId="28048" xr:uid="{99221B1F-E3FD-4A57-92E7-27945E8E3546}"/>
    <cellStyle name="Total 2 8 4 2 5" xfId="24561" xr:uid="{72EE33B1-0924-4278-B5F7-B2D59F7BE831}"/>
    <cellStyle name="Total 2 8 4 2 5 2" xfId="29395" xr:uid="{4E65D18A-23C3-4C6D-A6B8-28B8EB02F97D}"/>
    <cellStyle name="Total 2 8 4 2 6" xfId="27177" xr:uid="{A34574AD-DFA8-4EFE-8D51-4B1FD2D9034D}"/>
    <cellStyle name="Total 2 8 4 3" xfId="22679" xr:uid="{A1B61FEE-C056-4CAA-A35D-EF0B7534D7D6}"/>
    <cellStyle name="Total 2 8 4 3 2" xfId="25379" xr:uid="{1460F571-BC9C-4C15-8136-5AFD041DC698}"/>
    <cellStyle name="Total 2 8 4 3 2 2" xfId="30210" xr:uid="{732E38F6-C7D8-4FA8-A57E-71B8FE7D99F8}"/>
    <cellStyle name="Total 2 8 4 3 3" xfId="28866" xr:uid="{079925C2-D67D-4F94-805E-DF354F7D2CF9}"/>
    <cellStyle name="Total 2 8 4 4" xfId="24060" xr:uid="{D4DC97FB-B0FE-46A4-8686-967DDE887812}"/>
    <cellStyle name="Total 2 8 4 4 2" xfId="26255" xr:uid="{5BCD08D3-404F-48AC-9839-55FFE7DE86D0}"/>
    <cellStyle name="Total 2 8 4 4 2 2" xfId="30991" xr:uid="{43AB5F0B-0F0A-4428-BCB7-8B23A198F73A}"/>
    <cellStyle name="Total 2 8 4 5" xfId="21824" xr:uid="{60D24A01-951B-4227-A9A7-CE57FC82FC76}"/>
    <cellStyle name="Total 2 8 4 5 2" xfId="28011" xr:uid="{26C0299D-A17A-4B26-BF41-7F993BDD2282}"/>
    <cellStyle name="Total 2 8 4 6" xfId="27140" xr:uid="{703BA5D9-9701-43B5-9AC4-3711F6373170}"/>
    <cellStyle name="Total 2 8 5" xfId="20896" xr:uid="{00000000-0005-0000-0000-000054530000}"/>
    <cellStyle name="Total 2 8 5 2" xfId="20979" xr:uid="{00000000-0005-0000-0000-000055530000}"/>
    <cellStyle name="Total 2 8 5 2 2" xfId="22715" xr:uid="{4AD2D866-D315-412A-A169-4869833EC2D2}"/>
    <cellStyle name="Total 2 8 5 2 2 2" xfId="25415" xr:uid="{17DC071C-403D-44CB-9760-F0AF68ACE1E9}"/>
    <cellStyle name="Total 2 8 5 2 2 2 2" xfId="30246" xr:uid="{FD1CEB45-7F7B-489E-8B32-E037CC768F17}"/>
    <cellStyle name="Total 2 8 5 2 2 3" xfId="28902" xr:uid="{C1521314-CED2-4D3D-8E48-E7F72A9083EE}"/>
    <cellStyle name="Total 2 8 5 2 3" xfId="24096" xr:uid="{FCE039DA-A375-4D5A-A1FE-C99656F93384}"/>
    <cellStyle name="Total 2 8 5 2 3 2" xfId="26291" xr:uid="{6313AE62-D440-4ABE-95B8-DD8EA2FBEEBD}"/>
    <cellStyle name="Total 2 8 5 2 3 2 2" xfId="31027" xr:uid="{5A5363DA-BB9A-49C0-A971-0C1BDA4698D4}"/>
    <cellStyle name="Total 2 8 5 2 4" xfId="21860" xr:uid="{4C3367CE-55B2-4640-9F1B-3CE9FB23C50F}"/>
    <cellStyle name="Total 2 8 5 2 4 2" xfId="28047" xr:uid="{DF842830-3D4A-4E44-BD2C-BB3DEE77F176}"/>
    <cellStyle name="Total 2 8 5 2 5" xfId="24560" xr:uid="{EDF13A9D-A4ED-4B68-A158-46591AF5CCC7}"/>
    <cellStyle name="Total 2 8 5 2 5 2" xfId="29394" xr:uid="{D73A75C2-087D-46C7-A38C-3996BBB68D8E}"/>
    <cellStyle name="Total 2 8 5 2 6" xfId="27176" xr:uid="{DB7D4A82-2DAF-4F6F-B47F-C73EB37B9C93}"/>
    <cellStyle name="Total 2 8 5 3" xfId="22680" xr:uid="{F98BDC7A-3A47-4772-A3B1-EFB8210C0A2D}"/>
    <cellStyle name="Total 2 8 5 3 2" xfId="25380" xr:uid="{3E66A84D-C17B-462B-818E-714751F4E20E}"/>
    <cellStyle name="Total 2 8 5 3 2 2" xfId="30211" xr:uid="{65FFD033-B8DB-4AF8-95BA-B5B725E08B0E}"/>
    <cellStyle name="Total 2 8 5 3 3" xfId="28867" xr:uid="{3895E8F4-7413-41CC-BE40-180E47EE40AD}"/>
    <cellStyle name="Total 2 8 5 4" xfId="24061" xr:uid="{F7664CDC-D12D-489A-9ED6-B0B333CBEACD}"/>
    <cellStyle name="Total 2 8 5 4 2" xfId="26256" xr:uid="{24955DD9-2DB4-4F42-BB00-365C758FF3F4}"/>
    <cellStyle name="Total 2 8 5 4 2 2" xfId="30992" xr:uid="{1575C469-EF2E-4204-9CDF-838C28D3D2F3}"/>
    <cellStyle name="Total 2 8 5 5" xfId="21825" xr:uid="{2F859ABA-78DE-43BD-8AE5-41DF5018C57E}"/>
    <cellStyle name="Total 2 8 5 5 2" xfId="28012" xr:uid="{57C7DFD7-090E-4FA1-8FF8-9714FA456390}"/>
    <cellStyle name="Total 2 8 5 6" xfId="27141" xr:uid="{64DAEEF5-D881-4F24-A296-2A1003D07E69}"/>
    <cellStyle name="Total 2 9" xfId="20897" xr:uid="{00000000-0005-0000-0000-000056530000}"/>
    <cellStyle name="Total 2 9 2" xfId="20898" xr:uid="{00000000-0005-0000-0000-000057530000}"/>
    <cellStyle name="Total 2 9 2 2" xfId="20978" xr:uid="{00000000-0005-0000-0000-000058530000}"/>
    <cellStyle name="Total 2 9 2 2 2" xfId="22714" xr:uid="{7728BF68-417B-45DD-9A27-B5563C031A81}"/>
    <cellStyle name="Total 2 9 2 2 2 2" xfId="25414" xr:uid="{6337CD76-7908-4903-A979-5CC43C8C728B}"/>
    <cellStyle name="Total 2 9 2 2 2 2 2" xfId="30245" xr:uid="{25C4F43F-9046-455B-9360-A70E02EA6E61}"/>
    <cellStyle name="Total 2 9 2 2 2 3" xfId="28901" xr:uid="{56F45E20-14A5-42B9-A739-0C9C2F6B1E7E}"/>
    <cellStyle name="Total 2 9 2 2 3" xfId="24095" xr:uid="{FEC8D0C2-FA3B-4C0A-A013-958A412DEF7B}"/>
    <cellStyle name="Total 2 9 2 2 3 2" xfId="26290" xr:uid="{D79CF4DF-410A-40C1-835A-DE9BA106AE14}"/>
    <cellStyle name="Total 2 9 2 2 3 2 2" xfId="31026" xr:uid="{228A3256-35F6-4DF8-9678-E251CCF36C50}"/>
    <cellStyle name="Total 2 9 2 2 4" xfId="21859" xr:uid="{844ED2D5-0DA8-4FA3-8195-136507FFC8B9}"/>
    <cellStyle name="Total 2 9 2 2 4 2" xfId="28046" xr:uid="{1F4DCFD7-738B-4B3E-9C9B-9EB575EC8960}"/>
    <cellStyle name="Total 2 9 2 2 5" xfId="24559" xr:uid="{E12CB0E3-F79E-417C-9A45-609EE74DBE22}"/>
    <cellStyle name="Total 2 9 2 2 5 2" xfId="29393" xr:uid="{484CBE51-DB53-41E3-A723-7B21080F32A1}"/>
    <cellStyle name="Total 2 9 2 2 6" xfId="27175" xr:uid="{CFBFB2B7-93E1-4874-AA95-9DC04D153411}"/>
    <cellStyle name="Total 2 9 2 3" xfId="22681" xr:uid="{FB655F1D-6ECC-42DC-A4CF-50842CABD431}"/>
    <cellStyle name="Total 2 9 2 3 2" xfId="25381" xr:uid="{5349F25A-3CED-4D7D-A7AD-8B7C3B92E963}"/>
    <cellStyle name="Total 2 9 2 3 2 2" xfId="30212" xr:uid="{AA75C832-5256-445C-AB5F-A9701F2777C1}"/>
    <cellStyle name="Total 2 9 2 3 3" xfId="28868" xr:uid="{92518D28-E7D8-4629-AAE2-A39919CC328C}"/>
    <cellStyle name="Total 2 9 2 4" xfId="24062" xr:uid="{1BC97392-6155-45EC-95D5-BF307A019585}"/>
    <cellStyle name="Total 2 9 2 4 2" xfId="26257" xr:uid="{95417433-8F0A-417A-AF75-4410CDF1C776}"/>
    <cellStyle name="Total 2 9 2 4 2 2" xfId="30993" xr:uid="{332DD778-6ABB-467D-81C9-7508022EB576}"/>
    <cellStyle name="Total 2 9 2 5" xfId="21826" xr:uid="{7507C5CB-02DC-4A9B-8AB8-F5343F79AD05}"/>
    <cellStyle name="Total 2 9 2 5 2" xfId="28013" xr:uid="{7F4CD28D-E02D-40EC-A895-FE40E36F3AE0}"/>
    <cellStyle name="Total 2 9 2 6" xfId="27142" xr:uid="{9875CF67-F06F-47BD-88C7-200C49DA14C2}"/>
    <cellStyle name="Total 2 9 3" xfId="20899" xr:uid="{00000000-0005-0000-0000-000059530000}"/>
    <cellStyle name="Total 2 9 3 2" xfId="20977" xr:uid="{00000000-0005-0000-0000-00005A530000}"/>
    <cellStyle name="Total 2 9 3 2 2" xfId="22713" xr:uid="{C7F61AEA-42AD-4765-AF6B-D336F373558E}"/>
    <cellStyle name="Total 2 9 3 2 2 2" xfId="25413" xr:uid="{4FDC3053-F9E5-4A5D-9499-2C5C0F94DC35}"/>
    <cellStyle name="Total 2 9 3 2 2 2 2" xfId="30244" xr:uid="{3E347C43-BE7A-4F70-9C56-FABB73583D81}"/>
    <cellStyle name="Total 2 9 3 2 2 3" xfId="28900" xr:uid="{FE84A52F-F9EB-42B0-B731-4FB4BE51CF28}"/>
    <cellStyle name="Total 2 9 3 2 3" xfId="24094" xr:uid="{5A7F67A0-5543-4BD1-A656-AFAD2856AA8C}"/>
    <cellStyle name="Total 2 9 3 2 3 2" xfId="26289" xr:uid="{C29D86F0-B786-496B-9775-08DB0F9E4322}"/>
    <cellStyle name="Total 2 9 3 2 3 2 2" xfId="31025" xr:uid="{513BECED-2D92-4630-9046-F9731CF11886}"/>
    <cellStyle name="Total 2 9 3 2 4" xfId="21858" xr:uid="{3BFA28B4-AE0E-49CE-BD8B-35DC471F12C5}"/>
    <cellStyle name="Total 2 9 3 2 4 2" xfId="28045" xr:uid="{819155B7-40E0-487E-8EB1-3FCBD5B6EF9F}"/>
    <cellStyle name="Total 2 9 3 2 5" xfId="24558" xr:uid="{7A2D4F2A-6D07-4B88-956B-0ED6677E2627}"/>
    <cellStyle name="Total 2 9 3 2 5 2" xfId="29392" xr:uid="{00D80A44-FEA8-4177-86FD-8C213988C022}"/>
    <cellStyle name="Total 2 9 3 2 6" xfId="27174" xr:uid="{275DC6A3-6AA5-4D48-A1B3-F5420E7C1D51}"/>
    <cellStyle name="Total 2 9 3 3" xfId="22682" xr:uid="{D06403E5-8B6C-4D3D-8E32-0BB25770CEFA}"/>
    <cellStyle name="Total 2 9 3 3 2" xfId="25382" xr:uid="{C177A7CB-1807-4B58-84C5-B23BE19FFF2F}"/>
    <cellStyle name="Total 2 9 3 3 2 2" xfId="30213" xr:uid="{7C5E4BC9-F498-4154-BF9E-1CB288790C2E}"/>
    <cellStyle name="Total 2 9 3 3 3" xfId="28869" xr:uid="{E118CF01-4580-416B-B185-0B2DB6662F7A}"/>
    <cellStyle name="Total 2 9 3 4" xfId="24063" xr:uid="{37E83C66-1B03-48A9-B41D-993D5031C019}"/>
    <cellStyle name="Total 2 9 3 4 2" xfId="26258" xr:uid="{8F9C03DD-EE73-49F1-A833-D0D7A98336CE}"/>
    <cellStyle name="Total 2 9 3 4 2 2" xfId="30994" xr:uid="{3B9FDA64-CD96-44E2-B8A1-23C5DF192F72}"/>
    <cellStyle name="Total 2 9 3 5" xfId="21827" xr:uid="{8A765157-517D-4788-ACE3-9F7D38A36150}"/>
    <cellStyle name="Total 2 9 3 5 2" xfId="28014" xr:uid="{4CA02C6F-877A-4F6F-9214-B6D5E177115B}"/>
    <cellStyle name="Total 2 9 3 6" xfId="27143" xr:uid="{B22A0D50-37D2-40FA-8A0F-D549D394C904}"/>
    <cellStyle name="Total 2 9 4" xfId="20900" xr:uid="{00000000-0005-0000-0000-00005B530000}"/>
    <cellStyle name="Total 2 9 4 2" xfId="20976" xr:uid="{00000000-0005-0000-0000-00005C530000}"/>
    <cellStyle name="Total 2 9 4 2 2" xfId="22712" xr:uid="{4CFEDB6E-EF12-4084-A1AD-34931F687073}"/>
    <cellStyle name="Total 2 9 4 2 2 2" xfId="25412" xr:uid="{98FBFEF0-BA95-4B9C-9870-9EAEAE42C510}"/>
    <cellStyle name="Total 2 9 4 2 2 2 2" xfId="30243" xr:uid="{9D2D2DAB-E917-40DA-B26C-087ECD74F7E7}"/>
    <cellStyle name="Total 2 9 4 2 2 3" xfId="28899" xr:uid="{3BA44600-5F9C-4E4F-AADE-245EC5AF27DA}"/>
    <cellStyle name="Total 2 9 4 2 3" xfId="24093" xr:uid="{294513A2-2E81-4659-B4E3-303EC5185A3A}"/>
    <cellStyle name="Total 2 9 4 2 3 2" xfId="26288" xr:uid="{75E53C1C-CEF3-4BA6-8E7E-4BF7FBBAE935}"/>
    <cellStyle name="Total 2 9 4 2 3 2 2" xfId="31024" xr:uid="{E995D12F-C9D9-4141-A6B6-CFB2AC13FB42}"/>
    <cellStyle name="Total 2 9 4 2 4" xfId="21857" xr:uid="{8948732E-F664-44DF-81A4-8637239DD167}"/>
    <cellStyle name="Total 2 9 4 2 4 2" xfId="28044" xr:uid="{E7A97DD6-0F2C-4429-967E-F996F48E36B7}"/>
    <cellStyle name="Total 2 9 4 2 5" xfId="24557" xr:uid="{28979198-E1D6-4876-A4D1-0E600DFFF0C6}"/>
    <cellStyle name="Total 2 9 4 2 5 2" xfId="29391" xr:uid="{77CAD5EC-D593-4B58-8D55-5ADF9A72A388}"/>
    <cellStyle name="Total 2 9 4 2 6" xfId="27173" xr:uid="{F53BC30E-FB96-41A0-8DE1-2DFE76B98693}"/>
    <cellStyle name="Total 2 9 4 3" xfId="22683" xr:uid="{8C082D6B-1085-433C-84CF-E1EA517AB369}"/>
    <cellStyle name="Total 2 9 4 3 2" xfId="25383" xr:uid="{14188207-BC47-4E0D-A49A-2998248A73CC}"/>
    <cellStyle name="Total 2 9 4 3 2 2" xfId="30214" xr:uid="{65DA15C6-F58F-40CC-8382-81793DC72C84}"/>
    <cellStyle name="Total 2 9 4 3 3" xfId="28870" xr:uid="{477ACCC3-02EA-4A2B-8AD8-0AE2A2488CEE}"/>
    <cellStyle name="Total 2 9 4 4" xfId="24064" xr:uid="{377D4934-A3C7-404C-906F-71E4C017B755}"/>
    <cellStyle name="Total 2 9 4 4 2" xfId="26259" xr:uid="{1CE27C7E-2BE0-449C-9A96-E4CCF98BBB44}"/>
    <cellStyle name="Total 2 9 4 4 2 2" xfId="30995" xr:uid="{2C505C53-CE93-4122-904C-EA9426E27DEB}"/>
    <cellStyle name="Total 2 9 4 5" xfId="21828" xr:uid="{5F61A9D7-8229-4301-B1A3-6D34C51650A0}"/>
    <cellStyle name="Total 2 9 4 5 2" xfId="28015" xr:uid="{D3E9C906-D40B-4F08-A964-074B8B9D99D1}"/>
    <cellStyle name="Total 2 9 4 6" xfId="27144" xr:uid="{6AAAE0BF-BE68-4038-9D15-21A48E5801B3}"/>
    <cellStyle name="Total 2 9 5" xfId="20901" xr:uid="{00000000-0005-0000-0000-00005D530000}"/>
    <cellStyle name="Total 2 9 5 2" xfId="20975" xr:uid="{00000000-0005-0000-0000-00005E530000}"/>
    <cellStyle name="Total 2 9 5 2 2" xfId="22711" xr:uid="{3BE43C94-CF7B-4987-99BD-536F0350C4DA}"/>
    <cellStyle name="Total 2 9 5 2 2 2" xfId="25411" xr:uid="{2CB70245-8C33-4E02-9192-38CE9E9F9B19}"/>
    <cellStyle name="Total 2 9 5 2 2 2 2" xfId="30242" xr:uid="{FAF4D5F4-3C8B-4518-89CF-7CF46A75245F}"/>
    <cellStyle name="Total 2 9 5 2 2 3" xfId="28898" xr:uid="{EC863FFF-3AF2-4EEA-98AB-99EED81FD5A1}"/>
    <cellStyle name="Total 2 9 5 2 3" xfId="24092" xr:uid="{532849C2-5748-467C-A111-DFA8E7FD763E}"/>
    <cellStyle name="Total 2 9 5 2 3 2" xfId="26287" xr:uid="{A53BEAEB-2534-4D7D-AF11-49C4EEF06824}"/>
    <cellStyle name="Total 2 9 5 2 3 2 2" xfId="31023" xr:uid="{4F6FC072-6A4B-4B6E-A6DF-B855EC3AF2A5}"/>
    <cellStyle name="Total 2 9 5 2 4" xfId="21856" xr:uid="{50F00852-0F10-48F0-AA5A-EB8660787999}"/>
    <cellStyle name="Total 2 9 5 2 4 2" xfId="28043" xr:uid="{7C351850-A728-4CE7-A466-13265C2011BF}"/>
    <cellStyle name="Total 2 9 5 2 5" xfId="24556" xr:uid="{FC9B4014-87EF-41A2-A6B4-88E1CFEBBF70}"/>
    <cellStyle name="Total 2 9 5 2 5 2" xfId="29390" xr:uid="{C7A36F8F-FCD5-4208-9826-749C6D8170FD}"/>
    <cellStyle name="Total 2 9 5 2 6" xfId="27172" xr:uid="{EDAD27A0-4F66-4C05-B062-E6B161540BDB}"/>
    <cellStyle name="Total 2 9 5 3" xfId="22684" xr:uid="{AD31875A-3CC6-4D2C-925E-1F1FC1D720A0}"/>
    <cellStyle name="Total 2 9 5 3 2" xfId="25384" xr:uid="{59FA074F-4291-4847-9913-88B565C078C5}"/>
    <cellStyle name="Total 2 9 5 3 2 2" xfId="30215" xr:uid="{3EA58987-B543-4073-874D-14EC7617C11D}"/>
    <cellStyle name="Total 2 9 5 3 3" xfId="28871" xr:uid="{E628F970-FA99-41D2-8DDB-80F88689DCA6}"/>
    <cellStyle name="Total 2 9 5 4" xfId="24065" xr:uid="{12B57BE7-D5E9-4DE3-B688-3B3AA5CC0095}"/>
    <cellStyle name="Total 2 9 5 4 2" xfId="26260" xr:uid="{2C2285F6-52F8-4079-A0AF-7788BC7AA2F0}"/>
    <cellStyle name="Total 2 9 5 4 2 2" xfId="30996" xr:uid="{CAC37CEA-80BE-49B0-8DBC-304246D265D7}"/>
    <cellStyle name="Total 2 9 5 5" xfId="21829" xr:uid="{423931B4-4056-4365-AC77-DF5D5BC63435}"/>
    <cellStyle name="Total 2 9 5 5 2" xfId="28016" xr:uid="{A65926EA-6A6B-41E7-ACE7-5EB51737A76E}"/>
    <cellStyle name="Total 2 9 5 6" xfId="27145" xr:uid="{91F9B1CC-2C88-40FD-935F-78999F847AA2}"/>
    <cellStyle name="Total 3" xfId="20902" xr:uid="{00000000-0005-0000-0000-00005F530000}"/>
    <cellStyle name="Total 3 2" xfId="20903" xr:uid="{00000000-0005-0000-0000-000060530000}"/>
    <cellStyle name="Total 3 2 2" xfId="20973" xr:uid="{00000000-0005-0000-0000-000061530000}"/>
    <cellStyle name="Total 3 2 2 2" xfId="22709" xr:uid="{D54875F1-9F7E-4CFE-B81C-82C08D1962B8}"/>
    <cellStyle name="Total 3 2 2 2 2" xfId="25409" xr:uid="{0FFC57E2-81B8-4BA7-A0DE-AA04379B804F}"/>
    <cellStyle name="Total 3 2 2 2 2 2" xfId="30240" xr:uid="{B237B011-3641-414C-BDEB-7C484532955D}"/>
    <cellStyle name="Total 3 2 2 2 3" xfId="28896" xr:uid="{154AEC5E-07A8-40B9-8CA6-689BA94D6AE6}"/>
    <cellStyle name="Total 3 2 2 3" xfId="24090" xr:uid="{C901EB57-EC3C-42BD-8E39-2A4F91828FE4}"/>
    <cellStyle name="Total 3 2 2 3 2" xfId="26285" xr:uid="{2C0D3AF6-76EA-424E-B0EF-98645E30E879}"/>
    <cellStyle name="Total 3 2 2 3 2 2" xfId="31021" xr:uid="{9FAE08DE-9B3B-495B-99A3-51A19DD388A7}"/>
    <cellStyle name="Total 3 2 2 4" xfId="21854" xr:uid="{8A79873D-551F-4830-8724-CBF20D8D9941}"/>
    <cellStyle name="Total 3 2 2 4 2" xfId="28041" xr:uid="{2CD0D612-75D1-4A6E-993C-0FB0E7DE6F0F}"/>
    <cellStyle name="Total 3 2 2 5" xfId="24554" xr:uid="{53D357A9-B0DA-4604-9466-DC5642B93EE5}"/>
    <cellStyle name="Total 3 2 2 5 2" xfId="29388" xr:uid="{30AF23FD-1F23-4FBE-91A4-CFE65E57DECB}"/>
    <cellStyle name="Total 3 2 2 6" xfId="27170" xr:uid="{81F658D5-3AB3-4033-B7BD-BC84FC80AC20}"/>
    <cellStyle name="Total 3 2 3" xfId="22686" xr:uid="{F853A127-275A-4D9F-8512-8D4B1AC0B98F}"/>
    <cellStyle name="Total 3 2 3 2" xfId="25386" xr:uid="{FFF2DA8A-1836-4350-BC4B-284AA5AC0E3C}"/>
    <cellStyle name="Total 3 2 3 2 2" xfId="30217" xr:uid="{46A628B9-96C1-4040-BC92-57D47EE2C6FE}"/>
    <cellStyle name="Total 3 2 3 3" xfId="28873" xr:uid="{05DBC9E8-5272-427C-91D9-0C4AAAE9BE5A}"/>
    <cellStyle name="Total 3 2 4" xfId="24067" xr:uid="{ED58C22B-0E9C-4CCD-8487-7BB5039FEED9}"/>
    <cellStyle name="Total 3 2 4 2" xfId="26262" xr:uid="{92E37AB4-A515-4D4C-B687-6A7C77949D24}"/>
    <cellStyle name="Total 3 2 4 2 2" xfId="30998" xr:uid="{B156299B-E339-444C-B824-649E39C28C48}"/>
    <cellStyle name="Total 3 2 5" xfId="21831" xr:uid="{508A84F0-E597-4D08-9E86-5DE35BE331C6}"/>
    <cellStyle name="Total 3 2 5 2" xfId="28018" xr:uid="{F4B8553C-9A3A-40C6-9548-F43FF29E9C0F}"/>
    <cellStyle name="Total 3 2 6" xfId="27147" xr:uid="{2737184E-9BBA-4DCF-9E17-A69F14E8B987}"/>
    <cellStyle name="Total 3 3" xfId="20904" xr:uid="{00000000-0005-0000-0000-000062530000}"/>
    <cellStyle name="Total 3 3 2" xfId="20972" xr:uid="{00000000-0005-0000-0000-000063530000}"/>
    <cellStyle name="Total 3 3 2 2" xfId="22708" xr:uid="{5CE21DE2-2655-4703-BA82-2993D08C8AE4}"/>
    <cellStyle name="Total 3 3 2 2 2" xfId="25408" xr:uid="{840DE4E8-C4D3-47D1-B53C-EDCFEA400023}"/>
    <cellStyle name="Total 3 3 2 2 2 2" xfId="30239" xr:uid="{1CA57477-13DF-4828-A62C-BD9BB35BCD46}"/>
    <cellStyle name="Total 3 3 2 2 3" xfId="28895" xr:uid="{C08A0AA1-4817-4A63-A974-FB7D4F9E25FF}"/>
    <cellStyle name="Total 3 3 2 3" xfId="24089" xr:uid="{1A1D3D6E-5257-445E-BCFA-2100BB2FAAFD}"/>
    <cellStyle name="Total 3 3 2 3 2" xfId="26284" xr:uid="{F0FBC21D-E113-4514-A481-54301A841C85}"/>
    <cellStyle name="Total 3 3 2 3 2 2" xfId="31020" xr:uid="{A7AB94BE-0B89-4D98-9FFC-1F51A1A0AF15}"/>
    <cellStyle name="Total 3 3 2 4" xfId="21853" xr:uid="{7CB568AB-4584-4C3B-97D1-4A673A38D2D2}"/>
    <cellStyle name="Total 3 3 2 4 2" xfId="28040" xr:uid="{FAD3AEC1-1A02-4A8E-A931-99DE9C034524}"/>
    <cellStyle name="Total 3 3 2 5" xfId="24553" xr:uid="{4643BB26-166E-4660-8CFB-731AAECC6D15}"/>
    <cellStyle name="Total 3 3 2 5 2" xfId="29387" xr:uid="{113FE3D7-04CD-4C11-BED8-E18E47023151}"/>
    <cellStyle name="Total 3 3 2 6" xfId="27169" xr:uid="{B4AF9A48-09E5-4489-B8AB-71B0AF8C6996}"/>
    <cellStyle name="Total 3 3 3" xfId="22687" xr:uid="{00B1755C-DCDC-4DE2-BC1E-80378D54108E}"/>
    <cellStyle name="Total 3 3 3 2" xfId="25387" xr:uid="{65AC37BD-84DF-4A4D-AFA0-60C8DC495325}"/>
    <cellStyle name="Total 3 3 3 2 2" xfId="30218" xr:uid="{2BE44DC2-69CC-4CBD-AAE3-D616284AEB3F}"/>
    <cellStyle name="Total 3 3 3 3" xfId="28874" xr:uid="{68831FB4-DAE7-450D-9330-B8D8F1763EB1}"/>
    <cellStyle name="Total 3 3 4" xfId="24068" xr:uid="{878D81CE-39A2-40F4-810F-20CF78B929B1}"/>
    <cellStyle name="Total 3 3 4 2" xfId="26263" xr:uid="{6D47F4D3-5EE4-4BA9-93EE-44F267C4AB88}"/>
    <cellStyle name="Total 3 3 4 2 2" xfId="30999" xr:uid="{5B3D2345-09FB-45D8-B6BF-0B3B5D51C1E3}"/>
    <cellStyle name="Total 3 3 5" xfId="21832" xr:uid="{19BF92AF-2E52-4089-B8ED-2A87D1471CB7}"/>
    <cellStyle name="Total 3 3 5 2" xfId="28019" xr:uid="{C1463665-5DE6-4B84-AB30-7C941E39249E}"/>
    <cellStyle name="Total 3 3 6" xfId="27148" xr:uid="{E68E55C6-F532-4B9F-9B2C-1456C81E2F2C}"/>
    <cellStyle name="Total 3 4" xfId="20974" xr:uid="{00000000-0005-0000-0000-000064530000}"/>
    <cellStyle name="Total 3 4 2" xfId="22710" xr:uid="{CB031444-586E-4A31-9550-D850B1C99081}"/>
    <cellStyle name="Total 3 4 2 2" xfId="25410" xr:uid="{9510601B-B736-41A7-872B-9BA53FF8EB2F}"/>
    <cellStyle name="Total 3 4 2 2 2" xfId="30241" xr:uid="{41CD4410-ECDA-4787-BA78-831558D154E4}"/>
    <cellStyle name="Total 3 4 2 3" xfId="28897" xr:uid="{E9ADF02A-EDCD-4C8E-A139-41C3F3F93C89}"/>
    <cellStyle name="Total 3 4 3" xfId="24091" xr:uid="{DA08DD64-EB32-4E4D-A026-F4D0075ACC08}"/>
    <cellStyle name="Total 3 4 3 2" xfId="26286" xr:uid="{98EA002F-92DF-4698-96DC-4B21EF686868}"/>
    <cellStyle name="Total 3 4 3 2 2" xfId="31022" xr:uid="{D138FFED-6150-45DE-A15B-CBC9ED7850C4}"/>
    <cellStyle name="Total 3 4 4" xfId="21855" xr:uid="{8F6CEDC3-51B6-4375-915F-B70075B7C017}"/>
    <cellStyle name="Total 3 4 4 2" xfId="28042" xr:uid="{B5E90020-D5E3-47F3-ACC1-BAC0E145F578}"/>
    <cellStyle name="Total 3 4 5" xfId="24555" xr:uid="{16B57275-046E-4FB4-8BBD-DBD114A1CE23}"/>
    <cellStyle name="Total 3 4 5 2" xfId="29389" xr:uid="{728CE4FB-F003-4FD8-89BD-704FC0031DBD}"/>
    <cellStyle name="Total 3 4 6" xfId="27171" xr:uid="{F1DDF4A5-ACFC-4118-BC09-61443EFA3979}"/>
    <cellStyle name="Total 3 5" xfId="22685" xr:uid="{025B641A-6703-4302-801C-3C8BC759D3D7}"/>
    <cellStyle name="Total 3 5 2" xfId="25385" xr:uid="{0417A85E-BF98-4772-A1D4-E7F4F2488251}"/>
    <cellStyle name="Total 3 5 2 2" xfId="30216" xr:uid="{FA932B45-CF45-4146-A5DE-AC017C615FD4}"/>
    <cellStyle name="Total 3 5 3" xfId="28872" xr:uid="{98CBB666-A039-4EC8-AB5F-3C9CEE9C2B60}"/>
    <cellStyle name="Total 3 6" xfId="24066" xr:uid="{4A835378-ADF8-4F1A-9BC4-5CDDE1ACC5A4}"/>
    <cellStyle name="Total 3 6 2" xfId="26261" xr:uid="{0C4E40CB-3652-4732-AAEE-6985566AB80B}"/>
    <cellStyle name="Total 3 6 2 2" xfId="30997" xr:uid="{9597AD67-756C-4372-9B14-F1D59A8ACD3E}"/>
    <cellStyle name="Total 3 7" xfId="21830" xr:uid="{0F57B213-1356-4836-B997-F8F0DF18B191}"/>
    <cellStyle name="Total 3 7 2" xfId="28017" xr:uid="{297CBA85-C053-4A67-AF05-9AE5FB541B28}"/>
    <cellStyle name="Total 3 8" xfId="27146" xr:uid="{68BA9AC3-DE1B-4FA9-A5B0-2802BC2EF4AF}"/>
    <cellStyle name="Total 4" xfId="20905" xr:uid="{00000000-0005-0000-0000-000065530000}"/>
    <cellStyle name="Total 4 2" xfId="20906" xr:uid="{00000000-0005-0000-0000-000066530000}"/>
    <cellStyle name="Total 4 2 2" xfId="20970" xr:uid="{00000000-0005-0000-0000-000067530000}"/>
    <cellStyle name="Total 4 2 2 2" xfId="22706" xr:uid="{F093FF69-99EF-4D97-B554-77977CE53B21}"/>
    <cellStyle name="Total 4 2 2 2 2" xfId="25406" xr:uid="{7DF57594-1026-458A-B4FF-D03C40FB2850}"/>
    <cellStyle name="Total 4 2 2 2 2 2" xfId="30237" xr:uid="{B6057156-A0E8-47C8-A6C2-CB06FA103170}"/>
    <cellStyle name="Total 4 2 2 2 3" xfId="28893" xr:uid="{7B4A5FF4-A73D-455A-A30A-8BF7D0F87DC2}"/>
    <cellStyle name="Total 4 2 2 3" xfId="24087" xr:uid="{0D7872E5-6FBD-4C9B-B920-ABED67189768}"/>
    <cellStyle name="Total 4 2 2 3 2" xfId="26282" xr:uid="{F27426D8-94DE-4A99-A1D4-545BC7930D63}"/>
    <cellStyle name="Total 4 2 2 3 2 2" xfId="31018" xr:uid="{A14E90A9-45CF-4D5C-BEDA-CE7BED322095}"/>
    <cellStyle name="Total 4 2 2 4" xfId="21851" xr:uid="{8DFF8637-840D-4155-B401-14F4733BD392}"/>
    <cellStyle name="Total 4 2 2 4 2" xfId="28038" xr:uid="{69BDF7DF-F366-4D77-BB51-0635129196F7}"/>
    <cellStyle name="Total 4 2 2 5" xfId="24551" xr:uid="{02AD5238-FFE8-4928-AFA0-2AA128DBB8D0}"/>
    <cellStyle name="Total 4 2 2 5 2" xfId="29385" xr:uid="{1E7B84DB-BD0F-4D92-B078-897F4D123BB5}"/>
    <cellStyle name="Total 4 2 2 6" xfId="27167" xr:uid="{5CF19448-FCAD-4996-9121-6B53A0D1C461}"/>
    <cellStyle name="Total 4 2 3" xfId="22689" xr:uid="{7962A294-DBB6-44F7-AB1E-7607BABF1C8B}"/>
    <cellStyle name="Total 4 2 3 2" xfId="25389" xr:uid="{34DCDA4D-AC7B-4232-8CAC-3A9C84267B0E}"/>
    <cellStyle name="Total 4 2 3 2 2" xfId="30220" xr:uid="{8F3A18C9-700C-4D27-A893-723EEB33BFFD}"/>
    <cellStyle name="Total 4 2 3 3" xfId="28876" xr:uid="{C68D9051-D9DE-41F0-BA9E-7D41C18BABF0}"/>
    <cellStyle name="Total 4 2 4" xfId="24070" xr:uid="{F05B3AD3-1CEA-46C9-8528-FE14EF3AD35D}"/>
    <cellStyle name="Total 4 2 4 2" xfId="26265" xr:uid="{AD8DAD98-C7C5-4EE8-B53D-24052D894F60}"/>
    <cellStyle name="Total 4 2 4 2 2" xfId="31001" xr:uid="{D21E7C79-9079-4A67-AA7C-B878BF129FB1}"/>
    <cellStyle name="Total 4 2 5" xfId="21834" xr:uid="{2E17C1BD-8379-4102-95A5-8FAAB74C75E0}"/>
    <cellStyle name="Total 4 2 5 2" xfId="28021" xr:uid="{A12B0ED7-1D0F-4E92-BFD8-84D21C066E92}"/>
    <cellStyle name="Total 4 2 6" xfId="27150" xr:uid="{AB253561-0855-439F-8919-A96CEF49E49D}"/>
    <cellStyle name="Total 4 3" xfId="20907" xr:uid="{00000000-0005-0000-0000-000068530000}"/>
    <cellStyle name="Total 4 3 2" xfId="20969" xr:uid="{00000000-0005-0000-0000-000069530000}"/>
    <cellStyle name="Total 4 3 2 2" xfId="22705" xr:uid="{3F4883DC-1112-4C08-AFF2-9D8E9FF53E02}"/>
    <cellStyle name="Total 4 3 2 2 2" xfId="25405" xr:uid="{1AD5CF3D-1696-4605-86FC-F46D1857A1F0}"/>
    <cellStyle name="Total 4 3 2 2 2 2" xfId="30236" xr:uid="{AFD7F38E-8D53-43C5-81FC-E8AFFB609B7E}"/>
    <cellStyle name="Total 4 3 2 2 3" xfId="28892" xr:uid="{7FD38426-6F16-4311-9D4A-CD2466137BDF}"/>
    <cellStyle name="Total 4 3 2 3" xfId="24086" xr:uid="{5FAC3A0C-5F9C-4594-BB25-E08D9842B514}"/>
    <cellStyle name="Total 4 3 2 3 2" xfId="26281" xr:uid="{E37E0D08-C18B-4FD1-83E4-544E9DF920E2}"/>
    <cellStyle name="Total 4 3 2 3 2 2" xfId="31017" xr:uid="{2AB9F256-E264-4248-B9BB-44DB45F274C9}"/>
    <cellStyle name="Total 4 3 2 4" xfId="21850" xr:uid="{BA6398BD-0565-435B-8D06-ACD6BF93C8E0}"/>
    <cellStyle name="Total 4 3 2 4 2" xfId="28037" xr:uid="{ABA75C98-54C4-4A52-A4D8-674CB205A752}"/>
    <cellStyle name="Total 4 3 2 5" xfId="24550" xr:uid="{4F836449-DD49-4084-87F5-9E089573E728}"/>
    <cellStyle name="Total 4 3 2 5 2" xfId="29384" xr:uid="{41DF7A87-60B0-44BD-9F85-5A9DCC5C67B4}"/>
    <cellStyle name="Total 4 3 2 6" xfId="27166" xr:uid="{60618FAD-A305-43CC-B701-08FFC332A1EC}"/>
    <cellStyle name="Total 4 3 3" xfId="22690" xr:uid="{100D43FC-379F-4A87-AD6A-263ED35582F2}"/>
    <cellStyle name="Total 4 3 3 2" xfId="25390" xr:uid="{B220667A-74BB-4DF1-ACCE-4A15165E6CE2}"/>
    <cellStyle name="Total 4 3 3 2 2" xfId="30221" xr:uid="{6181B653-F353-4A45-BC1C-95A1791785AD}"/>
    <cellStyle name="Total 4 3 3 3" xfId="28877" xr:uid="{48A0A43C-047C-44C6-B75B-E091CB004DE0}"/>
    <cellStyle name="Total 4 3 4" xfId="24071" xr:uid="{149735B4-D905-4A5D-A4F6-8E9441CDE0D0}"/>
    <cellStyle name="Total 4 3 4 2" xfId="26266" xr:uid="{662D37C5-23D8-46C0-9555-976E8A259033}"/>
    <cellStyle name="Total 4 3 4 2 2" xfId="31002" xr:uid="{5EA9FD7A-13D7-4328-9BAC-96E6EA044C38}"/>
    <cellStyle name="Total 4 3 5" xfId="21835" xr:uid="{273C272E-9505-4307-972A-0DF777CE5D16}"/>
    <cellStyle name="Total 4 3 5 2" xfId="28022" xr:uid="{2BF0AA8D-8779-4A99-83C1-969A2265C117}"/>
    <cellStyle name="Total 4 3 6" xfId="27151" xr:uid="{086C5B27-D146-4233-9C0D-9A5C15A8E289}"/>
    <cellStyle name="Total 4 4" xfId="20971" xr:uid="{00000000-0005-0000-0000-00006A530000}"/>
    <cellStyle name="Total 4 4 2" xfId="22707" xr:uid="{21669CC4-FF1E-4F59-8FA2-20524C5E9E9D}"/>
    <cellStyle name="Total 4 4 2 2" xfId="25407" xr:uid="{C8B95D61-98DD-481F-B5D3-DEE0A6B24089}"/>
    <cellStyle name="Total 4 4 2 2 2" xfId="30238" xr:uid="{A9B5666D-D99D-4AED-B61E-C6BD6D496AE0}"/>
    <cellStyle name="Total 4 4 2 3" xfId="28894" xr:uid="{C43E9A8F-D17A-4808-8255-034E2B220B1D}"/>
    <cellStyle name="Total 4 4 3" xfId="24088" xr:uid="{ADB86F4B-7776-4FD8-8E3A-501C515202C7}"/>
    <cellStyle name="Total 4 4 3 2" xfId="26283" xr:uid="{8AD9973F-2152-4E9D-94A4-976117D0F1E5}"/>
    <cellStyle name="Total 4 4 3 2 2" xfId="31019" xr:uid="{7368FD32-444C-4B81-A96E-2C11197A91D8}"/>
    <cellStyle name="Total 4 4 4" xfId="21852" xr:uid="{D766A386-3761-4C8C-996F-08B1824B0263}"/>
    <cellStyle name="Total 4 4 4 2" xfId="28039" xr:uid="{45CD8D2C-978E-478D-8CE9-DB516F1744C3}"/>
    <cellStyle name="Total 4 4 5" xfId="24552" xr:uid="{9B9DA87B-0E65-4F39-BB42-062C76BA4D51}"/>
    <cellStyle name="Total 4 4 5 2" xfId="29386" xr:uid="{57035198-2FE6-43FF-8449-E4B312FCF2C7}"/>
    <cellStyle name="Total 4 4 6" xfId="27168" xr:uid="{D25D2EAA-CA38-4BC4-921F-285F5D73AF7B}"/>
    <cellStyle name="Total 4 5" xfId="22688" xr:uid="{7D1BD13D-6DB5-4C56-810C-139ED2386783}"/>
    <cellStyle name="Total 4 5 2" xfId="25388" xr:uid="{897337BD-A710-4C28-A58E-57E354EADF43}"/>
    <cellStyle name="Total 4 5 2 2" xfId="30219" xr:uid="{4EC7557F-6E6A-47EE-B523-71D316E43C6D}"/>
    <cellStyle name="Total 4 5 3" xfId="28875" xr:uid="{72D06208-D090-4170-8701-B5484B249A82}"/>
    <cellStyle name="Total 4 6" xfId="24069" xr:uid="{3EAFE020-4132-423A-99B1-12E50BA24E23}"/>
    <cellStyle name="Total 4 6 2" xfId="26264" xr:uid="{2AB94FE6-E59B-4C51-9112-377105F72EA2}"/>
    <cellStyle name="Total 4 6 2 2" xfId="31000" xr:uid="{C6871F8C-A933-48B2-B114-68E8C4C6216D}"/>
    <cellStyle name="Total 4 7" xfId="21833" xr:uid="{356C0078-3907-41FB-8E3A-C8F36935CB91}"/>
    <cellStyle name="Total 4 7 2" xfId="28020" xr:uid="{830887CB-B252-4CB0-A140-155FA187A8CC}"/>
    <cellStyle name="Total 4 8" xfId="27149" xr:uid="{FA65C343-C916-47B6-899B-BC7EE379DC32}"/>
    <cellStyle name="Total 5" xfId="20908" xr:uid="{00000000-0005-0000-0000-00006B530000}"/>
    <cellStyle name="Total 5 2" xfId="20909" xr:uid="{00000000-0005-0000-0000-00006C530000}"/>
    <cellStyle name="Total 5 2 2" xfId="20967" xr:uid="{00000000-0005-0000-0000-00006D530000}"/>
    <cellStyle name="Total 5 2 2 2" xfId="22703" xr:uid="{0A836ADD-AC18-498F-B591-1164FC58C443}"/>
    <cellStyle name="Total 5 2 2 2 2" xfId="25403" xr:uid="{B976FD0F-A472-4AE7-847E-518931057689}"/>
    <cellStyle name="Total 5 2 2 2 2 2" xfId="30234" xr:uid="{1B3F0BE1-55ED-4A00-83DD-FE4D37F28C53}"/>
    <cellStyle name="Total 5 2 2 2 3" xfId="28890" xr:uid="{68C3BDA1-846F-4994-B901-43D4E0D028F7}"/>
    <cellStyle name="Total 5 2 2 3" xfId="24084" xr:uid="{30602D9B-FBF1-4E07-9539-193E3A2B2F3D}"/>
    <cellStyle name="Total 5 2 2 3 2" xfId="26279" xr:uid="{F11B47F0-251A-4AEB-A539-D6F11E883C55}"/>
    <cellStyle name="Total 5 2 2 3 2 2" xfId="31015" xr:uid="{E3300117-F992-48FD-A484-E3635CFB6834}"/>
    <cellStyle name="Total 5 2 2 4" xfId="21848" xr:uid="{92FB5810-D55A-4EF5-ACFF-949EE2EDD44C}"/>
    <cellStyle name="Total 5 2 2 4 2" xfId="28035" xr:uid="{0EE29BDE-9A68-4860-98F7-FD3CDEC6683F}"/>
    <cellStyle name="Total 5 2 2 5" xfId="24548" xr:uid="{2F5914C1-B661-4638-AB8D-09C07453CBE8}"/>
    <cellStyle name="Total 5 2 2 5 2" xfId="29382" xr:uid="{5E06D649-2594-4383-8ADE-2353DE4F1B59}"/>
    <cellStyle name="Total 5 2 2 6" xfId="27164" xr:uid="{C07AEAB2-72AA-4B2B-A492-4EDBE23CFA10}"/>
    <cellStyle name="Total 5 2 3" xfId="22692" xr:uid="{891123CD-3C32-45B2-A5D1-2B53A1338424}"/>
    <cellStyle name="Total 5 2 3 2" xfId="25392" xr:uid="{530832DF-8752-4723-B8C3-A74B02FBF7B9}"/>
    <cellStyle name="Total 5 2 3 2 2" xfId="30223" xr:uid="{46E1BC4A-D85A-4AD0-B1D9-90E0F842797C}"/>
    <cellStyle name="Total 5 2 3 3" xfId="28879" xr:uid="{5B97EAA3-7B6E-411D-B91C-C23E90511D7D}"/>
    <cellStyle name="Total 5 2 4" xfId="24073" xr:uid="{53E9037E-D294-46D6-A88D-76E7FAF2215A}"/>
    <cellStyle name="Total 5 2 4 2" xfId="26268" xr:uid="{59E79231-6A22-4BF3-9A20-38BFB1B68E33}"/>
    <cellStyle name="Total 5 2 4 2 2" xfId="31004" xr:uid="{919547D4-8D1D-4284-AE92-99156B315065}"/>
    <cellStyle name="Total 5 2 5" xfId="21837" xr:uid="{0A477C08-C4B1-48ED-AF28-87F3D60786C4}"/>
    <cellStyle name="Total 5 2 5 2" xfId="28024" xr:uid="{304B3E0E-4A8A-4D0B-B72D-79A3BAC7AF6D}"/>
    <cellStyle name="Total 5 2 6" xfId="27153" xr:uid="{DF26BD0D-26BA-4802-9193-E7BE2B9A5D34}"/>
    <cellStyle name="Total 5 3" xfId="20910" xr:uid="{00000000-0005-0000-0000-00006E530000}"/>
    <cellStyle name="Total 5 3 2" xfId="20966" xr:uid="{00000000-0005-0000-0000-00006F530000}"/>
    <cellStyle name="Total 5 3 2 2" xfId="22702" xr:uid="{0B17F6A3-7742-4B8D-8B7E-04C51181DA7E}"/>
    <cellStyle name="Total 5 3 2 2 2" xfId="25402" xr:uid="{FDC65A76-A4D8-455F-8F79-C70E8F98FE57}"/>
    <cellStyle name="Total 5 3 2 2 2 2" xfId="30233" xr:uid="{80FC124A-43E3-4643-84B7-5118C6563198}"/>
    <cellStyle name="Total 5 3 2 2 3" xfId="28889" xr:uid="{05D66B6A-6A49-4454-8B9F-FAA081F4A24B}"/>
    <cellStyle name="Total 5 3 2 3" xfId="24083" xr:uid="{B72032C4-3FE1-4C8A-AB04-299B95488B99}"/>
    <cellStyle name="Total 5 3 2 3 2" xfId="26278" xr:uid="{1C2FC95B-46E8-4A30-9679-B5B635070861}"/>
    <cellStyle name="Total 5 3 2 3 2 2" xfId="31014" xr:uid="{432BBA37-57A6-4884-A47F-5178F17C4836}"/>
    <cellStyle name="Total 5 3 2 4" xfId="21847" xr:uid="{A5E18EE7-7D6A-495F-86E7-8B31121619AF}"/>
    <cellStyle name="Total 5 3 2 4 2" xfId="28034" xr:uid="{848CD20A-09CA-456F-939A-96BC73D18B09}"/>
    <cellStyle name="Total 5 3 2 5" xfId="24547" xr:uid="{A6C288E4-51E1-4015-BCCE-411A0B9A6E4B}"/>
    <cellStyle name="Total 5 3 2 5 2" xfId="29381" xr:uid="{AFC1C627-7531-4F41-957E-70F93A985441}"/>
    <cellStyle name="Total 5 3 2 6" xfId="27163" xr:uid="{B96AD20C-E62C-466B-81E4-10F452F0BCD2}"/>
    <cellStyle name="Total 5 3 3" xfId="22693" xr:uid="{482D82D3-09B8-47F8-B939-C51AADB41122}"/>
    <cellStyle name="Total 5 3 3 2" xfId="25393" xr:uid="{FA50AA69-EA8F-40AD-8B67-030ABD01B61C}"/>
    <cellStyle name="Total 5 3 3 2 2" xfId="30224" xr:uid="{64555D0B-C2D0-406E-A222-06A88D297BFF}"/>
    <cellStyle name="Total 5 3 3 3" xfId="28880" xr:uid="{AFCDFD05-F146-46EC-8222-3AFB559D46FC}"/>
    <cellStyle name="Total 5 3 4" xfId="24074" xr:uid="{E8E52A28-8106-426D-831F-A6BF8F36CFD7}"/>
    <cellStyle name="Total 5 3 4 2" xfId="26269" xr:uid="{CC22533D-68B4-4D2F-9095-32F1CEB0E950}"/>
    <cellStyle name="Total 5 3 4 2 2" xfId="31005" xr:uid="{24A54880-A927-4063-8489-81CC4D0BF6C3}"/>
    <cellStyle name="Total 5 3 5" xfId="21838" xr:uid="{1E2D3AD3-94B7-4330-8B98-4C2CD3559DD3}"/>
    <cellStyle name="Total 5 3 5 2" xfId="28025" xr:uid="{5A914219-44C0-43B2-AB9C-7AA8180CFD30}"/>
    <cellStyle name="Total 5 3 6" xfId="27154" xr:uid="{19D95F98-BE18-49D6-BD9F-D5A7D2129642}"/>
    <cellStyle name="Total 5 4" xfId="20968" xr:uid="{00000000-0005-0000-0000-000070530000}"/>
    <cellStyle name="Total 5 4 2" xfId="22704" xr:uid="{029A4AEF-D020-403B-9BC2-FB558CE70B93}"/>
    <cellStyle name="Total 5 4 2 2" xfId="25404" xr:uid="{8908702E-B42D-4272-956B-AA59F56AD16B}"/>
    <cellStyle name="Total 5 4 2 2 2" xfId="30235" xr:uid="{6744EDCB-92EC-4753-8F96-19BD665C8D26}"/>
    <cellStyle name="Total 5 4 2 3" xfId="28891" xr:uid="{8451031A-2F1D-47BF-9158-CD6249317DE5}"/>
    <cellStyle name="Total 5 4 3" xfId="24085" xr:uid="{A75F59E5-B94D-4731-8FA0-8E47CBA9F680}"/>
    <cellStyle name="Total 5 4 3 2" xfId="26280" xr:uid="{C6C15C72-DEA2-49D0-823B-F1220307E5A1}"/>
    <cellStyle name="Total 5 4 3 2 2" xfId="31016" xr:uid="{89E217B3-DDDA-443B-9A43-491FA22AB793}"/>
    <cellStyle name="Total 5 4 4" xfId="21849" xr:uid="{080F67F1-EA5D-4F62-9638-C9A3788C255A}"/>
    <cellStyle name="Total 5 4 4 2" xfId="28036" xr:uid="{E5C7DD55-0C71-44A4-ABFE-BB17109B01AB}"/>
    <cellStyle name="Total 5 4 5" xfId="24549" xr:uid="{8FFA8521-9918-479E-AA87-38BBDD3AC213}"/>
    <cellStyle name="Total 5 4 5 2" xfId="29383" xr:uid="{C842C2CF-603A-4BC8-BA34-6E5B09A9709C}"/>
    <cellStyle name="Total 5 4 6" xfId="27165" xr:uid="{DE0EFADD-1073-4A53-8F53-4854DF0460C4}"/>
    <cellStyle name="Total 5 5" xfId="22691" xr:uid="{74E7458E-7167-4C55-9806-9A1C9F1B5F67}"/>
    <cellStyle name="Total 5 5 2" xfId="25391" xr:uid="{DCB8502C-6C2F-4694-88CE-0F7273753283}"/>
    <cellStyle name="Total 5 5 2 2" xfId="30222" xr:uid="{E47ADD05-0CE8-4348-BD15-266E3E488D9C}"/>
    <cellStyle name="Total 5 5 3" xfId="28878" xr:uid="{BFFB6133-E3DF-4B67-ACAF-8879213851BC}"/>
    <cellStyle name="Total 5 6" xfId="24072" xr:uid="{1D171EFA-677A-4249-9B63-2E391AEE694A}"/>
    <cellStyle name="Total 5 6 2" xfId="26267" xr:uid="{E6D8170F-8D2A-4135-8ED0-37CC248861F8}"/>
    <cellStyle name="Total 5 6 2 2" xfId="31003" xr:uid="{F59C52BB-FE40-49DB-9DB4-C66AEFF2A64F}"/>
    <cellStyle name="Total 5 7" xfId="21836" xr:uid="{3A608A2D-F147-431D-94D5-F9A95B0B8E7F}"/>
    <cellStyle name="Total 5 7 2" xfId="28023" xr:uid="{2CF8E698-883C-4E1B-97F7-B5AB35A338CD}"/>
    <cellStyle name="Total 5 8" xfId="27152" xr:uid="{77593B02-70EC-496E-8BB2-25A604C1A090}"/>
    <cellStyle name="Total 6" xfId="20911" xr:uid="{00000000-0005-0000-0000-000071530000}"/>
    <cellStyle name="Total 6 2" xfId="20912" xr:uid="{00000000-0005-0000-0000-000072530000}"/>
    <cellStyle name="Total 6 2 2" xfId="20964" xr:uid="{00000000-0005-0000-0000-000073530000}"/>
    <cellStyle name="Total 6 2 2 2" xfId="22700" xr:uid="{2B609C5D-FA29-4271-8C38-BF25B0AEB323}"/>
    <cellStyle name="Total 6 2 2 2 2" xfId="25400" xr:uid="{DEB9A27B-5EE1-42A3-A151-FE38D51DAEE0}"/>
    <cellStyle name="Total 6 2 2 2 2 2" xfId="30231" xr:uid="{6BA4D479-1226-4A72-A392-0606E4B58EDF}"/>
    <cellStyle name="Total 6 2 2 2 3" xfId="28887" xr:uid="{90FBB8BC-EEE0-4841-A095-100939CB0F21}"/>
    <cellStyle name="Total 6 2 2 3" xfId="24081" xr:uid="{1CFAE0BC-2EA0-4FD2-AB3A-139B1181E6E4}"/>
    <cellStyle name="Total 6 2 2 3 2" xfId="26276" xr:uid="{931326C6-C81F-487D-A428-D1A869D0B701}"/>
    <cellStyle name="Total 6 2 2 3 2 2" xfId="31012" xr:uid="{AE6E74B5-91AE-4D3D-8BA1-C335152A3485}"/>
    <cellStyle name="Total 6 2 2 4" xfId="21845" xr:uid="{6412DE21-1E6E-4B2A-998B-BB34D81F30C6}"/>
    <cellStyle name="Total 6 2 2 4 2" xfId="28032" xr:uid="{CEEBB650-5251-472C-B748-CB266A0DBAFD}"/>
    <cellStyle name="Total 6 2 2 5" xfId="24545" xr:uid="{7E334502-8C34-4522-8735-F661CFDD2BB8}"/>
    <cellStyle name="Total 6 2 2 5 2" xfId="29379" xr:uid="{BC976D2E-8260-4C3F-859D-33F053C3A88E}"/>
    <cellStyle name="Total 6 2 2 6" xfId="27161" xr:uid="{BEBD2939-1C75-4553-A74A-0B5C87141726}"/>
    <cellStyle name="Total 6 2 3" xfId="22695" xr:uid="{A7E3D16B-AC60-4204-B2E0-0CB9C15E5A95}"/>
    <cellStyle name="Total 6 2 3 2" xfId="25395" xr:uid="{D4071775-EA53-403B-936D-E71A678A7EDA}"/>
    <cellStyle name="Total 6 2 3 2 2" xfId="30226" xr:uid="{484634AF-FA03-4AE1-BD3B-8951B26847B2}"/>
    <cellStyle name="Total 6 2 3 3" xfId="28882" xr:uid="{98528121-9490-4214-8D64-607516D8AB40}"/>
    <cellStyle name="Total 6 2 4" xfId="24076" xr:uid="{478BFD0C-4D36-4551-9EA5-5E9561AFB6B8}"/>
    <cellStyle name="Total 6 2 4 2" xfId="26271" xr:uid="{E532B60F-66F9-4758-9D5B-6BAF2DF0523D}"/>
    <cellStyle name="Total 6 2 4 2 2" xfId="31007" xr:uid="{9D310334-4C38-4C90-8B31-42019A2E5970}"/>
    <cellStyle name="Total 6 2 5" xfId="21840" xr:uid="{C85DF426-E8F0-4BF0-9584-7C04AB23C40F}"/>
    <cellStyle name="Total 6 2 5 2" xfId="28027" xr:uid="{E1F1B30B-EBFF-4AB6-9DB5-4E5D0D3B72BD}"/>
    <cellStyle name="Total 6 2 6" xfId="27156" xr:uid="{0FC44D4F-D307-403F-9C2A-EBC862E71322}"/>
    <cellStyle name="Total 6 3" xfId="20913" xr:uid="{00000000-0005-0000-0000-000074530000}"/>
    <cellStyle name="Total 6 3 2" xfId="20963" xr:uid="{00000000-0005-0000-0000-000075530000}"/>
    <cellStyle name="Total 6 3 2 2" xfId="22699" xr:uid="{897E2388-545F-416A-80B0-2C3C5909381E}"/>
    <cellStyle name="Total 6 3 2 2 2" xfId="25399" xr:uid="{BBF81A8D-D78A-4CB5-929D-637C70614FE6}"/>
    <cellStyle name="Total 6 3 2 2 2 2" xfId="30230" xr:uid="{3951EE41-D3E2-427E-B570-04ECB15B3475}"/>
    <cellStyle name="Total 6 3 2 2 3" xfId="28886" xr:uid="{DD54CCDA-7A32-42EF-8439-1A705AC58320}"/>
    <cellStyle name="Total 6 3 2 3" xfId="24080" xr:uid="{D7950D3C-C783-4C57-8C72-4B53DF9E2A81}"/>
    <cellStyle name="Total 6 3 2 3 2" xfId="26275" xr:uid="{8853DEF0-0196-48F3-A5E9-D42546D434E6}"/>
    <cellStyle name="Total 6 3 2 3 2 2" xfId="31011" xr:uid="{C718D4B2-A237-4941-AADD-70A44E4A2311}"/>
    <cellStyle name="Total 6 3 2 4" xfId="21844" xr:uid="{C3EFDE39-EEC5-4ED6-81AF-6AE5129E4132}"/>
    <cellStyle name="Total 6 3 2 4 2" xfId="28031" xr:uid="{5634E80C-273F-4EC2-8F72-64BD6C32F9CB}"/>
    <cellStyle name="Total 6 3 2 5" xfId="24544" xr:uid="{99B86111-23F9-4CA7-8A69-67C2AA7E5EAD}"/>
    <cellStyle name="Total 6 3 2 5 2" xfId="29378" xr:uid="{0DBC9127-CA7B-4745-8E30-39283D7E3984}"/>
    <cellStyle name="Total 6 3 2 6" xfId="27160" xr:uid="{1AFC1713-2EE2-4906-A079-974B33E283C6}"/>
    <cellStyle name="Total 6 3 3" xfId="22696" xr:uid="{655AAF80-60C4-4F07-B598-DBCD558D8FD6}"/>
    <cellStyle name="Total 6 3 3 2" xfId="25396" xr:uid="{89C3B489-5B2C-47E0-A782-0884EF8B6D12}"/>
    <cellStyle name="Total 6 3 3 2 2" xfId="30227" xr:uid="{40E1E469-6E2F-4727-B8F3-F896034B6A36}"/>
    <cellStyle name="Total 6 3 3 3" xfId="28883" xr:uid="{8B1938F3-6B43-4ECD-BF84-7A04D14756D1}"/>
    <cellStyle name="Total 6 3 4" xfId="24077" xr:uid="{D493E944-6684-482C-A91C-3B34F114E98C}"/>
    <cellStyle name="Total 6 3 4 2" xfId="26272" xr:uid="{6F6066EF-36D2-4104-BFC4-143022DE12C0}"/>
    <cellStyle name="Total 6 3 4 2 2" xfId="31008" xr:uid="{4FA66831-C5F6-472D-80F1-47918A0D3487}"/>
    <cellStyle name="Total 6 3 5" xfId="21841" xr:uid="{C1E74DE0-E572-4920-B6F2-3B4667BB5DBF}"/>
    <cellStyle name="Total 6 3 5 2" xfId="28028" xr:uid="{77115222-884F-4DCD-B4BE-D97F1D392614}"/>
    <cellStyle name="Total 6 3 6" xfId="27157" xr:uid="{AE1CBA8D-6673-4465-9E28-6D31DF532C65}"/>
    <cellStyle name="Total 6 4" xfId="20965" xr:uid="{00000000-0005-0000-0000-000076530000}"/>
    <cellStyle name="Total 6 4 2" xfId="22701" xr:uid="{DCB4AC5F-B6BA-4D5D-84E5-67D0013441D4}"/>
    <cellStyle name="Total 6 4 2 2" xfId="25401" xr:uid="{E207722A-07EF-4735-8862-88746B5F1D26}"/>
    <cellStyle name="Total 6 4 2 2 2" xfId="30232" xr:uid="{468F6044-4E19-42A8-9E99-BF63934364C1}"/>
    <cellStyle name="Total 6 4 2 3" xfId="28888" xr:uid="{051C2122-53BD-4471-B3D7-7143404E2E8C}"/>
    <cellStyle name="Total 6 4 3" xfId="24082" xr:uid="{48A22E3C-271D-4BE1-B8B9-B0E992F93B23}"/>
    <cellStyle name="Total 6 4 3 2" xfId="26277" xr:uid="{823A2701-299E-459E-9A2C-1F38FA07E2D4}"/>
    <cellStyle name="Total 6 4 3 2 2" xfId="31013" xr:uid="{39CA8976-47E4-4918-A822-DECA6C86B680}"/>
    <cellStyle name="Total 6 4 4" xfId="21846" xr:uid="{EEF47D4C-42E6-436B-9B31-45C26B0065B9}"/>
    <cellStyle name="Total 6 4 4 2" xfId="28033" xr:uid="{3A52C123-7D44-4A3D-8D81-D2892DA4A769}"/>
    <cellStyle name="Total 6 4 5" xfId="24546" xr:uid="{9F73D7F8-3B37-4081-A5B0-B51EEAC59E9C}"/>
    <cellStyle name="Total 6 4 5 2" xfId="29380" xr:uid="{6B176BA0-7810-46F3-BFFF-8B9E380C8F17}"/>
    <cellStyle name="Total 6 4 6" xfId="27162" xr:uid="{49BE4C62-19EB-410E-8F48-95F5196667B4}"/>
    <cellStyle name="Total 6 5" xfId="22694" xr:uid="{CBBA1BDF-6B22-4D59-9A82-1572A294C41E}"/>
    <cellStyle name="Total 6 5 2" xfId="25394" xr:uid="{2528C37D-31AC-4C94-8622-088AD82B031D}"/>
    <cellStyle name="Total 6 5 2 2" xfId="30225" xr:uid="{5153CDFC-495C-46EE-BBD5-2845844326A0}"/>
    <cellStyle name="Total 6 5 3" xfId="28881" xr:uid="{2AF4521A-60A3-484B-BBCD-695794246E84}"/>
    <cellStyle name="Total 6 6" xfId="24075" xr:uid="{161E09BC-A0C8-4BA0-9E44-D77DE62B9133}"/>
    <cellStyle name="Total 6 6 2" xfId="26270" xr:uid="{04D47F66-F491-4502-97A0-C4C2DC4AC680}"/>
    <cellStyle name="Total 6 6 2 2" xfId="31006" xr:uid="{6BF24F29-AA4F-4F01-A40E-BA946875407E}"/>
    <cellStyle name="Total 6 7" xfId="21839" xr:uid="{1880D166-100A-4179-ADC5-426003B61E5B}"/>
    <cellStyle name="Total 6 7 2" xfId="28026" xr:uid="{56F32813-F798-408B-A7A1-601B5602CED0}"/>
    <cellStyle name="Total 6 8" xfId="27155" xr:uid="{C203337F-0EC2-4E4A-ABFA-E7B12EB9105B}"/>
    <cellStyle name="Total 7" xfId="20914" xr:uid="{00000000-0005-0000-0000-000077530000}"/>
    <cellStyle name="Total 7 2" xfId="20962" xr:uid="{00000000-0005-0000-0000-000078530000}"/>
    <cellStyle name="Total 7 2 2" xfId="22698" xr:uid="{20CC317F-503D-4EEB-AFC0-584586779A2B}"/>
    <cellStyle name="Total 7 2 2 2" xfId="25398" xr:uid="{60F78F16-81F7-494A-84B7-205E29FB9756}"/>
    <cellStyle name="Total 7 2 2 2 2" xfId="30229" xr:uid="{7BBD0CB5-E013-4167-B324-22722230DCA8}"/>
    <cellStyle name="Total 7 2 2 3" xfId="28885" xr:uid="{85E00B1B-E60C-40AD-8EB9-8066039B9176}"/>
    <cellStyle name="Total 7 2 3" xfId="24079" xr:uid="{18B2DC5D-0389-48B3-83AF-73795EED636A}"/>
    <cellStyle name="Total 7 2 3 2" xfId="26274" xr:uid="{510E231C-E22C-47B7-AE4C-4425583776AD}"/>
    <cellStyle name="Total 7 2 3 2 2" xfId="31010" xr:uid="{590E5F6F-39E3-45FE-A08D-7D11BE8B8325}"/>
    <cellStyle name="Total 7 2 4" xfId="21843" xr:uid="{55EEA8AF-5457-40D3-B002-43075257470B}"/>
    <cellStyle name="Total 7 2 4 2" xfId="28030" xr:uid="{7F833EC3-553C-46B2-B62E-348922CA4CA0}"/>
    <cellStyle name="Total 7 2 5" xfId="24543" xr:uid="{D16E8DF7-B03F-46DF-ABED-DA52ED6B2FDC}"/>
    <cellStyle name="Total 7 2 5 2" xfId="29377" xr:uid="{7C87B6E1-15E5-438C-9B52-EFE05D17A4BB}"/>
    <cellStyle name="Total 7 2 6" xfId="27159" xr:uid="{655A607D-09C6-4933-AAA0-B23546D4C00C}"/>
    <cellStyle name="Total 7 3" xfId="22697" xr:uid="{8B90EE6C-6477-4C87-BD40-0877E0366FFB}"/>
    <cellStyle name="Total 7 3 2" xfId="25397" xr:uid="{BDA88BA4-A49E-4D77-B109-A6A221FA09F4}"/>
    <cellStyle name="Total 7 3 2 2" xfId="30228" xr:uid="{4F12493E-112E-4FBC-B9EE-2E9DAD45725F}"/>
    <cellStyle name="Total 7 3 3" xfId="28884" xr:uid="{2FEE193A-DA5B-4EB8-BFF0-6E244CC91643}"/>
    <cellStyle name="Total 7 4" xfId="24078" xr:uid="{7020C89A-3AFC-44C2-B570-3EA1A4DFF9F5}"/>
    <cellStyle name="Total 7 4 2" xfId="26273" xr:uid="{343C9B69-3AA3-43E9-9502-4410BB068A4A}"/>
    <cellStyle name="Total 7 4 2 2" xfId="31009" xr:uid="{7BE47338-143D-465C-8D66-5895C224133F}"/>
    <cellStyle name="Total 7 5" xfId="21842" xr:uid="{F23D5432-8635-4B9D-A3CA-3C341192B160}"/>
    <cellStyle name="Total 7 5 2" xfId="28029" xr:uid="{63404AFA-28BC-4096-AE22-DCFE7C2739FB}"/>
    <cellStyle name="Total 7 6" xfId="27158" xr:uid="{3D7D5707-9FAE-4A7D-A24A-3CC8AA899FC5}"/>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2 2" xfId="23191" xr:uid="{A1685F80-D982-4075-8F9D-BE55AFE6E0F0}"/>
    <cellStyle name="Vertical 2 3" xfId="23223" xr:uid="{D61A3BEF-8BF5-4ECC-93E9-2C2694FA42E5}"/>
    <cellStyle name="Vertical 3" xfId="20922" xr:uid="{00000000-0005-0000-0000-000080530000}"/>
    <cellStyle name="Vertical 4" xfId="23190" xr:uid="{A94E46EA-59DA-467D-84C3-E3259A701283}"/>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zoomScale="80" zoomScaleNormal="80" workbookViewId="0">
      <pane xSplit="1" ySplit="7" topLeftCell="B8" activePane="bottomRight" state="frozen"/>
      <selection pane="topRight" activeCell="B1" sqref="B1"/>
      <selection pane="bottomLeft" activeCell="A8" sqref="A8"/>
      <selection pane="bottomRight" activeCell="C37" sqref="C37"/>
    </sheetView>
  </sheetViews>
  <sheetFormatPr defaultRowHeight="14.5"/>
  <cols>
    <col min="1" max="1" width="10.36328125" style="2" customWidth="1"/>
    <col min="2" max="2" width="161.36328125" customWidth="1"/>
    <col min="3" max="3" width="39.453125" customWidth="1"/>
    <col min="7" max="7" width="25" customWidth="1"/>
  </cols>
  <sheetData>
    <row r="1" spans="1:3">
      <c r="A1" s="9"/>
      <c r="B1" s="128" t="s">
        <v>254</v>
      </c>
      <c r="C1" s="50"/>
    </row>
    <row r="2" spans="1:3" s="125" customFormat="1">
      <c r="A2" s="158">
        <v>1</v>
      </c>
      <c r="B2" s="126" t="s">
        <v>255</v>
      </c>
      <c r="C2" s="389" t="s">
        <v>740</v>
      </c>
    </row>
    <row r="3" spans="1:3" s="125" customFormat="1">
      <c r="A3" s="158">
        <v>2</v>
      </c>
      <c r="B3" s="127" t="s">
        <v>256</v>
      </c>
      <c r="C3" s="389" t="s">
        <v>741</v>
      </c>
    </row>
    <row r="4" spans="1:3" s="125" customFormat="1">
      <c r="A4" s="158">
        <v>3</v>
      </c>
      <c r="B4" s="127" t="s">
        <v>257</v>
      </c>
      <c r="C4" s="389" t="s">
        <v>742</v>
      </c>
    </row>
    <row r="5" spans="1:3" s="125" customFormat="1">
      <c r="A5" s="159">
        <v>4</v>
      </c>
      <c r="B5" s="130" t="s">
        <v>258</v>
      </c>
      <c r="C5" s="389" t="s">
        <v>743</v>
      </c>
    </row>
    <row r="6" spans="1:3" s="129" customFormat="1" ht="65.25" customHeight="1">
      <c r="A6" s="752" t="s">
        <v>372</v>
      </c>
      <c r="B6" s="753"/>
      <c r="C6" s="753"/>
    </row>
    <row r="7" spans="1:3">
      <c r="A7" s="238" t="s">
        <v>327</v>
      </c>
      <c r="B7" s="239" t="s">
        <v>259</v>
      </c>
    </row>
    <row r="8" spans="1:3">
      <c r="A8" s="240">
        <v>1</v>
      </c>
      <c r="B8" s="236" t="s">
        <v>224</v>
      </c>
    </row>
    <row r="9" spans="1:3">
      <c r="A9" s="240">
        <v>2</v>
      </c>
      <c r="B9" s="236" t="s">
        <v>260</v>
      </c>
    </row>
    <row r="10" spans="1:3">
      <c r="A10" s="240">
        <v>3</v>
      </c>
      <c r="B10" s="236" t="s">
        <v>261</v>
      </c>
    </row>
    <row r="11" spans="1:3">
      <c r="A11" s="240">
        <v>4</v>
      </c>
      <c r="B11" s="236" t="s">
        <v>262</v>
      </c>
      <c r="C11" s="124"/>
    </row>
    <row r="12" spans="1:3">
      <c r="A12" s="240">
        <v>5</v>
      </c>
      <c r="B12" s="236" t="s">
        <v>188</v>
      </c>
    </row>
    <row r="13" spans="1:3">
      <c r="A13" s="240">
        <v>6</v>
      </c>
      <c r="B13" s="241" t="s">
        <v>150</v>
      </c>
    </row>
    <row r="14" spans="1:3">
      <c r="A14" s="240">
        <v>7</v>
      </c>
      <c r="B14" s="236" t="s">
        <v>263</v>
      </c>
    </row>
    <row r="15" spans="1:3">
      <c r="A15" s="240">
        <v>8</v>
      </c>
      <c r="B15" s="236" t="s">
        <v>266</v>
      </c>
    </row>
    <row r="16" spans="1:3">
      <c r="A16" s="240">
        <v>9</v>
      </c>
      <c r="B16" s="236" t="s">
        <v>89</v>
      </c>
    </row>
    <row r="17" spans="1:2">
      <c r="A17" s="242" t="s">
        <v>418</v>
      </c>
      <c r="B17" s="236" t="s">
        <v>398</v>
      </c>
    </row>
    <row r="18" spans="1:2">
      <c r="A18" s="240">
        <v>10</v>
      </c>
      <c r="B18" s="236" t="s">
        <v>269</v>
      </c>
    </row>
    <row r="19" spans="1:2">
      <c r="A19" s="240">
        <v>11</v>
      </c>
      <c r="B19" s="241" t="s">
        <v>250</v>
      </c>
    </row>
    <row r="20" spans="1:2">
      <c r="A20" s="240">
        <v>12</v>
      </c>
      <c r="B20" s="241" t="s">
        <v>247</v>
      </c>
    </row>
    <row r="21" spans="1:2">
      <c r="A21" s="240">
        <v>13</v>
      </c>
      <c r="B21" s="243" t="s">
        <v>363</v>
      </c>
    </row>
    <row r="22" spans="1:2">
      <c r="A22" s="240">
        <v>14</v>
      </c>
      <c r="B22" s="244" t="s">
        <v>392</v>
      </c>
    </row>
    <row r="23" spans="1:2">
      <c r="A23" s="245">
        <v>15</v>
      </c>
      <c r="B23" s="241" t="s">
        <v>78</v>
      </c>
    </row>
    <row r="24" spans="1:2">
      <c r="A24" s="245">
        <v>15.1</v>
      </c>
      <c r="B24" s="236" t="s">
        <v>427</v>
      </c>
    </row>
    <row r="25" spans="1:2">
      <c r="A25" s="245">
        <v>16</v>
      </c>
      <c r="B25" s="236" t="s">
        <v>495</v>
      </c>
    </row>
    <row r="26" spans="1:2">
      <c r="A26" s="245">
        <v>17</v>
      </c>
      <c r="B26" s="236" t="s">
        <v>704</v>
      </c>
    </row>
    <row r="27" spans="1:2">
      <c r="A27" s="245">
        <v>18</v>
      </c>
      <c r="B27" s="236" t="s">
        <v>713</v>
      </c>
    </row>
    <row r="28" spans="1:2">
      <c r="A28" s="245">
        <v>19</v>
      </c>
      <c r="B28" s="236" t="s">
        <v>714</v>
      </c>
    </row>
    <row r="29" spans="1:2">
      <c r="A29" s="245">
        <v>20</v>
      </c>
      <c r="B29" s="244" t="s">
        <v>590</v>
      </c>
    </row>
    <row r="30" spans="1:2">
      <c r="A30" s="245">
        <v>21</v>
      </c>
      <c r="B30" s="236" t="s">
        <v>608</v>
      </c>
    </row>
    <row r="31" spans="1:2">
      <c r="A31" s="245">
        <v>22</v>
      </c>
      <c r="B31" s="366" t="s">
        <v>625</v>
      </c>
    </row>
    <row r="32" spans="1:2" ht="26">
      <c r="A32" s="245">
        <v>23</v>
      </c>
      <c r="B32" s="366" t="s">
        <v>705</v>
      </c>
    </row>
    <row r="33" spans="1:2">
      <c r="A33" s="245">
        <v>24</v>
      </c>
      <c r="B33" s="236" t="s">
        <v>706</v>
      </c>
    </row>
    <row r="34" spans="1:2">
      <c r="A34" s="245">
        <v>25</v>
      </c>
      <c r="B34" s="236" t="s">
        <v>707</v>
      </c>
    </row>
    <row r="35" spans="1:2">
      <c r="A35" s="240">
        <v>26</v>
      </c>
      <c r="B35" s="244" t="s">
        <v>739</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headerFooter>
    <oddFooter>&amp;C_x000D_&amp;1#&amp;"Calibri"&amp;10&amp;K000000 C1 - FOR 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5"/>
  <sheetViews>
    <sheetView zoomScale="80" zoomScaleNormal="80" workbookViewId="0">
      <pane xSplit="1" ySplit="5" topLeftCell="B6" activePane="bottomRight" state="frozen"/>
      <selection pane="topRight" activeCell="B1" sqref="B1"/>
      <selection pane="bottomLeft" activeCell="A5" sqref="A5"/>
      <selection pane="bottomRight" activeCell="C6" sqref="C6:C52"/>
    </sheetView>
  </sheetViews>
  <sheetFormatPr defaultRowHeight="14.5"/>
  <cols>
    <col min="1" max="1" width="9.54296875" style="5" bestFit="1" customWidth="1"/>
    <col min="2" max="2" width="106.08984375" style="2" customWidth="1"/>
    <col min="3" max="3" width="18.453125" style="2" customWidth="1"/>
  </cols>
  <sheetData>
    <row r="1" spans="1:6">
      <c r="A1" s="13" t="s">
        <v>189</v>
      </c>
      <c r="B1" s="12" t="str">
        <f>Info!C2</f>
        <v>სს " პაშა ბანკი საქართველო"</v>
      </c>
      <c r="D1" s="2"/>
      <c r="E1" s="2"/>
      <c r="F1" s="2"/>
    </row>
    <row r="2" spans="1:6" s="16" customFormat="1" ht="15.75" customHeight="1">
      <c r="A2" s="16" t="s">
        <v>190</v>
      </c>
      <c r="B2" s="625">
        <f>'1. key ratios'!B2</f>
        <v>44651</v>
      </c>
    </row>
    <row r="3" spans="1:6" s="16" customFormat="1" ht="15.75" customHeight="1"/>
    <row r="4" spans="1:6" ht="15" thickBot="1">
      <c r="A4" s="5" t="s">
        <v>336</v>
      </c>
      <c r="B4" s="23" t="s">
        <v>89</v>
      </c>
    </row>
    <row r="5" spans="1:6">
      <c r="A5" s="81" t="s">
        <v>27</v>
      </c>
      <c r="B5" s="82"/>
      <c r="C5" s="83" t="s">
        <v>28</v>
      </c>
    </row>
    <row r="6" spans="1:6">
      <c r="A6" s="84">
        <v>1</v>
      </c>
      <c r="B6" s="40" t="s">
        <v>29</v>
      </c>
      <c r="C6" s="165">
        <f>SUM(C7:C11)</f>
        <v>94503095.599999994</v>
      </c>
    </row>
    <row r="7" spans="1:6">
      <c r="A7" s="84">
        <v>2</v>
      </c>
      <c r="B7" s="37" t="s">
        <v>30</v>
      </c>
      <c r="C7" s="444">
        <v>129000000</v>
      </c>
    </row>
    <row r="8" spans="1:6" ht="26">
      <c r="A8" s="84">
        <v>3</v>
      </c>
      <c r="B8" s="31" t="s">
        <v>31</v>
      </c>
      <c r="C8" s="444"/>
    </row>
    <row r="9" spans="1:6">
      <c r="A9" s="84">
        <v>4</v>
      </c>
      <c r="B9" s="31" t="s">
        <v>32</v>
      </c>
      <c r="C9" s="444"/>
    </row>
    <row r="10" spans="1:6">
      <c r="A10" s="84">
        <v>5</v>
      </c>
      <c r="B10" s="31" t="s">
        <v>33</v>
      </c>
      <c r="C10" s="444"/>
    </row>
    <row r="11" spans="1:6">
      <c r="A11" s="84">
        <v>6</v>
      </c>
      <c r="B11" s="38" t="s">
        <v>34</v>
      </c>
      <c r="C11" s="444">
        <v>-34496904.399999999</v>
      </c>
    </row>
    <row r="12" spans="1:6" s="4" customFormat="1">
      <c r="A12" s="84">
        <v>7</v>
      </c>
      <c r="B12" s="40" t="s">
        <v>35</v>
      </c>
      <c r="C12" s="166">
        <f>SUM(C13:C27)</f>
        <v>5162240.7</v>
      </c>
    </row>
    <row r="13" spans="1:6" s="4" customFormat="1">
      <c r="A13" s="84">
        <v>8</v>
      </c>
      <c r="B13" s="39" t="s">
        <v>36</v>
      </c>
      <c r="C13" s="443"/>
    </row>
    <row r="14" spans="1:6" s="4" customFormat="1" ht="39">
      <c r="A14" s="84">
        <v>9</v>
      </c>
      <c r="B14" s="32" t="s">
        <v>37</v>
      </c>
      <c r="C14" s="443"/>
    </row>
    <row r="15" spans="1:6" s="4" customFormat="1">
      <c r="A15" s="84">
        <v>10</v>
      </c>
      <c r="B15" s="33" t="s">
        <v>38</v>
      </c>
      <c r="C15" s="443">
        <v>5162240.7</v>
      </c>
    </row>
    <row r="16" spans="1:6" s="4" customFormat="1">
      <c r="A16" s="84">
        <v>11</v>
      </c>
      <c r="B16" s="34" t="s">
        <v>39</v>
      </c>
      <c r="C16" s="443"/>
    </row>
    <row r="17" spans="1:3" s="4" customFormat="1">
      <c r="A17" s="84">
        <v>12</v>
      </c>
      <c r="B17" s="33" t="s">
        <v>40</v>
      </c>
      <c r="C17" s="443"/>
    </row>
    <row r="18" spans="1:3" s="4" customFormat="1">
      <c r="A18" s="84">
        <v>13</v>
      </c>
      <c r="B18" s="33" t="s">
        <v>41</v>
      </c>
      <c r="C18" s="443"/>
    </row>
    <row r="19" spans="1:3" s="4" customFormat="1">
      <c r="A19" s="84">
        <v>14</v>
      </c>
      <c r="B19" s="33" t="s">
        <v>42</v>
      </c>
      <c r="C19" s="443"/>
    </row>
    <row r="20" spans="1:3" s="4" customFormat="1" ht="26">
      <c r="A20" s="84">
        <v>15</v>
      </c>
      <c r="B20" s="33" t="s">
        <v>43</v>
      </c>
      <c r="C20" s="443"/>
    </row>
    <row r="21" spans="1:3" s="4" customFormat="1" ht="26">
      <c r="A21" s="84">
        <v>16</v>
      </c>
      <c r="B21" s="32" t="s">
        <v>44</v>
      </c>
      <c r="C21" s="443"/>
    </row>
    <row r="22" spans="1:3" s="4" customFormat="1">
      <c r="A22" s="84">
        <v>17</v>
      </c>
      <c r="B22" s="85" t="s">
        <v>45</v>
      </c>
      <c r="C22" s="443"/>
    </row>
    <row r="23" spans="1:3" s="4" customFormat="1" ht="26">
      <c r="A23" s="84">
        <v>18</v>
      </c>
      <c r="B23" s="32" t="s">
        <v>46</v>
      </c>
      <c r="C23" s="443"/>
    </row>
    <row r="24" spans="1:3" s="4" customFormat="1" ht="26">
      <c r="A24" s="84">
        <v>19</v>
      </c>
      <c r="B24" s="32" t="s">
        <v>47</v>
      </c>
      <c r="C24" s="443"/>
    </row>
    <row r="25" spans="1:3" s="4" customFormat="1" ht="26">
      <c r="A25" s="84">
        <v>20</v>
      </c>
      <c r="B25" s="35" t="s">
        <v>48</v>
      </c>
      <c r="C25" s="443"/>
    </row>
    <row r="26" spans="1:3" s="4" customFormat="1" ht="26">
      <c r="A26" s="84">
        <v>21</v>
      </c>
      <c r="B26" s="35" t="s">
        <v>49</v>
      </c>
      <c r="C26" s="443"/>
    </row>
    <row r="27" spans="1:3" s="4" customFormat="1" ht="26">
      <c r="A27" s="84">
        <v>22</v>
      </c>
      <c r="B27" s="35" t="s">
        <v>50</v>
      </c>
      <c r="C27" s="443"/>
    </row>
    <row r="28" spans="1:3" s="4" customFormat="1">
      <c r="A28" s="84">
        <v>23</v>
      </c>
      <c r="B28" s="41" t="s">
        <v>24</v>
      </c>
      <c r="C28" s="166">
        <f>C6-C12</f>
        <v>89340854.899999991</v>
      </c>
    </row>
    <row r="29" spans="1:3" s="4" customFormat="1">
      <c r="A29" s="86"/>
      <c r="B29" s="36"/>
      <c r="C29" s="167"/>
    </row>
    <row r="30" spans="1:3" s="4" customFormat="1">
      <c r="A30" s="86">
        <v>24</v>
      </c>
      <c r="B30" s="41" t="s">
        <v>51</v>
      </c>
      <c r="C30" s="166">
        <f>C31+C34</f>
        <v>0</v>
      </c>
    </row>
    <row r="31" spans="1:3" s="4" customFormat="1">
      <c r="A31" s="86">
        <v>25</v>
      </c>
      <c r="B31" s="31" t="s">
        <v>52</v>
      </c>
      <c r="C31" s="168">
        <f>C32+C33</f>
        <v>0</v>
      </c>
    </row>
    <row r="32" spans="1:3" s="4" customFormat="1">
      <c r="A32" s="86">
        <v>26</v>
      </c>
      <c r="B32" s="122" t="s">
        <v>53</v>
      </c>
      <c r="C32" s="167"/>
    </row>
    <row r="33" spans="1:3" s="4" customFormat="1">
      <c r="A33" s="86">
        <v>27</v>
      </c>
      <c r="B33" s="122" t="s">
        <v>54</v>
      </c>
      <c r="C33" s="167"/>
    </row>
    <row r="34" spans="1:3" s="4" customFormat="1">
      <c r="A34" s="86">
        <v>28</v>
      </c>
      <c r="B34" s="31" t="s">
        <v>55</v>
      </c>
      <c r="C34" s="167"/>
    </row>
    <row r="35" spans="1:3" s="4" customFormat="1">
      <c r="A35" s="86">
        <v>29</v>
      </c>
      <c r="B35" s="41" t="s">
        <v>56</v>
      </c>
      <c r="C35" s="166">
        <f>SUM(C36:C40)</f>
        <v>0</v>
      </c>
    </row>
    <row r="36" spans="1:3" s="4" customFormat="1">
      <c r="A36" s="86">
        <v>30</v>
      </c>
      <c r="B36" s="32" t="s">
        <v>57</v>
      </c>
      <c r="C36" s="167"/>
    </row>
    <row r="37" spans="1:3" s="4" customFormat="1">
      <c r="A37" s="86">
        <v>31</v>
      </c>
      <c r="B37" s="33" t="s">
        <v>58</v>
      </c>
      <c r="C37" s="167"/>
    </row>
    <row r="38" spans="1:3" s="4" customFormat="1" ht="26">
      <c r="A38" s="86">
        <v>32</v>
      </c>
      <c r="B38" s="32" t="s">
        <v>59</v>
      </c>
      <c r="C38" s="167"/>
    </row>
    <row r="39" spans="1:3" s="4" customFormat="1" ht="26">
      <c r="A39" s="86">
        <v>33</v>
      </c>
      <c r="B39" s="32" t="s">
        <v>47</v>
      </c>
      <c r="C39" s="167"/>
    </row>
    <row r="40" spans="1:3" s="4" customFormat="1" ht="26">
      <c r="A40" s="86">
        <v>34</v>
      </c>
      <c r="B40" s="35" t="s">
        <v>60</v>
      </c>
      <c r="C40" s="167"/>
    </row>
    <row r="41" spans="1:3" s="4" customFormat="1">
      <c r="A41" s="86">
        <v>35</v>
      </c>
      <c r="B41" s="41" t="s">
        <v>25</v>
      </c>
      <c r="C41" s="166">
        <f>C30-C35</f>
        <v>0</v>
      </c>
    </row>
    <row r="42" spans="1:3" s="4" customFormat="1">
      <c r="A42" s="86"/>
      <c r="B42" s="36"/>
      <c r="C42" s="167"/>
    </row>
    <row r="43" spans="1:3" s="4" customFormat="1">
      <c r="A43" s="86">
        <v>36</v>
      </c>
      <c r="B43" s="42" t="s">
        <v>61</v>
      </c>
      <c r="C43" s="166">
        <f>SUM(C44:C46)</f>
        <v>24102027.491900001</v>
      </c>
    </row>
    <row r="44" spans="1:3" s="4" customFormat="1">
      <c r="A44" s="86">
        <v>37</v>
      </c>
      <c r="B44" s="31" t="s">
        <v>62</v>
      </c>
      <c r="C44" s="443">
        <v>18614593.647300001</v>
      </c>
    </row>
    <row r="45" spans="1:3" s="4" customFormat="1">
      <c r="A45" s="86">
        <v>38</v>
      </c>
      <c r="B45" s="31" t="s">
        <v>63</v>
      </c>
      <c r="C45" s="443"/>
    </row>
    <row r="46" spans="1:3" s="4" customFormat="1">
      <c r="A46" s="86">
        <v>39</v>
      </c>
      <c r="B46" s="31" t="s">
        <v>64</v>
      </c>
      <c r="C46" s="443">
        <v>5487433.8446000004</v>
      </c>
    </row>
    <row r="47" spans="1:3" s="4" customFormat="1">
      <c r="A47" s="86">
        <v>40</v>
      </c>
      <c r="B47" s="42" t="s">
        <v>65</v>
      </c>
      <c r="C47" s="166">
        <f>SUM(C48:C51)</f>
        <v>0</v>
      </c>
    </row>
    <row r="48" spans="1:3" s="4" customFormat="1">
      <c r="A48" s="86">
        <v>41</v>
      </c>
      <c r="B48" s="32" t="s">
        <v>66</v>
      </c>
      <c r="C48" s="167"/>
    </row>
    <row r="49" spans="1:3" s="4" customFormat="1">
      <c r="A49" s="86">
        <v>42</v>
      </c>
      <c r="B49" s="33" t="s">
        <v>67</v>
      </c>
      <c r="C49" s="167"/>
    </row>
    <row r="50" spans="1:3" s="4" customFormat="1" ht="26">
      <c r="A50" s="86">
        <v>43</v>
      </c>
      <c r="B50" s="32" t="s">
        <v>68</v>
      </c>
      <c r="C50" s="167"/>
    </row>
    <row r="51" spans="1:3" s="4" customFormat="1" ht="26">
      <c r="A51" s="86">
        <v>44</v>
      </c>
      <c r="B51" s="32" t="s">
        <v>47</v>
      </c>
      <c r="C51" s="167"/>
    </row>
    <row r="52" spans="1:3" s="4" customFormat="1" ht="15" thickBot="1">
      <c r="A52" s="87">
        <v>45</v>
      </c>
      <c r="B52" s="88" t="s">
        <v>26</v>
      </c>
      <c r="C52" s="169">
        <f>C43-C47</f>
        <v>24102027.491900001</v>
      </c>
    </row>
    <row r="55" spans="1:3">
      <c r="B55" s="2" t="s">
        <v>226</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headerFooter>
    <oddFooter>&amp;C_x000D_&amp;1#&amp;"Calibri"&amp;10&amp;K000000 C1 - FOR INTERNAL USE ONLY</oddFooter>
  </headerFooter>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zoomScale="80" zoomScaleNormal="80" workbookViewId="0">
      <selection activeCell="C19" sqref="C19:D21"/>
    </sheetView>
  </sheetViews>
  <sheetFormatPr defaultColWidth="9.36328125" defaultRowHeight="13"/>
  <cols>
    <col min="1" max="1" width="10.6328125" style="207" bestFit="1" customWidth="1"/>
    <col min="2" max="2" width="59" style="207" customWidth="1"/>
    <col min="3" max="3" width="16.6328125" style="207" bestFit="1" customWidth="1"/>
    <col min="4" max="4" width="22.36328125" style="207" customWidth="1"/>
    <col min="5" max="16384" width="9.36328125" style="207"/>
  </cols>
  <sheetData>
    <row r="1" spans="1:4" ht="13.5">
      <c r="A1" s="13" t="s">
        <v>189</v>
      </c>
      <c r="B1" s="12" t="str">
        <f>Info!C2</f>
        <v>სს " პაშა ბანკი საქართველო"</v>
      </c>
    </row>
    <row r="2" spans="1:4" s="16" customFormat="1" ht="15.75" customHeight="1">
      <c r="A2" s="16" t="s">
        <v>190</v>
      </c>
      <c r="B2" s="625">
        <f>'1. key ratios'!B2</f>
        <v>44651</v>
      </c>
    </row>
    <row r="3" spans="1:4" s="16" customFormat="1" ht="15.75" customHeight="1"/>
    <row r="4" spans="1:4" ht="13.5" thickBot="1">
      <c r="A4" s="208" t="s">
        <v>397</v>
      </c>
      <c r="B4" s="230" t="s">
        <v>398</v>
      </c>
    </row>
    <row r="5" spans="1:4" s="231" customFormat="1">
      <c r="A5" s="772" t="s">
        <v>399</v>
      </c>
      <c r="B5" s="773"/>
      <c r="C5" s="220" t="s">
        <v>400</v>
      </c>
      <c r="D5" s="221" t="s">
        <v>401</v>
      </c>
    </row>
    <row r="6" spans="1:4" s="232" customFormat="1">
      <c r="A6" s="222">
        <v>1</v>
      </c>
      <c r="B6" s="223" t="s">
        <v>402</v>
      </c>
      <c r="C6" s="223"/>
      <c r="D6" s="224"/>
    </row>
    <row r="7" spans="1:4" s="232" customFormat="1">
      <c r="A7" s="225" t="s">
        <v>403</v>
      </c>
      <c r="B7" s="226" t="s">
        <v>404</v>
      </c>
      <c r="C7" s="271">
        <v>4.4999999999999998E-2</v>
      </c>
      <c r="D7" s="442">
        <f>C7*'5. RWA'!$C$13</f>
        <v>22208450.524323251</v>
      </c>
    </row>
    <row r="8" spans="1:4" s="232" customFormat="1">
      <c r="A8" s="225" t="s">
        <v>405</v>
      </c>
      <c r="B8" s="226" t="s">
        <v>406</v>
      </c>
      <c r="C8" s="272">
        <v>0.06</v>
      </c>
      <c r="D8" s="442">
        <f>C8*'5. RWA'!$C$13</f>
        <v>29611267.365764335</v>
      </c>
    </row>
    <row r="9" spans="1:4" s="232" customFormat="1">
      <c r="A9" s="225" t="s">
        <v>407</v>
      </c>
      <c r="B9" s="226" t="s">
        <v>408</v>
      </c>
      <c r="C9" s="272">
        <v>0.08</v>
      </c>
      <c r="D9" s="442">
        <f>C9*'5. RWA'!$C$13</f>
        <v>39481689.821019113</v>
      </c>
    </row>
    <row r="10" spans="1:4" s="232" customFormat="1">
      <c r="A10" s="222" t="s">
        <v>409</v>
      </c>
      <c r="B10" s="223" t="s">
        <v>410</v>
      </c>
      <c r="C10" s="273"/>
      <c r="D10" s="441"/>
    </row>
    <row r="11" spans="1:4" s="233" customFormat="1">
      <c r="A11" s="227" t="s">
        <v>411</v>
      </c>
      <c r="B11" s="228" t="s">
        <v>473</v>
      </c>
      <c r="C11" s="274">
        <v>2.5000000000000001E-2</v>
      </c>
      <c r="D11" s="440">
        <f>C11*'5. RWA'!$C$13</f>
        <v>12338028.069068475</v>
      </c>
    </row>
    <row r="12" spans="1:4" s="233" customFormat="1">
      <c r="A12" s="227" t="s">
        <v>412</v>
      </c>
      <c r="B12" s="228" t="s">
        <v>413</v>
      </c>
      <c r="C12" s="274">
        <v>0</v>
      </c>
      <c r="D12" s="440">
        <f>C12*'5. RWA'!$C$13</f>
        <v>0</v>
      </c>
    </row>
    <row r="13" spans="1:4" s="233" customFormat="1">
      <c r="A13" s="227" t="s">
        <v>414</v>
      </c>
      <c r="B13" s="228" t="s">
        <v>415</v>
      </c>
      <c r="C13" s="274"/>
      <c r="D13" s="440">
        <f>C13*'5. RWA'!$C$13</f>
        <v>0</v>
      </c>
    </row>
    <row r="14" spans="1:4" s="232" customFormat="1">
      <c r="A14" s="222" t="s">
        <v>416</v>
      </c>
      <c r="B14" s="223" t="s">
        <v>471</v>
      </c>
      <c r="C14" s="275"/>
      <c r="D14" s="441"/>
    </row>
    <row r="15" spans="1:4" s="232" customFormat="1">
      <c r="A15" s="237" t="s">
        <v>419</v>
      </c>
      <c r="B15" s="228" t="s">
        <v>472</v>
      </c>
      <c r="C15" s="576">
        <v>4.1971906845861141E-2</v>
      </c>
      <c r="D15" s="440">
        <f>C15*'5. RWA'!$C$13</f>
        <v>20714022.591062479</v>
      </c>
    </row>
    <row r="16" spans="1:4" s="232" customFormat="1">
      <c r="A16" s="237" t="s">
        <v>420</v>
      </c>
      <c r="B16" s="228" t="s">
        <v>422</v>
      </c>
      <c r="C16" s="576">
        <v>5.6045521259627439E-2</v>
      </c>
      <c r="D16" s="440">
        <f>C16*'5. RWA'!$C$13</f>
        <v>27659648.577874288</v>
      </c>
    </row>
    <row r="17" spans="1:6" s="232" customFormat="1">
      <c r="A17" s="237" t="s">
        <v>421</v>
      </c>
      <c r="B17" s="228" t="s">
        <v>469</v>
      </c>
      <c r="C17" s="576">
        <v>8.7185792213435684E-2</v>
      </c>
      <c r="D17" s="440">
        <f>C17*'5. RWA'!$C$13</f>
        <v>43028030.06213364</v>
      </c>
    </row>
    <row r="18" spans="1:6" s="231" customFormat="1">
      <c r="A18" s="774" t="s">
        <v>470</v>
      </c>
      <c r="B18" s="775"/>
      <c r="C18" s="276" t="s">
        <v>400</v>
      </c>
      <c r="D18" s="439" t="s">
        <v>401</v>
      </c>
    </row>
    <row r="19" spans="1:6" s="232" customFormat="1">
      <c r="A19" s="229">
        <v>4</v>
      </c>
      <c r="B19" s="228" t="s">
        <v>24</v>
      </c>
      <c r="C19" s="274">
        <f>C7+C11+C12+C13+C15</f>
        <v>0.11197190684586114</v>
      </c>
      <c r="D19" s="442">
        <f>C19*'5. RWA'!$C$13</f>
        <v>55260501.184454203</v>
      </c>
    </row>
    <row r="20" spans="1:6" s="232" customFormat="1">
      <c r="A20" s="229">
        <v>5</v>
      </c>
      <c r="B20" s="228" t="s">
        <v>90</v>
      </c>
      <c r="C20" s="274">
        <f>C8+C11+C12+C13+C16</f>
        <v>0.14104552125962744</v>
      </c>
      <c r="D20" s="442">
        <f>C20*'5. RWA'!$C$13</f>
        <v>69608944.012707099</v>
      </c>
    </row>
    <row r="21" spans="1:6" s="232" customFormat="1" ht="13.5" thickBot="1">
      <c r="A21" s="234" t="s">
        <v>417</v>
      </c>
      <c r="B21" s="235" t="s">
        <v>89</v>
      </c>
      <c r="C21" s="277">
        <f>C9+C11+C12+C13+C17</f>
        <v>0.19218579221343568</v>
      </c>
      <c r="D21" s="601">
        <f>C21*'5. RWA'!$C$13</f>
        <v>94847747.95222123</v>
      </c>
    </row>
    <row r="22" spans="1:6">
      <c r="F22" s="208"/>
    </row>
    <row r="23" spans="1:6" ht="65">
      <c r="B23" s="18" t="s">
        <v>474</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headerFooter>
    <oddFooter>&amp;C_x000D_&amp;1#&amp;"Calibri"&amp;10&amp;K000000 C1 - FOR 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5"/>
  <sheetViews>
    <sheetView zoomScale="80" zoomScaleNormal="80" workbookViewId="0">
      <pane xSplit="1" ySplit="5" topLeftCell="B6" activePane="bottomRight" state="frozen"/>
      <selection pane="topRight" activeCell="B1" sqref="B1"/>
      <selection pane="bottomLeft" activeCell="A5" sqref="A5"/>
      <selection pane="bottomRight" activeCell="C1" sqref="C1:C1048576"/>
    </sheetView>
  </sheetViews>
  <sheetFormatPr defaultRowHeight="14.5"/>
  <cols>
    <col min="1" max="1" width="10.6328125" style="28" customWidth="1"/>
    <col min="2" max="2" width="75.36328125" style="28" customWidth="1"/>
    <col min="3" max="3" width="32.6328125" style="28" customWidth="1"/>
    <col min="4" max="4" width="31" style="28" customWidth="1"/>
    <col min="5" max="5" width="9.453125" customWidth="1"/>
    <col min="6" max="6" width="13.90625" bestFit="1" customWidth="1"/>
    <col min="8" max="8" width="12.36328125" bestFit="1" customWidth="1"/>
  </cols>
  <sheetData>
    <row r="1" spans="1:8">
      <c r="A1" s="13" t="s">
        <v>189</v>
      </c>
      <c r="B1" s="15" t="str">
        <f>Info!C2</f>
        <v>სს " პაშა ბანკი საქართველო"</v>
      </c>
      <c r="E1" s="2"/>
      <c r="F1" s="2"/>
    </row>
    <row r="2" spans="1:8" s="16" customFormat="1" ht="15.75" customHeight="1">
      <c r="A2" s="16" t="s">
        <v>190</v>
      </c>
      <c r="B2" s="625">
        <f>'1. key ratios'!B2</f>
        <v>44651</v>
      </c>
    </row>
    <row r="3" spans="1:8" s="16" customFormat="1" ht="15.75" customHeight="1">
      <c r="A3" s="21"/>
    </row>
    <row r="4" spans="1:8" s="16" customFormat="1" ht="15.75" customHeight="1" thickBot="1">
      <c r="A4" s="16" t="s">
        <v>337</v>
      </c>
      <c r="B4" s="143" t="s">
        <v>269</v>
      </c>
      <c r="D4" s="145" t="s">
        <v>94</v>
      </c>
    </row>
    <row r="5" spans="1:8" ht="65">
      <c r="A5" s="96" t="s">
        <v>27</v>
      </c>
      <c r="B5" s="97" t="s">
        <v>232</v>
      </c>
      <c r="C5" s="98" t="s">
        <v>237</v>
      </c>
      <c r="D5" s="144" t="s">
        <v>270</v>
      </c>
    </row>
    <row r="6" spans="1:8">
      <c r="A6" s="376">
        <v>1</v>
      </c>
      <c r="B6" s="43" t="s">
        <v>155</v>
      </c>
      <c r="C6" s="170">
        <v>5608118.9744999995</v>
      </c>
      <c r="D6" s="89"/>
      <c r="E6" s="7"/>
    </row>
    <row r="7" spans="1:8">
      <c r="A7" s="376">
        <v>2</v>
      </c>
      <c r="B7" s="44" t="s">
        <v>156</v>
      </c>
      <c r="C7" s="171">
        <v>35489221.7469</v>
      </c>
      <c r="D7" s="536"/>
      <c r="E7" s="7"/>
    </row>
    <row r="8" spans="1:8">
      <c r="A8" s="376">
        <v>3</v>
      </c>
      <c r="B8" s="44" t="s">
        <v>157</v>
      </c>
      <c r="C8" s="171">
        <v>56745873.633200005</v>
      </c>
      <c r="D8" s="536"/>
      <c r="E8" s="7"/>
    </row>
    <row r="9" spans="1:8">
      <c r="A9" s="376">
        <v>4</v>
      </c>
      <c r="B9" s="44" t="s">
        <v>186</v>
      </c>
      <c r="C9" s="171">
        <v>0</v>
      </c>
      <c r="D9" s="536"/>
      <c r="E9" s="7"/>
    </row>
    <row r="10" spans="1:8">
      <c r="A10" s="376">
        <v>5</v>
      </c>
      <c r="B10" s="44" t="s">
        <v>158</v>
      </c>
      <c r="C10" s="171">
        <v>44639874.131999999</v>
      </c>
      <c r="D10" s="536"/>
      <c r="E10" s="7"/>
    </row>
    <row r="11" spans="1:8">
      <c r="A11" s="376">
        <v>6.1</v>
      </c>
      <c r="B11" s="44" t="s">
        <v>159</v>
      </c>
      <c r="C11" s="553">
        <v>328351002.26489997</v>
      </c>
      <c r="D11" s="90"/>
      <c r="E11" s="8"/>
    </row>
    <row r="12" spans="1:8">
      <c r="A12" s="376">
        <v>6.2</v>
      </c>
      <c r="B12" s="45" t="s">
        <v>160</v>
      </c>
      <c r="C12" s="553">
        <v>-20585767.974100001</v>
      </c>
      <c r="D12" s="90"/>
      <c r="E12" s="8"/>
    </row>
    <row r="13" spans="1:8">
      <c r="A13" s="376" t="s">
        <v>370</v>
      </c>
      <c r="B13" s="46" t="s">
        <v>371</v>
      </c>
      <c r="C13" s="660">
        <v>5013142.2630000003</v>
      </c>
      <c r="D13" s="160" t="s">
        <v>766</v>
      </c>
      <c r="E13" s="8"/>
      <c r="F13" s="658"/>
      <c r="H13" s="659"/>
    </row>
    <row r="14" spans="1:8">
      <c r="A14" s="376" t="s">
        <v>493</v>
      </c>
      <c r="B14" s="46" t="s">
        <v>482</v>
      </c>
      <c r="C14" s="553"/>
      <c r="D14" s="90"/>
      <c r="E14" s="8"/>
    </row>
    <row r="15" spans="1:8">
      <c r="A15" s="376">
        <v>6</v>
      </c>
      <c r="B15" s="44" t="s">
        <v>161</v>
      </c>
      <c r="C15" s="555">
        <f>C11+C12</f>
        <v>307765234.29079998</v>
      </c>
      <c r="D15" s="90"/>
      <c r="E15" s="7"/>
    </row>
    <row r="16" spans="1:8">
      <c r="A16" s="376">
        <v>7</v>
      </c>
      <c r="B16" s="44" t="s">
        <v>162</v>
      </c>
      <c r="C16" s="171">
        <v>2376942.1666000001</v>
      </c>
      <c r="D16" s="536"/>
      <c r="E16" s="7"/>
    </row>
    <row r="17" spans="1:5">
      <c r="A17" s="376">
        <v>8</v>
      </c>
      <c r="B17" s="44" t="s">
        <v>163</v>
      </c>
      <c r="C17" s="171">
        <v>232301</v>
      </c>
      <c r="D17" s="536"/>
      <c r="E17" s="7"/>
    </row>
    <row r="18" spans="1:5">
      <c r="A18" s="376">
        <v>9</v>
      </c>
      <c r="B18" s="44" t="s">
        <v>164</v>
      </c>
      <c r="C18" s="171"/>
      <c r="D18" s="536"/>
      <c r="E18" s="7"/>
    </row>
    <row r="19" spans="1:5" s="537" customFormat="1">
      <c r="A19" s="376">
        <v>9.1</v>
      </c>
      <c r="B19" s="438" t="s">
        <v>246</v>
      </c>
      <c r="C19" s="553"/>
      <c r="D19" s="536"/>
      <c r="E19" s="523"/>
    </row>
    <row r="20" spans="1:5" s="537" customFormat="1">
      <c r="A20" s="376">
        <v>9.1999999999999993</v>
      </c>
      <c r="B20" s="438" t="s">
        <v>236</v>
      </c>
      <c r="C20" s="553"/>
      <c r="D20" s="536"/>
      <c r="E20" s="523"/>
    </row>
    <row r="21" spans="1:5" s="537" customFormat="1">
      <c r="A21" s="376">
        <v>9.3000000000000007</v>
      </c>
      <c r="B21" s="438" t="s">
        <v>235</v>
      </c>
      <c r="C21" s="553"/>
      <c r="D21" s="536"/>
      <c r="E21" s="523"/>
    </row>
    <row r="22" spans="1:5">
      <c r="A22" s="376">
        <v>10</v>
      </c>
      <c r="B22" s="44" t="s">
        <v>165</v>
      </c>
      <c r="C22" s="171">
        <v>13455454.789999999</v>
      </c>
      <c r="D22" s="536"/>
      <c r="E22" s="7"/>
    </row>
    <row r="23" spans="1:5">
      <c r="A23" s="376">
        <v>10.1</v>
      </c>
      <c r="B23" s="46" t="s">
        <v>234</v>
      </c>
      <c r="C23" s="171">
        <v>5162240.7</v>
      </c>
      <c r="D23" s="160" t="s">
        <v>344</v>
      </c>
      <c r="E23" s="7"/>
    </row>
    <row r="24" spans="1:5">
      <c r="A24" s="376">
        <v>11</v>
      </c>
      <c r="B24" s="47" t="s">
        <v>166</v>
      </c>
      <c r="C24" s="172">
        <v>4136078.52</v>
      </c>
      <c r="D24" s="91"/>
      <c r="E24" s="7"/>
    </row>
    <row r="25" spans="1:5">
      <c r="A25" s="376">
        <v>12</v>
      </c>
      <c r="B25" s="654" t="s">
        <v>167</v>
      </c>
      <c r="C25" s="554">
        <f>SUM(C6:C10,C15:C18,C22,C24)</f>
        <v>470449099.25400001</v>
      </c>
      <c r="D25" s="655"/>
      <c r="E25" s="6"/>
    </row>
    <row r="26" spans="1:5">
      <c r="A26" s="376">
        <v>13</v>
      </c>
      <c r="B26" s="44" t="s">
        <v>168</v>
      </c>
      <c r="C26" s="173">
        <v>76363971.036599994</v>
      </c>
      <c r="D26" s="92"/>
      <c r="E26" s="7"/>
    </row>
    <row r="27" spans="1:5">
      <c r="A27" s="376">
        <v>14</v>
      </c>
      <c r="B27" s="44" t="s">
        <v>169</v>
      </c>
      <c r="C27" s="171">
        <v>50421979.968400002</v>
      </c>
      <c r="D27" s="536"/>
      <c r="E27" s="7"/>
    </row>
    <row r="28" spans="1:5">
      <c r="A28" s="376">
        <v>15</v>
      </c>
      <c r="B28" s="44" t="s">
        <v>170</v>
      </c>
      <c r="C28" s="171">
        <v>2098672.8958000001</v>
      </c>
      <c r="D28" s="536"/>
      <c r="E28" s="7"/>
    </row>
    <row r="29" spans="1:5">
      <c r="A29" s="376">
        <v>16</v>
      </c>
      <c r="B29" s="44" t="s">
        <v>171</v>
      </c>
      <c r="C29" s="171">
        <v>165685141.31829998</v>
      </c>
      <c r="D29" s="536"/>
      <c r="E29" s="7"/>
    </row>
    <row r="30" spans="1:5">
      <c r="A30" s="376">
        <v>17</v>
      </c>
      <c r="B30" s="44" t="s">
        <v>172</v>
      </c>
      <c r="C30" s="171"/>
      <c r="D30" s="536"/>
      <c r="E30" s="7"/>
    </row>
    <row r="31" spans="1:5">
      <c r="A31" s="376">
        <v>18</v>
      </c>
      <c r="B31" s="44" t="s">
        <v>173</v>
      </c>
      <c r="C31" s="171">
        <v>35506500</v>
      </c>
      <c r="D31" s="536"/>
      <c r="E31" s="7"/>
    </row>
    <row r="32" spans="1:5">
      <c r="A32" s="376">
        <v>19</v>
      </c>
      <c r="B32" s="44" t="s">
        <v>174</v>
      </c>
      <c r="C32" s="171">
        <v>2093204.4185000001</v>
      </c>
      <c r="D32" s="536"/>
      <c r="E32" s="7"/>
    </row>
    <row r="33" spans="1:5">
      <c r="A33" s="376">
        <v>20</v>
      </c>
      <c r="B33" s="44" t="s">
        <v>96</v>
      </c>
      <c r="C33" s="171">
        <v>12763534.031500001</v>
      </c>
      <c r="D33" s="536"/>
      <c r="E33" s="7"/>
    </row>
    <row r="34" spans="1:5">
      <c r="A34" s="376">
        <v>20.100000000000001</v>
      </c>
      <c r="B34" s="48" t="s">
        <v>716</v>
      </c>
      <c r="C34" s="661">
        <v>474291.58159999998</v>
      </c>
      <c r="D34" s="160" t="s">
        <v>766</v>
      </c>
      <c r="E34" s="7"/>
    </row>
    <row r="35" spans="1:5">
      <c r="A35" s="376">
        <v>21</v>
      </c>
      <c r="B35" s="47" t="s">
        <v>175</v>
      </c>
      <c r="C35" s="653">
        <v>31013000</v>
      </c>
      <c r="D35" s="656"/>
      <c r="E35" s="7"/>
    </row>
    <row r="36" spans="1:5">
      <c r="A36" s="376">
        <v>21.1</v>
      </c>
      <c r="B36" s="48" t="s">
        <v>715</v>
      </c>
      <c r="C36" s="657">
        <v>18614593.647300001</v>
      </c>
      <c r="D36" s="160" t="s">
        <v>765</v>
      </c>
      <c r="E36" s="7"/>
    </row>
    <row r="37" spans="1:5">
      <c r="A37" s="376">
        <v>22</v>
      </c>
      <c r="B37" s="654" t="s">
        <v>176</v>
      </c>
      <c r="C37" s="554">
        <f>SUM(C26:C33)+C35</f>
        <v>375946003.66909999</v>
      </c>
      <c r="D37" s="655"/>
      <c r="E37" s="6"/>
    </row>
    <row r="38" spans="1:5">
      <c r="A38" s="376">
        <v>23</v>
      </c>
      <c r="B38" s="47" t="s">
        <v>177</v>
      </c>
      <c r="C38" s="171">
        <v>129000000</v>
      </c>
      <c r="D38" s="160" t="s">
        <v>763</v>
      </c>
      <c r="E38" s="7"/>
    </row>
    <row r="39" spans="1:5">
      <c r="A39" s="376">
        <v>24</v>
      </c>
      <c r="B39" s="47" t="s">
        <v>178</v>
      </c>
      <c r="C39" s="171"/>
      <c r="D39" s="536"/>
      <c r="E39" s="7"/>
    </row>
    <row r="40" spans="1:5">
      <c r="A40" s="376">
        <v>25</v>
      </c>
      <c r="B40" s="47" t="s">
        <v>233</v>
      </c>
      <c r="C40" s="171"/>
      <c r="D40" s="536"/>
      <c r="E40" s="7"/>
    </row>
    <row r="41" spans="1:5">
      <c r="A41" s="376">
        <v>26</v>
      </c>
      <c r="B41" s="47" t="s">
        <v>180</v>
      </c>
      <c r="C41" s="171"/>
      <c r="D41" s="536"/>
      <c r="E41" s="7"/>
    </row>
    <row r="42" spans="1:5">
      <c r="A42" s="376">
        <v>27</v>
      </c>
      <c r="B42" s="47" t="s">
        <v>181</v>
      </c>
      <c r="C42" s="171"/>
      <c r="D42" s="536"/>
      <c r="E42" s="7"/>
    </row>
    <row r="43" spans="1:5">
      <c r="A43" s="376">
        <v>28</v>
      </c>
      <c r="B43" s="47" t="s">
        <v>182</v>
      </c>
      <c r="C43" s="171">
        <v>-34496904.399999999</v>
      </c>
      <c r="D43" s="160" t="s">
        <v>764</v>
      </c>
      <c r="E43" s="7"/>
    </row>
    <row r="44" spans="1:5">
      <c r="A44" s="376">
        <v>29</v>
      </c>
      <c r="B44" s="47" t="s">
        <v>36</v>
      </c>
      <c r="C44" s="171"/>
      <c r="D44" s="536"/>
      <c r="E44" s="7"/>
    </row>
    <row r="45" spans="1:5" ht="15" thickBot="1">
      <c r="A45" s="93">
        <v>30</v>
      </c>
      <c r="B45" s="94" t="s">
        <v>183</v>
      </c>
      <c r="C45" s="174">
        <f>SUM(C38:C44)</f>
        <v>94503095.599999994</v>
      </c>
      <c r="D45" s="95"/>
      <c r="E45" s="6"/>
    </row>
  </sheetData>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80" zoomScaleNormal="80" workbookViewId="0">
      <pane xSplit="2" ySplit="7" topLeftCell="P8" activePane="bottomRight" state="frozen"/>
      <selection pane="topRight" activeCell="C1" sqref="C1"/>
      <selection pane="bottomLeft" activeCell="A8" sqref="A8"/>
      <selection pane="bottomRight" activeCell="Q15" sqref="Q15"/>
    </sheetView>
  </sheetViews>
  <sheetFormatPr defaultColWidth="9.36328125" defaultRowHeight="13"/>
  <cols>
    <col min="1" max="1" width="10.54296875" style="2" bestFit="1" customWidth="1"/>
    <col min="2" max="2" width="95" style="2" customWidth="1"/>
    <col min="3" max="3" width="13.54296875" style="2" bestFit="1" customWidth="1"/>
    <col min="4" max="4" width="13.36328125" style="2" bestFit="1" customWidth="1"/>
    <col min="5" max="5" width="13.6328125" style="2" bestFit="1" customWidth="1"/>
    <col min="6" max="6" width="13.36328125" style="2" bestFit="1" customWidth="1"/>
    <col min="7" max="7" width="9.6328125" style="2" bestFit="1" customWidth="1"/>
    <col min="8" max="8" width="13.36328125" style="2" bestFit="1" customWidth="1"/>
    <col min="9" max="9" width="13.6328125" style="2" bestFit="1" customWidth="1"/>
    <col min="10" max="10" width="13.36328125" style="2" bestFit="1" customWidth="1"/>
    <col min="11" max="11" width="9.6328125" style="2" bestFit="1" customWidth="1"/>
    <col min="12" max="12" width="13.36328125" style="2" bestFit="1" customWidth="1"/>
    <col min="13" max="13" width="14.6328125" style="2" bestFit="1" customWidth="1"/>
    <col min="14" max="14" width="13.6328125" style="2" bestFit="1" customWidth="1"/>
    <col min="15" max="15" width="9.6328125" style="2" bestFit="1" customWidth="1"/>
    <col min="16" max="16" width="13.36328125" style="2" bestFit="1" customWidth="1"/>
    <col min="17" max="17" width="9.6328125" style="2" bestFit="1" customWidth="1"/>
    <col min="18" max="18" width="13.36328125" style="2" bestFit="1" customWidth="1"/>
    <col min="19" max="19" width="20.54296875" style="2" customWidth="1"/>
    <col min="20" max="16384" width="9.36328125" style="11"/>
  </cols>
  <sheetData>
    <row r="1" spans="1:19">
      <c r="A1" s="2" t="s">
        <v>189</v>
      </c>
      <c r="B1" s="207" t="str">
        <f>Info!C2</f>
        <v>სს " პაშა ბანკი საქართველო"</v>
      </c>
    </row>
    <row r="2" spans="1:19">
      <c r="A2" s="2" t="s">
        <v>190</v>
      </c>
      <c r="B2" s="625">
        <f>'1. key ratios'!B2</f>
        <v>44651</v>
      </c>
    </row>
    <row r="4" spans="1:19" ht="26.5" thickBot="1">
      <c r="A4" s="27" t="s">
        <v>338</v>
      </c>
      <c r="B4" s="198" t="s">
        <v>360</v>
      </c>
    </row>
    <row r="5" spans="1:19">
      <c r="A5" s="79"/>
      <c r="B5" s="80"/>
      <c r="C5" s="74" t="s">
        <v>0</v>
      </c>
      <c r="D5" s="74" t="s">
        <v>1</v>
      </c>
      <c r="E5" s="74" t="s">
        <v>2</v>
      </c>
      <c r="F5" s="74" t="s">
        <v>3</v>
      </c>
      <c r="G5" s="74" t="s">
        <v>4</v>
      </c>
      <c r="H5" s="74" t="s">
        <v>6</v>
      </c>
      <c r="I5" s="74" t="s">
        <v>238</v>
      </c>
      <c r="J5" s="74" t="s">
        <v>239</v>
      </c>
      <c r="K5" s="74" t="s">
        <v>240</v>
      </c>
      <c r="L5" s="74" t="s">
        <v>241</v>
      </c>
      <c r="M5" s="74" t="s">
        <v>242</v>
      </c>
      <c r="N5" s="74" t="s">
        <v>243</v>
      </c>
      <c r="O5" s="74" t="s">
        <v>347</v>
      </c>
      <c r="P5" s="74" t="s">
        <v>348</v>
      </c>
      <c r="Q5" s="74" t="s">
        <v>349</v>
      </c>
      <c r="R5" s="191" t="s">
        <v>350</v>
      </c>
      <c r="S5" s="75" t="s">
        <v>351</v>
      </c>
    </row>
    <row r="6" spans="1:19" ht="46.5" customHeight="1">
      <c r="A6" s="100"/>
      <c r="B6" s="780" t="s">
        <v>352</v>
      </c>
      <c r="C6" s="778">
        <v>0</v>
      </c>
      <c r="D6" s="779"/>
      <c r="E6" s="778">
        <v>0.2</v>
      </c>
      <c r="F6" s="779"/>
      <c r="G6" s="778">
        <v>0.35</v>
      </c>
      <c r="H6" s="779"/>
      <c r="I6" s="778">
        <v>0.5</v>
      </c>
      <c r="J6" s="779"/>
      <c r="K6" s="778">
        <v>0.75</v>
      </c>
      <c r="L6" s="779"/>
      <c r="M6" s="778">
        <v>1</v>
      </c>
      <c r="N6" s="779"/>
      <c r="O6" s="778">
        <v>1.5</v>
      </c>
      <c r="P6" s="779"/>
      <c r="Q6" s="778">
        <v>2.5</v>
      </c>
      <c r="R6" s="779"/>
      <c r="S6" s="776" t="s">
        <v>251</v>
      </c>
    </row>
    <row r="7" spans="1:19" ht="54.65" customHeight="1">
      <c r="A7" s="100"/>
      <c r="B7" s="781"/>
      <c r="C7" s="197" t="s">
        <v>345</v>
      </c>
      <c r="D7" s="197" t="s">
        <v>346</v>
      </c>
      <c r="E7" s="197" t="s">
        <v>345</v>
      </c>
      <c r="F7" s="197" t="s">
        <v>346</v>
      </c>
      <c r="G7" s="197" t="s">
        <v>345</v>
      </c>
      <c r="H7" s="197" t="s">
        <v>346</v>
      </c>
      <c r="I7" s="197" t="s">
        <v>345</v>
      </c>
      <c r="J7" s="197" t="s">
        <v>346</v>
      </c>
      <c r="K7" s="197" t="s">
        <v>345</v>
      </c>
      <c r="L7" s="197" t="s">
        <v>346</v>
      </c>
      <c r="M7" s="197" t="s">
        <v>345</v>
      </c>
      <c r="N7" s="197" t="s">
        <v>346</v>
      </c>
      <c r="O7" s="197" t="s">
        <v>345</v>
      </c>
      <c r="P7" s="197" t="s">
        <v>346</v>
      </c>
      <c r="Q7" s="197" t="s">
        <v>345</v>
      </c>
      <c r="R7" s="197" t="s">
        <v>346</v>
      </c>
      <c r="S7" s="777"/>
    </row>
    <row r="8" spans="1:19" s="104" customFormat="1">
      <c r="A8" s="78">
        <v>1</v>
      </c>
      <c r="B8" s="121" t="s">
        <v>217</v>
      </c>
      <c r="C8" s="437">
        <v>5655181.96</v>
      </c>
      <c r="D8" s="437"/>
      <c r="E8" s="437">
        <v>0</v>
      </c>
      <c r="F8" s="436"/>
      <c r="G8" s="437">
        <v>0</v>
      </c>
      <c r="H8" s="437"/>
      <c r="I8" s="437">
        <v>0</v>
      </c>
      <c r="J8" s="437"/>
      <c r="K8" s="437">
        <v>0</v>
      </c>
      <c r="L8" s="437"/>
      <c r="M8" s="437">
        <v>35180439.786899999</v>
      </c>
      <c r="N8" s="437">
        <v>0</v>
      </c>
      <c r="O8" s="437">
        <v>0</v>
      </c>
      <c r="P8" s="437"/>
      <c r="Q8" s="437">
        <v>0</v>
      </c>
      <c r="R8" s="436"/>
      <c r="S8" s="203">
        <f>$C$6*SUM(C8:D8)+$E$6*SUM(E8:F8)+$G$6*SUM(G8:H8)+$I$6*SUM(I8:J8)+$K$6*SUM(K8:L8)+$M$6*SUM(M8:N8)+$O$6*SUM(O8:P8)+$Q$6*SUM(Q8:R8)</f>
        <v>35180439.786899999</v>
      </c>
    </row>
    <row r="9" spans="1:19" s="104" customFormat="1">
      <c r="A9" s="78">
        <v>2</v>
      </c>
      <c r="B9" s="121" t="s">
        <v>218</v>
      </c>
      <c r="C9" s="437">
        <v>0</v>
      </c>
      <c r="D9" s="437"/>
      <c r="E9" s="437">
        <v>0</v>
      </c>
      <c r="F9" s="437"/>
      <c r="G9" s="437">
        <v>0</v>
      </c>
      <c r="H9" s="437"/>
      <c r="I9" s="437">
        <v>0</v>
      </c>
      <c r="J9" s="437"/>
      <c r="K9" s="437">
        <v>0</v>
      </c>
      <c r="L9" s="437"/>
      <c r="M9" s="437">
        <v>0</v>
      </c>
      <c r="N9" s="437">
        <v>0</v>
      </c>
      <c r="O9" s="437">
        <v>0</v>
      </c>
      <c r="P9" s="437"/>
      <c r="Q9" s="437">
        <v>0</v>
      </c>
      <c r="R9" s="436"/>
      <c r="S9" s="203">
        <f t="shared" ref="S9:S21" si="0">$C$6*SUM(C9:D9)+$E$6*SUM(E9:F9)+$G$6*SUM(G9:H9)+$I$6*SUM(I9:J9)+$K$6*SUM(K9:L9)+$M$6*SUM(M9:N9)+$O$6*SUM(O9:P9)+$Q$6*SUM(Q9:R9)</f>
        <v>0</v>
      </c>
    </row>
    <row r="10" spans="1:19" s="104" customFormat="1">
      <c r="A10" s="78">
        <v>3</v>
      </c>
      <c r="B10" s="121" t="s">
        <v>219</v>
      </c>
      <c r="C10" s="437">
        <v>0</v>
      </c>
      <c r="D10" s="437"/>
      <c r="E10" s="437">
        <v>0</v>
      </c>
      <c r="F10" s="437"/>
      <c r="G10" s="437">
        <v>0</v>
      </c>
      <c r="H10" s="437"/>
      <c r="I10" s="437">
        <v>0</v>
      </c>
      <c r="J10" s="437"/>
      <c r="K10" s="437">
        <v>0</v>
      </c>
      <c r="L10" s="437"/>
      <c r="M10" s="437">
        <v>0</v>
      </c>
      <c r="N10" s="437">
        <v>0</v>
      </c>
      <c r="O10" s="437">
        <v>0</v>
      </c>
      <c r="P10" s="437"/>
      <c r="Q10" s="437">
        <v>0</v>
      </c>
      <c r="R10" s="436"/>
      <c r="S10" s="203">
        <f t="shared" si="0"/>
        <v>0</v>
      </c>
    </row>
    <row r="11" spans="1:19" s="104" customFormat="1">
      <c r="A11" s="78">
        <v>4</v>
      </c>
      <c r="B11" s="121" t="s">
        <v>220</v>
      </c>
      <c r="C11" s="437">
        <v>0</v>
      </c>
      <c r="D11" s="437"/>
      <c r="E11" s="437">
        <v>0</v>
      </c>
      <c r="F11" s="437"/>
      <c r="G11" s="437">
        <v>0</v>
      </c>
      <c r="H11" s="437"/>
      <c r="I11" s="437">
        <v>0</v>
      </c>
      <c r="J11" s="437"/>
      <c r="K11" s="437">
        <v>0</v>
      </c>
      <c r="L11" s="437"/>
      <c r="M11" s="437">
        <v>0</v>
      </c>
      <c r="N11" s="437">
        <v>0</v>
      </c>
      <c r="O11" s="437">
        <v>0</v>
      </c>
      <c r="P11" s="437"/>
      <c r="Q11" s="437">
        <v>0</v>
      </c>
      <c r="R11" s="436"/>
      <c r="S11" s="203">
        <f t="shared" si="0"/>
        <v>0</v>
      </c>
    </row>
    <row r="12" spans="1:19" s="104" customFormat="1">
      <c r="A12" s="78">
        <v>5</v>
      </c>
      <c r="B12" s="121" t="s">
        <v>221</v>
      </c>
      <c r="C12" s="437">
        <v>0</v>
      </c>
      <c r="D12" s="437"/>
      <c r="E12" s="437">
        <v>0</v>
      </c>
      <c r="F12" s="437"/>
      <c r="G12" s="437">
        <v>0</v>
      </c>
      <c r="H12" s="437"/>
      <c r="I12" s="437">
        <v>0</v>
      </c>
      <c r="J12" s="437"/>
      <c r="K12" s="437">
        <v>0</v>
      </c>
      <c r="L12" s="437"/>
      <c r="M12" s="437">
        <v>0</v>
      </c>
      <c r="N12" s="437">
        <v>0</v>
      </c>
      <c r="O12" s="437">
        <v>0</v>
      </c>
      <c r="P12" s="437"/>
      <c r="Q12" s="437">
        <v>0</v>
      </c>
      <c r="R12" s="436"/>
      <c r="S12" s="203">
        <f t="shared" si="0"/>
        <v>0</v>
      </c>
    </row>
    <row r="13" spans="1:19" s="104" customFormat="1">
      <c r="A13" s="78">
        <v>6</v>
      </c>
      <c r="B13" s="121" t="s">
        <v>222</v>
      </c>
      <c r="C13" s="437">
        <v>0</v>
      </c>
      <c r="D13" s="437"/>
      <c r="E13" s="437">
        <v>24180143.413899999</v>
      </c>
      <c r="F13" s="437"/>
      <c r="G13" s="437">
        <v>0</v>
      </c>
      <c r="H13" s="437"/>
      <c r="I13" s="437">
        <v>35037160.007399999</v>
      </c>
      <c r="J13" s="437"/>
      <c r="K13" s="437">
        <v>0</v>
      </c>
      <c r="L13" s="437"/>
      <c r="M13" s="437">
        <v>0</v>
      </c>
      <c r="N13" s="437">
        <v>270000</v>
      </c>
      <c r="O13" s="437">
        <v>0</v>
      </c>
      <c r="P13" s="437"/>
      <c r="Q13" s="437">
        <v>0</v>
      </c>
      <c r="R13" s="436"/>
      <c r="S13" s="203">
        <f t="shared" si="0"/>
        <v>22624608.686480001</v>
      </c>
    </row>
    <row r="14" spans="1:19" s="104" customFormat="1">
      <c r="A14" s="78">
        <v>7</v>
      </c>
      <c r="B14" s="121" t="s">
        <v>74</v>
      </c>
      <c r="C14" s="437">
        <v>0</v>
      </c>
      <c r="D14" s="437"/>
      <c r="E14" s="437">
        <v>0</v>
      </c>
      <c r="F14" s="437"/>
      <c r="G14" s="437">
        <v>0</v>
      </c>
      <c r="H14" s="437"/>
      <c r="I14" s="437">
        <v>0</v>
      </c>
      <c r="J14" s="437"/>
      <c r="K14" s="437">
        <v>0</v>
      </c>
      <c r="L14" s="437"/>
      <c r="M14" s="437">
        <v>302589030.80129999</v>
      </c>
      <c r="N14" s="651">
        <v>12568914.934499189</v>
      </c>
      <c r="O14" s="437">
        <v>0</v>
      </c>
      <c r="P14" s="437"/>
      <c r="Q14" s="437">
        <v>0</v>
      </c>
      <c r="R14" s="436"/>
      <c r="S14" s="203">
        <f t="shared" si="0"/>
        <v>315157945.73579919</v>
      </c>
    </row>
    <row r="15" spans="1:19" s="104" customFormat="1">
      <c r="A15" s="78">
        <v>8</v>
      </c>
      <c r="B15" s="121" t="s">
        <v>75</v>
      </c>
      <c r="C15" s="437">
        <v>0</v>
      </c>
      <c r="D15" s="437"/>
      <c r="E15" s="437">
        <v>0</v>
      </c>
      <c r="F15" s="437"/>
      <c r="G15" s="437">
        <v>0</v>
      </c>
      <c r="H15" s="437"/>
      <c r="I15" s="437">
        <v>0</v>
      </c>
      <c r="J15" s="437"/>
      <c r="K15" s="437">
        <v>0</v>
      </c>
      <c r="L15" s="437"/>
      <c r="M15" s="437">
        <v>26553884.345100001</v>
      </c>
      <c r="N15" s="437">
        <v>2460654.8710008105</v>
      </c>
      <c r="O15" s="437">
        <v>0</v>
      </c>
      <c r="P15" s="437"/>
      <c r="Q15" s="437">
        <v>0</v>
      </c>
      <c r="R15" s="436"/>
      <c r="S15" s="203">
        <f t="shared" si="0"/>
        <v>29014539.216100812</v>
      </c>
    </row>
    <row r="16" spans="1:19" s="104" customFormat="1">
      <c r="A16" s="78">
        <v>9</v>
      </c>
      <c r="B16" s="121" t="s">
        <v>76</v>
      </c>
      <c r="C16" s="437">
        <v>0</v>
      </c>
      <c r="D16" s="437"/>
      <c r="E16" s="437">
        <v>0</v>
      </c>
      <c r="F16" s="437"/>
      <c r="G16" s="437">
        <v>0</v>
      </c>
      <c r="H16" s="437"/>
      <c r="I16" s="437">
        <v>0</v>
      </c>
      <c r="J16" s="437"/>
      <c r="K16" s="437">
        <v>0</v>
      </c>
      <c r="L16" s="437"/>
      <c r="M16" s="437">
        <v>0</v>
      </c>
      <c r="N16" s="437">
        <v>0</v>
      </c>
      <c r="O16" s="437">
        <v>0</v>
      </c>
      <c r="P16" s="437"/>
      <c r="Q16" s="437">
        <v>0</v>
      </c>
      <c r="R16" s="436"/>
      <c r="S16" s="203">
        <f t="shared" si="0"/>
        <v>0</v>
      </c>
    </row>
    <row r="17" spans="1:19" s="104" customFormat="1">
      <c r="A17" s="78">
        <v>10</v>
      </c>
      <c r="B17" s="121" t="s">
        <v>70</v>
      </c>
      <c r="C17" s="437">
        <v>0</v>
      </c>
      <c r="D17" s="437"/>
      <c r="E17" s="437">
        <v>0</v>
      </c>
      <c r="F17" s="437"/>
      <c r="G17" s="437">
        <v>0</v>
      </c>
      <c r="H17" s="437"/>
      <c r="I17" s="437">
        <v>0</v>
      </c>
      <c r="J17" s="437"/>
      <c r="K17" s="437">
        <v>0</v>
      </c>
      <c r="L17" s="437"/>
      <c r="M17" s="437">
        <v>26357506.038699999</v>
      </c>
      <c r="N17" s="437">
        <v>0</v>
      </c>
      <c r="O17" s="437">
        <v>0</v>
      </c>
      <c r="P17" s="437"/>
      <c r="Q17" s="437">
        <v>0</v>
      </c>
      <c r="R17" s="436"/>
      <c r="S17" s="203">
        <f t="shared" si="0"/>
        <v>26357506.038699999</v>
      </c>
    </row>
    <row r="18" spans="1:19" s="104" customFormat="1">
      <c r="A18" s="78">
        <v>11</v>
      </c>
      <c r="B18" s="121" t="s">
        <v>71</v>
      </c>
      <c r="C18" s="437">
        <v>0</v>
      </c>
      <c r="D18" s="437"/>
      <c r="E18" s="437">
        <v>0</v>
      </c>
      <c r="F18" s="437"/>
      <c r="G18" s="437">
        <v>0</v>
      </c>
      <c r="H18" s="437"/>
      <c r="I18" s="437">
        <v>0</v>
      </c>
      <c r="J18" s="437"/>
      <c r="K18" s="437">
        <v>0</v>
      </c>
      <c r="L18" s="437"/>
      <c r="M18" s="437">
        <v>0</v>
      </c>
      <c r="N18" s="437">
        <v>0</v>
      </c>
      <c r="O18" s="437">
        <v>0</v>
      </c>
      <c r="P18" s="437"/>
      <c r="Q18" s="437">
        <v>0</v>
      </c>
      <c r="R18" s="436"/>
      <c r="S18" s="203">
        <f t="shared" si="0"/>
        <v>0</v>
      </c>
    </row>
    <row r="19" spans="1:19" s="104" customFormat="1">
      <c r="A19" s="78">
        <v>12</v>
      </c>
      <c r="B19" s="121" t="s">
        <v>72</v>
      </c>
      <c r="C19" s="437">
        <v>0</v>
      </c>
      <c r="D19" s="437"/>
      <c r="E19" s="437">
        <v>0</v>
      </c>
      <c r="F19" s="437"/>
      <c r="G19" s="437">
        <v>0</v>
      </c>
      <c r="H19" s="437"/>
      <c r="I19" s="437">
        <v>0</v>
      </c>
      <c r="J19" s="437"/>
      <c r="K19" s="437">
        <v>0</v>
      </c>
      <c r="L19" s="437"/>
      <c r="M19" s="437">
        <v>0</v>
      </c>
      <c r="N19" s="437">
        <v>0</v>
      </c>
      <c r="O19" s="437">
        <v>0</v>
      </c>
      <c r="P19" s="437"/>
      <c r="Q19" s="437">
        <v>0</v>
      </c>
      <c r="R19" s="436"/>
      <c r="S19" s="203">
        <f t="shared" si="0"/>
        <v>0</v>
      </c>
    </row>
    <row r="20" spans="1:19" s="104" customFormat="1">
      <c r="A20" s="78">
        <v>13</v>
      </c>
      <c r="B20" s="121" t="s">
        <v>73</v>
      </c>
      <c r="C20" s="437">
        <v>0</v>
      </c>
      <c r="D20" s="437"/>
      <c r="E20" s="437">
        <v>0</v>
      </c>
      <c r="F20" s="437"/>
      <c r="G20" s="437">
        <v>0</v>
      </c>
      <c r="H20" s="437"/>
      <c r="I20" s="437">
        <v>0</v>
      </c>
      <c r="J20" s="437"/>
      <c r="K20" s="437">
        <v>0</v>
      </c>
      <c r="L20" s="437"/>
      <c r="M20" s="437">
        <v>0</v>
      </c>
      <c r="N20" s="437">
        <v>0</v>
      </c>
      <c r="O20" s="437">
        <v>0</v>
      </c>
      <c r="P20" s="437"/>
      <c r="Q20" s="437">
        <v>0</v>
      </c>
      <c r="R20" s="436"/>
      <c r="S20" s="203">
        <f t="shared" si="0"/>
        <v>0</v>
      </c>
    </row>
    <row r="21" spans="1:19" s="104" customFormat="1">
      <c r="A21" s="78">
        <v>14</v>
      </c>
      <c r="B21" s="121" t="s">
        <v>249</v>
      </c>
      <c r="C21" s="437">
        <v>5608118.9744999995</v>
      </c>
      <c r="D21" s="437"/>
      <c r="E21" s="437">
        <v>0</v>
      </c>
      <c r="F21" s="437"/>
      <c r="G21" s="437">
        <v>0</v>
      </c>
      <c r="H21" s="437"/>
      <c r="I21" s="437">
        <v>0</v>
      </c>
      <c r="J21" s="437"/>
      <c r="K21" s="437">
        <v>0</v>
      </c>
      <c r="L21" s="437"/>
      <c r="M21" s="437">
        <v>10183571.939999999</v>
      </c>
      <c r="N21" s="437">
        <v>0</v>
      </c>
      <c r="O21" s="437">
        <v>0</v>
      </c>
      <c r="P21" s="437"/>
      <c r="Q21" s="437">
        <v>0</v>
      </c>
      <c r="R21" s="436"/>
      <c r="S21" s="203">
        <f t="shared" si="0"/>
        <v>10183571.939999999</v>
      </c>
    </row>
    <row r="22" spans="1:19" s="433" customFormat="1" ht="13.5" thickBot="1">
      <c r="A22" s="435"/>
      <c r="B22" s="434" t="s">
        <v>69</v>
      </c>
      <c r="C22" s="602">
        <f>SUM(C8:C21)</f>
        <v>11263300.9345</v>
      </c>
      <c r="D22" s="602">
        <f t="shared" ref="D22:S22" si="1">SUM(D8:D21)</f>
        <v>0</v>
      </c>
      <c r="E22" s="602">
        <f t="shared" si="1"/>
        <v>24180143.413899999</v>
      </c>
      <c r="F22" s="602">
        <f t="shared" si="1"/>
        <v>0</v>
      </c>
      <c r="G22" s="602">
        <f t="shared" si="1"/>
        <v>0</v>
      </c>
      <c r="H22" s="602">
        <f t="shared" si="1"/>
        <v>0</v>
      </c>
      <c r="I22" s="602">
        <f t="shared" si="1"/>
        <v>35037160.007399999</v>
      </c>
      <c r="J22" s="602">
        <f t="shared" si="1"/>
        <v>0</v>
      </c>
      <c r="K22" s="602">
        <f t="shared" si="1"/>
        <v>0</v>
      </c>
      <c r="L22" s="602">
        <f t="shared" si="1"/>
        <v>0</v>
      </c>
      <c r="M22" s="602">
        <f t="shared" si="1"/>
        <v>400864432.91199994</v>
      </c>
      <c r="N22" s="602">
        <f t="shared" si="1"/>
        <v>15299569.805500001</v>
      </c>
      <c r="O22" s="602">
        <f t="shared" si="1"/>
        <v>0</v>
      </c>
      <c r="P22" s="602">
        <f t="shared" si="1"/>
        <v>0</v>
      </c>
      <c r="Q22" s="602">
        <f t="shared" si="1"/>
        <v>0</v>
      </c>
      <c r="R22" s="602">
        <f t="shared" si="1"/>
        <v>0</v>
      </c>
      <c r="S22" s="603">
        <f t="shared" si="1"/>
        <v>438518611.40397996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headerFooter>
    <oddFooter>&amp;C_x000D_&amp;1#&amp;"Calibri"&amp;10&amp;K000000 C1 - FOR INTERNAL USE ONLY</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zoomScale="80" zoomScaleNormal="80" workbookViewId="0">
      <pane xSplit="2" ySplit="6" topLeftCell="T7" activePane="bottomRight" state="frozen"/>
      <selection pane="topRight" activeCell="C1" sqref="C1"/>
      <selection pane="bottomLeft" activeCell="A6" sqref="A6"/>
      <selection pane="bottomRight" activeCell="C7" sqref="C7:V21"/>
    </sheetView>
  </sheetViews>
  <sheetFormatPr defaultColWidth="9.36328125" defaultRowHeight="13"/>
  <cols>
    <col min="1" max="1" width="10.54296875" style="2" bestFit="1" customWidth="1"/>
    <col min="2" max="2" width="74.54296875" style="2" customWidth="1"/>
    <col min="3" max="3" width="19" style="2" customWidth="1"/>
    <col min="4" max="4" width="19.54296875" style="2" customWidth="1"/>
    <col min="5" max="5" width="31.36328125" style="2" customWidth="1"/>
    <col min="6" max="6" width="29.36328125" style="2" customWidth="1"/>
    <col min="7" max="7" width="28.54296875" style="2" customWidth="1"/>
    <col min="8" max="8" width="26.453125" style="2" customWidth="1"/>
    <col min="9" max="9" width="23.6328125" style="2" customWidth="1"/>
    <col min="10" max="10" width="21.54296875" style="2" customWidth="1"/>
    <col min="11" max="11" width="15.6328125" style="2" customWidth="1"/>
    <col min="12" max="12" width="13.36328125" style="2" customWidth="1"/>
    <col min="13" max="13" width="20.6328125" style="2" customWidth="1"/>
    <col min="14" max="14" width="19.36328125" style="2" customWidth="1"/>
    <col min="15" max="15" width="18.453125" style="2" customWidth="1"/>
    <col min="16" max="16" width="19" style="2" customWidth="1"/>
    <col min="17" max="17" width="20.36328125" style="2" customWidth="1"/>
    <col min="18" max="18" width="18" style="2" customWidth="1"/>
    <col min="19" max="19" width="36" style="2" customWidth="1"/>
    <col min="20" max="20" width="19.453125" style="2" customWidth="1"/>
    <col min="21" max="21" width="19.36328125" style="2" customWidth="1"/>
    <col min="22" max="22" width="20" style="2" customWidth="1"/>
    <col min="23" max="16384" width="9.36328125" style="11"/>
  </cols>
  <sheetData>
    <row r="1" spans="1:22">
      <c r="A1" s="2" t="s">
        <v>189</v>
      </c>
      <c r="B1" s="207" t="str">
        <f>Info!C2</f>
        <v>სს " პაშა ბანკი საქართველო"</v>
      </c>
    </row>
    <row r="2" spans="1:22">
      <c r="A2" s="2" t="s">
        <v>190</v>
      </c>
      <c r="B2" s="625">
        <f>'1. key ratios'!B2</f>
        <v>44651</v>
      </c>
    </row>
    <row r="4" spans="1:22" ht="27" thickBot="1">
      <c r="A4" s="2" t="s">
        <v>339</v>
      </c>
      <c r="B4" s="199" t="s">
        <v>361</v>
      </c>
      <c r="V4" s="145" t="s">
        <v>94</v>
      </c>
    </row>
    <row r="5" spans="1:22">
      <c r="A5" s="58"/>
      <c r="B5" s="59"/>
      <c r="C5" s="782" t="s">
        <v>199</v>
      </c>
      <c r="D5" s="783"/>
      <c r="E5" s="783"/>
      <c r="F5" s="783"/>
      <c r="G5" s="783"/>
      <c r="H5" s="783"/>
      <c r="I5" s="783"/>
      <c r="J5" s="783"/>
      <c r="K5" s="783"/>
      <c r="L5" s="784"/>
      <c r="M5" s="782" t="s">
        <v>200</v>
      </c>
      <c r="N5" s="783"/>
      <c r="O5" s="783"/>
      <c r="P5" s="783"/>
      <c r="Q5" s="783"/>
      <c r="R5" s="783"/>
      <c r="S5" s="784"/>
      <c r="T5" s="787" t="s">
        <v>359</v>
      </c>
      <c r="U5" s="787" t="s">
        <v>358</v>
      </c>
      <c r="V5" s="785" t="s">
        <v>201</v>
      </c>
    </row>
    <row r="6" spans="1:22" s="27" customFormat="1" ht="130">
      <c r="A6" s="76"/>
      <c r="B6" s="123"/>
      <c r="C6" s="56" t="s">
        <v>202</v>
      </c>
      <c r="D6" s="55" t="s">
        <v>203</v>
      </c>
      <c r="E6" s="52" t="s">
        <v>204</v>
      </c>
      <c r="F6" s="200" t="s">
        <v>353</v>
      </c>
      <c r="G6" s="55" t="s">
        <v>205</v>
      </c>
      <c r="H6" s="55" t="s">
        <v>206</v>
      </c>
      <c r="I6" s="55" t="s">
        <v>207</v>
      </c>
      <c r="J6" s="55" t="s">
        <v>248</v>
      </c>
      <c r="K6" s="55" t="s">
        <v>208</v>
      </c>
      <c r="L6" s="57" t="s">
        <v>209</v>
      </c>
      <c r="M6" s="56" t="s">
        <v>210</v>
      </c>
      <c r="N6" s="55" t="s">
        <v>211</v>
      </c>
      <c r="O6" s="55" t="s">
        <v>212</v>
      </c>
      <c r="P6" s="55" t="s">
        <v>213</v>
      </c>
      <c r="Q6" s="55" t="s">
        <v>214</v>
      </c>
      <c r="R6" s="55" t="s">
        <v>215</v>
      </c>
      <c r="S6" s="57" t="s">
        <v>216</v>
      </c>
      <c r="T6" s="788"/>
      <c r="U6" s="788"/>
      <c r="V6" s="786"/>
    </row>
    <row r="7" spans="1:22" s="104" customFormat="1">
      <c r="A7" s="105">
        <v>1</v>
      </c>
      <c r="B7" s="103" t="s">
        <v>217</v>
      </c>
      <c r="C7" s="177"/>
      <c r="D7" s="175"/>
      <c r="E7" s="175"/>
      <c r="F7" s="175"/>
      <c r="G7" s="175"/>
      <c r="H7" s="175"/>
      <c r="I7" s="175"/>
      <c r="J7" s="175"/>
      <c r="K7" s="175"/>
      <c r="L7" s="178"/>
      <c r="M7" s="177"/>
      <c r="N7" s="175"/>
      <c r="O7" s="175"/>
      <c r="P7" s="175"/>
      <c r="Q7" s="175"/>
      <c r="R7" s="175"/>
      <c r="S7" s="178"/>
      <c r="T7" s="194"/>
      <c r="U7" s="193"/>
      <c r="V7" s="179">
        <f>SUM(C7:S7)</f>
        <v>0</v>
      </c>
    </row>
    <row r="8" spans="1:22" s="104" customFormat="1">
      <c r="A8" s="105">
        <v>2</v>
      </c>
      <c r="B8" s="103" t="s">
        <v>218</v>
      </c>
      <c r="C8" s="177"/>
      <c r="D8" s="175"/>
      <c r="E8" s="175"/>
      <c r="F8" s="175"/>
      <c r="G8" s="175"/>
      <c r="H8" s="175"/>
      <c r="I8" s="175"/>
      <c r="J8" s="175"/>
      <c r="K8" s="175"/>
      <c r="L8" s="178"/>
      <c r="M8" s="177"/>
      <c r="N8" s="175"/>
      <c r="O8" s="175"/>
      <c r="P8" s="175"/>
      <c r="Q8" s="175"/>
      <c r="R8" s="175"/>
      <c r="S8" s="178"/>
      <c r="T8" s="193"/>
      <c r="U8" s="193"/>
      <c r="V8" s="179">
        <f t="shared" ref="V8:V20" si="0">SUM(C8:S8)</f>
        <v>0</v>
      </c>
    </row>
    <row r="9" spans="1:22" s="104" customFormat="1">
      <c r="A9" s="105">
        <v>3</v>
      </c>
      <c r="B9" s="103" t="s">
        <v>219</v>
      </c>
      <c r="C9" s="177"/>
      <c r="D9" s="175"/>
      <c r="E9" s="175"/>
      <c r="F9" s="175"/>
      <c r="G9" s="175"/>
      <c r="H9" s="175"/>
      <c r="I9" s="175"/>
      <c r="J9" s="175"/>
      <c r="K9" s="175"/>
      <c r="L9" s="178"/>
      <c r="M9" s="177"/>
      <c r="N9" s="175"/>
      <c r="O9" s="175"/>
      <c r="P9" s="175"/>
      <c r="Q9" s="175"/>
      <c r="R9" s="175"/>
      <c r="S9" s="178"/>
      <c r="T9" s="193"/>
      <c r="U9" s="193"/>
      <c r="V9" s="179">
        <f>SUM(C9:S9)</f>
        <v>0</v>
      </c>
    </row>
    <row r="10" spans="1:22" s="104" customFormat="1">
      <c r="A10" s="105">
        <v>4</v>
      </c>
      <c r="B10" s="103" t="s">
        <v>220</v>
      </c>
      <c r="C10" s="177"/>
      <c r="D10" s="175"/>
      <c r="E10" s="175"/>
      <c r="F10" s="175"/>
      <c r="G10" s="175"/>
      <c r="H10" s="175"/>
      <c r="I10" s="175"/>
      <c r="J10" s="175"/>
      <c r="K10" s="175"/>
      <c r="L10" s="178"/>
      <c r="M10" s="177"/>
      <c r="N10" s="175"/>
      <c r="O10" s="175"/>
      <c r="P10" s="175"/>
      <c r="Q10" s="175"/>
      <c r="R10" s="175"/>
      <c r="S10" s="178"/>
      <c r="T10" s="193"/>
      <c r="U10" s="193"/>
      <c r="V10" s="179">
        <f t="shared" si="0"/>
        <v>0</v>
      </c>
    </row>
    <row r="11" spans="1:22" s="104" customFormat="1">
      <c r="A11" s="105">
        <v>5</v>
      </c>
      <c r="B11" s="103" t="s">
        <v>221</v>
      </c>
      <c r="C11" s="177"/>
      <c r="D11" s="175"/>
      <c r="E11" s="175"/>
      <c r="F11" s="175"/>
      <c r="G11" s="175"/>
      <c r="H11" s="175"/>
      <c r="I11" s="175"/>
      <c r="J11" s="175"/>
      <c r="K11" s="175"/>
      <c r="L11" s="178"/>
      <c r="M11" s="177"/>
      <c r="N11" s="175"/>
      <c r="O11" s="175"/>
      <c r="P11" s="175"/>
      <c r="Q11" s="175"/>
      <c r="R11" s="175"/>
      <c r="S11" s="178"/>
      <c r="T11" s="193"/>
      <c r="U11" s="193"/>
      <c r="V11" s="179">
        <f t="shared" si="0"/>
        <v>0</v>
      </c>
    </row>
    <row r="12" spans="1:22" s="104" customFormat="1">
      <c r="A12" s="105">
        <v>6</v>
      </c>
      <c r="B12" s="103" t="s">
        <v>222</v>
      </c>
      <c r="C12" s="177"/>
      <c r="D12" s="175"/>
      <c r="E12" s="175"/>
      <c r="F12" s="175"/>
      <c r="G12" s="175"/>
      <c r="H12" s="175"/>
      <c r="I12" s="175"/>
      <c r="J12" s="175"/>
      <c r="K12" s="175"/>
      <c r="L12" s="178"/>
      <c r="M12" s="177"/>
      <c r="N12" s="175"/>
      <c r="O12" s="175"/>
      <c r="P12" s="175"/>
      <c r="Q12" s="175"/>
      <c r="R12" s="175"/>
      <c r="S12" s="178"/>
      <c r="T12" s="193"/>
      <c r="U12" s="193"/>
      <c r="V12" s="179">
        <f t="shared" si="0"/>
        <v>0</v>
      </c>
    </row>
    <row r="13" spans="1:22" s="104" customFormat="1">
      <c r="A13" s="105">
        <v>7</v>
      </c>
      <c r="B13" s="103" t="s">
        <v>74</v>
      </c>
      <c r="C13" s="177"/>
      <c r="D13" s="175">
        <v>1043755.9056000001</v>
      </c>
      <c r="E13" s="175"/>
      <c r="F13" s="175"/>
      <c r="G13" s="175"/>
      <c r="H13" s="175"/>
      <c r="I13" s="175"/>
      <c r="J13" s="175"/>
      <c r="K13" s="175"/>
      <c r="L13" s="178"/>
      <c r="M13" s="177"/>
      <c r="N13" s="175"/>
      <c r="O13" s="175"/>
      <c r="P13" s="175"/>
      <c r="Q13" s="175"/>
      <c r="R13" s="175"/>
      <c r="S13" s="178"/>
      <c r="T13" s="193"/>
      <c r="U13" s="193"/>
      <c r="V13" s="179">
        <f t="shared" si="0"/>
        <v>1043755.9056000001</v>
      </c>
    </row>
    <row r="14" spans="1:22" s="104" customFormat="1">
      <c r="A14" s="105">
        <v>8</v>
      </c>
      <c r="B14" s="103" t="s">
        <v>75</v>
      </c>
      <c r="C14" s="177"/>
      <c r="D14" s="175">
        <v>92769.97</v>
      </c>
      <c r="E14" s="175"/>
      <c r="F14" s="175"/>
      <c r="G14" s="175"/>
      <c r="H14" s="175"/>
      <c r="I14" s="175"/>
      <c r="J14" s="175"/>
      <c r="K14" s="175"/>
      <c r="L14" s="178"/>
      <c r="M14" s="177"/>
      <c r="N14" s="175"/>
      <c r="O14" s="175"/>
      <c r="P14" s="175"/>
      <c r="Q14" s="175"/>
      <c r="R14" s="175"/>
      <c r="S14" s="178"/>
      <c r="T14" s="193"/>
      <c r="U14" s="193"/>
      <c r="V14" s="179">
        <f t="shared" si="0"/>
        <v>92769.97</v>
      </c>
    </row>
    <row r="15" spans="1:22" s="104" customFormat="1">
      <c r="A15" s="105">
        <v>9</v>
      </c>
      <c r="B15" s="103" t="s">
        <v>76</v>
      </c>
      <c r="C15" s="177"/>
      <c r="D15" s="175"/>
      <c r="E15" s="175"/>
      <c r="F15" s="175"/>
      <c r="G15" s="175"/>
      <c r="H15" s="175"/>
      <c r="I15" s="175"/>
      <c r="J15" s="175"/>
      <c r="K15" s="175"/>
      <c r="L15" s="178"/>
      <c r="M15" s="177"/>
      <c r="N15" s="175"/>
      <c r="O15" s="175"/>
      <c r="P15" s="175"/>
      <c r="Q15" s="175"/>
      <c r="R15" s="175"/>
      <c r="S15" s="178"/>
      <c r="T15" s="193"/>
      <c r="U15" s="193"/>
      <c r="V15" s="179">
        <f t="shared" si="0"/>
        <v>0</v>
      </c>
    </row>
    <row r="16" spans="1:22" s="104" customFormat="1">
      <c r="A16" s="105">
        <v>10</v>
      </c>
      <c r="B16" s="103" t="s">
        <v>70</v>
      </c>
      <c r="C16" s="177"/>
      <c r="D16" s="175"/>
      <c r="E16" s="175"/>
      <c r="F16" s="175"/>
      <c r="G16" s="175"/>
      <c r="H16" s="175"/>
      <c r="I16" s="175"/>
      <c r="J16" s="175"/>
      <c r="K16" s="175"/>
      <c r="L16" s="178"/>
      <c r="M16" s="177"/>
      <c r="N16" s="175"/>
      <c r="O16" s="175"/>
      <c r="P16" s="175"/>
      <c r="Q16" s="175"/>
      <c r="R16" s="175"/>
      <c r="S16" s="178"/>
      <c r="T16" s="193"/>
      <c r="U16" s="193"/>
      <c r="V16" s="179">
        <f t="shared" si="0"/>
        <v>0</v>
      </c>
    </row>
    <row r="17" spans="1:22" s="104" customFormat="1">
      <c r="A17" s="105">
        <v>11</v>
      </c>
      <c r="B17" s="103" t="s">
        <v>71</v>
      </c>
      <c r="C17" s="177"/>
      <c r="D17" s="175"/>
      <c r="E17" s="175"/>
      <c r="F17" s="175"/>
      <c r="G17" s="175"/>
      <c r="H17" s="175"/>
      <c r="I17" s="175"/>
      <c r="J17" s="175"/>
      <c r="K17" s="175"/>
      <c r="L17" s="178"/>
      <c r="M17" s="177"/>
      <c r="N17" s="175"/>
      <c r="O17" s="175"/>
      <c r="P17" s="175"/>
      <c r="Q17" s="175"/>
      <c r="R17" s="175"/>
      <c r="S17" s="178"/>
      <c r="T17" s="193"/>
      <c r="U17" s="193"/>
      <c r="V17" s="179">
        <f t="shared" si="0"/>
        <v>0</v>
      </c>
    </row>
    <row r="18" spans="1:22" s="104" customFormat="1">
      <c r="A18" s="105">
        <v>12</v>
      </c>
      <c r="B18" s="103" t="s">
        <v>72</v>
      </c>
      <c r="C18" s="177"/>
      <c r="D18" s="175"/>
      <c r="E18" s="175"/>
      <c r="F18" s="175"/>
      <c r="G18" s="175"/>
      <c r="H18" s="175"/>
      <c r="I18" s="175"/>
      <c r="J18" s="175"/>
      <c r="K18" s="175"/>
      <c r="L18" s="178"/>
      <c r="M18" s="177"/>
      <c r="N18" s="175"/>
      <c r="O18" s="175"/>
      <c r="P18" s="175"/>
      <c r="Q18" s="175"/>
      <c r="R18" s="175"/>
      <c r="S18" s="178"/>
      <c r="T18" s="193"/>
      <c r="U18" s="193"/>
      <c r="V18" s="179">
        <f t="shared" si="0"/>
        <v>0</v>
      </c>
    </row>
    <row r="19" spans="1:22" s="104" customFormat="1">
      <c r="A19" s="105">
        <v>13</v>
      </c>
      <c r="B19" s="103" t="s">
        <v>73</v>
      </c>
      <c r="C19" s="177"/>
      <c r="D19" s="175"/>
      <c r="E19" s="175"/>
      <c r="F19" s="175"/>
      <c r="G19" s="175"/>
      <c r="H19" s="175"/>
      <c r="I19" s="175"/>
      <c r="J19" s="175"/>
      <c r="K19" s="175"/>
      <c r="L19" s="178"/>
      <c r="M19" s="177"/>
      <c r="N19" s="175"/>
      <c r="O19" s="175"/>
      <c r="P19" s="175"/>
      <c r="Q19" s="175"/>
      <c r="R19" s="175"/>
      <c r="S19" s="178"/>
      <c r="T19" s="193"/>
      <c r="U19" s="193"/>
      <c r="V19" s="179">
        <f t="shared" si="0"/>
        <v>0</v>
      </c>
    </row>
    <row r="20" spans="1:22" s="104" customFormat="1">
      <c r="A20" s="105">
        <v>14</v>
      </c>
      <c r="B20" s="103" t="s">
        <v>249</v>
      </c>
      <c r="C20" s="177"/>
      <c r="D20" s="175"/>
      <c r="E20" s="175"/>
      <c r="F20" s="175"/>
      <c r="G20" s="175"/>
      <c r="H20" s="175"/>
      <c r="I20" s="175"/>
      <c r="J20" s="175"/>
      <c r="K20" s="175"/>
      <c r="L20" s="178"/>
      <c r="M20" s="177"/>
      <c r="N20" s="175"/>
      <c r="O20" s="175"/>
      <c r="P20" s="175"/>
      <c r="Q20" s="175"/>
      <c r="R20" s="175"/>
      <c r="S20" s="178"/>
      <c r="T20" s="193"/>
      <c r="U20" s="193"/>
      <c r="V20" s="179">
        <f t="shared" si="0"/>
        <v>0</v>
      </c>
    </row>
    <row r="21" spans="1:22" ht="13.5" thickBot="1">
      <c r="A21" s="60"/>
      <c r="B21" s="61" t="s">
        <v>69</v>
      </c>
      <c r="C21" s="180">
        <f>SUM(C7:C20)</f>
        <v>0</v>
      </c>
      <c r="D21" s="176">
        <f t="shared" ref="D21:V21" si="1">SUM(D7:D20)</f>
        <v>1136525.8756000001</v>
      </c>
      <c r="E21" s="176">
        <f t="shared" si="1"/>
        <v>0</v>
      </c>
      <c r="F21" s="176">
        <f t="shared" si="1"/>
        <v>0</v>
      </c>
      <c r="G21" s="176">
        <f t="shared" si="1"/>
        <v>0</v>
      </c>
      <c r="H21" s="176">
        <f t="shared" si="1"/>
        <v>0</v>
      </c>
      <c r="I21" s="176">
        <f t="shared" si="1"/>
        <v>0</v>
      </c>
      <c r="J21" s="176">
        <f t="shared" si="1"/>
        <v>0</v>
      </c>
      <c r="K21" s="176">
        <f t="shared" si="1"/>
        <v>0</v>
      </c>
      <c r="L21" s="181">
        <f t="shared" si="1"/>
        <v>0</v>
      </c>
      <c r="M21" s="180">
        <f t="shared" si="1"/>
        <v>0</v>
      </c>
      <c r="N21" s="176">
        <f t="shared" si="1"/>
        <v>0</v>
      </c>
      <c r="O21" s="176">
        <f t="shared" si="1"/>
        <v>0</v>
      </c>
      <c r="P21" s="176">
        <f t="shared" si="1"/>
        <v>0</v>
      </c>
      <c r="Q21" s="176">
        <f t="shared" si="1"/>
        <v>0</v>
      </c>
      <c r="R21" s="176">
        <f t="shared" si="1"/>
        <v>0</v>
      </c>
      <c r="S21" s="181">
        <f t="shared" si="1"/>
        <v>0</v>
      </c>
      <c r="T21" s="181">
        <f>SUM(T7:T20)</f>
        <v>0</v>
      </c>
      <c r="U21" s="181">
        <f t="shared" si="1"/>
        <v>0</v>
      </c>
      <c r="V21" s="182">
        <f t="shared" si="1"/>
        <v>1136525.8756000001</v>
      </c>
    </row>
    <row r="24" spans="1:22">
      <c r="A24" s="14"/>
      <c r="B24" s="14"/>
      <c r="C24" s="30"/>
      <c r="D24" s="30"/>
      <c r="E24" s="30"/>
    </row>
    <row r="25" spans="1:22">
      <c r="A25" s="53"/>
      <c r="B25" s="53"/>
      <c r="C25" s="14"/>
      <c r="D25" s="30"/>
      <c r="E25" s="30"/>
    </row>
    <row r="26" spans="1:22">
      <c r="A26" s="53"/>
      <c r="B26" s="54"/>
      <c r="C26" s="14"/>
      <c r="D26" s="30"/>
      <c r="E26" s="30"/>
    </row>
    <row r="27" spans="1:22">
      <c r="A27" s="53"/>
      <c r="B27" s="53"/>
      <c r="C27" s="14"/>
      <c r="D27" s="30"/>
      <c r="E27" s="30"/>
    </row>
    <row r="28" spans="1:22">
      <c r="A28" s="53"/>
      <c r="B28" s="54"/>
      <c r="C28" s="14"/>
      <c r="D28" s="30"/>
      <c r="E28" s="30"/>
    </row>
  </sheetData>
  <mergeCells count="5">
    <mergeCell ref="C5:L5"/>
    <mergeCell ref="M5:S5"/>
    <mergeCell ref="V5:V6"/>
    <mergeCell ref="T5:T6"/>
    <mergeCell ref="U5:U6"/>
  </mergeCells>
  <pageMargins left="0.7" right="0.7" top="0.75" bottom="0.75" header="0.3" footer="0.3"/>
  <pageSetup paperSize="9" orientation="portrait" r:id="rId1"/>
  <headerFooter>
    <oddFooter>&amp;C_x000D_&amp;1#&amp;"Calibri"&amp;10&amp;K000000 C1 - FOR INTERNAL USE ONLY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8"/>
  <sheetViews>
    <sheetView zoomScale="80" zoomScaleNormal="80" workbookViewId="0">
      <pane xSplit="1" ySplit="7" topLeftCell="C8" activePane="bottomRight" state="frozen"/>
      <selection activeCell="L18" sqref="L18"/>
      <selection pane="topRight" activeCell="L18" sqref="L18"/>
      <selection pane="bottomLeft" activeCell="L18" sqref="L18"/>
      <selection pane="bottomRight" activeCell="L29" sqref="L29"/>
    </sheetView>
  </sheetViews>
  <sheetFormatPr defaultColWidth="9.36328125" defaultRowHeight="13"/>
  <cols>
    <col min="1" max="1" width="10.54296875" style="2" bestFit="1" customWidth="1"/>
    <col min="2" max="2" width="97.08984375" style="2" customWidth="1"/>
    <col min="3" max="3" width="13.6328125" style="2" customWidth="1"/>
    <col min="4" max="4" width="14.6328125" style="2" bestFit="1" customWidth="1"/>
    <col min="5" max="5" width="17.6328125" style="2" customWidth="1"/>
    <col min="6" max="6" width="15.6328125" style="2" customWidth="1"/>
    <col min="7" max="7" width="17.453125" style="2" customWidth="1"/>
    <col min="8" max="8" width="15.36328125" style="2" customWidth="1"/>
    <col min="9" max="16384" width="9.36328125" style="11"/>
  </cols>
  <sheetData>
    <row r="1" spans="1:9">
      <c r="A1" s="2" t="s">
        <v>189</v>
      </c>
      <c r="B1" s="207" t="str">
        <f>Info!C2</f>
        <v>სს " პაშა ბანკი საქართველო"</v>
      </c>
    </row>
    <row r="2" spans="1:9">
      <c r="A2" s="2" t="s">
        <v>190</v>
      </c>
      <c r="B2" s="625">
        <f>'1. key ratios'!B2</f>
        <v>44651</v>
      </c>
    </row>
    <row r="4" spans="1:9" ht="13.5" thickBot="1">
      <c r="A4" s="2" t="s">
        <v>340</v>
      </c>
      <c r="B4" s="196" t="s">
        <v>362</v>
      </c>
    </row>
    <row r="5" spans="1:9">
      <c r="A5" s="58"/>
      <c r="B5" s="101"/>
      <c r="C5" s="106" t="s">
        <v>0</v>
      </c>
      <c r="D5" s="106" t="s">
        <v>1</v>
      </c>
      <c r="E5" s="106" t="s">
        <v>2</v>
      </c>
      <c r="F5" s="106" t="s">
        <v>3</v>
      </c>
      <c r="G5" s="192" t="s">
        <v>4</v>
      </c>
      <c r="H5" s="107" t="s">
        <v>6</v>
      </c>
      <c r="I5" s="19"/>
    </row>
    <row r="6" spans="1:9" ht="15" customHeight="1">
      <c r="A6" s="100"/>
      <c r="B6" s="17"/>
      <c r="C6" s="789" t="s">
        <v>354</v>
      </c>
      <c r="D6" s="793" t="s">
        <v>364</v>
      </c>
      <c r="E6" s="794"/>
      <c r="F6" s="789" t="s">
        <v>365</v>
      </c>
      <c r="G6" s="789" t="s">
        <v>366</v>
      </c>
      <c r="H6" s="791" t="s">
        <v>356</v>
      </c>
      <c r="I6" s="19"/>
    </row>
    <row r="7" spans="1:9" ht="65">
      <c r="A7" s="100"/>
      <c r="B7" s="17"/>
      <c r="C7" s="790"/>
      <c r="D7" s="195" t="s">
        <v>357</v>
      </c>
      <c r="E7" s="195" t="s">
        <v>355</v>
      </c>
      <c r="F7" s="790"/>
      <c r="G7" s="790"/>
      <c r="H7" s="792"/>
      <c r="I7" s="19"/>
    </row>
    <row r="8" spans="1:9">
      <c r="A8" s="49">
        <v>1</v>
      </c>
      <c r="B8" s="32" t="s">
        <v>217</v>
      </c>
      <c r="C8" s="584">
        <v>40835621.7469</v>
      </c>
      <c r="D8" s="584"/>
      <c r="E8" s="584"/>
      <c r="F8" s="584">
        <v>40835621.7469</v>
      </c>
      <c r="G8" s="432">
        <v>40835621.7469</v>
      </c>
      <c r="H8" s="201">
        <f>G8/(C8+E8)</f>
        <v>1</v>
      </c>
    </row>
    <row r="9" spans="1:9" ht="15" customHeight="1">
      <c r="A9" s="49">
        <v>2</v>
      </c>
      <c r="B9" s="121" t="s">
        <v>218</v>
      </c>
      <c r="C9" s="584"/>
      <c r="D9" s="584"/>
      <c r="E9" s="584"/>
      <c r="F9" s="584"/>
      <c r="G9" s="432">
        <v>0</v>
      </c>
      <c r="H9" s="201" t="e">
        <f t="shared" ref="H9:H21" si="0">G9/(C9+E9)</f>
        <v>#DIV/0!</v>
      </c>
    </row>
    <row r="10" spans="1:9">
      <c r="A10" s="49">
        <v>3</v>
      </c>
      <c r="B10" s="32" t="s">
        <v>219</v>
      </c>
      <c r="C10" s="584"/>
      <c r="D10" s="584"/>
      <c r="E10" s="584"/>
      <c r="F10" s="584"/>
      <c r="G10" s="432">
        <v>0</v>
      </c>
      <c r="H10" s="201" t="e">
        <f t="shared" si="0"/>
        <v>#DIV/0!</v>
      </c>
    </row>
    <row r="11" spans="1:9">
      <c r="A11" s="49">
        <v>4</v>
      </c>
      <c r="B11" s="32" t="s">
        <v>220</v>
      </c>
      <c r="C11" s="584"/>
      <c r="D11" s="584"/>
      <c r="E11" s="584"/>
      <c r="F11" s="584"/>
      <c r="G11" s="432">
        <v>0</v>
      </c>
      <c r="H11" s="201" t="e">
        <f t="shared" si="0"/>
        <v>#DIV/0!</v>
      </c>
    </row>
    <row r="12" spans="1:9">
      <c r="A12" s="49">
        <v>5</v>
      </c>
      <c r="B12" s="32" t="s">
        <v>221</v>
      </c>
      <c r="C12" s="584"/>
      <c r="D12" s="584"/>
      <c r="E12" s="584"/>
      <c r="F12" s="584"/>
      <c r="G12" s="432">
        <v>0</v>
      </c>
      <c r="H12" s="201" t="e">
        <f t="shared" si="0"/>
        <v>#DIV/0!</v>
      </c>
    </row>
    <row r="13" spans="1:9">
      <c r="A13" s="49">
        <v>6</v>
      </c>
      <c r="B13" s="32" t="s">
        <v>222</v>
      </c>
      <c r="C13" s="584">
        <v>59217303.421299994</v>
      </c>
      <c r="D13" s="652">
        <v>270000</v>
      </c>
      <c r="E13" s="652">
        <v>270000</v>
      </c>
      <c r="F13" s="584">
        <f>59217303.4213+E13</f>
        <v>59487303.421300001</v>
      </c>
      <c r="G13" s="432">
        <v>59487303.421300001</v>
      </c>
      <c r="H13" s="201">
        <f t="shared" si="0"/>
        <v>1.0000000000000002</v>
      </c>
    </row>
    <row r="14" spans="1:9">
      <c r="A14" s="49">
        <v>7</v>
      </c>
      <c r="B14" s="32" t="s">
        <v>74</v>
      </c>
      <c r="C14" s="584">
        <v>302589030.80129999</v>
      </c>
      <c r="D14" s="652">
        <v>33506455.203801244</v>
      </c>
      <c r="E14" s="652">
        <v>12568914.934499189</v>
      </c>
      <c r="F14" s="584">
        <f>302589030.8013+E14</f>
        <v>315157945.73579919</v>
      </c>
      <c r="G14" s="432">
        <v>314114189.83019918</v>
      </c>
      <c r="H14" s="201">
        <f>G14/(C14+E14)</f>
        <v>0.99668814980005294</v>
      </c>
    </row>
    <row r="15" spans="1:9">
      <c r="A15" s="49">
        <v>8</v>
      </c>
      <c r="B15" s="32" t="s">
        <v>75</v>
      </c>
      <c r="C15" s="584">
        <v>26553884.345100001</v>
      </c>
      <c r="D15" s="652">
        <v>24438067.99000081</v>
      </c>
      <c r="E15" s="652">
        <v>2460654.8710008105</v>
      </c>
      <c r="F15" s="584">
        <f>26553884.3451+E15</f>
        <v>29014539.216100812</v>
      </c>
      <c r="G15" s="432">
        <v>28921769.246100813</v>
      </c>
      <c r="H15" s="201">
        <f t="shared" si="0"/>
        <v>0.99680263852170647</v>
      </c>
    </row>
    <row r="16" spans="1:9">
      <c r="A16" s="49">
        <v>9</v>
      </c>
      <c r="B16" s="32" t="s">
        <v>76</v>
      </c>
      <c r="C16" s="584"/>
      <c r="D16" s="652"/>
      <c r="E16" s="652"/>
      <c r="F16" s="584"/>
      <c r="G16" s="432">
        <v>0</v>
      </c>
      <c r="H16" s="201" t="e">
        <f t="shared" si="0"/>
        <v>#DIV/0!</v>
      </c>
    </row>
    <row r="17" spans="1:8">
      <c r="A17" s="49">
        <v>10</v>
      </c>
      <c r="B17" s="32" t="s">
        <v>70</v>
      </c>
      <c r="C17" s="584">
        <v>26357506.038699999</v>
      </c>
      <c r="D17" s="584"/>
      <c r="E17" s="584"/>
      <c r="F17" s="584">
        <v>26357506.038699999</v>
      </c>
      <c r="G17" s="432">
        <v>26357506.038699999</v>
      </c>
      <c r="H17" s="201">
        <f t="shared" si="0"/>
        <v>1</v>
      </c>
    </row>
    <row r="18" spans="1:8">
      <c r="A18" s="49">
        <v>11</v>
      </c>
      <c r="B18" s="32" t="s">
        <v>71</v>
      </c>
      <c r="C18" s="584"/>
      <c r="D18" s="584"/>
      <c r="E18" s="584"/>
      <c r="F18" s="584"/>
      <c r="G18" s="432">
        <v>0</v>
      </c>
      <c r="H18" s="201" t="e">
        <f t="shared" si="0"/>
        <v>#DIV/0!</v>
      </c>
    </row>
    <row r="19" spans="1:8">
      <c r="A19" s="49">
        <v>12</v>
      </c>
      <c r="B19" s="32" t="s">
        <v>72</v>
      </c>
      <c r="C19" s="584"/>
      <c r="D19" s="584"/>
      <c r="E19" s="584"/>
      <c r="F19" s="584"/>
      <c r="G19" s="432">
        <v>0</v>
      </c>
      <c r="H19" s="201" t="e">
        <f t="shared" si="0"/>
        <v>#DIV/0!</v>
      </c>
    </row>
    <row r="20" spans="1:8">
      <c r="A20" s="49">
        <v>13</v>
      </c>
      <c r="B20" s="32" t="s">
        <v>73</v>
      </c>
      <c r="C20" s="584"/>
      <c r="D20" s="584"/>
      <c r="E20" s="584"/>
      <c r="F20" s="584"/>
      <c r="G20" s="432">
        <v>0</v>
      </c>
      <c r="H20" s="201" t="e">
        <f t="shared" si="0"/>
        <v>#DIV/0!</v>
      </c>
    </row>
    <row r="21" spans="1:8">
      <c r="A21" s="49">
        <v>14</v>
      </c>
      <c r="B21" s="32" t="s">
        <v>249</v>
      </c>
      <c r="C21" s="584">
        <v>15791690.9145</v>
      </c>
      <c r="D21" s="584"/>
      <c r="E21" s="584"/>
      <c r="F21" s="584">
        <v>15791690.9145</v>
      </c>
      <c r="G21" s="432">
        <v>15791690.9145</v>
      </c>
      <c r="H21" s="201">
        <f t="shared" si="0"/>
        <v>1</v>
      </c>
    </row>
    <row r="22" spans="1:8" ht="13.5" thickBot="1">
      <c r="A22" s="102"/>
      <c r="B22" s="108" t="s">
        <v>69</v>
      </c>
      <c r="C22" s="556">
        <f>SUM(C8:C21)</f>
        <v>471345037.26779991</v>
      </c>
      <c r="D22" s="176">
        <f>SUM(D8:D21)</f>
        <v>58214523.193802059</v>
      </c>
      <c r="E22" s="176">
        <f>SUM(E8:E21)</f>
        <v>15299569.805500001</v>
      </c>
      <c r="F22" s="176">
        <f>SUM(F8:F21)</f>
        <v>486644607.0733</v>
      </c>
      <c r="G22" s="176">
        <f>SUM(G8:G21)</f>
        <v>485508081.19770002</v>
      </c>
      <c r="H22" s="202">
        <f>G22/(C22+E22)</f>
        <v>0.99766456699800909</v>
      </c>
    </row>
    <row r="28" spans="1:8" ht="10.5" customHeight="1"/>
  </sheetData>
  <mergeCells count="5">
    <mergeCell ref="C6:C7"/>
    <mergeCell ref="F6:F7"/>
    <mergeCell ref="G6:G7"/>
    <mergeCell ref="H6:H7"/>
    <mergeCell ref="D6:E6"/>
  </mergeCells>
  <pageMargins left="0.7" right="0.7" top="0.75" bottom="0.75" header="0.3" footer="0.3"/>
  <headerFooter>
    <oddFooter>&amp;C_x000D_&amp;1#&amp;"Calibri"&amp;10&amp;K000000 C1 - FOR INTERNAL USE ONLY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80" zoomScaleNormal="80" workbookViewId="0">
      <pane xSplit="2" ySplit="6" topLeftCell="C7" activePane="bottomRight" state="frozen"/>
      <selection pane="topRight" activeCell="C1" sqref="C1"/>
      <selection pane="bottomLeft" activeCell="A6" sqref="A6"/>
      <selection pane="bottomRight" activeCell="K28" sqref="K28"/>
    </sheetView>
  </sheetViews>
  <sheetFormatPr defaultColWidth="9.36328125" defaultRowHeight="13"/>
  <cols>
    <col min="1" max="1" width="10.54296875" style="521" bestFit="1" customWidth="1"/>
    <col min="2" max="2" width="46.90625" style="521" customWidth="1"/>
    <col min="3" max="11" width="12.6328125" style="521" customWidth="1"/>
    <col min="12" max="16384" width="9.36328125" style="521"/>
  </cols>
  <sheetData>
    <row r="1" spans="1:11">
      <c r="A1" s="521" t="s">
        <v>189</v>
      </c>
      <c r="B1" s="521" t="str">
        <f>Info!C2</f>
        <v>სს " პაშა ბანკი საქართველო"</v>
      </c>
    </row>
    <row r="2" spans="1:11">
      <c r="A2" s="521" t="s">
        <v>190</v>
      </c>
      <c r="B2" s="625">
        <f>'1. key ratios'!B2</f>
        <v>44651</v>
      </c>
    </row>
    <row r="4" spans="1:11" ht="13.5" thickBot="1">
      <c r="A4" s="521" t="s">
        <v>393</v>
      </c>
      <c r="B4" s="533" t="s">
        <v>392</v>
      </c>
    </row>
    <row r="5" spans="1:11" ht="30" customHeight="1">
      <c r="A5" s="801"/>
      <c r="B5" s="802"/>
      <c r="C5" s="803" t="s">
        <v>424</v>
      </c>
      <c r="D5" s="803"/>
      <c r="E5" s="803"/>
      <c r="F5" s="803" t="s">
        <v>425</v>
      </c>
      <c r="G5" s="803"/>
      <c r="H5" s="803"/>
      <c r="I5" s="803" t="s">
        <v>426</v>
      </c>
      <c r="J5" s="803"/>
      <c r="K5" s="804"/>
    </row>
    <row r="6" spans="1:11">
      <c r="A6" s="431"/>
      <c r="B6" s="690"/>
      <c r="C6" s="691" t="s">
        <v>28</v>
      </c>
      <c r="D6" s="691" t="s">
        <v>97</v>
      </c>
      <c r="E6" s="691" t="s">
        <v>69</v>
      </c>
      <c r="F6" s="691" t="s">
        <v>28</v>
      </c>
      <c r="G6" s="691" t="s">
        <v>97</v>
      </c>
      <c r="H6" s="691" t="s">
        <v>69</v>
      </c>
      <c r="I6" s="691" t="s">
        <v>28</v>
      </c>
      <c r="J6" s="691" t="s">
        <v>97</v>
      </c>
      <c r="K6" s="664" t="s">
        <v>69</v>
      </c>
    </row>
    <row r="7" spans="1:11">
      <c r="A7" s="692" t="s">
        <v>373</v>
      </c>
      <c r="B7" s="693"/>
      <c r="C7" s="693"/>
      <c r="D7" s="693"/>
      <c r="E7" s="693"/>
      <c r="F7" s="693"/>
      <c r="G7" s="693"/>
      <c r="H7" s="693"/>
      <c r="I7" s="693"/>
      <c r="J7" s="693"/>
      <c r="K7" s="694"/>
    </row>
    <row r="8" spans="1:11">
      <c r="A8" s="430">
        <v>1</v>
      </c>
      <c r="B8" s="429" t="s">
        <v>373</v>
      </c>
      <c r="C8" s="559"/>
      <c r="D8" s="559"/>
      <c r="E8" s="559"/>
      <c r="F8" s="638">
        <v>15444703.982111115</v>
      </c>
      <c r="G8" s="638">
        <v>71028621.650888905</v>
      </c>
      <c r="H8" s="695">
        <v>86473325.633000016</v>
      </c>
      <c r="I8" s="688">
        <v>7584184.5280000009</v>
      </c>
      <c r="J8" s="638">
        <v>49100861.638666652</v>
      </c>
      <c r="K8" s="643">
        <v>56685046.166666664</v>
      </c>
    </row>
    <row r="9" spans="1:11">
      <c r="A9" s="692" t="s">
        <v>374</v>
      </c>
      <c r="B9" s="693"/>
      <c r="C9" s="693"/>
      <c r="D9" s="693"/>
      <c r="E9" s="693"/>
      <c r="F9" s="696"/>
      <c r="G9" s="697"/>
      <c r="H9" s="695"/>
      <c r="I9" s="693"/>
      <c r="J9" s="693"/>
      <c r="K9" s="694"/>
    </row>
    <row r="10" spans="1:11">
      <c r="A10" s="534">
        <v>2</v>
      </c>
      <c r="B10" s="698" t="s">
        <v>375</v>
      </c>
      <c r="C10" s="695">
        <v>5181523.1573333358</v>
      </c>
      <c r="D10" s="699">
        <v>30078710.645888902</v>
      </c>
      <c r="E10" s="699">
        <v>35260233.803222232</v>
      </c>
      <c r="F10" s="699">
        <v>403568.72564166703</v>
      </c>
      <c r="G10" s="699">
        <v>4945581.064686113</v>
      </c>
      <c r="H10" s="695">
        <v>5349149.7903277772</v>
      </c>
      <c r="I10" s="697">
        <v>105329.49821666663</v>
      </c>
      <c r="J10" s="699">
        <v>1121982.6070999997</v>
      </c>
      <c r="K10" s="687">
        <v>1227312.1053166667</v>
      </c>
    </row>
    <row r="11" spans="1:11">
      <c r="A11" s="534">
        <v>3</v>
      </c>
      <c r="B11" s="698" t="s">
        <v>376</v>
      </c>
      <c r="C11" s="695">
        <v>42451256.152111106</v>
      </c>
      <c r="D11" s="699">
        <v>261203055.52255547</v>
      </c>
      <c r="E11" s="699">
        <v>303654311.6746667</v>
      </c>
      <c r="F11" s="699">
        <v>12105296.750355553</v>
      </c>
      <c r="G11" s="699">
        <v>32402439.056791678</v>
      </c>
      <c r="H11" s="695">
        <v>44507735.807147235</v>
      </c>
      <c r="I11" s="697">
        <v>11699342.544005554</v>
      </c>
      <c r="J11" s="699">
        <v>35448341.720405534</v>
      </c>
      <c r="K11" s="687">
        <v>47147684.264411122</v>
      </c>
    </row>
    <row r="12" spans="1:11">
      <c r="A12" s="534">
        <v>4</v>
      </c>
      <c r="B12" s="698" t="s">
        <v>377</v>
      </c>
      <c r="C12" s="695">
        <v>18600000</v>
      </c>
      <c r="D12" s="699">
        <v>0</v>
      </c>
      <c r="E12" s="699">
        <v>18600000</v>
      </c>
      <c r="F12" s="699">
        <v>0</v>
      </c>
      <c r="G12" s="699">
        <v>0</v>
      </c>
      <c r="H12" s="695">
        <v>0</v>
      </c>
      <c r="I12" s="697">
        <v>0</v>
      </c>
      <c r="J12" s="699">
        <v>0</v>
      </c>
      <c r="K12" s="687">
        <v>0</v>
      </c>
    </row>
    <row r="13" spans="1:11">
      <c r="A13" s="534">
        <v>5</v>
      </c>
      <c r="B13" s="698" t="s">
        <v>378</v>
      </c>
      <c r="C13" s="695">
        <v>35962199.232888877</v>
      </c>
      <c r="D13" s="699">
        <v>19064743.089777771</v>
      </c>
      <c r="E13" s="699">
        <v>55026942.322666623</v>
      </c>
      <c r="F13" s="699">
        <v>6610468.1624222202</v>
      </c>
      <c r="G13" s="699">
        <v>3992438.4444999993</v>
      </c>
      <c r="H13" s="695">
        <v>10602906.606922226</v>
      </c>
      <c r="I13" s="697">
        <v>2165790.0738944453</v>
      </c>
      <c r="J13" s="699">
        <v>1661665.653733334</v>
      </c>
      <c r="K13" s="687">
        <v>3827455.7276277789</v>
      </c>
    </row>
    <row r="14" spans="1:11">
      <c r="A14" s="534">
        <v>6</v>
      </c>
      <c r="B14" s="698" t="s">
        <v>391</v>
      </c>
      <c r="C14" s="695">
        <v>0</v>
      </c>
      <c r="D14" s="699">
        <v>0</v>
      </c>
      <c r="E14" s="699">
        <v>0</v>
      </c>
      <c r="F14" s="699">
        <v>0</v>
      </c>
      <c r="G14" s="699">
        <v>0</v>
      </c>
      <c r="H14" s="695">
        <v>0</v>
      </c>
      <c r="I14" s="697">
        <v>0</v>
      </c>
      <c r="J14" s="699">
        <v>0</v>
      </c>
      <c r="K14" s="687">
        <v>0</v>
      </c>
    </row>
    <row r="15" spans="1:11">
      <c r="A15" s="534">
        <v>7</v>
      </c>
      <c r="B15" s="698" t="s">
        <v>379</v>
      </c>
      <c r="C15" s="695">
        <v>3098940.0978888902</v>
      </c>
      <c r="D15" s="699">
        <v>9151112.231555555</v>
      </c>
      <c r="E15" s="699">
        <v>12250052.329444453</v>
      </c>
      <c r="F15" s="699">
        <v>2550113.5590000022</v>
      </c>
      <c r="G15" s="699">
        <v>1048178.8156666663</v>
      </c>
      <c r="H15" s="695">
        <v>3598292.3746666671</v>
      </c>
      <c r="I15" s="697">
        <v>2550113.5590000022</v>
      </c>
      <c r="J15" s="699">
        <v>1048178.8156666663</v>
      </c>
      <c r="K15" s="687">
        <v>3598292.3746666671</v>
      </c>
    </row>
    <row r="16" spans="1:11">
      <c r="A16" s="534">
        <v>8</v>
      </c>
      <c r="B16" s="700" t="s">
        <v>380</v>
      </c>
      <c r="C16" s="695">
        <v>105293918.64022221</v>
      </c>
      <c r="D16" s="699">
        <v>319497621.48977774</v>
      </c>
      <c r="E16" s="699">
        <v>424791540.13000005</v>
      </c>
      <c r="F16" s="695">
        <v>21669447.197419442</v>
      </c>
      <c r="G16" s="699">
        <v>42388637.381644458</v>
      </c>
      <c r="H16" s="695">
        <v>64058084.579063907</v>
      </c>
      <c r="I16" s="701">
        <v>16520575.675116668</v>
      </c>
      <c r="J16" s="699">
        <v>39280168.79690554</v>
      </c>
      <c r="K16" s="687">
        <v>55800744.472022235</v>
      </c>
    </row>
    <row r="17" spans="1:11">
      <c r="A17" s="692" t="s">
        <v>381</v>
      </c>
      <c r="B17" s="693"/>
      <c r="C17" s="702"/>
      <c r="D17" s="702"/>
      <c r="E17" s="702"/>
      <c r="F17" s="703"/>
      <c r="G17" s="703"/>
      <c r="H17" s="704"/>
      <c r="I17" s="703"/>
      <c r="J17" s="703"/>
      <c r="K17" s="705"/>
    </row>
    <row r="18" spans="1:11">
      <c r="A18" s="534">
        <v>9</v>
      </c>
      <c r="B18" s="698" t="s">
        <v>382</v>
      </c>
      <c r="C18" s="695">
        <v>0</v>
      </c>
      <c r="D18" s="699">
        <v>0</v>
      </c>
      <c r="E18" s="699">
        <v>0</v>
      </c>
      <c r="F18" s="699">
        <v>0</v>
      </c>
      <c r="G18" s="699">
        <v>0</v>
      </c>
      <c r="H18" s="695">
        <v>0</v>
      </c>
      <c r="I18" s="697"/>
      <c r="J18" s="699"/>
      <c r="K18" s="687"/>
    </row>
    <row r="19" spans="1:11">
      <c r="A19" s="534">
        <v>10</v>
      </c>
      <c r="B19" s="698" t="s">
        <v>383</v>
      </c>
      <c r="C19" s="695">
        <v>105710939.60511108</v>
      </c>
      <c r="D19" s="699">
        <v>178971735.51133338</v>
      </c>
      <c r="E19" s="699">
        <v>284682675.11644459</v>
      </c>
      <c r="F19" s="699">
        <v>9715049.1148888879</v>
      </c>
      <c r="G19" s="699">
        <v>3020133.8884444442</v>
      </c>
      <c r="H19" s="695">
        <v>12735183.003333341</v>
      </c>
      <c r="I19" s="697">
        <v>17684854.804222219</v>
      </c>
      <c r="J19" s="699">
        <v>28601845.934333328</v>
      </c>
      <c r="K19" s="687">
        <v>46286700.738555558</v>
      </c>
    </row>
    <row r="20" spans="1:11">
      <c r="A20" s="534">
        <v>11</v>
      </c>
      <c r="B20" s="698" t="s">
        <v>384</v>
      </c>
      <c r="C20" s="695">
        <v>5223715.4771111133</v>
      </c>
      <c r="D20" s="699">
        <v>17267474.112444438</v>
      </c>
      <c r="E20" s="699">
        <v>22491189.58955555</v>
      </c>
      <c r="F20" s="699">
        <v>349355.93800000008</v>
      </c>
      <c r="G20" s="699">
        <v>451654.05522222223</v>
      </c>
      <c r="H20" s="695">
        <v>801009.9932222222</v>
      </c>
      <c r="I20" s="697">
        <v>349355.93800000008</v>
      </c>
      <c r="J20" s="699">
        <v>451654.05522222223</v>
      </c>
      <c r="K20" s="687">
        <v>801009.9932222222</v>
      </c>
    </row>
    <row r="21" spans="1:11" ht="13.5" thickBot="1">
      <c r="A21" s="428">
        <v>12</v>
      </c>
      <c r="B21" s="427" t="s">
        <v>385</v>
      </c>
      <c r="C21" s="636">
        <v>110934655.08222219</v>
      </c>
      <c r="D21" s="637">
        <v>196239209.62377781</v>
      </c>
      <c r="E21" s="636">
        <v>307173864.70600015</v>
      </c>
      <c r="F21" s="636">
        <v>10064405.052888889</v>
      </c>
      <c r="G21" s="637">
        <v>3471787.9436666663</v>
      </c>
      <c r="H21" s="636">
        <v>13536192.996555563</v>
      </c>
      <c r="I21" s="689">
        <v>18034210.74222222</v>
      </c>
      <c r="J21" s="637">
        <v>29053499.989555549</v>
      </c>
      <c r="K21" s="644">
        <v>47087710.73177778</v>
      </c>
    </row>
    <row r="22" spans="1:11" ht="38.25" customHeight="1" thickBot="1">
      <c r="A22" s="565"/>
      <c r="B22" s="426"/>
      <c r="C22" s="426"/>
      <c r="D22" s="426"/>
      <c r="E22" s="426"/>
      <c r="F22" s="795" t="s">
        <v>386</v>
      </c>
      <c r="G22" s="796"/>
      <c r="H22" s="797"/>
      <c r="I22" s="798" t="s">
        <v>386</v>
      </c>
      <c r="J22" s="799"/>
      <c r="K22" s="800"/>
    </row>
    <row r="23" spans="1:11">
      <c r="A23" s="514">
        <v>13</v>
      </c>
      <c r="B23" s="425" t="s">
        <v>373</v>
      </c>
      <c r="C23" s="564"/>
      <c r="D23" s="564"/>
      <c r="E23" s="564"/>
      <c r="F23" s="639">
        <v>15444703.982111115</v>
      </c>
      <c r="G23" s="639">
        <v>71028621.650888905</v>
      </c>
      <c r="H23" s="640">
        <v>86473325.633000016</v>
      </c>
      <c r="I23" s="646">
        <v>7584184.5280000009</v>
      </c>
      <c r="J23" s="639">
        <v>49100861.638666652</v>
      </c>
      <c r="K23" s="640">
        <v>56685046.166666664</v>
      </c>
    </row>
    <row r="24" spans="1:11" ht="15" thickBot="1">
      <c r="A24" s="424">
        <v>14</v>
      </c>
      <c r="B24" s="423" t="s">
        <v>387</v>
      </c>
      <c r="C24" s="566"/>
      <c r="D24" s="562"/>
      <c r="E24" s="563"/>
      <c r="F24" s="391">
        <v>11605042.144530553</v>
      </c>
      <c r="G24" s="391">
        <v>38916849.437977791</v>
      </c>
      <c r="H24" s="391">
        <v>50521891.58250834</v>
      </c>
      <c r="I24" s="647">
        <v>4130143.9187791669</v>
      </c>
      <c r="J24" s="648">
        <v>10226668.807349991</v>
      </c>
      <c r="K24" s="649">
        <v>13950186.118005559</v>
      </c>
    </row>
    <row r="25" spans="1:11" ht="13.5" thickBot="1">
      <c r="A25" s="422">
        <v>15</v>
      </c>
      <c r="B25" s="421" t="s">
        <v>388</v>
      </c>
      <c r="C25" s="561"/>
      <c r="D25" s="561"/>
      <c r="E25" s="561"/>
      <c r="F25" s="641">
        <v>1.3549457509567568</v>
      </c>
      <c r="G25" s="641">
        <v>1.9651754478395715</v>
      </c>
      <c r="H25" s="642">
        <v>1.7900198341583815</v>
      </c>
      <c r="I25" s="641">
        <v>1.814391034415227</v>
      </c>
      <c r="J25" s="641">
        <v>4.6814764788509029</v>
      </c>
      <c r="K25" s="642">
        <v>4.0749300404090851</v>
      </c>
    </row>
    <row r="28" spans="1:11" ht="78">
      <c r="B28" s="529" t="s">
        <v>423</v>
      </c>
    </row>
  </sheetData>
  <mergeCells count="6">
    <mergeCell ref="F22:H22"/>
    <mergeCell ref="I22:K22"/>
    <mergeCell ref="A5:B5"/>
    <mergeCell ref="C5:E5"/>
    <mergeCell ref="F5:H5"/>
    <mergeCell ref="I5:K5"/>
  </mergeCells>
  <pageMargins left="0.7" right="0.7" top="0.75" bottom="0.75" header="0.3" footer="0.3"/>
  <pageSetup paperSize="9" orientation="portrait" r:id="rId1"/>
  <headerFooter>
    <oddFooter>&amp;C_x000D_&amp;1#&amp;"Calibri"&amp;10&amp;K000000 C1 - FOR INTERNAL USE ONLY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80" zoomScaleNormal="80" workbookViewId="0">
      <pane xSplit="1" ySplit="5" topLeftCell="D6" activePane="bottomRight" state="frozen"/>
      <selection pane="topRight" activeCell="B1" sqref="B1"/>
      <selection pane="bottomLeft" activeCell="A5" sqref="A5"/>
      <selection pane="bottomRight" activeCell="C7" sqref="C7:N21"/>
    </sheetView>
  </sheetViews>
  <sheetFormatPr defaultColWidth="9.36328125" defaultRowHeight="13.5"/>
  <cols>
    <col min="1" max="1" width="10.54296875" style="28" bestFit="1" customWidth="1"/>
    <col min="2" max="2" width="58.36328125" style="28" customWidth="1"/>
    <col min="3" max="3" width="18.90625" style="28" customWidth="1"/>
    <col min="4" max="4" width="10" style="28" bestFit="1" customWidth="1"/>
    <col min="5" max="5" width="18.36328125" style="28" bestFit="1" customWidth="1"/>
    <col min="6" max="13" width="10.6328125" style="28" customWidth="1"/>
    <col min="14" max="14" width="31" style="28" bestFit="1" customWidth="1"/>
    <col min="15" max="16384" width="9.36328125" style="11"/>
  </cols>
  <sheetData>
    <row r="1" spans="1:14">
      <c r="A1" s="5" t="s">
        <v>189</v>
      </c>
      <c r="B1" s="28" t="str">
        <f>Info!C2</f>
        <v>სს " პაშა ბანკი საქართველო"</v>
      </c>
    </row>
    <row r="2" spans="1:14" ht="14.25" customHeight="1">
      <c r="A2" s="28" t="s">
        <v>190</v>
      </c>
      <c r="B2" s="625">
        <f>'1. key ratios'!B2</f>
        <v>44651</v>
      </c>
    </row>
    <row r="3" spans="1:14" ht="14.25" customHeight="1"/>
    <row r="4" spans="1:14" ht="14" thickBot="1">
      <c r="A4" s="2" t="s">
        <v>341</v>
      </c>
      <c r="B4" s="51" t="s">
        <v>78</v>
      </c>
    </row>
    <row r="5" spans="1:14" s="20" customFormat="1" ht="13">
      <c r="A5" s="117"/>
      <c r="B5" s="118"/>
      <c r="C5" s="119" t="s">
        <v>0</v>
      </c>
      <c r="D5" s="119" t="s">
        <v>1</v>
      </c>
      <c r="E5" s="119" t="s">
        <v>2</v>
      </c>
      <c r="F5" s="119" t="s">
        <v>3</v>
      </c>
      <c r="G5" s="119" t="s">
        <v>4</v>
      </c>
      <c r="H5" s="119" t="s">
        <v>6</v>
      </c>
      <c r="I5" s="119" t="s">
        <v>238</v>
      </c>
      <c r="J5" s="119" t="s">
        <v>239</v>
      </c>
      <c r="K5" s="119" t="s">
        <v>240</v>
      </c>
      <c r="L5" s="119" t="s">
        <v>241</v>
      </c>
      <c r="M5" s="119" t="s">
        <v>242</v>
      </c>
      <c r="N5" s="120" t="s">
        <v>243</v>
      </c>
    </row>
    <row r="6" spans="1:14" ht="40.5">
      <c r="A6" s="109"/>
      <c r="B6" s="63"/>
      <c r="C6" s="64" t="s">
        <v>88</v>
      </c>
      <c r="D6" s="65" t="s">
        <v>77</v>
      </c>
      <c r="E6" s="66" t="s">
        <v>87</v>
      </c>
      <c r="F6" s="67">
        <v>0</v>
      </c>
      <c r="G6" s="67">
        <v>0.2</v>
      </c>
      <c r="H6" s="67">
        <v>0.35</v>
      </c>
      <c r="I6" s="67">
        <v>0.5</v>
      </c>
      <c r="J6" s="67">
        <v>0.75</v>
      </c>
      <c r="K6" s="67">
        <v>1</v>
      </c>
      <c r="L6" s="67">
        <v>1.5</v>
      </c>
      <c r="M6" s="67">
        <v>2.5</v>
      </c>
      <c r="N6" s="110" t="s">
        <v>78</v>
      </c>
    </row>
    <row r="7" spans="1:14">
      <c r="A7" s="111">
        <v>1</v>
      </c>
      <c r="B7" s="68" t="s">
        <v>79</v>
      </c>
      <c r="C7" s="183">
        <f>SUM(C8:C13)</f>
        <v>80631102.033800006</v>
      </c>
      <c r="D7" s="63"/>
      <c r="E7" s="186">
        <f t="shared" ref="E7:M7" si="0">SUM(E8:E13)</f>
        <v>1612622.0406760001</v>
      </c>
      <c r="F7" s="183">
        <f>SUM(F8:F13)</f>
        <v>0</v>
      </c>
      <c r="G7" s="183">
        <f t="shared" si="0"/>
        <v>0</v>
      </c>
      <c r="H7" s="183">
        <f t="shared" si="0"/>
        <v>0</v>
      </c>
      <c r="I7" s="183">
        <f t="shared" si="0"/>
        <v>0</v>
      </c>
      <c r="J7" s="183">
        <f t="shared" si="0"/>
        <v>0</v>
      </c>
      <c r="K7" s="183">
        <f t="shared" si="0"/>
        <v>1612622.0407</v>
      </c>
      <c r="L7" s="183">
        <f t="shared" si="0"/>
        <v>0</v>
      </c>
      <c r="M7" s="183">
        <f t="shared" si="0"/>
        <v>0</v>
      </c>
      <c r="N7" s="112">
        <f>SUM(N8:N13)</f>
        <v>1612622.0407</v>
      </c>
    </row>
    <row r="8" spans="1:14">
      <c r="A8" s="111">
        <v>1.1000000000000001</v>
      </c>
      <c r="B8" s="69" t="s">
        <v>80</v>
      </c>
      <c r="C8" s="557">
        <v>80631102.033800006</v>
      </c>
      <c r="D8" s="70">
        <v>0.02</v>
      </c>
      <c r="E8" s="186">
        <f>C8*D8</f>
        <v>1612622.0406760001</v>
      </c>
      <c r="F8" s="184"/>
      <c r="G8" s="184"/>
      <c r="H8" s="184"/>
      <c r="I8" s="184"/>
      <c r="J8" s="184"/>
      <c r="K8" s="557">
        <v>1612622.0407</v>
      </c>
      <c r="L8" s="184"/>
      <c r="M8" s="184"/>
      <c r="N8" s="112">
        <f>SUMPRODUCT($F$6:$M$6,F8:M8)</f>
        <v>1612622.0407</v>
      </c>
    </row>
    <row r="9" spans="1:14">
      <c r="A9" s="111">
        <v>1.2</v>
      </c>
      <c r="B9" s="69" t="s">
        <v>81</v>
      </c>
      <c r="C9" s="184">
        <v>0</v>
      </c>
      <c r="D9" s="70">
        <v>0.05</v>
      </c>
      <c r="E9" s="186">
        <f>C9*D9</f>
        <v>0</v>
      </c>
      <c r="F9" s="184"/>
      <c r="G9" s="184"/>
      <c r="H9" s="184"/>
      <c r="I9" s="184"/>
      <c r="J9" s="184"/>
      <c r="K9" s="184"/>
      <c r="L9" s="184"/>
      <c r="M9" s="184"/>
      <c r="N9" s="112">
        <f t="shared" ref="N9:N12" si="1">SUMPRODUCT($F$6:$M$6,F9:M9)</f>
        <v>0</v>
      </c>
    </row>
    <row r="10" spans="1:14">
      <c r="A10" s="111">
        <v>1.3</v>
      </c>
      <c r="B10" s="69" t="s">
        <v>82</v>
      </c>
      <c r="C10" s="184">
        <v>0</v>
      </c>
      <c r="D10" s="70">
        <v>0.08</v>
      </c>
      <c r="E10" s="186">
        <f>C10*D10</f>
        <v>0</v>
      </c>
      <c r="F10" s="184"/>
      <c r="G10" s="184"/>
      <c r="H10" s="184"/>
      <c r="I10" s="184"/>
      <c r="J10" s="184"/>
      <c r="K10" s="184"/>
      <c r="L10" s="184"/>
      <c r="M10" s="184"/>
      <c r="N10" s="112">
        <f>SUMPRODUCT($F$6:$M$6,F10:M10)</f>
        <v>0</v>
      </c>
    </row>
    <row r="11" spans="1:14">
      <c r="A11" s="111">
        <v>1.4</v>
      </c>
      <c r="B11" s="69" t="s">
        <v>83</v>
      </c>
      <c r="C11" s="184">
        <v>0</v>
      </c>
      <c r="D11" s="70">
        <v>0.11</v>
      </c>
      <c r="E11" s="186">
        <f>C11*D11</f>
        <v>0</v>
      </c>
      <c r="F11" s="184"/>
      <c r="G11" s="184"/>
      <c r="H11" s="184"/>
      <c r="I11" s="184"/>
      <c r="J11" s="184"/>
      <c r="K11" s="184"/>
      <c r="L11" s="184"/>
      <c r="M11" s="184"/>
      <c r="N11" s="112">
        <f t="shared" si="1"/>
        <v>0</v>
      </c>
    </row>
    <row r="12" spans="1:14">
      <c r="A12" s="111">
        <v>1.5</v>
      </c>
      <c r="B12" s="69" t="s">
        <v>84</v>
      </c>
      <c r="C12" s="184">
        <v>0</v>
      </c>
      <c r="D12" s="70">
        <v>0.14000000000000001</v>
      </c>
      <c r="E12" s="186">
        <f>C12*D12</f>
        <v>0</v>
      </c>
      <c r="F12" s="184"/>
      <c r="G12" s="184"/>
      <c r="H12" s="184"/>
      <c r="I12" s="184"/>
      <c r="J12" s="184"/>
      <c r="K12" s="184"/>
      <c r="L12" s="184"/>
      <c r="M12" s="184"/>
      <c r="N12" s="112">
        <f t="shared" si="1"/>
        <v>0</v>
      </c>
    </row>
    <row r="13" spans="1:14">
      <c r="A13" s="111">
        <v>1.6</v>
      </c>
      <c r="B13" s="71" t="s">
        <v>85</v>
      </c>
      <c r="C13" s="184">
        <v>0</v>
      </c>
      <c r="D13" s="72"/>
      <c r="E13" s="184"/>
      <c r="F13" s="184"/>
      <c r="G13" s="184"/>
      <c r="H13" s="184"/>
      <c r="I13" s="184"/>
      <c r="J13" s="184"/>
      <c r="K13" s="184"/>
      <c r="L13" s="184"/>
      <c r="M13" s="184"/>
      <c r="N13" s="112">
        <f>SUMPRODUCT($F$6:$M$6,F13:M13)</f>
        <v>0</v>
      </c>
    </row>
    <row r="14" spans="1:14">
      <c r="A14" s="111">
        <v>2</v>
      </c>
      <c r="B14" s="73" t="s">
        <v>86</v>
      </c>
      <c r="C14" s="183">
        <f>SUM(C15:C20)</f>
        <v>0</v>
      </c>
      <c r="D14" s="63"/>
      <c r="E14" s="186">
        <f t="shared" ref="E14:M14" si="2">SUM(E15:E20)</f>
        <v>0</v>
      </c>
      <c r="F14" s="184">
        <f t="shared" si="2"/>
        <v>0</v>
      </c>
      <c r="G14" s="184">
        <f t="shared" si="2"/>
        <v>0</v>
      </c>
      <c r="H14" s="184">
        <f t="shared" si="2"/>
        <v>0</v>
      </c>
      <c r="I14" s="184">
        <f t="shared" si="2"/>
        <v>0</v>
      </c>
      <c r="J14" s="184">
        <f t="shared" si="2"/>
        <v>0</v>
      </c>
      <c r="K14" s="184">
        <f t="shared" si="2"/>
        <v>0</v>
      </c>
      <c r="L14" s="184">
        <f t="shared" si="2"/>
        <v>0</v>
      </c>
      <c r="M14" s="184">
        <f t="shared" si="2"/>
        <v>0</v>
      </c>
      <c r="N14" s="112">
        <f>SUM(N15:N20)</f>
        <v>0</v>
      </c>
    </row>
    <row r="15" spans="1:14">
      <c r="A15" s="111">
        <v>2.1</v>
      </c>
      <c r="B15" s="71" t="s">
        <v>80</v>
      </c>
      <c r="C15" s="184"/>
      <c r="D15" s="70">
        <v>5.0000000000000001E-3</v>
      </c>
      <c r="E15" s="186">
        <f>C15*D15</f>
        <v>0</v>
      </c>
      <c r="F15" s="184"/>
      <c r="G15" s="184"/>
      <c r="H15" s="184"/>
      <c r="I15" s="184"/>
      <c r="J15" s="184"/>
      <c r="K15" s="184"/>
      <c r="L15" s="184"/>
      <c r="M15" s="184"/>
      <c r="N15" s="112">
        <f>SUMPRODUCT($F$6:$M$6,F15:M15)</f>
        <v>0</v>
      </c>
    </row>
    <row r="16" spans="1:14">
      <c r="A16" s="111">
        <v>2.2000000000000002</v>
      </c>
      <c r="B16" s="71" t="s">
        <v>81</v>
      </c>
      <c r="C16" s="184"/>
      <c r="D16" s="70">
        <v>0.01</v>
      </c>
      <c r="E16" s="186">
        <f>C16*D16</f>
        <v>0</v>
      </c>
      <c r="F16" s="184"/>
      <c r="G16" s="184"/>
      <c r="H16" s="184"/>
      <c r="I16" s="184"/>
      <c r="J16" s="184"/>
      <c r="K16" s="184"/>
      <c r="L16" s="184"/>
      <c r="M16" s="184"/>
      <c r="N16" s="112">
        <f t="shared" ref="N16:N20" si="3">SUMPRODUCT($F$6:$M$6,F16:M16)</f>
        <v>0</v>
      </c>
    </row>
    <row r="17" spans="1:14">
      <c r="A17" s="111">
        <v>2.2999999999999998</v>
      </c>
      <c r="B17" s="71" t="s">
        <v>82</v>
      </c>
      <c r="C17" s="184"/>
      <c r="D17" s="70">
        <v>0.02</v>
      </c>
      <c r="E17" s="186">
        <f>C17*D17</f>
        <v>0</v>
      </c>
      <c r="F17" s="184"/>
      <c r="G17" s="184"/>
      <c r="H17" s="184"/>
      <c r="I17" s="184"/>
      <c r="J17" s="184"/>
      <c r="K17" s="184"/>
      <c r="L17" s="184"/>
      <c r="M17" s="184"/>
      <c r="N17" s="112">
        <f t="shared" si="3"/>
        <v>0</v>
      </c>
    </row>
    <row r="18" spans="1:14">
      <c r="A18" s="111">
        <v>2.4</v>
      </c>
      <c r="B18" s="71" t="s">
        <v>83</v>
      </c>
      <c r="C18" s="184"/>
      <c r="D18" s="70">
        <v>0.03</v>
      </c>
      <c r="E18" s="186">
        <f>C18*D18</f>
        <v>0</v>
      </c>
      <c r="F18" s="184"/>
      <c r="G18" s="184"/>
      <c r="H18" s="184"/>
      <c r="I18" s="184"/>
      <c r="J18" s="184"/>
      <c r="K18" s="184"/>
      <c r="L18" s="184"/>
      <c r="M18" s="184"/>
      <c r="N18" s="112">
        <f t="shared" si="3"/>
        <v>0</v>
      </c>
    </row>
    <row r="19" spans="1:14">
      <c r="A19" s="111">
        <v>2.5</v>
      </c>
      <c r="B19" s="71" t="s">
        <v>84</v>
      </c>
      <c r="C19" s="184"/>
      <c r="D19" s="70">
        <v>0.04</v>
      </c>
      <c r="E19" s="186">
        <f>C19*D19</f>
        <v>0</v>
      </c>
      <c r="F19" s="184"/>
      <c r="G19" s="184"/>
      <c r="H19" s="184"/>
      <c r="I19" s="184"/>
      <c r="J19" s="184"/>
      <c r="K19" s="184"/>
      <c r="L19" s="184"/>
      <c r="M19" s="184"/>
      <c r="N19" s="112">
        <f t="shared" si="3"/>
        <v>0</v>
      </c>
    </row>
    <row r="20" spans="1:14">
      <c r="A20" s="111">
        <v>2.6</v>
      </c>
      <c r="B20" s="71" t="s">
        <v>85</v>
      </c>
      <c r="C20" s="184"/>
      <c r="D20" s="72"/>
      <c r="E20" s="187"/>
      <c r="F20" s="184"/>
      <c r="G20" s="184"/>
      <c r="H20" s="184"/>
      <c r="I20" s="184"/>
      <c r="J20" s="184"/>
      <c r="K20" s="184"/>
      <c r="L20" s="184"/>
      <c r="M20" s="184"/>
      <c r="N20" s="112">
        <f t="shared" si="3"/>
        <v>0</v>
      </c>
    </row>
    <row r="21" spans="1:14" ht="14" thickBot="1">
      <c r="A21" s="113">
        <v>3</v>
      </c>
      <c r="B21" s="114" t="s">
        <v>69</v>
      </c>
      <c r="C21" s="185">
        <f>C14+C7</f>
        <v>80631102.033800006</v>
      </c>
      <c r="D21" s="115"/>
      <c r="E21" s="188">
        <f>E14+E7</f>
        <v>1612622.0406760001</v>
      </c>
      <c r="F21" s="189">
        <f>F7+F14</f>
        <v>0</v>
      </c>
      <c r="G21" s="189">
        <f t="shared" ref="G21:L21" si="4">G7+G14</f>
        <v>0</v>
      </c>
      <c r="H21" s="189">
        <f t="shared" si="4"/>
        <v>0</v>
      </c>
      <c r="I21" s="189">
        <f t="shared" si="4"/>
        <v>0</v>
      </c>
      <c r="J21" s="189">
        <f t="shared" si="4"/>
        <v>0</v>
      </c>
      <c r="K21" s="189">
        <f t="shared" si="4"/>
        <v>1612622.0407</v>
      </c>
      <c r="L21" s="189">
        <f t="shared" si="4"/>
        <v>0</v>
      </c>
      <c r="M21" s="189">
        <f>M7+M14</f>
        <v>0</v>
      </c>
      <c r="N21" s="116">
        <f>N14+N7</f>
        <v>1612622.0407</v>
      </c>
    </row>
    <row r="22" spans="1:14">
      <c r="E22" s="190"/>
      <c r="F22" s="190"/>
      <c r="G22" s="190"/>
      <c r="H22" s="190"/>
      <c r="I22" s="190"/>
      <c r="J22" s="190"/>
      <c r="K22" s="190"/>
      <c r="L22" s="190"/>
      <c r="M22" s="190"/>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headerFooter>
    <oddFooter>&amp;C_x000D_&amp;1#&amp;"Calibri"&amp;10&amp;K000000 C1 - FOR INTERNAL USE ONLY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80" zoomScaleNormal="80" workbookViewId="0">
      <selection activeCell="C6" sqref="C6:C41"/>
    </sheetView>
  </sheetViews>
  <sheetFormatPr defaultRowHeight="14.5"/>
  <cols>
    <col min="1" max="1" width="11.453125" customWidth="1"/>
    <col min="2" max="2" width="76.6328125" style="4" customWidth="1"/>
    <col min="3" max="3" width="22.6328125" customWidth="1"/>
  </cols>
  <sheetData>
    <row r="1" spans="1:3">
      <c r="A1" s="207" t="s">
        <v>189</v>
      </c>
      <c r="B1" t="str">
        <f>Info!C2</f>
        <v>სს " პაშა ბანკი საქართველო"</v>
      </c>
    </row>
    <row r="2" spans="1:3">
      <c r="A2" s="207" t="s">
        <v>190</v>
      </c>
      <c r="B2" s="625">
        <f>'1. key ratios'!B2</f>
        <v>44651</v>
      </c>
    </row>
    <row r="3" spans="1:3">
      <c r="A3" s="207"/>
      <c r="B3"/>
    </row>
    <row r="4" spans="1:3">
      <c r="A4" s="207" t="s">
        <v>468</v>
      </c>
      <c r="B4" t="s">
        <v>427</v>
      </c>
    </row>
    <row r="5" spans="1:3">
      <c r="A5" s="246"/>
      <c r="B5" s="246" t="s">
        <v>428</v>
      </c>
      <c r="C5" s="258"/>
    </row>
    <row r="6" spans="1:3">
      <c r="A6" s="247">
        <v>1</v>
      </c>
      <c r="B6" s="259" t="s">
        <v>480</v>
      </c>
      <c r="C6" s="575">
        <v>476507277.96779996</v>
      </c>
    </row>
    <row r="7" spans="1:3">
      <c r="A7" s="247">
        <v>2</v>
      </c>
      <c r="B7" s="259" t="s">
        <v>429</v>
      </c>
      <c r="C7" s="575">
        <v>-5162240.7</v>
      </c>
    </row>
    <row r="8" spans="1:3">
      <c r="A8" s="248">
        <v>3</v>
      </c>
      <c r="B8" s="261" t="s">
        <v>430</v>
      </c>
      <c r="C8" s="262">
        <f>C6+C7</f>
        <v>471345037.26779997</v>
      </c>
    </row>
    <row r="9" spans="1:3">
      <c r="A9" s="249"/>
      <c r="B9" s="249" t="s">
        <v>431</v>
      </c>
      <c r="C9" s="263"/>
    </row>
    <row r="10" spans="1:3">
      <c r="A10" s="250">
        <v>4</v>
      </c>
      <c r="B10" s="264" t="s">
        <v>432</v>
      </c>
      <c r="C10" s="260"/>
    </row>
    <row r="11" spans="1:3">
      <c r="A11" s="250">
        <v>5</v>
      </c>
      <c r="B11" s="265" t="s">
        <v>433</v>
      </c>
      <c r="C11" s="260"/>
    </row>
    <row r="12" spans="1:3">
      <c r="A12" s="250" t="s">
        <v>434</v>
      </c>
      <c r="B12" s="259" t="s">
        <v>435</v>
      </c>
      <c r="C12" s="262">
        <v>1612622.0406760001</v>
      </c>
    </row>
    <row r="13" spans="1:3">
      <c r="A13" s="251">
        <v>6</v>
      </c>
      <c r="B13" s="266" t="s">
        <v>436</v>
      </c>
      <c r="C13" s="260"/>
    </row>
    <row r="14" spans="1:3">
      <c r="A14" s="251">
        <v>7</v>
      </c>
      <c r="B14" s="267" t="s">
        <v>437</v>
      </c>
      <c r="C14" s="260"/>
    </row>
    <row r="15" spans="1:3">
      <c r="A15" s="252">
        <v>8</v>
      </c>
      <c r="B15" s="259" t="s">
        <v>438</v>
      </c>
      <c r="C15" s="260"/>
    </row>
    <row r="16" spans="1:3" ht="23">
      <c r="A16" s="251">
        <v>9</v>
      </c>
      <c r="B16" s="267" t="s">
        <v>439</v>
      </c>
      <c r="C16" s="260"/>
    </row>
    <row r="17" spans="1:3">
      <c r="A17" s="251">
        <v>10</v>
      </c>
      <c r="B17" s="267" t="s">
        <v>440</v>
      </c>
      <c r="C17" s="260"/>
    </row>
    <row r="18" spans="1:3">
      <c r="A18" s="253">
        <v>11</v>
      </c>
      <c r="B18" s="268" t="s">
        <v>441</v>
      </c>
      <c r="C18" s="262">
        <f>SUM(C10:C17)</f>
        <v>1612622.0406760001</v>
      </c>
    </row>
    <row r="19" spans="1:3">
      <c r="A19" s="249"/>
      <c r="B19" s="249" t="s">
        <v>442</v>
      </c>
      <c r="C19" s="269"/>
    </row>
    <row r="20" spans="1:3">
      <c r="A20" s="251">
        <v>12</v>
      </c>
      <c r="B20" s="264" t="s">
        <v>443</v>
      </c>
      <c r="C20" s="260"/>
    </row>
    <row r="21" spans="1:3">
      <c r="A21" s="251">
        <v>13</v>
      </c>
      <c r="B21" s="264" t="s">
        <v>444</v>
      </c>
      <c r="C21" s="260"/>
    </row>
    <row r="22" spans="1:3">
      <c r="A22" s="251">
        <v>14</v>
      </c>
      <c r="B22" s="264" t="s">
        <v>445</v>
      </c>
      <c r="C22" s="260"/>
    </row>
    <row r="23" spans="1:3" ht="23">
      <c r="A23" s="251" t="s">
        <v>446</v>
      </c>
      <c r="B23" s="264" t="s">
        <v>447</v>
      </c>
      <c r="C23" s="260"/>
    </row>
    <row r="24" spans="1:3">
      <c r="A24" s="251">
        <v>15</v>
      </c>
      <c r="B24" s="264" t="s">
        <v>448</v>
      </c>
      <c r="C24" s="260"/>
    </row>
    <row r="25" spans="1:3">
      <c r="A25" s="251" t="s">
        <v>449</v>
      </c>
      <c r="B25" s="259" t="s">
        <v>450</v>
      </c>
      <c r="C25" s="260"/>
    </row>
    <row r="26" spans="1:3">
      <c r="A26" s="253">
        <v>16</v>
      </c>
      <c r="B26" s="268" t="s">
        <v>451</v>
      </c>
      <c r="C26" s="262">
        <f>SUM(C20:C25)</f>
        <v>0</v>
      </c>
    </row>
    <row r="27" spans="1:3">
      <c r="A27" s="249"/>
      <c r="B27" s="249" t="s">
        <v>452</v>
      </c>
      <c r="C27" s="263"/>
    </row>
    <row r="28" spans="1:3">
      <c r="A28" s="250">
        <v>17</v>
      </c>
      <c r="B28" s="259" t="s">
        <v>453</v>
      </c>
      <c r="C28" s="575">
        <v>58214523.193800002</v>
      </c>
    </row>
    <row r="29" spans="1:3">
      <c r="A29" s="250">
        <v>18</v>
      </c>
      <c r="B29" s="259" t="s">
        <v>454</v>
      </c>
      <c r="C29" s="575">
        <v>-40473018.597300008</v>
      </c>
    </row>
    <row r="30" spans="1:3">
      <c r="A30" s="253">
        <v>19</v>
      </c>
      <c r="B30" s="268" t="s">
        <v>455</v>
      </c>
      <c r="C30" s="262">
        <f>C28+C29</f>
        <v>17741504.596499994</v>
      </c>
    </row>
    <row r="31" spans="1:3">
      <c r="A31" s="254"/>
      <c r="B31" s="249" t="s">
        <v>456</v>
      </c>
      <c r="C31" s="263"/>
    </row>
    <row r="32" spans="1:3">
      <c r="A32" s="250" t="s">
        <v>457</v>
      </c>
      <c r="B32" s="264" t="s">
        <v>458</v>
      </c>
      <c r="C32" s="270"/>
    </row>
    <row r="33" spans="1:3">
      <c r="A33" s="250" t="s">
        <v>459</v>
      </c>
      <c r="B33" s="265" t="s">
        <v>460</v>
      </c>
      <c r="C33" s="270"/>
    </row>
    <row r="34" spans="1:3">
      <c r="A34" s="249"/>
      <c r="B34" s="249" t="s">
        <v>461</v>
      </c>
      <c r="C34" s="263"/>
    </row>
    <row r="35" spans="1:3">
      <c r="A35" s="253">
        <v>20</v>
      </c>
      <c r="B35" s="268" t="s">
        <v>90</v>
      </c>
      <c r="C35" s="262">
        <f>'1. key ratios'!C9</f>
        <v>89340854.899999991</v>
      </c>
    </row>
    <row r="36" spans="1:3">
      <c r="A36" s="253">
        <v>21</v>
      </c>
      <c r="B36" s="268" t="s">
        <v>462</v>
      </c>
      <c r="C36" s="262">
        <f>C8+C18+C26+C30</f>
        <v>490699163.90497595</v>
      </c>
    </row>
    <row r="37" spans="1:3">
      <c r="A37" s="255"/>
      <c r="B37" s="255" t="s">
        <v>427</v>
      </c>
      <c r="C37" s="263"/>
    </row>
    <row r="38" spans="1:3">
      <c r="A38" s="253">
        <v>22</v>
      </c>
      <c r="B38" s="268" t="s">
        <v>427</v>
      </c>
      <c r="C38" s="604">
        <f>IFERROR(C35/C36,0)</f>
        <v>0.18206848813237611</v>
      </c>
    </row>
    <row r="39" spans="1:3">
      <c r="A39" s="255"/>
      <c r="B39" s="255" t="s">
        <v>463</v>
      </c>
      <c r="C39" s="263"/>
    </row>
    <row r="40" spans="1:3">
      <c r="A40" s="256" t="s">
        <v>464</v>
      </c>
      <c r="B40" s="264" t="s">
        <v>465</v>
      </c>
      <c r="C40" s="270"/>
    </row>
    <row r="41" spans="1:3">
      <c r="A41" s="257" t="s">
        <v>466</v>
      </c>
      <c r="B41" s="265" t="s">
        <v>467</v>
      </c>
      <c r="C41" s="270"/>
    </row>
    <row r="43" spans="1:3">
      <c r="B43" s="279" t="s">
        <v>481</v>
      </c>
    </row>
  </sheetData>
  <pageMargins left="0.7" right="0.7" top="0.75" bottom="0.75" header="0.3" footer="0.3"/>
  <pageSetup paperSize="9" orientation="portrait" r:id="rId1"/>
  <headerFooter>
    <oddFooter>&amp;C_x000D_&amp;1#&amp;"Calibri"&amp;10&amp;K000000 C1 - FOR INTERNAL USE ONLY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80" zoomScaleNormal="80" workbookViewId="0">
      <pane xSplit="2" ySplit="6" topLeftCell="E7" activePane="bottomRight" state="frozen"/>
      <selection pane="topRight" activeCell="C1" sqref="C1"/>
      <selection pane="bottomLeft" activeCell="A7" sqref="A7"/>
      <selection pane="bottomRight" activeCell="C8" sqref="C8:G39"/>
    </sheetView>
  </sheetViews>
  <sheetFormatPr defaultRowHeight="14.5"/>
  <cols>
    <col min="1" max="1" width="9.90625" style="207" bestFit="1" customWidth="1"/>
    <col min="2" max="2" width="104.453125" style="18" customWidth="1"/>
    <col min="3" max="4" width="21.90625" style="207" customWidth="1"/>
    <col min="5" max="5" width="21" style="207" customWidth="1"/>
    <col min="6" max="7" width="17.54296875" style="207" customWidth="1"/>
  </cols>
  <sheetData>
    <row r="1" spans="1:7">
      <c r="A1" s="207" t="s">
        <v>189</v>
      </c>
      <c r="B1" s="207" t="str">
        <f>Info!C2</f>
        <v>სს " პაშა ბანკი საქართველო"</v>
      </c>
    </row>
    <row r="2" spans="1:7">
      <c r="A2" s="207" t="s">
        <v>190</v>
      </c>
      <c r="B2" s="625">
        <f>'1. key ratios'!B2</f>
        <v>44651</v>
      </c>
    </row>
    <row r="3" spans="1:7">
      <c r="B3" s="290"/>
    </row>
    <row r="4" spans="1:7" ht="15" thickBot="1">
      <c r="A4" s="207" t="s">
        <v>530</v>
      </c>
      <c r="B4" s="291" t="s">
        <v>495</v>
      </c>
    </row>
    <row r="5" spans="1:7" ht="15" customHeight="1">
      <c r="A5" s="292"/>
      <c r="B5" s="293"/>
      <c r="C5" s="805" t="s">
        <v>496</v>
      </c>
      <c r="D5" s="805"/>
      <c r="E5" s="805"/>
      <c r="F5" s="805"/>
      <c r="G5" s="806" t="s">
        <v>497</v>
      </c>
    </row>
    <row r="6" spans="1:7">
      <c r="A6" s="294"/>
      <c r="B6" s="295"/>
      <c r="C6" s="296" t="s">
        <v>498</v>
      </c>
      <c r="D6" s="296" t="s">
        <v>499</v>
      </c>
      <c r="E6" s="296" t="s">
        <v>500</v>
      </c>
      <c r="F6" s="296" t="s">
        <v>501</v>
      </c>
      <c r="G6" s="807"/>
    </row>
    <row r="7" spans="1:7">
      <c r="A7" s="297"/>
      <c r="B7" s="298" t="s">
        <v>502</v>
      </c>
      <c r="C7" s="674"/>
      <c r="D7" s="674"/>
      <c r="E7" s="674"/>
      <c r="F7" s="674"/>
      <c r="G7" s="299"/>
    </row>
    <row r="8" spans="1:7">
      <c r="A8" s="300">
        <v>1</v>
      </c>
      <c r="B8" s="583" t="s">
        <v>503</v>
      </c>
      <c r="C8" s="675">
        <f>SUM(C9:C10)</f>
        <v>107955448.54729998</v>
      </c>
      <c r="D8" s="675">
        <f>SUM(D9:D10)</f>
        <v>0</v>
      </c>
      <c r="E8" s="675">
        <f>SUM(E9:E10)</f>
        <v>0</v>
      </c>
      <c r="F8" s="675">
        <f>SUM(F9:F10)</f>
        <v>195238799.20719999</v>
      </c>
      <c r="G8" s="671">
        <f>SUM(G9:G10)</f>
        <v>303194247.75449997</v>
      </c>
    </row>
    <row r="9" spans="1:7">
      <c r="A9" s="300">
        <v>2</v>
      </c>
      <c r="B9" s="585" t="s">
        <v>89</v>
      </c>
      <c r="C9" s="676">
        <v>107955448.54729998</v>
      </c>
      <c r="D9" s="676"/>
      <c r="E9" s="676"/>
      <c r="F9" s="676">
        <v>0</v>
      </c>
      <c r="G9" s="671">
        <v>107955448.54729998</v>
      </c>
    </row>
    <row r="10" spans="1:7">
      <c r="A10" s="300">
        <v>3</v>
      </c>
      <c r="B10" s="585" t="s">
        <v>504</v>
      </c>
      <c r="C10" s="677"/>
      <c r="D10" s="677"/>
      <c r="E10" s="677"/>
      <c r="F10" s="678">
        <v>195238799.20719999</v>
      </c>
      <c r="G10" s="671">
        <v>195238799.20719999</v>
      </c>
    </row>
    <row r="11" spans="1:7">
      <c r="A11" s="300">
        <v>4</v>
      </c>
      <c r="B11" s="524" t="s">
        <v>505</v>
      </c>
      <c r="C11" s="675">
        <f t="shared" ref="C11:F11" si="0">SUM(C12:C13)</f>
        <v>11209346.110700011</v>
      </c>
      <c r="D11" s="675">
        <f t="shared" si="0"/>
        <v>10926897.947599988</v>
      </c>
      <c r="E11" s="675">
        <f t="shared" si="0"/>
        <v>8041415.7051999997</v>
      </c>
      <c r="F11" s="675">
        <f t="shared" si="0"/>
        <v>1130131.8984000008</v>
      </c>
      <c r="G11" s="671">
        <f>SUM(G12:G13)</f>
        <v>21663151.281130001</v>
      </c>
    </row>
    <row r="12" spans="1:7">
      <c r="A12" s="300">
        <v>5</v>
      </c>
      <c r="B12" s="585" t="s">
        <v>506</v>
      </c>
      <c r="C12" s="675">
        <v>2543337.5304000219</v>
      </c>
      <c r="D12" s="675">
        <v>5780194.4083999898</v>
      </c>
      <c r="E12" s="675">
        <v>4260614.4257999994</v>
      </c>
      <c r="F12" s="675">
        <v>769754.63579999981</v>
      </c>
      <c r="G12" s="671">
        <v>12686205.950380009</v>
      </c>
    </row>
    <row r="13" spans="1:7">
      <c r="A13" s="300">
        <v>6</v>
      </c>
      <c r="B13" s="585" t="s">
        <v>507</v>
      </c>
      <c r="C13" s="675">
        <v>8666008.5802999884</v>
      </c>
      <c r="D13" s="675">
        <v>5146703.5391999986</v>
      </c>
      <c r="E13" s="675">
        <v>3780801.2793999999</v>
      </c>
      <c r="F13" s="675">
        <v>360377.26260000095</v>
      </c>
      <c r="G13" s="671">
        <v>8976945.3307499941</v>
      </c>
    </row>
    <row r="14" spans="1:7">
      <c r="A14" s="300">
        <v>7</v>
      </c>
      <c r="B14" s="583" t="s">
        <v>508</v>
      </c>
      <c r="C14" s="675">
        <f t="shared" ref="C14:F14" si="1">SUM(C15:C16)</f>
        <v>44896027.790799998</v>
      </c>
      <c r="D14" s="675">
        <f t="shared" si="1"/>
        <v>67712837.332700014</v>
      </c>
      <c r="E14" s="675">
        <f t="shared" si="1"/>
        <v>2078695.58</v>
      </c>
      <c r="F14" s="675">
        <f t="shared" si="1"/>
        <v>1240519.9999999851</v>
      </c>
      <c r="G14" s="671">
        <f>SUM(G15:G16)</f>
        <v>32151594.562549993</v>
      </c>
    </row>
    <row r="15" spans="1:7" ht="39.5">
      <c r="A15" s="300">
        <v>8</v>
      </c>
      <c r="B15" s="585" t="s">
        <v>509</v>
      </c>
      <c r="C15" s="675">
        <v>28787082.842399996</v>
      </c>
      <c r="D15" s="675">
        <v>33437410.702700008</v>
      </c>
      <c r="E15" s="675">
        <v>1857682.58</v>
      </c>
      <c r="F15" s="675">
        <v>-1.4901161193847656E-8</v>
      </c>
      <c r="G15" s="671">
        <v>32041088.062549993</v>
      </c>
    </row>
    <row r="16" spans="1:7" ht="26.5">
      <c r="A16" s="300">
        <v>9</v>
      </c>
      <c r="B16" s="585" t="s">
        <v>510</v>
      </c>
      <c r="C16" s="675">
        <v>16108944.948400004</v>
      </c>
      <c r="D16" s="675">
        <v>34275426.630000003</v>
      </c>
      <c r="E16" s="675">
        <v>221013</v>
      </c>
      <c r="F16" s="675">
        <v>1240520</v>
      </c>
      <c r="G16" s="671">
        <v>110506.5</v>
      </c>
    </row>
    <row r="17" spans="1:7">
      <c r="A17" s="300">
        <v>10</v>
      </c>
      <c r="B17" s="583" t="s">
        <v>511</v>
      </c>
      <c r="C17" s="675" t="s">
        <v>5</v>
      </c>
      <c r="D17" s="675"/>
      <c r="E17" s="675"/>
      <c r="F17" s="675"/>
      <c r="G17" s="671"/>
    </row>
    <row r="18" spans="1:7">
      <c r="A18" s="300">
        <v>11</v>
      </c>
      <c r="B18" s="583" t="s">
        <v>96</v>
      </c>
      <c r="C18" s="675">
        <f>SUM(C19:C20)</f>
        <v>0</v>
      </c>
      <c r="D18" s="675">
        <f t="shared" ref="D18:G18" si="2">SUM(D19:D20)</f>
        <v>17527914.693800002</v>
      </c>
      <c r="E18" s="675">
        <f t="shared" si="2"/>
        <v>0</v>
      </c>
      <c r="F18" s="675">
        <f t="shared" si="2"/>
        <v>0</v>
      </c>
      <c r="G18" s="671">
        <f t="shared" si="2"/>
        <v>0</v>
      </c>
    </row>
    <row r="19" spans="1:7">
      <c r="A19" s="300">
        <v>12</v>
      </c>
      <c r="B19" s="585" t="s">
        <v>512</v>
      </c>
      <c r="C19" s="677"/>
      <c r="D19" s="675">
        <v>604128</v>
      </c>
      <c r="E19" s="675">
        <v>0</v>
      </c>
      <c r="F19" s="675">
        <v>0</v>
      </c>
      <c r="G19" s="671">
        <v>0</v>
      </c>
    </row>
    <row r="20" spans="1:7">
      <c r="A20" s="300">
        <v>13</v>
      </c>
      <c r="B20" s="626" t="s">
        <v>513</v>
      </c>
      <c r="C20" s="675"/>
      <c r="D20" s="675">
        <v>16923786.693800002</v>
      </c>
      <c r="E20" s="675">
        <v>0</v>
      </c>
      <c r="F20" s="675">
        <v>0</v>
      </c>
      <c r="G20" s="671">
        <v>0</v>
      </c>
    </row>
    <row r="21" spans="1:7">
      <c r="A21" s="301">
        <v>14</v>
      </c>
      <c r="B21" s="586" t="s">
        <v>514</v>
      </c>
      <c r="C21" s="677"/>
      <c r="D21" s="677"/>
      <c r="E21" s="677"/>
      <c r="F21" s="677"/>
      <c r="G21" s="671">
        <f>SUM(G8,G11,G14,G17,G18)</f>
        <v>357008993.59818</v>
      </c>
    </row>
    <row r="22" spans="1:7">
      <c r="A22" s="302"/>
      <c r="B22" s="518" t="s">
        <v>515</v>
      </c>
      <c r="C22" s="679"/>
      <c r="D22" s="679"/>
      <c r="E22" s="679"/>
      <c r="F22" s="679"/>
      <c r="G22" s="671"/>
    </row>
    <row r="23" spans="1:7">
      <c r="A23" s="300">
        <v>15</v>
      </c>
      <c r="B23" s="583" t="s">
        <v>373</v>
      </c>
      <c r="C23" s="680">
        <v>90347184.522500008</v>
      </c>
      <c r="D23" s="680">
        <v>24305600</v>
      </c>
      <c r="E23" s="680">
        <v>0</v>
      </c>
      <c r="F23" s="680">
        <v>0</v>
      </c>
      <c r="G23" s="671">
        <v>3677772.1900550001</v>
      </c>
    </row>
    <row r="24" spans="1:7">
      <c r="A24" s="300">
        <v>16</v>
      </c>
      <c r="B24" s="583" t="s">
        <v>516</v>
      </c>
      <c r="C24" s="675">
        <f>SUM(C25:C27,C29,C31)</f>
        <v>4394729.8320999993</v>
      </c>
      <c r="D24" s="675">
        <f t="shared" ref="D24:G24" si="3">SUM(D25:D27,D29,D31)</f>
        <v>41109266.577699982</v>
      </c>
      <c r="E24" s="675">
        <f t="shared" si="3"/>
        <v>58977142.142099991</v>
      </c>
      <c r="F24" s="675">
        <f t="shared" si="3"/>
        <v>184446957.45140442</v>
      </c>
      <c r="G24" s="671">
        <f t="shared" si="3"/>
        <v>207016416.16642874</v>
      </c>
    </row>
    <row r="25" spans="1:7" ht="26.5">
      <c r="A25" s="300">
        <v>17</v>
      </c>
      <c r="B25" s="585" t="s">
        <v>517</v>
      </c>
      <c r="C25" s="675"/>
      <c r="D25" s="675"/>
      <c r="E25" s="675"/>
      <c r="F25" s="675"/>
      <c r="G25" s="671"/>
    </row>
    <row r="26" spans="1:7" ht="26.5">
      <c r="A26" s="300">
        <v>18</v>
      </c>
      <c r="B26" s="585" t="s">
        <v>518</v>
      </c>
      <c r="C26" s="675">
        <v>4394729.8320999993</v>
      </c>
      <c r="D26" s="675">
        <v>8325075.2000000002</v>
      </c>
      <c r="E26" s="675">
        <v>17686158.677900001</v>
      </c>
      <c r="F26" s="675">
        <v>16319098.786800001</v>
      </c>
      <c r="G26" s="671">
        <v>27070148.880565003</v>
      </c>
    </row>
    <row r="27" spans="1:7">
      <c r="A27" s="300">
        <v>19</v>
      </c>
      <c r="B27" s="626" t="s">
        <v>519</v>
      </c>
      <c r="C27" s="675">
        <v>0</v>
      </c>
      <c r="D27" s="675">
        <v>31803191.377699979</v>
      </c>
      <c r="E27" s="675">
        <v>39470983.46419999</v>
      </c>
      <c r="F27" s="675">
        <v>150594584.53260443</v>
      </c>
      <c r="G27" s="671">
        <v>163642484.27366376</v>
      </c>
    </row>
    <row r="28" spans="1:7">
      <c r="A28" s="300">
        <v>20</v>
      </c>
      <c r="B28" s="627" t="s">
        <v>520</v>
      </c>
      <c r="C28" s="675"/>
      <c r="D28" s="675"/>
      <c r="E28" s="675"/>
      <c r="F28" s="675"/>
      <c r="G28" s="671"/>
    </row>
    <row r="29" spans="1:7">
      <c r="A29" s="300">
        <v>21</v>
      </c>
      <c r="B29" s="626" t="s">
        <v>521</v>
      </c>
      <c r="C29" s="675"/>
      <c r="D29" s="675"/>
      <c r="E29" s="675"/>
      <c r="F29" s="675"/>
      <c r="G29" s="671"/>
    </row>
    <row r="30" spans="1:7">
      <c r="A30" s="300">
        <v>22</v>
      </c>
      <c r="B30" s="587" t="s">
        <v>520</v>
      </c>
      <c r="C30" s="675"/>
      <c r="D30" s="675"/>
      <c r="E30" s="675"/>
      <c r="F30" s="675"/>
      <c r="G30" s="671"/>
    </row>
    <row r="31" spans="1:7">
      <c r="A31" s="300">
        <v>23</v>
      </c>
      <c r="B31" s="626" t="s">
        <v>522</v>
      </c>
      <c r="C31" s="675">
        <v>0</v>
      </c>
      <c r="D31" s="675">
        <v>981000</v>
      </c>
      <c r="E31" s="675">
        <v>1820000.0000000005</v>
      </c>
      <c r="F31" s="675">
        <v>17533274.131999999</v>
      </c>
      <c r="G31" s="671">
        <v>16303783.0122</v>
      </c>
    </row>
    <row r="32" spans="1:7">
      <c r="A32" s="300">
        <v>24</v>
      </c>
      <c r="B32" s="583" t="s">
        <v>523</v>
      </c>
      <c r="C32" s="675"/>
      <c r="D32" s="675"/>
      <c r="E32" s="675"/>
      <c r="F32" s="675"/>
      <c r="G32" s="671"/>
    </row>
    <row r="33" spans="1:7">
      <c r="A33" s="300">
        <v>25</v>
      </c>
      <c r="B33" s="583" t="s">
        <v>166</v>
      </c>
      <c r="C33" s="675">
        <f>SUM(C34:C35)</f>
        <v>8293214.0899999999</v>
      </c>
      <c r="D33" s="675">
        <f>SUM(D34:D35)</f>
        <v>2438184.4035999998</v>
      </c>
      <c r="E33" s="675">
        <f>SUM(E34:E35)</f>
        <v>497182.62070000055</v>
      </c>
      <c r="F33" s="675">
        <f>SUM(F34:F35)</f>
        <v>48250344.193900019</v>
      </c>
      <c r="G33" s="671">
        <f>SUM(G34:G35)</f>
        <v>58172984.88105002</v>
      </c>
    </row>
    <row r="34" spans="1:7">
      <c r="A34" s="300">
        <v>26</v>
      </c>
      <c r="B34" s="585" t="s">
        <v>524</v>
      </c>
      <c r="C34" s="677"/>
      <c r="D34" s="675">
        <v>323486.17</v>
      </c>
      <c r="E34" s="675">
        <v>0</v>
      </c>
      <c r="F34" s="675">
        <v>0</v>
      </c>
      <c r="G34" s="671">
        <v>323486.17</v>
      </c>
    </row>
    <row r="35" spans="1:7">
      <c r="A35" s="300">
        <v>27</v>
      </c>
      <c r="B35" s="585" t="s">
        <v>525</v>
      </c>
      <c r="C35" s="675">
        <v>8293214.0899999999</v>
      </c>
      <c r="D35" s="675">
        <v>2114698.2335999999</v>
      </c>
      <c r="E35" s="675">
        <v>497182.62070000055</v>
      </c>
      <c r="F35" s="675">
        <v>48250344.193900019</v>
      </c>
      <c r="G35" s="671">
        <v>57849498.711050019</v>
      </c>
    </row>
    <row r="36" spans="1:7">
      <c r="A36" s="300">
        <v>28</v>
      </c>
      <c r="B36" s="583" t="s">
        <v>526</v>
      </c>
      <c r="C36" s="675">
        <v>0</v>
      </c>
      <c r="D36" s="675">
        <v>51631768.3178</v>
      </c>
      <c r="E36" s="675">
        <v>3487874.9127000002</v>
      </c>
      <c r="F36" s="675">
        <v>2620588.4279999998</v>
      </c>
      <c r="G36" s="671">
        <v>4218049.288195</v>
      </c>
    </row>
    <row r="37" spans="1:7">
      <c r="A37" s="301">
        <v>29</v>
      </c>
      <c r="B37" s="586" t="s">
        <v>527</v>
      </c>
      <c r="C37" s="677"/>
      <c r="D37" s="677"/>
      <c r="E37" s="677"/>
      <c r="F37" s="677"/>
      <c r="G37" s="671">
        <f>SUM(G23:G24,G32:G33,G36)</f>
        <v>273085222.52572882</v>
      </c>
    </row>
    <row r="38" spans="1:7">
      <c r="A38" s="297"/>
      <c r="B38" s="420"/>
      <c r="C38" s="681"/>
      <c r="D38" s="681"/>
      <c r="E38" s="681"/>
      <c r="F38" s="681"/>
      <c r="G38" s="682"/>
    </row>
    <row r="39" spans="1:7" ht="15" thickBot="1">
      <c r="A39" s="303">
        <v>30</v>
      </c>
      <c r="B39" s="588" t="s">
        <v>495</v>
      </c>
      <c r="C39" s="683"/>
      <c r="D39" s="684"/>
      <c r="E39" s="684"/>
      <c r="F39" s="685"/>
      <c r="G39" s="686">
        <f>IFERROR(G21/G37,0)</f>
        <v>1.3073171455278736</v>
      </c>
    </row>
    <row r="42" spans="1:7" ht="26.5">
      <c r="B42" s="18" t="s">
        <v>528</v>
      </c>
    </row>
  </sheetData>
  <mergeCells count="2">
    <mergeCell ref="C5:F5"/>
    <mergeCell ref="G5:G6"/>
  </mergeCells>
  <pageMargins left="0.7" right="0.7" top="0.75" bottom="0.75" header="0.3" footer="0.3"/>
  <headerFooter>
    <oddFooter>&amp;C_x000D_&amp;1#&amp;"Calibri"&amp;10&amp;K000000 C1 - FOR 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1"/>
  <sheetViews>
    <sheetView zoomScale="80" zoomScaleNormal="80" workbookViewId="0">
      <pane xSplit="1" ySplit="5" topLeftCell="B6" activePane="bottomRight" state="frozen"/>
      <selection pane="topRight" activeCell="B1" sqref="B1"/>
      <selection pane="bottomLeft" activeCell="A6" sqref="A6"/>
      <selection pane="bottomRight" activeCell="A47" sqref="A47:A49"/>
    </sheetView>
  </sheetViews>
  <sheetFormatPr defaultRowHeight="14.5"/>
  <cols>
    <col min="1" max="1" width="10" style="15" customWidth="1"/>
    <col min="2" max="2" width="79.90625" style="12" customWidth="1"/>
    <col min="3" max="3" width="12.6328125" style="12" customWidth="1"/>
    <col min="4" max="7" width="12.6328125" style="2" customWidth="1"/>
    <col min="8" max="8" width="6.6328125" customWidth="1"/>
    <col min="9" max="11" width="8.6328125" bestFit="1" customWidth="1"/>
    <col min="12" max="13" width="6.6328125" customWidth="1"/>
  </cols>
  <sheetData>
    <row r="1" spans="1:8">
      <c r="A1" s="13" t="s">
        <v>189</v>
      </c>
      <c r="B1" s="278" t="str">
        <f>Info!C2</f>
        <v>სს " პაშა ბანკი საქართველო"</v>
      </c>
    </row>
    <row r="2" spans="1:8">
      <c r="A2" s="13" t="s">
        <v>190</v>
      </c>
      <c r="B2" s="390">
        <v>44651</v>
      </c>
      <c r="C2" s="22"/>
      <c r="D2" s="14"/>
      <c r="E2" s="14"/>
      <c r="F2" s="14"/>
      <c r="G2" s="14"/>
      <c r="H2" s="1"/>
    </row>
    <row r="3" spans="1:8">
      <c r="A3" s="13"/>
      <c r="C3" s="22"/>
      <c r="D3" s="14"/>
      <c r="E3" s="14"/>
      <c r="F3" s="14"/>
      <c r="G3" s="14"/>
      <c r="H3" s="1"/>
    </row>
    <row r="4" spans="1:8" ht="15" thickBot="1">
      <c r="A4" s="29" t="s">
        <v>328</v>
      </c>
      <c r="B4" s="146" t="s">
        <v>224</v>
      </c>
      <c r="C4" s="147"/>
      <c r="D4" s="148"/>
      <c r="E4" s="148"/>
      <c r="F4" s="148"/>
      <c r="G4" s="148"/>
      <c r="H4" s="1"/>
    </row>
    <row r="5" spans="1:8">
      <c r="A5" s="707" t="s">
        <v>27</v>
      </c>
      <c r="B5" s="204"/>
      <c r="C5" s="281" t="str">
        <f>INT((MONTH($B$2))/3)&amp;"Q"&amp;"-"&amp;YEAR($B$2)</f>
        <v>1Q-2022</v>
      </c>
      <c r="D5" s="281" t="str">
        <f>IF(INT(MONTH($B$2))=3, "4"&amp;"Q"&amp;"-"&amp;YEAR($B$2)-1, IF(INT(MONTH($B$2))=6, "1"&amp;"Q"&amp;"-"&amp;YEAR($B$2), IF(INT(MONTH($B$2))=9, "2"&amp;"Q"&amp;"-"&amp;YEAR($B$2),IF(INT(MONTH($B$2))=12, "3"&amp;"Q"&amp;"-"&amp;YEAR($B$2), 0))))</f>
        <v>4Q-2021</v>
      </c>
      <c r="E5" s="281" t="str">
        <f>IF(INT(MONTH($B$2))=3, "3"&amp;"Q"&amp;"-"&amp;YEAR($B$2)-1, IF(INT(MONTH($B$2))=6, "4"&amp;"Q"&amp;"-"&amp;YEAR($B$2)-1, IF(INT(MONTH($B$2))=9, "1"&amp;"Q"&amp;"-"&amp;YEAR($B$2),IF(INT(MONTH($B$2))=12, "2"&amp;"Q"&amp;"-"&amp;YEAR($B$2), 0))))</f>
        <v>3Q-2021</v>
      </c>
      <c r="F5" s="281" t="str">
        <f>IF(INT(MONTH($B$2))=3, "2"&amp;"Q"&amp;"-"&amp;YEAR($B$2)-1, IF(INT(MONTH($B$2))=6, "3"&amp;"Q"&amp;"-"&amp;YEAR($B$2)-1, IF(INT(MONTH($B$2))=9, "4"&amp;"Q"&amp;"-"&amp;YEAR($B$2)-1,IF(INT(MONTH($B$2))=12, "1"&amp;"Q"&amp;"-"&amp;YEAR($B$2), 0))))</f>
        <v>2Q-2021</v>
      </c>
      <c r="G5" s="282" t="str">
        <f>IF(INT(MONTH($B$2))=3, "1"&amp;"Q"&amp;"-"&amp;YEAR($B$2)-1, IF(INT(MONTH($B$2))=6, "2"&amp;"Q"&amp;"-"&amp;YEAR($B$2)-1, IF(INT(MONTH($B$2))=9, "3"&amp;"Q"&amp;"-"&amp;YEAR($B$2)-1,IF(INT(MONTH($B$2))=12, "4"&amp;"Q"&amp;"-"&amp;YEAR($B$2)-1, 0))))</f>
        <v>1Q-2021</v>
      </c>
    </row>
    <row r="6" spans="1:8">
      <c r="A6" s="283"/>
      <c r="B6" s="284" t="s">
        <v>187</v>
      </c>
      <c r="C6" s="205"/>
      <c r="D6" s="205"/>
      <c r="E6" s="205"/>
      <c r="F6" s="205"/>
      <c r="G6" s="206"/>
    </row>
    <row r="7" spans="1:8">
      <c r="A7" s="283"/>
      <c r="B7" s="285" t="s">
        <v>191</v>
      </c>
      <c r="C7" s="205"/>
      <c r="D7" s="205"/>
      <c r="E7" s="205"/>
      <c r="F7" s="205"/>
      <c r="G7" s="206"/>
    </row>
    <row r="8" spans="1:8">
      <c r="A8" s="283">
        <v>1</v>
      </c>
      <c r="B8" s="280" t="s">
        <v>24</v>
      </c>
      <c r="C8" s="605">
        <v>89340854.899999991</v>
      </c>
      <c r="D8" s="606">
        <v>65001418</v>
      </c>
      <c r="E8" s="606">
        <v>69006996</v>
      </c>
      <c r="F8" s="606">
        <v>70133158</v>
      </c>
      <c r="G8" s="607">
        <v>70050249</v>
      </c>
    </row>
    <row r="9" spans="1:8">
      <c r="A9" s="283">
        <v>2</v>
      </c>
      <c r="B9" s="280" t="s">
        <v>90</v>
      </c>
      <c r="C9" s="605">
        <v>89340854.899999991</v>
      </c>
      <c r="D9" s="606">
        <v>65001418</v>
      </c>
      <c r="E9" s="606">
        <v>69006996</v>
      </c>
      <c r="F9" s="606">
        <v>70133158</v>
      </c>
      <c r="G9" s="607">
        <v>70050249</v>
      </c>
    </row>
    <row r="10" spans="1:8">
      <c r="A10" s="283">
        <v>3</v>
      </c>
      <c r="B10" s="280" t="s">
        <v>89</v>
      </c>
      <c r="C10" s="605">
        <v>113442882.39189999</v>
      </c>
      <c r="D10" s="606">
        <v>88849008</v>
      </c>
      <c r="E10" s="606">
        <v>100472169</v>
      </c>
      <c r="F10" s="606">
        <v>103406697</v>
      </c>
      <c r="G10" s="607">
        <v>107992024</v>
      </c>
    </row>
    <row r="11" spans="1:8">
      <c r="A11" s="283">
        <v>4</v>
      </c>
      <c r="B11" s="280" t="s">
        <v>486</v>
      </c>
      <c r="C11" s="605">
        <v>55260501.184454203</v>
      </c>
      <c r="D11" s="606">
        <v>32475900</v>
      </c>
      <c r="E11" s="606">
        <v>29710918</v>
      </c>
      <c r="F11" s="606">
        <v>29071308</v>
      </c>
      <c r="G11" s="607">
        <v>33015426</v>
      </c>
    </row>
    <row r="12" spans="1:8">
      <c r="A12" s="283">
        <v>5</v>
      </c>
      <c r="B12" s="280" t="s">
        <v>487</v>
      </c>
      <c r="C12" s="605">
        <v>69608944.012707099</v>
      </c>
      <c r="D12" s="606">
        <v>43313689</v>
      </c>
      <c r="E12" s="606">
        <v>39626758</v>
      </c>
      <c r="F12" s="606">
        <v>38774991</v>
      </c>
      <c r="G12" s="607">
        <v>44035897</v>
      </c>
    </row>
    <row r="13" spans="1:8">
      <c r="A13" s="283">
        <v>6</v>
      </c>
      <c r="B13" s="280" t="s">
        <v>488</v>
      </c>
      <c r="C13" s="605">
        <v>94847747.95222123</v>
      </c>
      <c r="D13" s="606">
        <v>71714522</v>
      </c>
      <c r="E13" s="606">
        <v>64245591</v>
      </c>
      <c r="F13" s="606">
        <v>62321137</v>
      </c>
      <c r="G13" s="607">
        <v>70845213</v>
      </c>
    </row>
    <row r="14" spans="1:8">
      <c r="A14" s="283"/>
      <c r="B14" s="284" t="s">
        <v>490</v>
      </c>
      <c r="C14" s="559"/>
      <c r="D14" s="559"/>
      <c r="E14" s="559"/>
      <c r="F14" s="559"/>
      <c r="G14" s="560"/>
    </row>
    <row r="15" spans="1:8" ht="15" customHeight="1">
      <c r="A15" s="283">
        <v>7</v>
      </c>
      <c r="B15" s="388" t="s">
        <v>489</v>
      </c>
      <c r="C15" s="608">
        <v>493521122.76273894</v>
      </c>
      <c r="D15" s="606">
        <v>475591138</v>
      </c>
      <c r="E15" s="606">
        <v>451690843</v>
      </c>
      <c r="F15" s="606">
        <v>444839017</v>
      </c>
      <c r="G15" s="607">
        <v>503151401</v>
      </c>
    </row>
    <row r="16" spans="1:8">
      <c r="A16" s="283"/>
      <c r="B16" s="284" t="s">
        <v>494</v>
      </c>
      <c r="C16" s="559"/>
      <c r="D16" s="559"/>
      <c r="E16" s="559"/>
      <c r="F16" s="559"/>
      <c r="G16" s="560"/>
    </row>
    <row r="17" spans="1:7" s="3" customFormat="1">
      <c r="A17" s="283"/>
      <c r="B17" s="285" t="s">
        <v>475</v>
      </c>
      <c r="C17" s="559"/>
      <c r="D17" s="559"/>
      <c r="E17" s="559"/>
      <c r="F17" s="559"/>
      <c r="G17" s="560"/>
    </row>
    <row r="18" spans="1:7">
      <c r="A18" s="708">
        <v>8</v>
      </c>
      <c r="B18" s="286" t="s">
        <v>484</v>
      </c>
      <c r="C18" s="609">
        <v>0.18102741864394475</v>
      </c>
      <c r="D18" s="610">
        <v>0.13669999999999999</v>
      </c>
      <c r="E18" s="610">
        <v>0.15279999999999999</v>
      </c>
      <c r="F18" s="610">
        <v>0.15770000000000001</v>
      </c>
      <c r="G18" s="611">
        <v>0.13919999999999999</v>
      </c>
    </row>
    <row r="19" spans="1:7" ht="15" customHeight="1">
      <c r="A19" s="708">
        <v>9</v>
      </c>
      <c r="B19" s="286" t="s">
        <v>483</v>
      </c>
      <c r="C19" s="609">
        <v>0.18102741864394475</v>
      </c>
      <c r="D19" s="610">
        <v>0.13669999999999999</v>
      </c>
      <c r="E19" s="610">
        <v>0.15279999999999999</v>
      </c>
      <c r="F19" s="610">
        <v>0.15770000000000001</v>
      </c>
      <c r="G19" s="611">
        <v>0.13919999999999999</v>
      </c>
    </row>
    <row r="20" spans="1:7">
      <c r="A20" s="708">
        <v>10</v>
      </c>
      <c r="B20" s="286" t="s">
        <v>485</v>
      </c>
      <c r="C20" s="609">
        <v>0.22986428981366586</v>
      </c>
      <c r="D20" s="610">
        <v>0.18679999999999999</v>
      </c>
      <c r="E20" s="610">
        <v>0.22239999999999999</v>
      </c>
      <c r="F20" s="610">
        <v>0.23250000000000001</v>
      </c>
      <c r="G20" s="611">
        <v>0.21460000000000001</v>
      </c>
    </row>
    <row r="21" spans="1:7">
      <c r="A21" s="708">
        <v>11</v>
      </c>
      <c r="B21" s="280" t="s">
        <v>486</v>
      </c>
      <c r="C21" s="610">
        <v>0.11197190684586114</v>
      </c>
      <c r="D21" s="610">
        <v>6.83E-2</v>
      </c>
      <c r="E21" s="610">
        <v>6.88E-2</v>
      </c>
      <c r="F21" s="610">
        <v>6.54E-2</v>
      </c>
      <c r="G21" s="611">
        <v>6.5600000000000006E-2</v>
      </c>
    </row>
    <row r="22" spans="1:7">
      <c r="A22" s="708">
        <v>12</v>
      </c>
      <c r="B22" s="280" t="s">
        <v>487</v>
      </c>
      <c r="C22" s="610">
        <v>0.14104552125962744</v>
      </c>
      <c r="D22" s="610">
        <v>9.11E-2</v>
      </c>
      <c r="E22" s="610">
        <v>9.1700000000000004E-2</v>
      </c>
      <c r="F22" s="610">
        <v>8.72E-2</v>
      </c>
      <c r="G22" s="611">
        <v>8.7499999999999994E-2</v>
      </c>
    </row>
    <row r="23" spans="1:7">
      <c r="A23" s="708">
        <v>13</v>
      </c>
      <c r="B23" s="280" t="s">
        <v>488</v>
      </c>
      <c r="C23" s="610">
        <v>0.19218579221343568</v>
      </c>
      <c r="D23" s="610">
        <v>0.15079999999999999</v>
      </c>
      <c r="E23" s="610">
        <v>0.1522</v>
      </c>
      <c r="F23" s="610">
        <v>0.1401</v>
      </c>
      <c r="G23" s="611">
        <v>0.14080000000000001</v>
      </c>
    </row>
    <row r="24" spans="1:7">
      <c r="A24" s="283"/>
      <c r="B24" s="284" t="s">
        <v>7</v>
      </c>
      <c r="C24" s="559"/>
      <c r="D24" s="559"/>
      <c r="E24" s="559"/>
      <c r="F24" s="559"/>
      <c r="G24" s="560"/>
    </row>
    <row r="25" spans="1:7" ht="15" customHeight="1">
      <c r="A25" s="709">
        <v>14</v>
      </c>
      <c r="B25" s="287" t="s">
        <v>8</v>
      </c>
      <c r="C25" s="617">
        <v>7.8E-2</v>
      </c>
      <c r="D25" s="613">
        <v>7.5899999999999995E-2</v>
      </c>
      <c r="E25" s="613">
        <v>6.9500000000000006E-2</v>
      </c>
      <c r="F25" s="613">
        <v>6.7799999999999999E-2</v>
      </c>
      <c r="G25" s="614">
        <v>6.6799999999999998E-2</v>
      </c>
    </row>
    <row r="26" spans="1:7">
      <c r="A26" s="709">
        <v>15</v>
      </c>
      <c r="B26" s="287" t="s">
        <v>9</v>
      </c>
      <c r="C26" s="617">
        <v>3.4200000000000001E-2</v>
      </c>
      <c r="D26" s="613">
        <v>3.3799999999999997E-2</v>
      </c>
      <c r="E26" s="613">
        <v>3.2500000000000001E-2</v>
      </c>
      <c r="F26" s="613">
        <v>3.09E-2</v>
      </c>
      <c r="G26" s="614">
        <v>2.9700000000000001E-2</v>
      </c>
    </row>
    <row r="27" spans="1:7">
      <c r="A27" s="709">
        <v>16</v>
      </c>
      <c r="B27" s="287" t="s">
        <v>10</v>
      </c>
      <c r="C27" s="617">
        <v>-5.5999999999999999E-3</v>
      </c>
      <c r="D27" s="613">
        <v>5.3E-3</v>
      </c>
      <c r="E27" s="613">
        <v>-1.5E-3</v>
      </c>
      <c r="F27" s="613">
        <v>2.9999999999999997E-4</v>
      </c>
      <c r="G27" s="614">
        <v>2.1100000000000001E-2</v>
      </c>
    </row>
    <row r="28" spans="1:7">
      <c r="A28" s="709">
        <v>17</v>
      </c>
      <c r="B28" s="287" t="s">
        <v>225</v>
      </c>
      <c r="C28" s="617">
        <v>4.3799999999999999E-2</v>
      </c>
      <c r="D28" s="613">
        <v>4.2099999999999999E-2</v>
      </c>
      <c r="E28" s="613">
        <v>3.6999999999999998E-2</v>
      </c>
      <c r="F28" s="613">
        <v>3.6900000000000002E-2</v>
      </c>
      <c r="G28" s="614">
        <v>3.7100000000000001E-2</v>
      </c>
    </row>
    <row r="29" spans="1:7">
      <c r="A29" s="709">
        <v>18</v>
      </c>
      <c r="B29" s="287" t="s">
        <v>11</v>
      </c>
      <c r="C29" s="617">
        <v>-1.17E-2</v>
      </c>
      <c r="D29" s="613">
        <v>-1.38E-2</v>
      </c>
      <c r="E29" s="613">
        <v>-8.3999999999999995E-3</v>
      </c>
      <c r="F29" s="613">
        <v>-6.3E-3</v>
      </c>
      <c r="G29" s="614">
        <v>-1.09E-2</v>
      </c>
    </row>
    <row r="30" spans="1:7">
      <c r="A30" s="709">
        <v>19</v>
      </c>
      <c r="B30" s="287" t="s">
        <v>12</v>
      </c>
      <c r="C30" s="617">
        <v>-7.22E-2</v>
      </c>
      <c r="D30" s="613">
        <v>-8.3699999999999997E-2</v>
      </c>
      <c r="E30" s="613">
        <v>-5.0500000000000003E-2</v>
      </c>
      <c r="F30" s="613">
        <v>-3.7999999999999999E-2</v>
      </c>
      <c r="G30" s="614">
        <v>-6.8099999999999994E-2</v>
      </c>
    </row>
    <row r="31" spans="1:7">
      <c r="A31" s="283"/>
      <c r="B31" s="284" t="s">
        <v>13</v>
      </c>
      <c r="C31" s="559"/>
      <c r="D31" s="559"/>
      <c r="E31" s="559"/>
      <c r="F31" s="559"/>
      <c r="G31" s="560"/>
    </row>
    <row r="32" spans="1:7">
      <c r="A32" s="709">
        <v>20</v>
      </c>
      <c r="B32" s="287" t="s">
        <v>14</v>
      </c>
      <c r="C32" s="617">
        <v>0.1186</v>
      </c>
      <c r="D32" s="615">
        <v>0.127</v>
      </c>
      <c r="E32" s="615">
        <v>0.112</v>
      </c>
      <c r="F32" s="615">
        <v>8.2000000000000003E-2</v>
      </c>
      <c r="G32" s="616">
        <v>7.4999999999999997E-2</v>
      </c>
    </row>
    <row r="33" spans="1:11" ht="15" customHeight="1">
      <c r="A33" s="709">
        <v>21</v>
      </c>
      <c r="B33" s="287" t="s">
        <v>15</v>
      </c>
      <c r="C33" s="617">
        <v>6.2700000000000006E-2</v>
      </c>
      <c r="D33" s="615">
        <v>6.7199999999999996E-2</v>
      </c>
      <c r="E33" s="615">
        <v>6.3E-2</v>
      </c>
      <c r="F33" s="615">
        <v>6.5000000000000002E-2</v>
      </c>
      <c r="G33" s="616">
        <v>6.3E-2</v>
      </c>
    </row>
    <row r="34" spans="1:11">
      <c r="A34" s="709">
        <v>22</v>
      </c>
      <c r="B34" s="287" t="s">
        <v>16</v>
      </c>
      <c r="C34" s="617">
        <v>0.6431</v>
      </c>
      <c r="D34" s="615">
        <v>0.64390000000000003</v>
      </c>
      <c r="E34" s="615">
        <v>0.67500000000000004</v>
      </c>
      <c r="F34" s="615">
        <v>0.71</v>
      </c>
      <c r="G34" s="616">
        <v>0.71799999999999997</v>
      </c>
    </row>
    <row r="35" spans="1:11" ht="15" customHeight="1">
      <c r="A35" s="709">
        <v>23</v>
      </c>
      <c r="B35" s="287" t="s">
        <v>17</v>
      </c>
      <c r="C35" s="617">
        <v>0.62260000000000004</v>
      </c>
      <c r="D35" s="615">
        <v>0.62139999999999995</v>
      </c>
      <c r="E35" s="615">
        <v>0.67900000000000005</v>
      </c>
      <c r="F35" s="615">
        <v>0.68100000000000005</v>
      </c>
      <c r="G35" s="616">
        <v>0.69399999999999995</v>
      </c>
    </row>
    <row r="36" spans="1:11">
      <c r="A36" s="709">
        <v>24</v>
      </c>
      <c r="B36" s="287" t="s">
        <v>18</v>
      </c>
      <c r="C36" s="617">
        <v>7.1199999999999999E-2</v>
      </c>
      <c r="D36" s="615">
        <v>-7.7799999999999994E-2</v>
      </c>
      <c r="E36" s="615">
        <v>-0.14599999999999999</v>
      </c>
      <c r="F36" s="615">
        <v>-0.13300000000000001</v>
      </c>
      <c r="G36" s="616">
        <v>-1.6E-2</v>
      </c>
    </row>
    <row r="37" spans="1:11" ht="15" customHeight="1">
      <c r="A37" s="283"/>
      <c r="B37" s="284" t="s">
        <v>19</v>
      </c>
      <c r="C37" s="559"/>
      <c r="D37" s="559"/>
      <c r="E37" s="559"/>
      <c r="F37" s="559"/>
      <c r="G37" s="560"/>
    </row>
    <row r="38" spans="1:11" ht="15" customHeight="1">
      <c r="A38" s="709">
        <v>25</v>
      </c>
      <c r="B38" s="287" t="s">
        <v>20</v>
      </c>
      <c r="C38" s="617">
        <v>9.8699999999999996E-2</v>
      </c>
      <c r="D38" s="617">
        <v>0.13750000000000001</v>
      </c>
      <c r="E38" s="617">
        <v>0.18559999999999999</v>
      </c>
      <c r="F38" s="617">
        <v>8.3099999999999993E-2</v>
      </c>
      <c r="G38" s="618">
        <v>0.12230000000000001</v>
      </c>
    </row>
    <row r="39" spans="1:11" ht="15" customHeight="1">
      <c r="A39" s="709">
        <v>26</v>
      </c>
      <c r="B39" s="287" t="s">
        <v>21</v>
      </c>
      <c r="C39" s="617">
        <v>0.79530000000000001</v>
      </c>
      <c r="D39" s="617">
        <v>0.79279999999999995</v>
      </c>
      <c r="E39" s="617">
        <v>0.78039999999999998</v>
      </c>
      <c r="F39" s="617">
        <v>0.81520000000000004</v>
      </c>
      <c r="G39" s="618">
        <v>0.83220000000000005</v>
      </c>
    </row>
    <row r="40" spans="1:11" ht="15" customHeight="1">
      <c r="A40" s="709">
        <v>27</v>
      </c>
      <c r="B40" s="288" t="s">
        <v>22</v>
      </c>
      <c r="C40" s="617">
        <v>0.1116</v>
      </c>
      <c r="D40" s="617">
        <v>0.11550000000000001</v>
      </c>
      <c r="E40" s="617">
        <v>0.1235</v>
      </c>
      <c r="F40" s="617">
        <v>0.1082</v>
      </c>
      <c r="G40" s="618">
        <v>0.1767</v>
      </c>
    </row>
    <row r="41" spans="1:11" ht="15" customHeight="1">
      <c r="A41" s="289"/>
      <c r="B41" s="284" t="s">
        <v>396</v>
      </c>
      <c r="C41" s="559"/>
      <c r="D41" s="559"/>
      <c r="E41" s="559"/>
      <c r="F41" s="559"/>
      <c r="G41" s="560"/>
    </row>
    <row r="42" spans="1:11" ht="15" customHeight="1">
      <c r="A42" s="709">
        <v>28</v>
      </c>
      <c r="B42" s="305" t="s">
        <v>389</v>
      </c>
      <c r="C42" s="612">
        <v>86473325.633000016</v>
      </c>
      <c r="D42" s="612">
        <v>104280998</v>
      </c>
      <c r="E42" s="612">
        <v>108143749</v>
      </c>
      <c r="F42" s="612">
        <v>86056497</v>
      </c>
      <c r="G42" s="619">
        <v>90498031</v>
      </c>
      <c r="I42" s="706"/>
      <c r="J42" s="706"/>
      <c r="K42" s="706"/>
    </row>
    <row r="43" spans="1:11">
      <c r="A43" s="709">
        <v>29</v>
      </c>
      <c r="B43" s="287" t="s">
        <v>390</v>
      </c>
      <c r="C43" s="612">
        <v>50521891.58250834</v>
      </c>
      <c r="D43" s="612">
        <v>43044126</v>
      </c>
      <c r="E43" s="620">
        <v>38706725</v>
      </c>
      <c r="F43" s="620">
        <v>47485889</v>
      </c>
      <c r="G43" s="621">
        <v>57194378</v>
      </c>
    </row>
    <row r="44" spans="1:11">
      <c r="A44" s="710">
        <v>30</v>
      </c>
      <c r="B44" s="304" t="s">
        <v>388</v>
      </c>
      <c r="C44" s="617">
        <v>1.7900198341583815</v>
      </c>
      <c r="D44" s="617">
        <v>2.4601000000000002</v>
      </c>
      <c r="E44" s="617">
        <v>2.8048000000000002</v>
      </c>
      <c r="F44" s="617">
        <v>1.8721000000000001</v>
      </c>
      <c r="G44" s="618">
        <v>1.613</v>
      </c>
    </row>
    <row r="45" spans="1:11">
      <c r="A45" s="710"/>
      <c r="B45" s="284" t="s">
        <v>495</v>
      </c>
      <c r="C45" s="559"/>
      <c r="D45" s="559"/>
      <c r="E45" s="559"/>
      <c r="F45" s="559"/>
      <c r="G45" s="560"/>
    </row>
    <row r="46" spans="1:11">
      <c r="A46" s="710">
        <v>31</v>
      </c>
      <c r="B46" s="304" t="s">
        <v>502</v>
      </c>
      <c r="C46" s="589">
        <v>357008993.59818</v>
      </c>
      <c r="D46" s="589">
        <v>298809539</v>
      </c>
      <c r="E46" s="622">
        <v>329806884</v>
      </c>
      <c r="F46" s="622">
        <v>329580680</v>
      </c>
      <c r="G46" s="623">
        <v>363627191</v>
      </c>
    </row>
    <row r="47" spans="1:11">
      <c r="A47" s="710">
        <v>32</v>
      </c>
      <c r="B47" s="304" t="s">
        <v>515</v>
      </c>
      <c r="C47" s="589">
        <v>273085222.52572882</v>
      </c>
      <c r="D47" s="589">
        <v>262699005</v>
      </c>
      <c r="E47" s="622">
        <v>247216831</v>
      </c>
      <c r="F47" s="622">
        <v>252802494</v>
      </c>
      <c r="G47" s="623">
        <v>276701836</v>
      </c>
    </row>
    <row r="48" spans="1:11" ht="15" thickBot="1">
      <c r="A48" s="711">
        <v>33</v>
      </c>
      <c r="B48" s="161" t="s">
        <v>529</v>
      </c>
      <c r="C48" s="600">
        <v>1.3073171455278736</v>
      </c>
      <c r="D48" s="600">
        <v>1.1375</v>
      </c>
      <c r="E48" s="599">
        <v>1.3341000000000001</v>
      </c>
      <c r="F48" s="599">
        <v>1.3037000000000001</v>
      </c>
      <c r="G48" s="624">
        <v>1.3141</v>
      </c>
      <c r="I48" s="706"/>
      <c r="J48" s="706"/>
      <c r="K48" s="706"/>
    </row>
    <row r="49" spans="1:7">
      <c r="A49" s="467"/>
    </row>
    <row r="50" spans="1:7" ht="39.5">
      <c r="B50" s="18" t="s">
        <v>474</v>
      </c>
    </row>
    <row r="51" spans="1:7" ht="78.5">
      <c r="B51" s="219" t="s">
        <v>395</v>
      </c>
      <c r="D51" s="207"/>
      <c r="E51" s="207"/>
      <c r="F51" s="207"/>
      <c r="G51" s="207"/>
    </row>
  </sheetData>
  <pageMargins left="0.7" right="0.7" top="0.75" bottom="0.75" header="0.3" footer="0.3"/>
  <pageSetup paperSize="9" orientation="portrait" r:id="rId1"/>
  <headerFooter>
    <oddFooter>&amp;C_x000D_&amp;1#&amp;"Calibri"&amp;10&amp;K000000 C1 - FOR INTERNAL USE ONLY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C1" zoomScale="80" zoomScaleNormal="80" workbookViewId="0">
      <selection activeCell="C8" sqref="C8:H22"/>
    </sheetView>
  </sheetViews>
  <sheetFormatPr defaultColWidth="9.36328125" defaultRowHeight="12"/>
  <cols>
    <col min="1" max="1" width="11.90625" style="307" bestFit="1" customWidth="1"/>
    <col min="2" max="2" width="105.36328125" style="307" bestFit="1" customWidth="1"/>
    <col min="3" max="3" width="14.36328125" style="307" bestFit="1" customWidth="1"/>
    <col min="4" max="4" width="15.54296875" style="307" bestFit="1" customWidth="1"/>
    <col min="5" max="5" width="17.54296875" style="307" bestFit="1" customWidth="1"/>
    <col min="6" max="6" width="15.08984375" style="307" bestFit="1" customWidth="1"/>
    <col min="7" max="7" width="16.6328125" style="307" customWidth="1"/>
    <col min="8" max="8" width="15.08984375" style="632" bestFit="1" customWidth="1"/>
    <col min="9" max="16384" width="9.36328125" style="307"/>
  </cols>
  <sheetData>
    <row r="1" spans="1:8" ht="13">
      <c r="A1" s="306" t="s">
        <v>189</v>
      </c>
      <c r="B1" s="278" t="str">
        <f>Info!C2</f>
        <v>სს " პაშა ბანკი საქართველო"</v>
      </c>
    </row>
    <row r="2" spans="1:8">
      <c r="A2" s="308" t="s">
        <v>190</v>
      </c>
      <c r="B2" s="629">
        <f>'1. key ratios'!B2</f>
        <v>44651</v>
      </c>
    </row>
    <row r="3" spans="1:8">
      <c r="A3" s="309" t="s">
        <v>531</v>
      </c>
    </row>
    <row r="5" spans="1:8">
      <c r="A5" s="808" t="s">
        <v>532</v>
      </c>
      <c r="B5" s="809"/>
      <c r="C5" s="814" t="s">
        <v>533</v>
      </c>
      <c r="D5" s="815"/>
      <c r="E5" s="815"/>
      <c r="F5" s="815"/>
      <c r="G5" s="815"/>
      <c r="H5" s="816"/>
    </row>
    <row r="6" spans="1:8">
      <c r="A6" s="810"/>
      <c r="B6" s="811"/>
      <c r="C6" s="817"/>
      <c r="D6" s="818"/>
      <c r="E6" s="818"/>
      <c r="F6" s="818"/>
      <c r="G6" s="818"/>
      <c r="H6" s="819"/>
    </row>
    <row r="7" spans="1:8" ht="24">
      <c r="A7" s="812"/>
      <c r="B7" s="813"/>
      <c r="C7" s="311" t="s">
        <v>534</v>
      </c>
      <c r="D7" s="311" t="s">
        <v>535</v>
      </c>
      <c r="E7" s="311" t="s">
        <v>536</v>
      </c>
      <c r="F7" s="311" t="s">
        <v>537</v>
      </c>
      <c r="G7" s="368" t="s">
        <v>709</v>
      </c>
      <c r="H7" s="418" t="s">
        <v>69</v>
      </c>
    </row>
    <row r="8" spans="1:8">
      <c r="A8" s="312">
        <v>1</v>
      </c>
      <c r="B8" s="313" t="s">
        <v>217</v>
      </c>
      <c r="C8" s="630">
        <f>40835621.7469-F8</f>
        <v>35489221.7469</v>
      </c>
      <c r="D8" s="630"/>
      <c r="E8" s="630"/>
      <c r="F8" s="630">
        <v>5346400</v>
      </c>
      <c r="G8" s="630"/>
      <c r="H8" s="631">
        <f>SUM(C8:G8)</f>
        <v>40835621.7469</v>
      </c>
    </row>
    <row r="9" spans="1:8">
      <c r="A9" s="312">
        <v>2</v>
      </c>
      <c r="B9" s="313" t="s">
        <v>218</v>
      </c>
      <c r="C9" s="630"/>
      <c r="D9" s="630"/>
      <c r="E9" s="630"/>
      <c r="F9" s="630"/>
      <c r="G9" s="630"/>
      <c r="H9" s="631">
        <f t="shared" ref="H9:H21" si="0">SUM(C9:G9)</f>
        <v>0</v>
      </c>
    </row>
    <row r="10" spans="1:8">
      <c r="A10" s="312">
        <v>3</v>
      </c>
      <c r="B10" s="313" t="s">
        <v>219</v>
      </c>
      <c r="C10" s="630"/>
      <c r="D10" s="630"/>
      <c r="E10" s="630"/>
      <c r="F10" s="630"/>
      <c r="G10" s="630"/>
      <c r="H10" s="631">
        <f t="shared" si="0"/>
        <v>0</v>
      </c>
    </row>
    <row r="11" spans="1:8">
      <c r="A11" s="312">
        <v>4</v>
      </c>
      <c r="B11" s="313" t="s">
        <v>220</v>
      </c>
      <c r="C11" s="630"/>
      <c r="D11" s="630"/>
      <c r="E11" s="630"/>
      <c r="F11" s="630"/>
      <c r="G11" s="630"/>
      <c r="H11" s="631">
        <f t="shared" si="0"/>
        <v>0</v>
      </c>
    </row>
    <row r="12" spans="1:8">
      <c r="A12" s="312">
        <v>5</v>
      </c>
      <c r="B12" s="313" t="s">
        <v>221</v>
      </c>
      <c r="C12" s="630"/>
      <c r="D12" s="630"/>
      <c r="E12" s="630"/>
      <c r="F12" s="630"/>
      <c r="G12" s="630"/>
      <c r="H12" s="631">
        <f t="shared" si="0"/>
        <v>0</v>
      </c>
    </row>
    <row r="13" spans="1:8">
      <c r="A13" s="312">
        <v>6</v>
      </c>
      <c r="B13" s="313" t="s">
        <v>222</v>
      </c>
      <c r="C13" s="630">
        <v>31519219.233199</v>
      </c>
      <c r="D13" s="630">
        <v>27698084.188101001</v>
      </c>
      <c r="E13" s="630"/>
      <c r="F13" s="630"/>
      <c r="G13" s="630"/>
      <c r="H13" s="631">
        <f t="shared" si="0"/>
        <v>59217303.421300001</v>
      </c>
    </row>
    <row r="14" spans="1:8">
      <c r="A14" s="312">
        <v>7</v>
      </c>
      <c r="B14" s="313" t="s">
        <v>74</v>
      </c>
      <c r="C14" s="630"/>
      <c r="D14" s="630">
        <v>116457400.8619</v>
      </c>
      <c r="E14" s="630">
        <v>119257877.3775</v>
      </c>
      <c r="F14" s="630">
        <v>92290058.130600005</v>
      </c>
      <c r="G14" s="630"/>
      <c r="H14" s="631">
        <f t="shared" si="0"/>
        <v>328005336.37</v>
      </c>
    </row>
    <row r="15" spans="1:8">
      <c r="A15" s="312">
        <v>8</v>
      </c>
      <c r="B15" s="315" t="s">
        <v>75</v>
      </c>
      <c r="C15" s="630"/>
      <c r="D15" s="630">
        <v>573667.54509999999</v>
      </c>
      <c r="E15" s="630">
        <v>26921417.269999802</v>
      </c>
      <c r="F15" s="630"/>
      <c r="G15" s="630"/>
      <c r="H15" s="631">
        <f t="shared" si="0"/>
        <v>27495084.815099802</v>
      </c>
    </row>
    <row r="16" spans="1:8">
      <c r="A16" s="312">
        <v>9</v>
      </c>
      <c r="B16" s="313" t="s">
        <v>76</v>
      </c>
      <c r="C16" s="630"/>
      <c r="D16" s="630"/>
      <c r="E16" s="630"/>
      <c r="F16" s="630"/>
      <c r="G16" s="630"/>
      <c r="H16" s="631">
        <f t="shared" si="0"/>
        <v>0</v>
      </c>
    </row>
    <row r="17" spans="1:8">
      <c r="A17" s="312">
        <v>10</v>
      </c>
      <c r="B17" s="371" t="s">
        <v>559</v>
      </c>
      <c r="C17" s="630"/>
      <c r="D17" s="630">
        <v>2652909.0493000005</v>
      </c>
      <c r="E17" s="630">
        <v>10086995.131099999</v>
      </c>
      <c r="F17" s="630">
        <v>13617601.8583</v>
      </c>
      <c r="G17" s="630"/>
      <c r="H17" s="631">
        <f t="shared" si="0"/>
        <v>26357506.038699999</v>
      </c>
    </row>
    <row r="18" spans="1:8">
      <c r="A18" s="312">
        <v>11</v>
      </c>
      <c r="B18" s="313" t="s">
        <v>71</v>
      </c>
      <c r="C18" s="630"/>
      <c r="D18" s="630"/>
      <c r="E18" s="630"/>
      <c r="F18" s="630"/>
      <c r="G18" s="630"/>
      <c r="H18" s="631">
        <f t="shared" si="0"/>
        <v>0</v>
      </c>
    </row>
    <row r="19" spans="1:8">
      <c r="A19" s="312">
        <v>12</v>
      </c>
      <c r="B19" s="313" t="s">
        <v>72</v>
      </c>
      <c r="C19" s="630"/>
      <c r="D19" s="630"/>
      <c r="E19" s="630"/>
      <c r="F19" s="630"/>
      <c r="G19" s="630"/>
      <c r="H19" s="631">
        <f t="shared" si="0"/>
        <v>0</v>
      </c>
    </row>
    <row r="20" spans="1:8">
      <c r="A20" s="316">
        <v>13</v>
      </c>
      <c r="B20" s="315" t="s">
        <v>73</v>
      </c>
      <c r="C20" s="630"/>
      <c r="D20" s="630"/>
      <c r="E20" s="630"/>
      <c r="F20" s="630"/>
      <c r="G20" s="630"/>
      <c r="H20" s="631">
        <f t="shared" si="0"/>
        <v>0</v>
      </c>
    </row>
    <row r="21" spans="1:8">
      <c r="A21" s="312">
        <v>14</v>
      </c>
      <c r="B21" s="313" t="s">
        <v>538</v>
      </c>
      <c r="C21" s="630">
        <v>5608118.9744999995</v>
      </c>
      <c r="D21" s="630">
        <v>1890357.8499999999</v>
      </c>
      <c r="E21" s="630"/>
      <c r="F21" s="630"/>
      <c r="G21" s="630">
        <v>8293214.0899999999</v>
      </c>
      <c r="H21" s="631">
        <f t="shared" si="0"/>
        <v>15791690.914499998</v>
      </c>
    </row>
    <row r="22" spans="1:8" s="632" customFormat="1">
      <c r="A22" s="419">
        <v>15</v>
      </c>
      <c r="B22" s="631" t="s">
        <v>69</v>
      </c>
      <c r="C22" s="631">
        <f>SUM(C18:C21)+SUM(C8:C16)</f>
        <v>72616559.954598993</v>
      </c>
      <c r="D22" s="631">
        <f t="shared" ref="D22:G22" si="1">SUM(D18:D21)+SUM(D8:D16)</f>
        <v>146619510.44510099</v>
      </c>
      <c r="E22" s="631">
        <f t="shared" si="1"/>
        <v>146179294.6474998</v>
      </c>
      <c r="F22" s="631">
        <f t="shared" si="1"/>
        <v>97636458.130600005</v>
      </c>
      <c r="G22" s="631">
        <f t="shared" si="1"/>
        <v>8293214.0899999999</v>
      </c>
      <c r="H22" s="631">
        <f>SUM(H18:H21)+SUM(H8:H16)</f>
        <v>471345037.26779979</v>
      </c>
    </row>
    <row r="26" spans="1:8" ht="36">
      <c r="B26" s="370" t="s">
        <v>708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headerFooter>
    <oddFooter>&amp;C_x000D_&amp;1#&amp;"Calibri"&amp;10&amp;K000000 C1 - FOR INTERNAL USE ONLY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57"/>
  <sheetViews>
    <sheetView showGridLines="0" topLeftCell="C1" zoomScale="80" zoomScaleNormal="80" workbookViewId="0">
      <selection activeCell="C7" sqref="C7:I23"/>
    </sheetView>
  </sheetViews>
  <sheetFormatPr defaultColWidth="9.36328125" defaultRowHeight="12"/>
  <cols>
    <col min="1" max="1" width="11.6328125" style="317" bestFit="1" customWidth="1"/>
    <col min="2" max="2" width="92.54296875" style="307" customWidth="1"/>
    <col min="3" max="4" width="16" style="307" customWidth="1"/>
    <col min="5" max="7" width="16" style="328" customWidth="1"/>
    <col min="8" max="8" width="16" style="307" customWidth="1"/>
    <col min="9" max="9" width="17.6328125" style="307" customWidth="1"/>
    <col min="10" max="10" width="9.36328125" style="307"/>
    <col min="11" max="11" width="19.36328125" style="307" bestFit="1" customWidth="1"/>
    <col min="12" max="16384" width="9.36328125" style="307"/>
  </cols>
  <sheetData>
    <row r="1" spans="1:18" ht="13">
      <c r="A1" s="306" t="s">
        <v>189</v>
      </c>
      <c r="B1" s="278" t="str">
        <f>Info!C2</f>
        <v>სს " პაშა ბანკი საქართველო"</v>
      </c>
      <c r="E1" s="307"/>
      <c r="F1" s="307"/>
      <c r="G1" s="307"/>
    </row>
    <row r="2" spans="1:18">
      <c r="A2" s="308" t="s">
        <v>190</v>
      </c>
      <c r="B2" s="629">
        <f>'1. key ratios'!B2</f>
        <v>44651</v>
      </c>
      <c r="E2" s="307"/>
      <c r="F2" s="307"/>
      <c r="G2" s="307"/>
    </row>
    <row r="3" spans="1:18">
      <c r="A3" s="309" t="s">
        <v>539</v>
      </c>
      <c r="E3" s="307"/>
      <c r="F3" s="307"/>
      <c r="G3" s="307"/>
    </row>
    <row r="4" spans="1:18">
      <c r="C4" s="318" t="s">
        <v>540</v>
      </c>
      <c r="D4" s="318" t="s">
        <v>541</v>
      </c>
      <c r="E4" s="318" t="s">
        <v>542</v>
      </c>
      <c r="F4" s="318" t="s">
        <v>543</v>
      </c>
      <c r="G4" s="318" t="s">
        <v>544</v>
      </c>
      <c r="H4" s="318" t="s">
        <v>545</v>
      </c>
      <c r="I4" s="318" t="s">
        <v>546</v>
      </c>
    </row>
    <row r="5" spans="1:18" ht="34.25" customHeight="1">
      <c r="A5" s="808" t="s">
        <v>549</v>
      </c>
      <c r="B5" s="809"/>
      <c r="C5" s="822" t="s">
        <v>550</v>
      </c>
      <c r="D5" s="822"/>
      <c r="E5" s="822" t="s">
        <v>551</v>
      </c>
      <c r="F5" s="822" t="s">
        <v>552</v>
      </c>
      <c r="G5" s="820" t="s">
        <v>553</v>
      </c>
      <c r="H5" s="820" t="s">
        <v>554</v>
      </c>
      <c r="I5" s="319" t="s">
        <v>555</v>
      </c>
    </row>
    <row r="6" spans="1:18" ht="36">
      <c r="A6" s="812"/>
      <c r="B6" s="813"/>
      <c r="C6" s="359" t="s">
        <v>556</v>
      </c>
      <c r="D6" s="359" t="s">
        <v>557</v>
      </c>
      <c r="E6" s="822"/>
      <c r="F6" s="822"/>
      <c r="G6" s="821"/>
      <c r="H6" s="821"/>
      <c r="I6" s="319" t="s">
        <v>558</v>
      </c>
    </row>
    <row r="7" spans="1:18">
      <c r="A7" s="320">
        <v>1</v>
      </c>
      <c r="B7" s="313" t="s">
        <v>217</v>
      </c>
      <c r="C7" s="417"/>
      <c r="D7" s="417">
        <v>40835621.7469</v>
      </c>
      <c r="E7" s="417"/>
      <c r="F7" s="417"/>
      <c r="G7" s="417"/>
      <c r="H7" s="630"/>
      <c r="I7" s="414">
        <f t="shared" ref="I7:I23" si="0">C7+D7-E7-F7-G7</f>
        <v>40835621.7469</v>
      </c>
      <c r="J7" s="632"/>
      <c r="K7" s="632"/>
      <c r="L7" s="632"/>
      <c r="M7" s="632"/>
      <c r="N7" s="632"/>
      <c r="O7" s="632"/>
      <c r="P7" s="632"/>
      <c r="Q7" s="632"/>
      <c r="R7" s="632"/>
    </row>
    <row r="8" spans="1:18">
      <c r="A8" s="320">
        <v>2</v>
      </c>
      <c r="B8" s="742" t="s">
        <v>218</v>
      </c>
      <c r="C8" s="417">
        <v>0</v>
      </c>
      <c r="D8" s="417"/>
      <c r="E8" s="417"/>
      <c r="F8" s="417"/>
      <c r="G8" s="417"/>
      <c r="H8" s="630"/>
      <c r="I8" s="414">
        <f t="shared" si="0"/>
        <v>0</v>
      </c>
      <c r="J8" s="632"/>
      <c r="K8" s="632"/>
      <c r="L8" s="632"/>
      <c r="M8" s="632"/>
      <c r="N8" s="632"/>
      <c r="O8" s="632"/>
      <c r="P8" s="632"/>
      <c r="Q8" s="632"/>
      <c r="R8" s="632"/>
    </row>
    <row r="9" spans="1:18">
      <c r="A9" s="320">
        <v>3</v>
      </c>
      <c r="B9" s="313" t="s">
        <v>219</v>
      </c>
      <c r="C9" s="417"/>
      <c r="D9" s="417"/>
      <c r="E9" s="417"/>
      <c r="F9" s="417"/>
      <c r="G9" s="417"/>
      <c r="H9" s="630"/>
      <c r="I9" s="414">
        <f t="shared" si="0"/>
        <v>0</v>
      </c>
      <c r="J9" s="632"/>
      <c r="K9" s="632"/>
      <c r="L9" s="632"/>
      <c r="M9" s="632"/>
      <c r="N9" s="632"/>
      <c r="O9" s="632"/>
      <c r="P9" s="632"/>
      <c r="Q9" s="632"/>
      <c r="R9" s="632"/>
    </row>
    <row r="10" spans="1:18">
      <c r="A10" s="320">
        <v>4</v>
      </c>
      <c r="B10" s="313" t="s">
        <v>220</v>
      </c>
      <c r="C10" s="417"/>
      <c r="D10" s="417"/>
      <c r="E10" s="417"/>
      <c r="F10" s="417"/>
      <c r="G10" s="417"/>
      <c r="H10" s="630"/>
      <c r="I10" s="414">
        <f t="shared" si="0"/>
        <v>0</v>
      </c>
      <c r="J10" s="632"/>
      <c r="K10" s="632"/>
      <c r="L10" s="632"/>
      <c r="M10" s="632"/>
      <c r="N10" s="632"/>
      <c r="O10" s="632"/>
      <c r="P10" s="632"/>
      <c r="Q10" s="632"/>
      <c r="R10" s="632"/>
    </row>
    <row r="11" spans="1:18">
      <c r="A11" s="320">
        <v>5</v>
      </c>
      <c r="B11" s="313" t="s">
        <v>221</v>
      </c>
      <c r="C11" s="417"/>
      <c r="D11" s="417"/>
      <c r="E11" s="417"/>
      <c r="F11" s="417"/>
      <c r="G11" s="417"/>
      <c r="H11" s="630"/>
      <c r="I11" s="414">
        <f t="shared" si="0"/>
        <v>0</v>
      </c>
      <c r="J11" s="632"/>
      <c r="K11" s="632"/>
      <c r="L11" s="632"/>
      <c r="M11" s="632"/>
      <c r="N11" s="632"/>
      <c r="O11" s="632"/>
      <c r="P11" s="632"/>
      <c r="Q11" s="632"/>
      <c r="R11" s="632"/>
    </row>
    <row r="12" spans="1:18">
      <c r="A12" s="320">
        <v>6</v>
      </c>
      <c r="B12" s="313" t="s">
        <v>222</v>
      </c>
      <c r="C12" s="417"/>
      <c r="D12" s="417">
        <v>59217303.421300001</v>
      </c>
      <c r="E12" s="417"/>
      <c r="F12" s="417"/>
      <c r="G12" s="417"/>
      <c r="H12" s="630"/>
      <c r="I12" s="414">
        <f t="shared" si="0"/>
        <v>59217303.421300001</v>
      </c>
      <c r="J12" s="632"/>
      <c r="K12" s="632"/>
      <c r="L12" s="632"/>
      <c r="M12" s="632"/>
      <c r="N12" s="632"/>
      <c r="O12" s="632"/>
      <c r="P12" s="632"/>
      <c r="Q12" s="632"/>
      <c r="R12" s="632"/>
    </row>
    <row r="13" spans="1:18">
      <c r="A13" s="320">
        <v>7</v>
      </c>
      <c r="B13" s="313" t="s">
        <v>74</v>
      </c>
      <c r="C13" s="417">
        <v>37557576.181100003</v>
      </c>
      <c r="D13" s="417">
        <v>305161376.14609998</v>
      </c>
      <c r="E13" s="417">
        <v>14737639.749600001</v>
      </c>
      <c r="F13" s="417">
        <v>5528317.090400001</v>
      </c>
      <c r="G13" s="417"/>
      <c r="H13" s="630"/>
      <c r="I13" s="414">
        <f>C13+D13-E13-F13-G13</f>
        <v>322452995.48720002</v>
      </c>
      <c r="J13" s="632"/>
      <c r="K13" s="632"/>
      <c r="L13" s="632"/>
      <c r="M13" s="632"/>
      <c r="N13" s="632"/>
      <c r="O13" s="632"/>
      <c r="P13" s="632"/>
      <c r="Q13" s="632"/>
      <c r="R13" s="632"/>
    </row>
    <row r="14" spans="1:18">
      <c r="A14" s="320">
        <v>8</v>
      </c>
      <c r="B14" s="315" t="s">
        <v>75</v>
      </c>
      <c r="C14" s="417">
        <v>1061807.801</v>
      </c>
      <c r="D14" s="417">
        <v>27096922.603999406</v>
      </c>
      <c r="E14" s="417">
        <v>639621.59880000004</v>
      </c>
      <c r="F14" s="417">
        <v>529861.61950000003</v>
      </c>
      <c r="G14" s="417"/>
      <c r="H14" s="630">
        <v>407810.9</v>
      </c>
      <c r="I14" s="414">
        <f t="shared" si="0"/>
        <v>26989247.186699405</v>
      </c>
      <c r="J14" s="632"/>
      <c r="K14" s="632"/>
      <c r="L14" s="632"/>
      <c r="M14" s="632"/>
      <c r="N14" s="632"/>
      <c r="O14" s="632"/>
      <c r="P14" s="632"/>
      <c r="Q14" s="632"/>
      <c r="R14" s="632"/>
    </row>
    <row r="15" spans="1:18">
      <c r="A15" s="320">
        <v>9</v>
      </c>
      <c r="B15" s="313" t="s">
        <v>76</v>
      </c>
      <c r="C15" s="417"/>
      <c r="D15" s="417"/>
      <c r="E15" s="417"/>
      <c r="F15" s="417"/>
      <c r="G15" s="417"/>
      <c r="H15" s="630"/>
      <c r="I15" s="414">
        <f t="shared" si="0"/>
        <v>0</v>
      </c>
      <c r="J15" s="632"/>
      <c r="K15" s="632"/>
      <c r="L15" s="632"/>
      <c r="M15" s="632"/>
      <c r="N15" s="632"/>
      <c r="O15" s="632"/>
      <c r="P15" s="632"/>
      <c r="Q15" s="632"/>
      <c r="R15" s="632"/>
    </row>
    <row r="16" spans="1:18">
      <c r="A16" s="320">
        <v>10</v>
      </c>
      <c r="B16" s="371" t="s">
        <v>559</v>
      </c>
      <c r="C16" s="417">
        <v>29743262.598499998</v>
      </c>
      <c r="D16" s="417">
        <v>6437664.9982999992</v>
      </c>
      <c r="E16" s="417">
        <v>9823421.5581000019</v>
      </c>
      <c r="F16" s="417">
        <v>6265.2400000000016</v>
      </c>
      <c r="G16" s="417"/>
      <c r="H16" s="630"/>
      <c r="I16" s="414">
        <f t="shared" si="0"/>
        <v>26351240.798700001</v>
      </c>
      <c r="J16" s="632"/>
      <c r="K16" s="632"/>
      <c r="L16" s="632"/>
      <c r="M16" s="632"/>
      <c r="N16" s="632"/>
      <c r="O16" s="632"/>
      <c r="P16" s="632"/>
      <c r="Q16" s="632"/>
      <c r="R16" s="632"/>
    </row>
    <row r="17" spans="1:18">
      <c r="A17" s="320">
        <v>11</v>
      </c>
      <c r="B17" s="313" t="s">
        <v>71</v>
      </c>
      <c r="C17" s="417"/>
      <c r="D17" s="417"/>
      <c r="E17" s="417"/>
      <c r="F17" s="417"/>
      <c r="G17" s="417"/>
      <c r="H17" s="630"/>
      <c r="I17" s="414">
        <f t="shared" si="0"/>
        <v>0</v>
      </c>
      <c r="J17" s="632"/>
      <c r="K17" s="632"/>
      <c r="L17" s="632"/>
      <c r="M17" s="632"/>
      <c r="N17" s="632"/>
      <c r="O17" s="632"/>
      <c r="P17" s="632"/>
      <c r="Q17" s="632"/>
      <c r="R17" s="632"/>
    </row>
    <row r="18" spans="1:18">
      <c r="A18" s="320">
        <v>12</v>
      </c>
      <c r="B18" s="313" t="s">
        <v>72</v>
      </c>
      <c r="C18" s="417"/>
      <c r="D18" s="417"/>
      <c r="E18" s="417"/>
      <c r="F18" s="417"/>
      <c r="G18" s="417"/>
      <c r="H18" s="630"/>
      <c r="I18" s="414">
        <f t="shared" si="0"/>
        <v>0</v>
      </c>
      <c r="J18" s="632"/>
      <c r="K18" s="632"/>
      <c r="L18" s="632"/>
      <c r="M18" s="632"/>
      <c r="N18" s="632"/>
      <c r="O18" s="632"/>
      <c r="P18" s="632"/>
      <c r="Q18" s="632"/>
      <c r="R18" s="632"/>
    </row>
    <row r="19" spans="1:18">
      <c r="A19" s="323">
        <v>13</v>
      </c>
      <c r="B19" s="315" t="s">
        <v>73</v>
      </c>
      <c r="C19" s="417"/>
      <c r="D19" s="417"/>
      <c r="E19" s="417"/>
      <c r="F19" s="417"/>
      <c r="G19" s="417"/>
      <c r="H19" s="630"/>
      <c r="I19" s="414">
        <f t="shared" si="0"/>
        <v>0</v>
      </c>
      <c r="J19" s="632"/>
      <c r="K19" s="632"/>
      <c r="L19" s="632"/>
      <c r="M19" s="632"/>
      <c r="N19" s="632"/>
      <c r="O19" s="632"/>
      <c r="P19" s="632"/>
      <c r="Q19" s="632"/>
      <c r="R19" s="632"/>
    </row>
    <row r="20" spans="1:18">
      <c r="A20" s="320">
        <v>14</v>
      </c>
      <c r="B20" s="313" t="s">
        <v>538</v>
      </c>
      <c r="C20" s="417">
        <v>371930</v>
      </c>
      <c r="D20" s="417">
        <v>20721630.614500001</v>
      </c>
      <c r="E20" s="417">
        <v>139629</v>
      </c>
      <c r="F20" s="417"/>
      <c r="G20" s="417"/>
      <c r="H20" s="630"/>
      <c r="I20" s="414">
        <f>C20+D20-E20-F20-G20</f>
        <v>20953931.614500001</v>
      </c>
      <c r="J20" s="632"/>
      <c r="K20" s="632"/>
      <c r="L20" s="632"/>
      <c r="M20" s="632"/>
      <c r="N20" s="632"/>
      <c r="O20" s="632"/>
      <c r="P20" s="632"/>
      <c r="Q20" s="632"/>
      <c r="R20" s="632"/>
    </row>
    <row r="21" spans="1:18" s="325" customFormat="1">
      <c r="A21" s="324">
        <v>15</v>
      </c>
      <c r="B21" s="314" t="s">
        <v>69</v>
      </c>
      <c r="C21" s="650">
        <f>SUM(C7:C15)+SUM(C17:C20)</f>
        <v>38991313.982100002</v>
      </c>
      <c r="D21" s="650">
        <f t="shared" ref="D21:H21" si="1">SUM(D7:D15)+SUM(D17:D20)</f>
        <v>453032854.53279942</v>
      </c>
      <c r="E21" s="650">
        <f t="shared" si="1"/>
        <v>15516890.3484</v>
      </c>
      <c r="F21" s="650">
        <f t="shared" si="1"/>
        <v>6058178.7099000011</v>
      </c>
      <c r="G21" s="650">
        <f t="shared" si="1"/>
        <v>0</v>
      </c>
      <c r="H21" s="650">
        <f t="shared" si="1"/>
        <v>407810.9</v>
      </c>
      <c r="I21" s="414">
        <f t="shared" si="0"/>
        <v>470449099.45659941</v>
      </c>
      <c r="J21" s="416"/>
      <c r="K21" s="663"/>
      <c r="L21" s="416"/>
      <c r="M21" s="416"/>
      <c r="N21" s="416"/>
      <c r="O21" s="416"/>
      <c r="P21" s="416"/>
      <c r="Q21" s="416"/>
      <c r="R21" s="416"/>
    </row>
    <row r="22" spans="1:18">
      <c r="A22" s="326">
        <v>16</v>
      </c>
      <c r="B22" s="327" t="s">
        <v>560</v>
      </c>
      <c r="C22" s="630">
        <f>38619383.9821-98063.41</f>
        <v>38521320.572100006</v>
      </c>
      <c r="D22" s="630">
        <f>291591830.701899-26778</f>
        <v>291565052.70189899</v>
      </c>
      <c r="E22" s="417">
        <f>E13+E14</f>
        <v>15377261.3484</v>
      </c>
      <c r="F22" s="417">
        <v>5254137.0099000009</v>
      </c>
      <c r="G22" s="417"/>
      <c r="H22" s="630"/>
      <c r="I22" s="414">
        <f t="shared" si="0"/>
        <v>309454974.91569901</v>
      </c>
      <c r="J22" s="632"/>
      <c r="K22" s="632"/>
      <c r="L22" s="632"/>
      <c r="M22" s="632"/>
      <c r="N22" s="632"/>
      <c r="O22" s="632"/>
      <c r="P22" s="632"/>
      <c r="Q22" s="632"/>
      <c r="R22" s="632"/>
    </row>
    <row r="23" spans="1:18">
      <c r="A23" s="326">
        <v>17</v>
      </c>
      <c r="B23" s="327" t="s">
        <v>561</v>
      </c>
      <c r="C23" s="630"/>
      <c r="D23" s="630">
        <f>40666468.0482+5346400</f>
        <v>46012868.048199996</v>
      </c>
      <c r="E23" s="417"/>
      <c r="F23" s="417">
        <v>804041.7</v>
      </c>
      <c r="G23" s="417"/>
      <c r="H23" s="630"/>
      <c r="I23" s="414">
        <f t="shared" si="0"/>
        <v>45208826.348199993</v>
      </c>
      <c r="J23" s="632"/>
      <c r="K23" s="632"/>
      <c r="L23" s="632"/>
      <c r="M23" s="632"/>
      <c r="N23" s="632"/>
      <c r="O23" s="632"/>
      <c r="P23" s="632"/>
      <c r="Q23" s="632"/>
      <c r="R23" s="632"/>
    </row>
    <row r="24" spans="1:18">
      <c r="C24" s="632"/>
      <c r="D24" s="632"/>
      <c r="E24" s="415"/>
      <c r="F24" s="415"/>
      <c r="G24" s="415"/>
      <c r="H24" s="632"/>
      <c r="I24" s="416"/>
      <c r="J24" s="632"/>
      <c r="K24" s="632"/>
      <c r="L24" s="632"/>
      <c r="M24" s="632"/>
      <c r="N24" s="632"/>
      <c r="O24" s="632"/>
      <c r="P24" s="632"/>
      <c r="Q24" s="632"/>
      <c r="R24" s="632"/>
    </row>
    <row r="25" spans="1:18">
      <c r="C25" s="632"/>
      <c r="D25" s="632"/>
      <c r="E25" s="415"/>
      <c r="F25" s="415"/>
      <c r="G25" s="415"/>
      <c r="H25" s="632"/>
      <c r="I25" s="632"/>
      <c r="J25" s="632"/>
      <c r="K25" s="632"/>
      <c r="L25" s="632"/>
      <c r="M25" s="632"/>
      <c r="N25" s="632"/>
      <c r="O25" s="632"/>
      <c r="P25" s="632"/>
      <c r="Q25" s="632"/>
      <c r="R25" s="632"/>
    </row>
    <row r="26" spans="1:18" ht="42.5" customHeight="1">
      <c r="B26" s="370" t="s">
        <v>708</v>
      </c>
      <c r="C26" s="632"/>
      <c r="D26" s="632"/>
      <c r="E26" s="415"/>
      <c r="F26" s="415"/>
      <c r="G26" s="415"/>
      <c r="H26" s="632"/>
      <c r="I26" s="632"/>
      <c r="J26" s="632"/>
      <c r="K26" s="632"/>
      <c r="L26" s="632"/>
      <c r="M26" s="632"/>
      <c r="N26" s="632"/>
      <c r="O26" s="632"/>
      <c r="P26" s="632"/>
      <c r="Q26" s="632"/>
      <c r="R26" s="632"/>
    </row>
    <row r="27" spans="1:18">
      <c r="C27" s="632"/>
      <c r="D27" s="632"/>
      <c r="E27" s="415"/>
      <c r="F27" s="415"/>
      <c r="G27" s="415"/>
      <c r="H27" s="632"/>
      <c r="I27" s="632"/>
      <c r="J27" s="632"/>
      <c r="K27" s="632"/>
      <c r="L27" s="632"/>
      <c r="M27" s="632"/>
      <c r="N27" s="632"/>
      <c r="O27" s="632"/>
      <c r="P27" s="632"/>
      <c r="Q27" s="632"/>
      <c r="R27" s="632"/>
    </row>
    <row r="28" spans="1:18">
      <c r="C28" s="632"/>
      <c r="D28" s="632"/>
      <c r="E28" s="415"/>
      <c r="F28" s="415"/>
      <c r="G28" s="415"/>
      <c r="H28" s="632"/>
      <c r="I28" s="632"/>
      <c r="J28" s="632"/>
      <c r="K28" s="632"/>
      <c r="L28" s="632"/>
      <c r="M28" s="632"/>
      <c r="N28" s="632"/>
      <c r="O28" s="632"/>
      <c r="P28" s="632"/>
      <c r="Q28" s="632"/>
      <c r="R28" s="632"/>
    </row>
    <row r="29" spans="1:18">
      <c r="C29" s="632"/>
      <c r="D29" s="632"/>
      <c r="E29" s="415"/>
      <c r="F29" s="415"/>
      <c r="G29" s="415"/>
      <c r="H29" s="632"/>
      <c r="I29" s="632"/>
      <c r="J29" s="632"/>
      <c r="K29" s="632"/>
      <c r="L29" s="632"/>
      <c r="M29" s="632"/>
      <c r="N29" s="632"/>
      <c r="O29" s="632"/>
      <c r="P29" s="632"/>
      <c r="Q29" s="632"/>
      <c r="R29" s="632"/>
    </row>
    <row r="30" spans="1:18">
      <c r="C30" s="632"/>
      <c r="D30" s="632"/>
      <c r="E30" s="415"/>
      <c r="F30" s="415"/>
      <c r="G30" s="415"/>
      <c r="H30" s="632"/>
      <c r="I30" s="632"/>
      <c r="J30" s="632"/>
      <c r="K30" s="632"/>
      <c r="L30" s="632"/>
      <c r="M30" s="632"/>
      <c r="N30" s="632"/>
      <c r="O30" s="632"/>
      <c r="P30" s="632"/>
      <c r="Q30" s="632"/>
      <c r="R30" s="632"/>
    </row>
    <row r="31" spans="1:18">
      <c r="C31" s="632"/>
      <c r="D31" s="632"/>
      <c r="E31" s="415"/>
      <c r="F31" s="415"/>
      <c r="G31" s="415"/>
      <c r="H31" s="632"/>
      <c r="I31" s="632"/>
      <c r="J31" s="632"/>
      <c r="K31" s="632"/>
      <c r="L31" s="632"/>
      <c r="M31" s="632"/>
      <c r="N31" s="632"/>
      <c r="O31" s="632"/>
      <c r="P31" s="632"/>
      <c r="Q31" s="632"/>
      <c r="R31" s="632"/>
    </row>
    <row r="32" spans="1:18">
      <c r="C32" s="632"/>
      <c r="D32" s="632"/>
      <c r="E32" s="415"/>
      <c r="F32" s="415"/>
      <c r="G32" s="415"/>
      <c r="H32" s="632"/>
      <c r="I32" s="632"/>
      <c r="J32" s="632"/>
      <c r="K32" s="632"/>
      <c r="L32" s="632"/>
      <c r="M32" s="632"/>
      <c r="N32" s="632"/>
      <c r="O32" s="632"/>
      <c r="P32" s="632"/>
      <c r="Q32" s="632"/>
      <c r="R32" s="632"/>
    </row>
    <row r="33" spans="3:18">
      <c r="C33" s="632"/>
      <c r="D33" s="632"/>
      <c r="E33" s="415"/>
      <c r="F33" s="415"/>
      <c r="G33" s="415"/>
      <c r="H33" s="632"/>
      <c r="I33" s="632"/>
      <c r="J33" s="632"/>
      <c r="K33" s="632"/>
      <c r="L33" s="632"/>
      <c r="M33" s="632"/>
      <c r="N33" s="632"/>
      <c r="O33" s="632"/>
      <c r="P33" s="632"/>
      <c r="Q33" s="632"/>
      <c r="R33" s="632"/>
    </row>
    <row r="34" spans="3:18">
      <c r="C34" s="632"/>
      <c r="D34" s="632"/>
      <c r="E34" s="415"/>
      <c r="F34" s="415"/>
      <c r="G34" s="415"/>
      <c r="H34" s="632"/>
      <c r="I34" s="632"/>
      <c r="J34" s="632"/>
      <c r="K34" s="632"/>
      <c r="L34" s="632"/>
      <c r="M34" s="632"/>
      <c r="N34" s="632"/>
      <c r="O34" s="632"/>
      <c r="P34" s="632"/>
      <c r="Q34" s="632"/>
      <c r="R34" s="632"/>
    </row>
    <row r="35" spans="3:18">
      <c r="C35" s="632"/>
      <c r="D35" s="632"/>
      <c r="E35" s="415"/>
      <c r="F35" s="415"/>
      <c r="G35" s="415"/>
      <c r="H35" s="632"/>
      <c r="I35" s="632"/>
      <c r="J35" s="632"/>
      <c r="K35" s="632"/>
      <c r="L35" s="632"/>
      <c r="M35" s="632"/>
      <c r="N35" s="632"/>
      <c r="O35" s="632"/>
      <c r="P35" s="632"/>
      <c r="Q35" s="632"/>
      <c r="R35" s="632"/>
    </row>
    <row r="36" spans="3:18">
      <c r="C36" s="632"/>
      <c r="D36" s="632"/>
      <c r="E36" s="415"/>
      <c r="F36" s="415"/>
      <c r="G36" s="415"/>
      <c r="H36" s="632"/>
      <c r="I36" s="632"/>
      <c r="J36" s="632"/>
      <c r="K36" s="632"/>
      <c r="L36" s="632"/>
      <c r="M36" s="632"/>
      <c r="N36" s="632"/>
      <c r="O36" s="632"/>
      <c r="P36" s="632"/>
      <c r="Q36" s="632"/>
      <c r="R36" s="632"/>
    </row>
    <row r="37" spans="3:18">
      <c r="C37" s="632"/>
      <c r="D37" s="632"/>
      <c r="E37" s="415"/>
      <c r="F37" s="415"/>
      <c r="G37" s="415"/>
      <c r="H37" s="632"/>
      <c r="I37" s="632"/>
      <c r="J37" s="632"/>
      <c r="K37" s="632"/>
      <c r="L37" s="632"/>
      <c r="M37" s="632"/>
      <c r="N37" s="632"/>
      <c r="O37" s="632"/>
      <c r="P37" s="632"/>
      <c r="Q37" s="632"/>
      <c r="R37" s="632"/>
    </row>
    <row r="38" spans="3:18">
      <c r="C38" s="632"/>
      <c r="D38" s="632"/>
      <c r="E38" s="415"/>
      <c r="F38" s="415"/>
      <c r="G38" s="415"/>
      <c r="H38" s="632"/>
      <c r="I38" s="632"/>
      <c r="J38" s="632"/>
      <c r="K38" s="632"/>
      <c r="L38" s="632"/>
      <c r="M38" s="632"/>
      <c r="N38" s="632"/>
      <c r="O38" s="632"/>
      <c r="P38" s="632"/>
      <c r="Q38" s="632"/>
      <c r="R38" s="632"/>
    </row>
    <row r="39" spans="3:18">
      <c r="C39" s="632"/>
      <c r="D39" s="632"/>
      <c r="E39" s="415"/>
      <c r="F39" s="415"/>
      <c r="G39" s="415"/>
      <c r="H39" s="632"/>
      <c r="I39" s="632"/>
      <c r="J39" s="632"/>
      <c r="K39" s="632"/>
      <c r="L39" s="632"/>
      <c r="M39" s="632"/>
      <c r="N39" s="632"/>
      <c r="O39" s="632"/>
      <c r="P39" s="632"/>
      <c r="Q39" s="632"/>
      <c r="R39" s="632"/>
    </row>
    <row r="40" spans="3:18">
      <c r="C40" s="632"/>
      <c r="D40" s="632"/>
      <c r="E40" s="415"/>
      <c r="F40" s="415"/>
      <c r="G40" s="415"/>
      <c r="H40" s="632"/>
      <c r="I40" s="632"/>
      <c r="J40" s="632"/>
      <c r="K40" s="632"/>
      <c r="L40" s="632"/>
      <c r="M40" s="632"/>
      <c r="N40" s="632"/>
      <c r="O40" s="632"/>
      <c r="P40" s="632"/>
      <c r="Q40" s="632"/>
      <c r="R40" s="632"/>
    </row>
    <row r="41" spans="3:18">
      <c r="C41" s="632"/>
      <c r="D41" s="632"/>
      <c r="E41" s="415"/>
      <c r="F41" s="415"/>
      <c r="G41" s="415"/>
      <c r="H41" s="632"/>
      <c r="I41" s="632"/>
      <c r="J41" s="632"/>
      <c r="K41" s="632"/>
      <c r="L41" s="632"/>
      <c r="M41" s="632"/>
      <c r="N41" s="632"/>
      <c r="O41" s="632"/>
      <c r="P41" s="632"/>
      <c r="Q41" s="632"/>
      <c r="R41" s="632"/>
    </row>
    <row r="42" spans="3:18">
      <c r="C42" s="632"/>
      <c r="D42" s="632"/>
      <c r="E42" s="415"/>
      <c r="F42" s="415"/>
      <c r="G42" s="415"/>
      <c r="H42" s="632"/>
      <c r="I42" s="632"/>
      <c r="J42" s="632"/>
      <c r="K42" s="632"/>
      <c r="L42" s="632"/>
      <c r="M42" s="632"/>
      <c r="N42" s="632"/>
      <c r="O42" s="632"/>
      <c r="P42" s="632"/>
      <c r="Q42" s="632"/>
      <c r="R42" s="632"/>
    </row>
    <row r="43" spans="3:18">
      <c r="C43" s="632"/>
      <c r="D43" s="632"/>
      <c r="E43" s="415"/>
      <c r="F43" s="415"/>
      <c r="G43" s="415"/>
      <c r="H43" s="632"/>
      <c r="I43" s="632"/>
      <c r="J43" s="632"/>
      <c r="K43" s="632"/>
      <c r="L43" s="632"/>
      <c r="M43" s="632"/>
      <c r="N43" s="632"/>
      <c r="O43" s="632"/>
      <c r="P43" s="632"/>
      <c r="Q43" s="632"/>
      <c r="R43" s="632"/>
    </row>
    <row r="44" spans="3:18">
      <c r="C44" s="632"/>
      <c r="D44" s="632"/>
      <c r="E44" s="415"/>
      <c r="F44" s="415"/>
      <c r="G44" s="415"/>
      <c r="H44" s="632"/>
      <c r="I44" s="632"/>
      <c r="J44" s="632"/>
      <c r="K44" s="632"/>
      <c r="L44" s="632"/>
      <c r="M44" s="632"/>
      <c r="N44" s="632"/>
      <c r="O44" s="632"/>
      <c r="P44" s="632"/>
      <c r="Q44" s="632"/>
      <c r="R44" s="632"/>
    </row>
    <row r="45" spans="3:18">
      <c r="C45" s="632"/>
      <c r="D45" s="632"/>
      <c r="E45" s="415"/>
      <c r="F45" s="415"/>
      <c r="G45" s="415"/>
      <c r="H45" s="632"/>
      <c r="I45" s="632"/>
      <c r="J45" s="632"/>
      <c r="K45" s="632"/>
      <c r="L45" s="632"/>
      <c r="M45" s="632"/>
      <c r="N45" s="632"/>
      <c r="O45" s="632"/>
      <c r="P45" s="632"/>
      <c r="Q45" s="632"/>
      <c r="R45" s="632"/>
    </row>
    <row r="46" spans="3:18">
      <c r="C46" s="632"/>
      <c r="D46" s="632"/>
      <c r="E46" s="415"/>
      <c r="F46" s="415"/>
      <c r="G46" s="415"/>
      <c r="H46" s="632"/>
      <c r="I46" s="632"/>
      <c r="J46" s="632"/>
      <c r="K46" s="632"/>
      <c r="L46" s="632"/>
      <c r="M46" s="632"/>
      <c r="N46" s="632"/>
      <c r="O46" s="632"/>
      <c r="P46" s="632"/>
      <c r="Q46" s="632"/>
      <c r="R46" s="632"/>
    </row>
    <row r="47" spans="3:18">
      <c r="C47" s="632"/>
      <c r="D47" s="632"/>
      <c r="E47" s="415"/>
      <c r="F47" s="415"/>
      <c r="G47" s="415"/>
      <c r="H47" s="632"/>
      <c r="I47" s="632"/>
      <c r="J47" s="632"/>
      <c r="K47" s="632"/>
      <c r="L47" s="632"/>
      <c r="M47" s="632"/>
      <c r="N47" s="632"/>
      <c r="O47" s="632"/>
      <c r="P47" s="632"/>
      <c r="Q47" s="632"/>
      <c r="R47" s="632"/>
    </row>
    <row r="48" spans="3:18">
      <c r="C48" s="632"/>
      <c r="D48" s="632"/>
      <c r="E48" s="415"/>
      <c r="F48" s="415"/>
      <c r="G48" s="415"/>
      <c r="H48" s="632"/>
      <c r="I48" s="632"/>
      <c r="J48" s="632"/>
      <c r="K48" s="632"/>
      <c r="L48" s="632"/>
      <c r="M48" s="632"/>
      <c r="N48" s="632"/>
      <c r="O48" s="632"/>
      <c r="P48" s="632"/>
      <c r="Q48" s="632"/>
      <c r="R48" s="632"/>
    </row>
    <row r="49" spans="3:18">
      <c r="C49" s="632"/>
      <c r="D49" s="632"/>
      <c r="E49" s="415"/>
      <c r="F49" s="415"/>
      <c r="G49" s="415"/>
      <c r="H49" s="632"/>
      <c r="I49" s="632"/>
      <c r="J49" s="632"/>
      <c r="K49" s="632"/>
      <c r="L49" s="632"/>
      <c r="M49" s="632"/>
      <c r="N49" s="632"/>
      <c r="O49" s="632"/>
      <c r="P49" s="632"/>
      <c r="Q49" s="632"/>
      <c r="R49" s="632"/>
    </row>
    <row r="50" spans="3:18">
      <c r="C50" s="632"/>
      <c r="D50" s="632"/>
      <c r="E50" s="415"/>
      <c r="F50" s="415"/>
      <c r="G50" s="415"/>
      <c r="H50" s="632"/>
      <c r="I50" s="632"/>
      <c r="J50" s="632"/>
      <c r="K50" s="632"/>
      <c r="L50" s="632"/>
      <c r="M50" s="632"/>
      <c r="N50" s="632"/>
      <c r="O50" s="632"/>
      <c r="P50" s="632"/>
      <c r="Q50" s="632"/>
      <c r="R50" s="632"/>
    </row>
    <row r="51" spans="3:18">
      <c r="C51" s="632"/>
      <c r="D51" s="632"/>
      <c r="E51" s="415"/>
      <c r="F51" s="415"/>
      <c r="G51" s="415"/>
      <c r="H51" s="632"/>
      <c r="I51" s="632"/>
      <c r="J51" s="632"/>
      <c r="K51" s="632"/>
      <c r="L51" s="632"/>
      <c r="M51" s="632"/>
      <c r="N51" s="632"/>
      <c r="O51" s="632"/>
      <c r="P51" s="632"/>
      <c r="Q51" s="632"/>
      <c r="R51" s="632"/>
    </row>
    <row r="52" spans="3:18">
      <c r="C52" s="632"/>
      <c r="D52" s="632"/>
      <c r="E52" s="415"/>
      <c r="F52" s="415"/>
      <c r="G52" s="415"/>
      <c r="H52" s="632"/>
      <c r="I52" s="632"/>
      <c r="J52" s="632"/>
      <c r="K52" s="632"/>
      <c r="L52" s="632"/>
      <c r="M52" s="632"/>
      <c r="N52" s="632"/>
      <c r="O52" s="632"/>
      <c r="P52" s="632"/>
      <c r="Q52" s="632"/>
      <c r="R52" s="632"/>
    </row>
    <row r="53" spans="3:18">
      <c r="C53" s="632"/>
      <c r="D53" s="632"/>
      <c r="E53" s="415"/>
      <c r="F53" s="415"/>
      <c r="G53" s="415"/>
      <c r="H53" s="632"/>
      <c r="I53" s="632"/>
      <c r="J53" s="632"/>
      <c r="K53" s="632"/>
      <c r="L53" s="632"/>
      <c r="M53" s="632"/>
      <c r="N53" s="632"/>
      <c r="O53" s="632"/>
      <c r="P53" s="632"/>
      <c r="Q53" s="632"/>
      <c r="R53" s="632"/>
    </row>
    <row r="54" spans="3:18">
      <c r="C54" s="632"/>
      <c r="D54" s="632"/>
      <c r="E54" s="415"/>
      <c r="F54" s="415"/>
      <c r="G54" s="415"/>
      <c r="H54" s="632"/>
      <c r="I54" s="632"/>
      <c r="J54" s="632"/>
      <c r="K54" s="632"/>
      <c r="L54" s="632"/>
      <c r="M54" s="632"/>
      <c r="N54" s="632"/>
      <c r="O54" s="632"/>
      <c r="P54" s="632"/>
      <c r="Q54" s="632"/>
      <c r="R54" s="632"/>
    </row>
    <row r="55" spans="3:18">
      <c r="C55" s="632"/>
      <c r="D55" s="632"/>
      <c r="E55" s="415"/>
      <c r="F55" s="415"/>
      <c r="G55" s="415"/>
      <c r="H55" s="632"/>
      <c r="I55" s="632"/>
      <c r="J55" s="632"/>
      <c r="K55" s="632"/>
      <c r="L55" s="632"/>
      <c r="M55" s="632"/>
      <c r="N55" s="632"/>
      <c r="O55" s="632"/>
      <c r="P55" s="632"/>
      <c r="Q55" s="632"/>
      <c r="R55" s="632"/>
    </row>
    <row r="56" spans="3:18">
      <c r="C56" s="632"/>
      <c r="D56" s="632"/>
      <c r="E56" s="415"/>
      <c r="F56" s="415"/>
      <c r="G56" s="415"/>
      <c r="H56" s="632"/>
      <c r="I56" s="632"/>
      <c r="J56" s="632"/>
      <c r="K56" s="632"/>
      <c r="L56" s="632"/>
      <c r="M56" s="632"/>
      <c r="N56" s="632"/>
      <c r="O56" s="632"/>
      <c r="P56" s="632"/>
      <c r="Q56" s="632"/>
      <c r="R56" s="632"/>
    </row>
    <row r="57" spans="3:18">
      <c r="C57" s="632"/>
      <c r="D57" s="632"/>
      <c r="E57" s="415"/>
      <c r="F57" s="415"/>
      <c r="G57" s="415"/>
      <c r="H57" s="632"/>
      <c r="I57" s="632"/>
      <c r="J57" s="632"/>
      <c r="K57" s="632"/>
      <c r="L57" s="632"/>
      <c r="M57" s="632"/>
      <c r="N57" s="632"/>
      <c r="O57" s="632"/>
      <c r="P57" s="632"/>
      <c r="Q57" s="632"/>
      <c r="R57" s="632"/>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headerFooter>
    <oddFooter>&amp;C_x000D_&amp;1#&amp;"Calibri"&amp;10&amp;K000000 C1 - FOR INTERNAL USE ONLY</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47"/>
  <sheetViews>
    <sheetView showGridLines="0" topLeftCell="C1" zoomScale="80" zoomScaleNormal="80" workbookViewId="0">
      <selection activeCell="C7" sqref="C7:I34"/>
    </sheetView>
  </sheetViews>
  <sheetFormatPr defaultColWidth="9.36328125" defaultRowHeight="12"/>
  <cols>
    <col min="1" max="1" width="11" style="307" bestFit="1" customWidth="1"/>
    <col min="2" max="2" width="66.90625" style="307" customWidth="1"/>
    <col min="3" max="3" width="18.08984375" style="307" customWidth="1"/>
    <col min="4" max="4" width="18.54296875" style="307" customWidth="1"/>
    <col min="5" max="8" width="14.6328125" style="307" customWidth="1"/>
    <col min="9" max="9" width="15.36328125" style="307" customWidth="1"/>
    <col min="10" max="10" width="9.36328125" style="307"/>
    <col min="11" max="11" width="13" style="307" bestFit="1" customWidth="1"/>
    <col min="12" max="16384" width="9.36328125" style="307"/>
  </cols>
  <sheetData>
    <row r="1" spans="1:9" ht="13">
      <c r="A1" s="306" t="s">
        <v>189</v>
      </c>
      <c r="B1" s="278" t="str">
        <f>Info!C2</f>
        <v>სს " პაშა ბანკი საქართველო"</v>
      </c>
    </row>
    <row r="2" spans="1:9">
      <c r="A2" s="308" t="s">
        <v>190</v>
      </c>
      <c r="B2" s="629">
        <f>'1. key ratios'!B2</f>
        <v>44651</v>
      </c>
    </row>
    <row r="3" spans="1:9">
      <c r="A3" s="309" t="s">
        <v>562</v>
      </c>
    </row>
    <row r="4" spans="1:9">
      <c r="C4" s="318" t="s">
        <v>540</v>
      </c>
      <c r="D4" s="318" t="s">
        <v>541</v>
      </c>
      <c r="E4" s="318" t="s">
        <v>542</v>
      </c>
      <c r="F4" s="318" t="s">
        <v>543</v>
      </c>
      <c r="G4" s="318" t="s">
        <v>544</v>
      </c>
      <c r="H4" s="318" t="s">
        <v>545</v>
      </c>
      <c r="I4" s="318" t="s">
        <v>546</v>
      </c>
    </row>
    <row r="5" spans="1:9" ht="41.75" customHeight="1">
      <c r="A5" s="808" t="s">
        <v>712</v>
      </c>
      <c r="B5" s="809"/>
      <c r="C5" s="822" t="s">
        <v>550</v>
      </c>
      <c r="D5" s="822"/>
      <c r="E5" s="822" t="s">
        <v>551</v>
      </c>
      <c r="F5" s="822" t="s">
        <v>552</v>
      </c>
      <c r="G5" s="820" t="s">
        <v>553</v>
      </c>
      <c r="H5" s="820" t="s">
        <v>554</v>
      </c>
      <c r="I5" s="319" t="s">
        <v>555</v>
      </c>
    </row>
    <row r="6" spans="1:9" ht="41.75" customHeight="1">
      <c r="A6" s="812"/>
      <c r="B6" s="813"/>
      <c r="C6" s="359" t="s">
        <v>556</v>
      </c>
      <c r="D6" s="359" t="s">
        <v>557</v>
      </c>
      <c r="E6" s="822"/>
      <c r="F6" s="822"/>
      <c r="G6" s="821"/>
      <c r="H6" s="821"/>
      <c r="I6" s="319" t="s">
        <v>558</v>
      </c>
    </row>
    <row r="7" spans="1:9">
      <c r="A7" s="321">
        <v>1</v>
      </c>
      <c r="B7" s="329" t="s">
        <v>563</v>
      </c>
      <c r="C7" s="630">
        <v>139112.53</v>
      </c>
      <c r="D7" s="630">
        <v>7837877.9199999999</v>
      </c>
      <c r="E7" s="630">
        <v>97766.31</v>
      </c>
      <c r="F7" s="630">
        <v>153910.87</v>
      </c>
      <c r="G7" s="630"/>
      <c r="H7" s="417">
        <v>93857.64</v>
      </c>
      <c r="I7" s="628">
        <f t="shared" ref="I7:I34" si="0">C7+D7-E7-F7-G7</f>
        <v>7725313.2700000005</v>
      </c>
    </row>
    <row r="8" spans="1:9">
      <c r="A8" s="321">
        <v>2</v>
      </c>
      <c r="B8" s="329" t="s">
        <v>564</v>
      </c>
      <c r="C8" s="630">
        <v>236692.95</v>
      </c>
      <c r="D8" s="630">
        <f>58209249.2445+100052925.1682</f>
        <v>158262174.4127</v>
      </c>
      <c r="E8" s="630">
        <v>82914.570000000007</v>
      </c>
      <c r="F8" s="630">
        <v>1157057.8962999999</v>
      </c>
      <c r="G8" s="630"/>
      <c r="H8" s="417">
        <v>1830.67</v>
      </c>
      <c r="I8" s="628">
        <f t="shared" si="0"/>
        <v>157258894.8964</v>
      </c>
    </row>
    <row r="9" spans="1:9">
      <c r="A9" s="321">
        <v>3</v>
      </c>
      <c r="B9" s="329" t="s">
        <v>565</v>
      </c>
      <c r="C9" s="630">
        <v>0</v>
      </c>
      <c r="D9" s="630">
        <v>20468.38</v>
      </c>
      <c r="E9" s="630"/>
      <c r="F9" s="630">
        <v>408.12</v>
      </c>
      <c r="G9" s="630"/>
      <c r="H9" s="417">
        <v>2779.95</v>
      </c>
      <c r="I9" s="628">
        <f t="shared" si="0"/>
        <v>20060.260000000002</v>
      </c>
    </row>
    <row r="10" spans="1:9">
      <c r="A10" s="321">
        <v>4</v>
      </c>
      <c r="B10" s="329" t="s">
        <v>566</v>
      </c>
      <c r="C10" s="630">
        <v>2622784.9089000002</v>
      </c>
      <c r="D10" s="630">
        <v>31879660.057399999</v>
      </c>
      <c r="E10" s="630">
        <v>789126.41040000005</v>
      </c>
      <c r="F10" s="630">
        <v>636004.28780000005</v>
      </c>
      <c r="G10" s="630"/>
      <c r="H10" s="417"/>
      <c r="I10" s="628">
        <f t="shared" si="0"/>
        <v>33077314.268099993</v>
      </c>
    </row>
    <row r="11" spans="1:9">
      <c r="A11" s="321">
        <v>5</v>
      </c>
      <c r="B11" s="329" t="s">
        <v>567</v>
      </c>
      <c r="C11" s="630">
        <v>1406479.4327</v>
      </c>
      <c r="D11" s="630">
        <v>37772918.061899997</v>
      </c>
      <c r="E11" s="630">
        <v>522668.1974</v>
      </c>
      <c r="F11" s="630">
        <v>728959.32550000004</v>
      </c>
      <c r="G11" s="630"/>
      <c r="H11" s="417"/>
      <c r="I11" s="628">
        <f t="shared" si="0"/>
        <v>37927769.971699998</v>
      </c>
    </row>
    <row r="12" spans="1:9">
      <c r="A12" s="321">
        <v>6</v>
      </c>
      <c r="B12" s="329" t="s">
        <v>568</v>
      </c>
      <c r="C12" s="630">
        <v>144880.68</v>
      </c>
      <c r="D12" s="630">
        <v>9023564.6390000004</v>
      </c>
      <c r="E12" s="630">
        <v>194056.07800000001</v>
      </c>
      <c r="F12" s="630">
        <v>157748.4209</v>
      </c>
      <c r="G12" s="630"/>
      <c r="H12" s="417">
        <v>66208.52</v>
      </c>
      <c r="I12" s="628">
        <f t="shared" si="0"/>
        <v>8816640.8201000001</v>
      </c>
    </row>
    <row r="13" spans="1:9">
      <c r="A13" s="321">
        <v>7</v>
      </c>
      <c r="B13" s="329" t="s">
        <v>569</v>
      </c>
      <c r="C13" s="630">
        <v>2751434.6157999998</v>
      </c>
      <c r="D13" s="630">
        <v>13199271.1062</v>
      </c>
      <c r="E13" s="630">
        <v>830285.94570000004</v>
      </c>
      <c r="F13" s="630">
        <v>263213.52</v>
      </c>
      <c r="G13" s="630"/>
      <c r="H13" s="417">
        <v>34206.699999999997</v>
      </c>
      <c r="I13" s="628">
        <f t="shared" si="0"/>
        <v>14857206.256299999</v>
      </c>
    </row>
    <row r="14" spans="1:9">
      <c r="A14" s="321">
        <v>8</v>
      </c>
      <c r="B14" s="329" t="s">
        <v>570</v>
      </c>
      <c r="C14" s="630">
        <v>789782.86230000004</v>
      </c>
      <c r="D14" s="630">
        <v>11660809.5414</v>
      </c>
      <c r="E14" s="630">
        <v>239984.4228</v>
      </c>
      <c r="F14" s="630">
        <v>231302.25930000001</v>
      </c>
      <c r="G14" s="630"/>
      <c r="H14" s="417">
        <v>2983.24</v>
      </c>
      <c r="I14" s="628">
        <f t="shared" si="0"/>
        <v>11979305.7216</v>
      </c>
    </row>
    <row r="15" spans="1:9">
      <c r="A15" s="321">
        <v>9</v>
      </c>
      <c r="B15" s="329" t="s">
        <v>571</v>
      </c>
      <c r="C15" s="630">
        <v>158306.51999999999</v>
      </c>
      <c r="D15" s="630">
        <v>1053762.8924</v>
      </c>
      <c r="E15" s="630">
        <v>47491.96</v>
      </c>
      <c r="F15" s="630">
        <v>20995.879799999999</v>
      </c>
      <c r="G15" s="630"/>
      <c r="H15" s="417">
        <v>3000</v>
      </c>
      <c r="I15" s="628">
        <f t="shared" si="0"/>
        <v>1143581.5726000001</v>
      </c>
    </row>
    <row r="16" spans="1:9">
      <c r="A16" s="321">
        <v>10</v>
      </c>
      <c r="B16" s="329" t="s">
        <v>572</v>
      </c>
      <c r="C16" s="630">
        <v>200355.85800000001</v>
      </c>
      <c r="D16" s="630">
        <v>260367.73629999999</v>
      </c>
      <c r="E16" s="630">
        <v>60106.760499999997</v>
      </c>
      <c r="F16" s="630">
        <v>5192.2700000000004</v>
      </c>
      <c r="G16" s="630"/>
      <c r="H16" s="417"/>
      <c r="I16" s="628">
        <f t="shared" si="0"/>
        <v>395424.5638</v>
      </c>
    </row>
    <row r="17" spans="1:10">
      <c r="A17" s="321">
        <v>11</v>
      </c>
      <c r="B17" s="329" t="s">
        <v>573</v>
      </c>
      <c r="C17" s="630">
        <v>2313.5500000000002</v>
      </c>
      <c r="D17" s="630">
        <v>4308751.7232999997</v>
      </c>
      <c r="E17" s="630">
        <v>420441.0429</v>
      </c>
      <c r="F17" s="630">
        <v>681.76</v>
      </c>
      <c r="G17" s="630"/>
      <c r="H17" s="417"/>
      <c r="I17" s="628">
        <f t="shared" si="0"/>
        <v>3889942.4704</v>
      </c>
    </row>
    <row r="18" spans="1:10">
      <c r="A18" s="321">
        <v>12</v>
      </c>
      <c r="B18" s="329" t="s">
        <v>574</v>
      </c>
      <c r="C18" s="630">
        <v>125212.89</v>
      </c>
      <c r="D18" s="630">
        <v>16211825.110099999</v>
      </c>
      <c r="E18" s="630">
        <v>85264.72</v>
      </c>
      <c r="F18" s="630">
        <v>321694.07669999998</v>
      </c>
      <c r="G18" s="630"/>
      <c r="H18" s="417">
        <v>52160.69</v>
      </c>
      <c r="I18" s="628">
        <f t="shared" si="0"/>
        <v>15930079.203399999</v>
      </c>
    </row>
    <row r="19" spans="1:10">
      <c r="A19" s="321">
        <v>13</v>
      </c>
      <c r="B19" s="329" t="s">
        <v>575</v>
      </c>
      <c r="C19" s="630">
        <v>51283.19</v>
      </c>
      <c r="D19" s="630">
        <v>1614867.3477</v>
      </c>
      <c r="E19" s="630">
        <v>32796.769999999997</v>
      </c>
      <c r="F19" s="630">
        <v>31801.724099999999</v>
      </c>
      <c r="G19" s="630"/>
      <c r="H19" s="417">
        <v>67185.61</v>
      </c>
      <c r="I19" s="628">
        <f t="shared" si="0"/>
        <v>1601552.0436</v>
      </c>
    </row>
    <row r="20" spans="1:10">
      <c r="A20" s="321">
        <v>14</v>
      </c>
      <c r="B20" s="329" t="s">
        <v>576</v>
      </c>
      <c r="C20" s="630">
        <v>16640553.168400001</v>
      </c>
      <c r="D20" s="630">
        <v>28726908.1263</v>
      </c>
      <c r="E20" s="630">
        <v>6267449.2203000002</v>
      </c>
      <c r="F20" s="630">
        <v>472402.50209999998</v>
      </c>
      <c r="G20" s="630"/>
      <c r="H20" s="417">
        <v>4557.08</v>
      </c>
      <c r="I20" s="628">
        <f t="shared" si="0"/>
        <v>38627609.572299995</v>
      </c>
    </row>
    <row r="21" spans="1:10">
      <c r="A21" s="321">
        <v>15</v>
      </c>
      <c r="B21" s="329" t="s">
        <v>577</v>
      </c>
      <c r="C21" s="630">
        <v>8045318.25</v>
      </c>
      <c r="D21" s="630">
        <v>3339939.4923</v>
      </c>
      <c r="E21" s="630">
        <v>2607303.8412000001</v>
      </c>
      <c r="F21" s="630">
        <v>27785.9761</v>
      </c>
      <c r="G21" s="630"/>
      <c r="H21" s="417"/>
      <c r="I21" s="628">
        <f t="shared" si="0"/>
        <v>8750167.9250000007</v>
      </c>
    </row>
    <row r="22" spans="1:10">
      <c r="A22" s="321">
        <v>16</v>
      </c>
      <c r="B22" s="329" t="s">
        <v>578</v>
      </c>
      <c r="C22" s="630"/>
      <c r="D22" s="630">
        <v>14877.86</v>
      </c>
      <c r="E22" s="630"/>
      <c r="F22" s="630">
        <v>295.18</v>
      </c>
      <c r="G22" s="630"/>
      <c r="H22" s="417"/>
      <c r="I22" s="628">
        <f t="shared" si="0"/>
        <v>14582.68</v>
      </c>
    </row>
    <row r="23" spans="1:10">
      <c r="A23" s="321">
        <v>17</v>
      </c>
      <c r="B23" s="329" t="s">
        <v>579</v>
      </c>
      <c r="C23" s="630">
        <v>1111724.5617</v>
      </c>
      <c r="D23" s="630">
        <v>15976444.613500001</v>
      </c>
      <c r="E23" s="630">
        <v>798712.36849999998</v>
      </c>
      <c r="F23" s="630">
        <v>226091.54</v>
      </c>
      <c r="G23" s="630"/>
      <c r="H23" s="417"/>
      <c r="I23" s="628">
        <f t="shared" si="0"/>
        <v>16063365.266700001</v>
      </c>
    </row>
    <row r="24" spans="1:10">
      <c r="A24" s="321">
        <v>18</v>
      </c>
      <c r="B24" s="329" t="s">
        <v>580</v>
      </c>
      <c r="C24" s="630">
        <v>1623.89</v>
      </c>
      <c r="D24" s="630">
        <v>39610250.258000001</v>
      </c>
      <c r="E24" s="630">
        <v>1284.0999999999999</v>
      </c>
      <c r="F24" s="630">
        <v>783785.71400000004</v>
      </c>
      <c r="G24" s="630"/>
      <c r="H24" s="417"/>
      <c r="I24" s="628">
        <f t="shared" si="0"/>
        <v>38826804.333999999</v>
      </c>
    </row>
    <row r="25" spans="1:10">
      <c r="A25" s="321">
        <v>19</v>
      </c>
      <c r="B25" s="329" t="s">
        <v>581</v>
      </c>
      <c r="C25" s="630">
        <v>2999.49</v>
      </c>
      <c r="D25" s="630">
        <v>19146855.3288</v>
      </c>
      <c r="E25" s="630">
        <v>1499.75</v>
      </c>
      <c r="F25" s="630">
        <v>378866.4155</v>
      </c>
      <c r="G25" s="630"/>
      <c r="H25" s="417"/>
      <c r="I25" s="628">
        <f t="shared" si="0"/>
        <v>18769488.653299998</v>
      </c>
    </row>
    <row r="26" spans="1:10">
      <c r="A26" s="321">
        <v>20</v>
      </c>
      <c r="B26" s="329" t="s">
        <v>582</v>
      </c>
      <c r="C26" s="630">
        <v>55862.21</v>
      </c>
      <c r="D26" s="630">
        <v>4980642.91</v>
      </c>
      <c r="E26" s="630">
        <v>36072.94</v>
      </c>
      <c r="F26" s="630">
        <v>97113.91</v>
      </c>
      <c r="G26" s="630"/>
      <c r="H26" s="417">
        <v>1529.65</v>
      </c>
      <c r="I26" s="628">
        <f t="shared" si="0"/>
        <v>4903318.2699999996</v>
      </c>
      <c r="J26" s="330"/>
    </row>
    <row r="27" spans="1:10">
      <c r="A27" s="321">
        <v>21</v>
      </c>
      <c r="B27" s="329" t="s">
        <v>583</v>
      </c>
      <c r="C27" s="630"/>
      <c r="D27" s="630">
        <v>295681.51</v>
      </c>
      <c r="E27" s="630"/>
      <c r="F27" s="630">
        <v>5877.6</v>
      </c>
      <c r="G27" s="630"/>
      <c r="H27" s="417">
        <v>661.13</v>
      </c>
      <c r="I27" s="628">
        <f t="shared" si="0"/>
        <v>289803.91000000003</v>
      </c>
      <c r="J27" s="330"/>
    </row>
    <row r="28" spans="1:10">
      <c r="A28" s="321">
        <v>22</v>
      </c>
      <c r="B28" s="329" t="s">
        <v>584</v>
      </c>
      <c r="C28" s="630">
        <v>7252.59</v>
      </c>
      <c r="D28" s="630">
        <v>285805.32</v>
      </c>
      <c r="E28" s="630">
        <v>3660.97</v>
      </c>
      <c r="F28" s="630">
        <v>5594.32</v>
      </c>
      <c r="G28" s="630"/>
      <c r="H28" s="417">
        <v>2873.83</v>
      </c>
      <c r="I28" s="628">
        <f t="shared" si="0"/>
        <v>283802.62000000005</v>
      </c>
      <c r="J28" s="330"/>
    </row>
    <row r="29" spans="1:10">
      <c r="A29" s="321">
        <v>23</v>
      </c>
      <c r="B29" s="329" t="s">
        <v>585</v>
      </c>
      <c r="C29" s="630">
        <v>3324089.5332999998</v>
      </c>
      <c r="D29" s="630">
        <f>10099113.2628-6280.54090046882</f>
        <v>10092832.721899532</v>
      </c>
      <c r="E29" s="630">
        <v>1137764.3221</v>
      </c>
      <c r="F29" s="630">
        <v>176318.77280000001</v>
      </c>
      <c r="G29" s="630"/>
      <c r="H29" s="417">
        <v>27603.22</v>
      </c>
      <c r="I29" s="628">
        <f t="shared" si="0"/>
        <v>12102839.16029953</v>
      </c>
      <c r="J29" s="330"/>
    </row>
    <row r="30" spans="1:10">
      <c r="A30" s="321">
        <v>24</v>
      </c>
      <c r="B30" s="329" t="s">
        <v>586</v>
      </c>
      <c r="C30" s="630">
        <v>479756</v>
      </c>
      <c r="D30" s="630">
        <v>4039907.4531</v>
      </c>
      <c r="E30" s="630">
        <v>143926.79999999999</v>
      </c>
      <c r="F30" s="630">
        <v>80293.800799999997</v>
      </c>
      <c r="G30" s="630"/>
      <c r="H30" s="417"/>
      <c r="I30" s="628">
        <f t="shared" si="0"/>
        <v>4295442.8522999994</v>
      </c>
      <c r="J30" s="330"/>
    </row>
    <row r="31" spans="1:10">
      <c r="A31" s="321">
        <v>25</v>
      </c>
      <c r="B31" s="329" t="s">
        <v>587</v>
      </c>
      <c r="C31" s="630">
        <v>321563.81</v>
      </c>
      <c r="D31" s="630">
        <v>12237099.1609</v>
      </c>
      <c r="E31" s="630">
        <v>976683.37939999998</v>
      </c>
      <c r="F31" s="630">
        <v>85660.458700000003</v>
      </c>
      <c r="G31" s="630"/>
      <c r="H31" s="417">
        <v>46372.97</v>
      </c>
      <c r="I31" s="628">
        <f t="shared" si="0"/>
        <v>11496319.132800002</v>
      </c>
      <c r="J31" s="330"/>
    </row>
    <row r="32" spans="1:10">
      <c r="A32" s="321">
        <v>26</v>
      </c>
      <c r="B32" s="329" t="s">
        <v>588</v>
      </c>
      <c r="C32" s="630">
        <v>0.49099999999999999</v>
      </c>
      <c r="D32" s="630">
        <v>457660.23509999999</v>
      </c>
      <c r="E32" s="630">
        <v>0.49099999999999999</v>
      </c>
      <c r="F32" s="630">
        <v>9122.1136000000006</v>
      </c>
      <c r="G32" s="630"/>
      <c r="H32" s="417"/>
      <c r="I32" s="628">
        <f t="shared" si="0"/>
        <v>448538.12150000001</v>
      </c>
      <c r="J32" s="330"/>
    </row>
    <row r="33" spans="1:13">
      <c r="A33" s="321">
        <v>27</v>
      </c>
      <c r="B33" s="322" t="s">
        <v>166</v>
      </c>
      <c r="C33" s="630">
        <v>371930</v>
      </c>
      <c r="D33" s="630">
        <v>20721630.614500001</v>
      </c>
      <c r="E33" s="630"/>
      <c r="F33" s="630"/>
      <c r="G33" s="630"/>
      <c r="H33" s="417"/>
      <c r="I33" s="628">
        <f t="shared" si="0"/>
        <v>21093560.614500001</v>
      </c>
      <c r="J33" s="330"/>
    </row>
    <row r="34" spans="1:13">
      <c r="A34" s="321">
        <v>28</v>
      </c>
      <c r="B34" s="331" t="s">
        <v>69</v>
      </c>
      <c r="C34" s="631">
        <f>SUM(C7:C33)</f>
        <v>38991313.982100002</v>
      </c>
      <c r="D34" s="631">
        <f t="shared" ref="D34:H34" si="1">SUM(D7:D33)</f>
        <v>453032854.53279942</v>
      </c>
      <c r="E34" s="631">
        <f t="shared" si="1"/>
        <v>15377261.370200001</v>
      </c>
      <c r="F34" s="631">
        <f t="shared" si="1"/>
        <v>6058178.7140000006</v>
      </c>
      <c r="G34" s="631">
        <f t="shared" si="1"/>
        <v>0</v>
      </c>
      <c r="H34" s="631">
        <f t="shared" si="1"/>
        <v>407810.9</v>
      </c>
      <c r="I34" s="414">
        <f t="shared" si="0"/>
        <v>470588728.43069947</v>
      </c>
      <c r="J34" s="330"/>
      <c r="M34" s="668"/>
    </row>
    <row r="35" spans="1:13">
      <c r="A35" s="330"/>
      <c r="B35" s="330"/>
      <c r="C35" s="645"/>
      <c r="D35" s="645"/>
      <c r="E35" s="645"/>
      <c r="F35" s="645"/>
      <c r="G35" s="645"/>
      <c r="H35" s="645"/>
      <c r="I35" s="645"/>
      <c r="J35" s="330"/>
    </row>
    <row r="36" spans="1:13">
      <c r="A36" s="330"/>
      <c r="B36" s="332"/>
      <c r="C36" s="330"/>
      <c r="D36" s="330"/>
      <c r="E36" s="330"/>
      <c r="F36" s="330"/>
      <c r="G36" s="330"/>
      <c r="H36" s="330"/>
      <c r="I36" s="330"/>
      <c r="J36" s="330"/>
    </row>
    <row r="37" spans="1:13">
      <c r="A37" s="330"/>
      <c r="B37" s="330"/>
      <c r="C37" s="330"/>
      <c r="D37" s="330"/>
      <c r="E37" s="330"/>
      <c r="F37" s="330"/>
      <c r="G37" s="330"/>
      <c r="H37" s="330"/>
      <c r="I37" s="330"/>
      <c r="J37" s="330"/>
    </row>
    <row r="38" spans="1:13">
      <c r="A38" s="330"/>
      <c r="B38" s="330"/>
      <c r="C38" s="330"/>
      <c r="D38" s="330"/>
      <c r="E38" s="666"/>
      <c r="F38" s="330"/>
      <c r="G38" s="330"/>
      <c r="H38" s="330"/>
      <c r="I38" s="330"/>
      <c r="J38" s="330"/>
    </row>
    <row r="39" spans="1:13">
      <c r="A39" s="330"/>
      <c r="B39" s="330"/>
      <c r="C39" s="330"/>
      <c r="D39" s="330"/>
      <c r="E39" s="330"/>
      <c r="F39" s="330"/>
      <c r="G39" s="330"/>
      <c r="H39" s="330"/>
      <c r="I39" s="330"/>
      <c r="J39" s="330"/>
    </row>
    <row r="40" spans="1:13">
      <c r="A40" s="330"/>
      <c r="B40" s="330"/>
      <c r="C40" s="665"/>
      <c r="D40" s="665"/>
      <c r="E40" s="665"/>
      <c r="F40" s="665"/>
      <c r="G40" s="330"/>
      <c r="H40" s="330"/>
      <c r="I40" s="330"/>
      <c r="J40" s="330"/>
    </row>
    <row r="41" spans="1:13">
      <c r="A41" s="330"/>
      <c r="B41" s="330"/>
      <c r="C41" s="330"/>
      <c r="D41" s="330"/>
      <c r="E41" s="330"/>
      <c r="F41" s="330"/>
      <c r="G41" s="330"/>
      <c r="H41" s="330"/>
      <c r="I41" s="330"/>
      <c r="J41" s="330"/>
    </row>
    <row r="42" spans="1:13">
      <c r="A42" s="333"/>
      <c r="B42" s="333"/>
      <c r="C42" s="666"/>
      <c r="D42" s="666"/>
      <c r="E42" s="330"/>
      <c r="F42" s="330"/>
      <c r="G42" s="330"/>
      <c r="H42" s="330"/>
      <c r="I42" s="330"/>
      <c r="J42" s="330"/>
    </row>
    <row r="43" spans="1:13">
      <c r="A43" s="333"/>
      <c r="B43" s="333"/>
      <c r="C43" s="330"/>
      <c r="D43" s="330"/>
      <c r="E43" s="330"/>
      <c r="F43" s="330"/>
      <c r="G43" s="330"/>
      <c r="H43" s="330"/>
      <c r="I43" s="330"/>
      <c r="J43" s="330"/>
    </row>
    <row r="44" spans="1:13">
      <c r="A44" s="330"/>
      <c r="B44" s="334"/>
      <c r="C44" s="330"/>
      <c r="D44" s="667"/>
      <c r="E44" s="330"/>
      <c r="F44" s="330"/>
      <c r="G44" s="330"/>
      <c r="H44" s="330"/>
      <c r="I44" s="330"/>
      <c r="J44" s="330"/>
    </row>
    <row r="45" spans="1:13">
      <c r="A45" s="330"/>
      <c r="B45" s="334"/>
      <c r="C45" s="330"/>
      <c r="D45" s="330"/>
      <c r="E45" s="330"/>
      <c r="F45" s="330"/>
      <c r="G45" s="330"/>
      <c r="H45" s="330"/>
      <c r="I45" s="330"/>
      <c r="J45" s="330"/>
    </row>
    <row r="46" spans="1:13">
      <c r="A46" s="330"/>
      <c r="B46" s="334"/>
      <c r="C46" s="330"/>
      <c r="D46" s="330"/>
      <c r="E46" s="330"/>
      <c r="F46" s="330"/>
      <c r="G46" s="330"/>
      <c r="H46" s="330"/>
      <c r="I46" s="330"/>
      <c r="J46" s="330"/>
    </row>
    <row r="47" spans="1:13">
      <c r="A47" s="330"/>
      <c r="B47" s="330"/>
      <c r="C47" s="330"/>
      <c r="D47" s="667"/>
      <c r="E47" s="330"/>
      <c r="F47" s="330"/>
      <c r="G47" s="330"/>
      <c r="H47" s="330"/>
      <c r="I47" s="330"/>
      <c r="J47" s="330"/>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19"/>
  <sheetViews>
    <sheetView showGridLines="0" zoomScale="80" zoomScaleNormal="80" workbookViewId="0">
      <selection activeCell="C6" sqref="C6:D19"/>
    </sheetView>
  </sheetViews>
  <sheetFormatPr defaultColWidth="9.36328125" defaultRowHeight="14.5"/>
  <cols>
    <col min="1" max="1" width="11.6328125" style="307" bestFit="1" customWidth="1"/>
    <col min="2" max="2" width="67.6328125" style="307" customWidth="1"/>
    <col min="3" max="3" width="25" style="307" customWidth="1"/>
    <col min="4" max="4" width="28.36328125" style="328" customWidth="1"/>
    <col min="5" max="5" width="12.36328125" bestFit="1" customWidth="1"/>
    <col min="8" max="16384" width="9.36328125" style="307"/>
  </cols>
  <sheetData>
    <row r="1" spans="1:4">
      <c r="A1" s="306" t="s">
        <v>189</v>
      </c>
      <c r="B1" s="278" t="str">
        <f>Info!C2</f>
        <v>სს " პაშა ბანკი საქართველო"</v>
      </c>
      <c r="D1" s="307"/>
    </row>
    <row r="2" spans="1:4">
      <c r="A2" s="308" t="s">
        <v>190</v>
      </c>
      <c r="B2" s="629">
        <f>'1. key ratios'!B2</f>
        <v>44651</v>
      </c>
      <c r="D2" s="307"/>
    </row>
    <row r="3" spans="1:4">
      <c r="A3" s="309" t="s">
        <v>589</v>
      </c>
      <c r="D3" s="307"/>
    </row>
    <row r="5" spans="1:4" ht="75" customHeight="1">
      <c r="A5" s="823" t="s">
        <v>590</v>
      </c>
      <c r="B5" s="823"/>
      <c r="C5" s="335" t="s">
        <v>591</v>
      </c>
      <c r="D5" s="368" t="s">
        <v>592</v>
      </c>
    </row>
    <row r="6" spans="1:4" ht="24.5">
      <c r="A6" s="597">
        <v>1</v>
      </c>
      <c r="B6" s="595" t="s">
        <v>593</v>
      </c>
      <c r="C6" s="413">
        <v>20584152.141408</v>
      </c>
      <c r="D6" s="413">
        <v>723100.8</v>
      </c>
    </row>
    <row r="7" spans="1:4">
      <c r="A7" s="412">
        <v>2</v>
      </c>
      <c r="B7" s="595" t="s">
        <v>594</v>
      </c>
      <c r="C7" s="413">
        <f>SUM(C8:C11)</f>
        <v>3055193.2167270002</v>
      </c>
      <c r="D7" s="413">
        <f>SUM(D8:D11)</f>
        <v>80940.899999999994</v>
      </c>
    </row>
    <row r="8" spans="1:4">
      <c r="A8" s="598">
        <v>2.1</v>
      </c>
      <c r="B8" s="596" t="s">
        <v>595</v>
      </c>
      <c r="C8" s="392">
        <v>2577628.7361719999</v>
      </c>
      <c r="D8" s="392">
        <v>78147.899999999994</v>
      </c>
    </row>
    <row r="9" spans="1:4">
      <c r="A9" s="598">
        <v>2.2000000000000002</v>
      </c>
      <c r="B9" s="596" t="s">
        <v>596</v>
      </c>
      <c r="C9" s="392">
        <v>477564.1545</v>
      </c>
      <c r="D9" s="392">
        <v>0</v>
      </c>
    </row>
    <row r="10" spans="1:4" ht="24.5">
      <c r="A10" s="598">
        <v>2.2999999999999998</v>
      </c>
      <c r="B10" s="596" t="s">
        <v>597</v>
      </c>
      <c r="C10" s="392">
        <v>0.32605499999999998</v>
      </c>
      <c r="D10" s="392">
        <v>2792.9999999999927</v>
      </c>
    </row>
    <row r="11" spans="1:4">
      <c r="A11" s="598">
        <v>2.4</v>
      </c>
      <c r="B11" s="596" t="s">
        <v>598</v>
      </c>
      <c r="C11" s="392">
        <v>0</v>
      </c>
      <c r="D11" s="392">
        <v>0</v>
      </c>
    </row>
    <row r="12" spans="1:4">
      <c r="A12" s="597">
        <v>3</v>
      </c>
      <c r="B12" s="595" t="s">
        <v>599</v>
      </c>
      <c r="C12" s="413">
        <f>SUM(C13:C18)</f>
        <v>3053577.4081350015</v>
      </c>
      <c r="D12" s="413">
        <f>SUM(D13:D18)</f>
        <v>0</v>
      </c>
    </row>
    <row r="13" spans="1:4">
      <c r="A13" s="598">
        <v>3.1</v>
      </c>
      <c r="B13" s="596" t="s">
        <v>600</v>
      </c>
      <c r="C13" s="392">
        <v>387415.84</v>
      </c>
      <c r="D13" s="392">
        <v>0</v>
      </c>
    </row>
    <row r="14" spans="1:4">
      <c r="A14" s="598">
        <v>3.2</v>
      </c>
      <c r="B14" s="596" t="s">
        <v>601</v>
      </c>
      <c r="C14" s="392">
        <v>1200396.565166</v>
      </c>
      <c r="D14" s="392">
        <v>0</v>
      </c>
    </row>
    <row r="15" spans="1:4">
      <c r="A15" s="598">
        <v>3.3</v>
      </c>
      <c r="B15" s="596" t="s">
        <v>602</v>
      </c>
      <c r="C15" s="392">
        <v>1389021.8349530001</v>
      </c>
      <c r="D15" s="392">
        <v>0</v>
      </c>
    </row>
    <row r="16" spans="1:4">
      <c r="A16" s="598">
        <v>3.4</v>
      </c>
      <c r="B16" s="596" t="s">
        <v>603</v>
      </c>
      <c r="C16" s="392">
        <v>0</v>
      </c>
      <c r="D16" s="392">
        <v>0</v>
      </c>
    </row>
    <row r="17" spans="1:4" ht="24.5">
      <c r="A17" s="412">
        <v>3.5</v>
      </c>
      <c r="B17" s="596" t="s">
        <v>604</v>
      </c>
      <c r="C17" s="392">
        <v>76743.168016001509</v>
      </c>
      <c r="D17" s="392">
        <v>0</v>
      </c>
    </row>
    <row r="18" spans="1:4">
      <c r="A18" s="598">
        <v>3.6</v>
      </c>
      <c r="B18" s="596" t="s">
        <v>605</v>
      </c>
      <c r="C18" s="392">
        <v>0</v>
      </c>
      <c r="D18" s="392">
        <v>0</v>
      </c>
    </row>
    <row r="19" spans="1:4" ht="24.5">
      <c r="A19" s="597">
        <v>4</v>
      </c>
      <c r="B19" s="595" t="s">
        <v>606</v>
      </c>
      <c r="C19" s="413">
        <f>C6+C7-C12</f>
        <v>20585767.949999999</v>
      </c>
      <c r="D19" s="413">
        <f>D6+D7-D12</f>
        <v>804041.70000000007</v>
      </c>
    </row>
  </sheetData>
  <mergeCells count="1">
    <mergeCell ref="A5:B5"/>
  </mergeCells>
  <pageMargins left="0.7" right="0.7" top="0.75" bottom="0.75" header="0.3" footer="0.3"/>
  <pageSetup orientation="portrait" horizontalDpi="4294967292" verticalDpi="0" r:id="rId1"/>
  <headerFooter>
    <oddFooter>&amp;C_x000D_&amp;1#&amp;"Calibri"&amp;10&amp;K000000 C1 - FOR INTERNAL USE ONLY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80" zoomScaleNormal="80" workbookViewId="0">
      <selection activeCell="C7" sqref="C7:D21"/>
    </sheetView>
  </sheetViews>
  <sheetFormatPr defaultColWidth="9.36328125" defaultRowHeight="12"/>
  <cols>
    <col min="1" max="1" width="11.6328125" style="307" bestFit="1" customWidth="1"/>
    <col min="2" max="2" width="94.36328125" style="307" customWidth="1"/>
    <col min="3" max="3" width="21.54296875" style="307" customWidth="1"/>
    <col min="4" max="4" width="27.36328125" style="328" customWidth="1"/>
    <col min="5" max="16384" width="9.36328125" style="307"/>
  </cols>
  <sheetData>
    <row r="1" spans="1:4" ht="13">
      <c r="A1" s="306" t="s">
        <v>189</v>
      </c>
      <c r="B1" s="278" t="str">
        <f>Info!C2</f>
        <v>სს " პაშა ბანკი საქართველო"</v>
      </c>
      <c r="D1" s="307"/>
    </row>
    <row r="2" spans="1:4">
      <c r="A2" s="308" t="s">
        <v>190</v>
      </c>
      <c r="B2" s="629">
        <f>'1. key ratios'!B2</f>
        <v>44651</v>
      </c>
      <c r="D2" s="307"/>
    </row>
    <row r="3" spans="1:4">
      <c r="A3" s="309" t="s">
        <v>607</v>
      </c>
      <c r="D3" s="307"/>
    </row>
    <row r="4" spans="1:4">
      <c r="A4" s="309"/>
      <c r="D4" s="307"/>
    </row>
    <row r="5" spans="1:4" ht="15" customHeight="1">
      <c r="A5" s="824" t="s">
        <v>608</v>
      </c>
      <c r="B5" s="825"/>
      <c r="C5" s="814" t="s">
        <v>609</v>
      </c>
      <c r="D5" s="828" t="s">
        <v>610</v>
      </c>
    </row>
    <row r="6" spans="1:4" ht="32" customHeight="1">
      <c r="A6" s="826"/>
      <c r="B6" s="827"/>
      <c r="C6" s="817"/>
      <c r="D6" s="828"/>
    </row>
    <row r="7" spans="1:4">
      <c r="A7" s="408">
        <v>1</v>
      </c>
      <c r="B7" s="411" t="s">
        <v>611</v>
      </c>
      <c r="C7" s="631">
        <v>38926665.453100003</v>
      </c>
      <c r="D7" s="405"/>
    </row>
    <row r="8" spans="1:4">
      <c r="A8" s="407">
        <v>2</v>
      </c>
      <c r="B8" s="410" t="s">
        <v>612</v>
      </c>
      <c r="C8" s="630">
        <v>3439685.1365999999</v>
      </c>
      <c r="D8" s="405"/>
    </row>
    <row r="9" spans="1:4" ht="24">
      <c r="A9" s="407">
        <v>3</v>
      </c>
      <c r="B9" s="336" t="s">
        <v>613</v>
      </c>
      <c r="C9" s="630"/>
      <c r="D9" s="405"/>
    </row>
    <row r="10" spans="1:4" s="594" customFormat="1">
      <c r="A10" s="408">
        <v>4</v>
      </c>
      <c r="B10" s="403" t="s">
        <v>614</v>
      </c>
      <c r="C10" s="631">
        <v>3845030.0183000001</v>
      </c>
      <c r="D10" s="404"/>
    </row>
    <row r="11" spans="1:4">
      <c r="A11" s="407">
        <v>5</v>
      </c>
      <c r="B11" s="336" t="s">
        <v>615</v>
      </c>
      <c r="C11" s="630"/>
      <c r="D11" s="405"/>
    </row>
    <row r="12" spans="1:4">
      <c r="A12" s="407">
        <v>6</v>
      </c>
      <c r="B12" s="336" t="s">
        <v>616</v>
      </c>
      <c r="C12" s="630"/>
      <c r="D12" s="405"/>
    </row>
    <row r="13" spans="1:4">
      <c r="A13" s="407">
        <v>7</v>
      </c>
      <c r="B13" s="336" t="s">
        <v>617</v>
      </c>
      <c r="C13" s="630">
        <v>3292448.648</v>
      </c>
      <c r="D13" s="405"/>
    </row>
    <row r="14" spans="1:4">
      <c r="A14" s="407">
        <v>8</v>
      </c>
      <c r="B14" s="336" t="s">
        <v>618</v>
      </c>
      <c r="C14" s="630"/>
      <c r="D14" s="417"/>
    </row>
    <row r="15" spans="1:4">
      <c r="A15" s="407">
        <v>9</v>
      </c>
      <c r="B15" s="336" t="s">
        <v>619</v>
      </c>
      <c r="C15" s="630"/>
      <c r="D15" s="417"/>
    </row>
    <row r="16" spans="1:4">
      <c r="A16" s="407">
        <v>10</v>
      </c>
      <c r="B16" s="336" t="s">
        <v>620</v>
      </c>
      <c r="C16" s="630">
        <v>407810.9</v>
      </c>
      <c r="D16" s="405"/>
    </row>
    <row r="17" spans="1:4">
      <c r="A17" s="407">
        <v>11</v>
      </c>
      <c r="B17" s="336" t="s">
        <v>621</v>
      </c>
      <c r="C17" s="630"/>
      <c r="D17" s="417"/>
    </row>
    <row r="18" spans="1:4" ht="24">
      <c r="A18" s="407">
        <v>12</v>
      </c>
      <c r="B18" s="336" t="s">
        <v>622</v>
      </c>
      <c r="C18" s="630">
        <v>144770.47030000002</v>
      </c>
      <c r="D18" s="405"/>
    </row>
    <row r="19" spans="1:4">
      <c r="A19" s="408">
        <v>13</v>
      </c>
      <c r="B19" s="409" t="s">
        <v>623</v>
      </c>
      <c r="C19" s="631">
        <f>C7+C8+C9-C10</f>
        <v>38521320.571400009</v>
      </c>
      <c r="D19" s="404"/>
    </row>
    <row r="20" spans="1:4">
      <c r="A20" s="406"/>
      <c r="B20" s="592"/>
      <c r="C20" s="632"/>
      <c r="D20" s="415"/>
    </row>
    <row r="22" spans="1:4">
      <c r="B22" s="306"/>
      <c r="C22" s="669"/>
    </row>
    <row r="23" spans="1:4">
      <c r="B23" s="308"/>
    </row>
    <row r="24" spans="1:4">
      <c r="B24" s="309"/>
      <c r="C24" s="670"/>
    </row>
  </sheetData>
  <mergeCells count="3">
    <mergeCell ref="A5:B6"/>
    <mergeCell ref="C5:C6"/>
    <mergeCell ref="D5:D6"/>
  </mergeCells>
  <pageMargins left="0.7" right="0.7" top="0.75" bottom="0.75" header="0.3" footer="0.3"/>
  <pageSetup paperSize="9" orientation="portrait" r:id="rId1"/>
  <headerFooter>
    <oddFooter>&amp;C_x000D_&amp;1#&amp;"Calibri"&amp;10&amp;K000000 C1 - FOR INTERNAL USE ONLY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34"/>
  <sheetViews>
    <sheetView showGridLines="0" tabSelected="1" zoomScale="80" zoomScaleNormal="80" workbookViewId="0">
      <selection activeCell="U13" sqref="U13:U14"/>
    </sheetView>
  </sheetViews>
  <sheetFormatPr defaultColWidth="9.36328125" defaultRowHeight="12"/>
  <cols>
    <col min="1" max="1" width="11.6328125" style="307" bestFit="1" customWidth="1"/>
    <col min="2" max="2" width="30.54296875" style="307" customWidth="1"/>
    <col min="3" max="3" width="15.54296875" style="307" customWidth="1"/>
    <col min="4" max="21" width="13.54296875" style="307" customWidth="1"/>
    <col min="22" max="22" width="20" style="307" customWidth="1"/>
    <col min="23" max="16384" width="9.36328125" style="307"/>
  </cols>
  <sheetData>
    <row r="1" spans="1:22" ht="13">
      <c r="A1" s="306" t="s">
        <v>189</v>
      </c>
      <c r="B1" s="278" t="str">
        <f>Info!C2</f>
        <v>სს " პაშა ბანკი საქართველო"</v>
      </c>
    </row>
    <row r="2" spans="1:22">
      <c r="A2" s="308" t="s">
        <v>190</v>
      </c>
      <c r="B2" s="629">
        <f>'1. key ratios'!B2</f>
        <v>44651</v>
      </c>
      <c r="C2" s="317"/>
    </row>
    <row r="3" spans="1:22">
      <c r="A3" s="309" t="s">
        <v>624</v>
      </c>
    </row>
    <row r="5" spans="1:22" ht="15" customHeight="1">
      <c r="A5" s="814" t="s">
        <v>625</v>
      </c>
      <c r="B5" s="816"/>
      <c r="C5" s="831" t="s">
        <v>626</v>
      </c>
      <c r="D5" s="832"/>
      <c r="E5" s="832"/>
      <c r="F5" s="832"/>
      <c r="G5" s="832"/>
      <c r="H5" s="832"/>
      <c r="I5" s="832"/>
      <c r="J5" s="832"/>
      <c r="K5" s="832"/>
      <c r="L5" s="832"/>
      <c r="M5" s="832"/>
      <c r="N5" s="832"/>
      <c r="O5" s="832"/>
      <c r="P5" s="832"/>
      <c r="Q5" s="832"/>
      <c r="R5" s="832"/>
      <c r="S5" s="832"/>
      <c r="T5" s="832"/>
      <c r="U5" s="833"/>
      <c r="V5" s="338"/>
    </row>
    <row r="6" spans="1:22" ht="18.649999999999999" customHeight="1">
      <c r="A6" s="829"/>
      <c r="B6" s="830"/>
      <c r="C6" s="834" t="s">
        <v>69</v>
      </c>
      <c r="D6" s="836" t="s">
        <v>627</v>
      </c>
      <c r="E6" s="836"/>
      <c r="F6" s="837"/>
      <c r="G6" s="838" t="s">
        <v>628</v>
      </c>
      <c r="H6" s="839"/>
      <c r="I6" s="839"/>
      <c r="J6" s="839"/>
      <c r="K6" s="840"/>
      <c r="L6" s="339"/>
      <c r="M6" s="841" t="s">
        <v>629</v>
      </c>
      <c r="N6" s="841"/>
      <c r="O6" s="821"/>
      <c r="P6" s="821"/>
      <c r="Q6" s="821"/>
      <c r="R6" s="821"/>
      <c r="S6" s="821"/>
      <c r="T6" s="821"/>
      <c r="U6" s="821"/>
      <c r="V6" s="340"/>
    </row>
    <row r="7" spans="1:22" ht="36">
      <c r="A7" s="817"/>
      <c r="B7" s="819"/>
      <c r="C7" s="835"/>
      <c r="D7" s="341"/>
      <c r="E7" s="319" t="s">
        <v>630</v>
      </c>
      <c r="F7" s="372" t="s">
        <v>631</v>
      </c>
      <c r="G7" s="317"/>
      <c r="H7" s="372" t="s">
        <v>630</v>
      </c>
      <c r="I7" s="319" t="s">
        <v>657</v>
      </c>
      <c r="J7" s="319" t="s">
        <v>632</v>
      </c>
      <c r="K7" s="372" t="s">
        <v>633</v>
      </c>
      <c r="L7" s="342"/>
      <c r="M7" s="359" t="s">
        <v>634</v>
      </c>
      <c r="N7" s="319" t="s">
        <v>632</v>
      </c>
      <c r="O7" s="319" t="s">
        <v>635</v>
      </c>
      <c r="P7" s="319" t="s">
        <v>636</v>
      </c>
      <c r="Q7" s="319" t="s">
        <v>637</v>
      </c>
      <c r="R7" s="319" t="s">
        <v>638</v>
      </c>
      <c r="S7" s="319" t="s">
        <v>639</v>
      </c>
      <c r="T7" s="343" t="s">
        <v>640</v>
      </c>
      <c r="U7" s="319" t="s">
        <v>641</v>
      </c>
      <c r="V7" s="338"/>
    </row>
    <row r="8" spans="1:22">
      <c r="A8" s="344">
        <v>1</v>
      </c>
      <c r="B8" s="314" t="s">
        <v>642</v>
      </c>
      <c r="C8" s="631">
        <v>328351002.26490003</v>
      </c>
      <c r="D8" s="630">
        <v>262706800.00319999</v>
      </c>
      <c r="E8" s="630">
        <v>309444.42999999993</v>
      </c>
      <c r="F8" s="630">
        <v>1265.5251000000001</v>
      </c>
      <c r="G8" s="630">
        <v>27122881.689800002</v>
      </c>
      <c r="H8" s="630">
        <v>64375.33</v>
      </c>
      <c r="I8" s="630">
        <v>270781.97489999997</v>
      </c>
      <c r="J8" s="630">
        <v>5775474.2356000002</v>
      </c>
      <c r="K8" s="630">
        <v>11.69</v>
      </c>
      <c r="L8" s="630">
        <v>38521320.571900003</v>
      </c>
      <c r="M8" s="630">
        <v>8140003.8359000003</v>
      </c>
      <c r="N8" s="630">
        <v>8611498.6223000009</v>
      </c>
      <c r="O8" s="630">
        <v>570113.01</v>
      </c>
      <c r="P8" s="630">
        <v>4721101.9866000004</v>
      </c>
      <c r="Q8" s="630">
        <v>7594859.0837000003</v>
      </c>
      <c r="R8" s="630">
        <v>7622.65</v>
      </c>
      <c r="S8" s="630">
        <v>0</v>
      </c>
      <c r="T8" s="630">
        <v>888.14099999999996</v>
      </c>
      <c r="U8" s="630">
        <v>1442379.101</v>
      </c>
      <c r="V8" s="330"/>
    </row>
    <row r="9" spans="1:22">
      <c r="A9" s="321">
        <v>1.1000000000000001</v>
      </c>
      <c r="B9" s="345" t="s">
        <v>643</v>
      </c>
      <c r="C9" s="402"/>
      <c r="D9" s="630"/>
      <c r="E9" s="630"/>
      <c r="F9" s="630"/>
      <c r="G9" s="630"/>
      <c r="H9" s="630"/>
      <c r="I9" s="630"/>
      <c r="J9" s="630"/>
      <c r="K9" s="630"/>
      <c r="L9" s="630"/>
      <c r="M9" s="630"/>
      <c r="N9" s="630"/>
      <c r="O9" s="630"/>
      <c r="P9" s="630"/>
      <c r="Q9" s="630"/>
      <c r="R9" s="630"/>
      <c r="S9" s="630"/>
      <c r="T9" s="630"/>
      <c r="U9" s="630"/>
      <c r="V9" s="330"/>
    </row>
    <row r="10" spans="1:22">
      <c r="A10" s="321">
        <v>1.2</v>
      </c>
      <c r="B10" s="345" t="s">
        <v>644</v>
      </c>
      <c r="C10" s="402"/>
      <c r="D10" s="630"/>
      <c r="E10" s="630"/>
      <c r="F10" s="630"/>
      <c r="G10" s="630"/>
      <c r="H10" s="630"/>
      <c r="I10" s="630"/>
      <c r="J10" s="630"/>
      <c r="K10" s="630"/>
      <c r="L10" s="630"/>
      <c r="M10" s="630"/>
      <c r="N10" s="630"/>
      <c r="O10" s="630"/>
      <c r="P10" s="630"/>
      <c r="Q10" s="630"/>
      <c r="R10" s="630"/>
      <c r="S10" s="630"/>
      <c r="T10" s="630"/>
      <c r="U10" s="630"/>
      <c r="V10" s="330"/>
    </row>
    <row r="11" spans="1:22">
      <c r="A11" s="321">
        <v>1.3</v>
      </c>
      <c r="B11" s="345" t="s">
        <v>645</v>
      </c>
      <c r="C11" s="402"/>
      <c r="D11" s="630"/>
      <c r="E11" s="630"/>
      <c r="F11" s="630"/>
      <c r="G11" s="630"/>
      <c r="H11" s="630"/>
      <c r="I11" s="630"/>
      <c r="J11" s="630"/>
      <c r="K11" s="630"/>
      <c r="L11" s="630"/>
      <c r="M11" s="630"/>
      <c r="N11" s="630"/>
      <c r="O11" s="630"/>
      <c r="P11" s="630"/>
      <c r="Q11" s="630"/>
      <c r="R11" s="630"/>
      <c r="S11" s="630"/>
      <c r="T11" s="630"/>
      <c r="U11" s="630"/>
      <c r="V11" s="330"/>
    </row>
    <row r="12" spans="1:22">
      <c r="A12" s="321">
        <v>1.4</v>
      </c>
      <c r="B12" s="345" t="s">
        <v>646</v>
      </c>
      <c r="C12" s="402">
        <v>41110148.193300001</v>
      </c>
      <c r="D12" s="630">
        <v>40924070.193300001</v>
      </c>
      <c r="E12" s="630">
        <v>0</v>
      </c>
      <c r="F12" s="630">
        <v>0</v>
      </c>
      <c r="G12" s="630">
        <v>0</v>
      </c>
      <c r="H12" s="630">
        <v>0</v>
      </c>
      <c r="I12" s="630">
        <v>0</v>
      </c>
      <c r="J12" s="630">
        <v>0</v>
      </c>
      <c r="K12" s="630">
        <v>0</v>
      </c>
      <c r="L12" s="630">
        <v>186078</v>
      </c>
      <c r="M12" s="630">
        <v>0</v>
      </c>
      <c r="N12" s="630">
        <v>0</v>
      </c>
      <c r="O12" s="630">
        <v>186078</v>
      </c>
      <c r="P12" s="630">
        <v>0</v>
      </c>
      <c r="Q12" s="630">
        <v>0</v>
      </c>
      <c r="R12" s="630">
        <v>0</v>
      </c>
      <c r="S12" s="630">
        <v>0</v>
      </c>
      <c r="T12" s="630">
        <v>0</v>
      </c>
      <c r="U12" s="630">
        <v>0</v>
      </c>
      <c r="V12" s="330"/>
    </row>
    <row r="13" spans="1:22" s="328" customFormat="1">
      <c r="A13" s="322">
        <v>1.5</v>
      </c>
      <c r="B13" s="365" t="s">
        <v>647</v>
      </c>
      <c r="C13" s="751">
        <v>248786225.44</v>
      </c>
      <c r="D13" s="417">
        <v>190837365.39937398</v>
      </c>
      <c r="E13" s="417">
        <v>0</v>
      </c>
      <c r="F13" s="417">
        <v>0</v>
      </c>
      <c r="G13" s="417">
        <v>25806026.016477998</v>
      </c>
      <c r="H13" s="417">
        <v>0</v>
      </c>
      <c r="I13" s="417">
        <v>89164.514899999995</v>
      </c>
      <c r="J13" s="417">
        <v>5775474.2356000002</v>
      </c>
      <c r="K13" s="417">
        <v>0</v>
      </c>
      <c r="L13" s="417">
        <v>32142834.020121999</v>
      </c>
      <c r="M13" s="417">
        <v>6553937.2859000005</v>
      </c>
      <c r="N13" s="417">
        <v>8223595.9500620002</v>
      </c>
      <c r="O13" s="417">
        <v>0</v>
      </c>
      <c r="P13" s="417">
        <v>2018551.8456719997</v>
      </c>
      <c r="Q13" s="417">
        <v>7399480.7237</v>
      </c>
      <c r="R13" s="417">
        <v>0</v>
      </c>
      <c r="S13" s="417">
        <v>0</v>
      </c>
      <c r="T13" s="417">
        <v>0</v>
      </c>
      <c r="U13" s="417">
        <v>1104062.8</v>
      </c>
      <c r="V13" s="334"/>
    </row>
    <row r="14" spans="1:22" s="328" customFormat="1">
      <c r="A14" s="322">
        <v>1.6</v>
      </c>
      <c r="B14" s="365" t="s">
        <v>648</v>
      </c>
      <c r="C14" s="751">
        <v>38454628.636099301</v>
      </c>
      <c r="D14" s="417">
        <v>30945364.410499401</v>
      </c>
      <c r="E14" s="417">
        <v>309444.42999999993</v>
      </c>
      <c r="F14" s="417">
        <v>1265.5251000000001</v>
      </c>
      <c r="G14" s="417">
        <v>1316855.6733220001</v>
      </c>
      <c r="H14" s="417">
        <v>64375.33</v>
      </c>
      <c r="I14" s="417">
        <v>181617.46</v>
      </c>
      <c r="J14" s="417">
        <v>0</v>
      </c>
      <c r="K14" s="417">
        <v>11.69</v>
      </c>
      <c r="L14" s="417">
        <v>6192408.5517779998</v>
      </c>
      <c r="M14" s="417">
        <v>1586066.5499999998</v>
      </c>
      <c r="N14" s="417">
        <v>387902.67223799997</v>
      </c>
      <c r="O14" s="417">
        <v>384035.01</v>
      </c>
      <c r="P14" s="417">
        <v>2702550.1409280002</v>
      </c>
      <c r="Q14" s="417">
        <v>195378.36</v>
      </c>
      <c r="R14" s="417">
        <v>7622.65</v>
      </c>
      <c r="S14" s="417">
        <v>0</v>
      </c>
      <c r="T14" s="417">
        <v>888.14099999999996</v>
      </c>
      <c r="U14" s="417">
        <v>338316.30099999998</v>
      </c>
      <c r="V14" s="334"/>
    </row>
    <row r="15" spans="1:22">
      <c r="A15" s="344">
        <v>2</v>
      </c>
      <c r="B15" s="331" t="s">
        <v>649</v>
      </c>
      <c r="C15" s="631">
        <f>C17+C19+C20</f>
        <v>45443915.832000002</v>
      </c>
      <c r="D15" s="630">
        <v>45443915.832000002</v>
      </c>
      <c r="E15" s="630">
        <v>0</v>
      </c>
      <c r="F15" s="630">
        <v>0</v>
      </c>
      <c r="G15" s="630">
        <v>0</v>
      </c>
      <c r="H15" s="630">
        <v>0</v>
      </c>
      <c r="I15" s="630">
        <v>0</v>
      </c>
      <c r="J15" s="630">
        <v>0</v>
      </c>
      <c r="K15" s="630">
        <v>0</v>
      </c>
      <c r="L15" s="630">
        <v>0</v>
      </c>
      <c r="M15" s="630">
        <v>0</v>
      </c>
      <c r="N15" s="630">
        <v>0</v>
      </c>
      <c r="O15" s="630">
        <v>0</v>
      </c>
      <c r="P15" s="630">
        <v>0</v>
      </c>
      <c r="Q15" s="630">
        <v>0</v>
      </c>
      <c r="R15" s="630">
        <v>0</v>
      </c>
      <c r="S15" s="630">
        <v>0</v>
      </c>
      <c r="T15" s="630">
        <v>0</v>
      </c>
      <c r="U15" s="630">
        <v>0</v>
      </c>
      <c r="V15" s="330"/>
    </row>
    <row r="16" spans="1:22">
      <c r="A16" s="321">
        <v>2.1</v>
      </c>
      <c r="B16" s="345" t="s">
        <v>643</v>
      </c>
      <c r="C16" s="402"/>
      <c r="D16" s="630"/>
      <c r="E16" s="630"/>
      <c r="F16" s="630"/>
      <c r="G16" s="630"/>
      <c r="H16" s="630"/>
      <c r="I16" s="630"/>
      <c r="J16" s="630"/>
      <c r="K16" s="630"/>
      <c r="L16" s="630"/>
      <c r="M16" s="630"/>
      <c r="N16" s="630"/>
      <c r="O16" s="630"/>
      <c r="P16" s="630"/>
      <c r="Q16" s="630"/>
      <c r="R16" s="630"/>
      <c r="S16" s="630"/>
      <c r="T16" s="630"/>
      <c r="U16" s="630"/>
      <c r="V16" s="330"/>
    </row>
    <row r="17" spans="1:22">
      <c r="A17" s="321">
        <v>2.2000000000000002</v>
      </c>
      <c r="B17" s="345" t="s">
        <v>644</v>
      </c>
      <c r="C17" s="402">
        <v>5248000</v>
      </c>
      <c r="D17" s="402">
        <v>5248000</v>
      </c>
      <c r="E17" s="630"/>
      <c r="F17" s="630"/>
      <c r="G17" s="630"/>
      <c r="H17" s="630"/>
      <c r="I17" s="630"/>
      <c r="J17" s="630"/>
      <c r="K17" s="630"/>
      <c r="L17" s="630"/>
      <c r="M17" s="630"/>
      <c r="N17" s="630"/>
      <c r="O17" s="630"/>
      <c r="P17" s="630"/>
      <c r="Q17" s="630"/>
      <c r="R17" s="630"/>
      <c r="S17" s="630"/>
      <c r="T17" s="630"/>
      <c r="U17" s="630"/>
      <c r="V17" s="330"/>
    </row>
    <row r="18" spans="1:22">
      <c r="A18" s="321">
        <v>2.2999999999999998</v>
      </c>
      <c r="B18" s="345" t="s">
        <v>645</v>
      </c>
      <c r="C18" s="402"/>
      <c r="D18" s="630"/>
      <c r="E18" s="630"/>
      <c r="F18" s="630"/>
      <c r="G18" s="630"/>
      <c r="H18" s="630"/>
      <c r="I18" s="630"/>
      <c r="J18" s="630"/>
      <c r="K18" s="630"/>
      <c r="L18" s="630"/>
      <c r="M18" s="630"/>
      <c r="N18" s="630"/>
      <c r="O18" s="630"/>
      <c r="P18" s="630"/>
      <c r="Q18" s="630"/>
      <c r="R18" s="630"/>
      <c r="S18" s="630"/>
      <c r="T18" s="630"/>
      <c r="U18" s="630"/>
      <c r="V18" s="330"/>
    </row>
    <row r="19" spans="1:22">
      <c r="A19" s="321">
        <v>2.4</v>
      </c>
      <c r="B19" s="345" t="s">
        <v>646</v>
      </c>
      <c r="C19" s="402">
        <v>14000000</v>
      </c>
      <c r="D19" s="630">
        <v>14000000</v>
      </c>
      <c r="E19" s="630">
        <v>0</v>
      </c>
      <c r="F19" s="630">
        <v>0</v>
      </c>
      <c r="G19" s="630">
        <v>0</v>
      </c>
      <c r="H19" s="630">
        <v>0</v>
      </c>
      <c r="I19" s="630">
        <v>0</v>
      </c>
      <c r="J19" s="630">
        <v>0</v>
      </c>
      <c r="K19" s="630">
        <v>0</v>
      </c>
      <c r="L19" s="630">
        <v>0</v>
      </c>
      <c r="M19" s="630">
        <v>0</v>
      </c>
      <c r="N19" s="630">
        <v>0</v>
      </c>
      <c r="O19" s="630">
        <v>0</v>
      </c>
      <c r="P19" s="630">
        <v>0</v>
      </c>
      <c r="Q19" s="630">
        <v>0</v>
      </c>
      <c r="R19" s="630">
        <v>0</v>
      </c>
      <c r="S19" s="630">
        <v>0</v>
      </c>
      <c r="T19" s="630">
        <v>0</v>
      </c>
      <c r="U19" s="630">
        <v>0</v>
      </c>
      <c r="V19" s="330"/>
    </row>
    <row r="20" spans="1:22">
      <c r="A20" s="321">
        <v>2.5</v>
      </c>
      <c r="B20" s="345" t="s">
        <v>647</v>
      </c>
      <c r="C20" s="402">
        <v>26195915.831999999</v>
      </c>
      <c r="D20" s="630">
        <v>26195915.831999999</v>
      </c>
      <c r="E20" s="630">
        <v>0</v>
      </c>
      <c r="F20" s="630">
        <v>0</v>
      </c>
      <c r="G20" s="630">
        <v>0</v>
      </c>
      <c r="H20" s="630">
        <v>0</v>
      </c>
      <c r="I20" s="630">
        <v>0</v>
      </c>
      <c r="J20" s="630">
        <v>0</v>
      </c>
      <c r="K20" s="630">
        <v>0</v>
      </c>
      <c r="L20" s="630">
        <v>0</v>
      </c>
      <c r="M20" s="630">
        <v>0</v>
      </c>
      <c r="N20" s="630">
        <v>0</v>
      </c>
      <c r="O20" s="630">
        <v>0</v>
      </c>
      <c r="P20" s="630">
        <v>0</v>
      </c>
      <c r="Q20" s="630">
        <v>0</v>
      </c>
      <c r="R20" s="630">
        <v>0</v>
      </c>
      <c r="S20" s="630">
        <v>0</v>
      </c>
      <c r="T20" s="630">
        <v>0</v>
      </c>
      <c r="U20" s="630">
        <v>0</v>
      </c>
      <c r="V20" s="330"/>
    </row>
    <row r="21" spans="1:22">
      <c r="A21" s="321">
        <v>2.6</v>
      </c>
      <c r="B21" s="345" t="s">
        <v>648</v>
      </c>
      <c r="C21" s="402"/>
      <c r="D21" s="630"/>
      <c r="E21" s="630"/>
      <c r="F21" s="630"/>
      <c r="G21" s="630"/>
      <c r="H21" s="630"/>
      <c r="I21" s="630"/>
      <c r="J21" s="630"/>
      <c r="K21" s="630"/>
      <c r="L21" s="630"/>
      <c r="M21" s="630"/>
      <c r="N21" s="630"/>
      <c r="O21" s="630"/>
      <c r="P21" s="630"/>
      <c r="Q21" s="630"/>
      <c r="R21" s="630"/>
      <c r="S21" s="630"/>
      <c r="T21" s="630"/>
      <c r="U21" s="630"/>
      <c r="V21" s="330"/>
    </row>
    <row r="22" spans="1:22">
      <c r="A22" s="344">
        <v>3</v>
      </c>
      <c r="B22" s="314" t="s">
        <v>650</v>
      </c>
      <c r="C22" s="744">
        <v>58333413.226186454</v>
      </c>
      <c r="D22" s="417">
        <v>55878344.31368646</v>
      </c>
      <c r="E22" s="401"/>
      <c r="F22" s="401"/>
      <c r="G22" s="630">
        <v>774231.62249999994</v>
      </c>
      <c r="H22" s="401"/>
      <c r="I22" s="401"/>
      <c r="J22" s="401"/>
      <c r="K22" s="401"/>
      <c r="L22" s="630">
        <v>1680837.29</v>
      </c>
      <c r="M22" s="401"/>
      <c r="N22" s="401"/>
      <c r="O22" s="401"/>
      <c r="P22" s="401"/>
      <c r="Q22" s="401"/>
      <c r="R22" s="401"/>
      <c r="S22" s="401"/>
      <c r="T22" s="401"/>
      <c r="U22" s="630">
        <v>15924.96</v>
      </c>
      <c r="V22" s="330"/>
    </row>
    <row r="23" spans="1:22">
      <c r="A23" s="321">
        <v>3.1</v>
      </c>
      <c r="B23" s="345" t="s">
        <v>643</v>
      </c>
      <c r="C23" s="402"/>
      <c r="D23" s="630"/>
      <c r="E23" s="401"/>
      <c r="F23" s="401"/>
      <c r="G23" s="630"/>
      <c r="H23" s="401"/>
      <c r="I23" s="401"/>
      <c r="J23" s="401"/>
      <c r="K23" s="401"/>
      <c r="L23" s="630"/>
      <c r="M23" s="401"/>
      <c r="N23" s="401"/>
      <c r="O23" s="401"/>
      <c r="P23" s="401"/>
      <c r="Q23" s="401"/>
      <c r="R23" s="401"/>
      <c r="S23" s="401"/>
      <c r="T23" s="401"/>
      <c r="U23" s="630"/>
      <c r="V23" s="330"/>
    </row>
    <row r="24" spans="1:22">
      <c r="A24" s="321">
        <v>3.2</v>
      </c>
      <c r="B24" s="345" t="s">
        <v>644</v>
      </c>
      <c r="C24" s="402"/>
      <c r="D24" s="630"/>
      <c r="E24" s="401"/>
      <c r="F24" s="401"/>
      <c r="G24" s="630"/>
      <c r="H24" s="401"/>
      <c r="I24" s="401"/>
      <c r="J24" s="401"/>
      <c r="K24" s="401"/>
      <c r="L24" s="630"/>
      <c r="M24" s="401"/>
      <c r="N24" s="401"/>
      <c r="O24" s="401"/>
      <c r="P24" s="401"/>
      <c r="Q24" s="401"/>
      <c r="R24" s="401"/>
      <c r="S24" s="401"/>
      <c r="T24" s="401"/>
      <c r="U24" s="630"/>
      <c r="V24" s="330"/>
    </row>
    <row r="25" spans="1:22">
      <c r="A25" s="321">
        <v>3.3</v>
      </c>
      <c r="B25" s="345" t="s">
        <v>645</v>
      </c>
      <c r="C25" s="402">
        <v>270000</v>
      </c>
      <c r="D25" s="630">
        <v>270000</v>
      </c>
      <c r="E25" s="401"/>
      <c r="F25" s="401"/>
      <c r="G25" s="630">
        <v>0</v>
      </c>
      <c r="H25" s="401"/>
      <c r="I25" s="401"/>
      <c r="J25" s="401"/>
      <c r="K25" s="401"/>
      <c r="L25" s="630">
        <v>0</v>
      </c>
      <c r="M25" s="401"/>
      <c r="N25" s="401"/>
      <c r="O25" s="401"/>
      <c r="P25" s="401"/>
      <c r="Q25" s="401"/>
      <c r="R25" s="401"/>
      <c r="S25" s="401"/>
      <c r="T25" s="401"/>
      <c r="U25" s="630">
        <v>0</v>
      </c>
      <c r="V25" s="330"/>
    </row>
    <row r="26" spans="1:22">
      <c r="A26" s="321">
        <v>3.4</v>
      </c>
      <c r="B26" s="345" t="s">
        <v>646</v>
      </c>
      <c r="C26" s="402">
        <v>4480818.1866999995</v>
      </c>
      <c r="D26" s="630">
        <v>4480818.1866999995</v>
      </c>
      <c r="E26" s="401"/>
      <c r="F26" s="401"/>
      <c r="G26" s="630">
        <v>0</v>
      </c>
      <c r="H26" s="401"/>
      <c r="I26" s="401"/>
      <c r="J26" s="401"/>
      <c r="K26" s="401"/>
      <c r="L26" s="630">
        <v>0</v>
      </c>
      <c r="M26" s="401"/>
      <c r="N26" s="401"/>
      <c r="O26" s="401"/>
      <c r="P26" s="401"/>
      <c r="Q26" s="401"/>
      <c r="R26" s="401"/>
      <c r="S26" s="401"/>
      <c r="T26" s="401"/>
      <c r="U26" s="630">
        <v>0</v>
      </c>
      <c r="V26" s="330"/>
    </row>
    <row r="27" spans="1:22">
      <c r="A27" s="321">
        <v>3.5</v>
      </c>
      <c r="B27" s="345" t="s">
        <v>647</v>
      </c>
      <c r="C27" s="402">
        <v>29144527.049485996</v>
      </c>
      <c r="D27" s="630">
        <v>26758436.766986001</v>
      </c>
      <c r="E27" s="401"/>
      <c r="F27" s="401"/>
      <c r="G27" s="630">
        <v>748905.28249999997</v>
      </c>
      <c r="H27" s="401"/>
      <c r="I27" s="401"/>
      <c r="J27" s="401"/>
      <c r="K27" s="401"/>
      <c r="L27" s="630">
        <v>1637185</v>
      </c>
      <c r="M27" s="401"/>
      <c r="N27" s="401"/>
      <c r="O27" s="401"/>
      <c r="P27" s="401"/>
      <c r="Q27" s="401"/>
      <c r="R27" s="401"/>
      <c r="S27" s="401"/>
      <c r="T27" s="401"/>
      <c r="U27" s="630">
        <v>0</v>
      </c>
      <c r="V27" s="330"/>
    </row>
    <row r="28" spans="1:22">
      <c r="A28" s="321">
        <v>3.6</v>
      </c>
      <c r="B28" s="345" t="s">
        <v>648</v>
      </c>
      <c r="C28" s="402">
        <v>24438067.990000453</v>
      </c>
      <c r="D28" s="630">
        <v>24369089.360000458</v>
      </c>
      <c r="E28" s="401"/>
      <c r="F28" s="401"/>
      <c r="G28" s="630">
        <v>25326.34</v>
      </c>
      <c r="H28" s="401"/>
      <c r="I28" s="401"/>
      <c r="J28" s="401"/>
      <c r="K28" s="401"/>
      <c r="L28" s="630">
        <v>43652.290000000008</v>
      </c>
      <c r="M28" s="401"/>
      <c r="N28" s="401"/>
      <c r="O28" s="401"/>
      <c r="P28" s="401"/>
      <c r="Q28" s="401"/>
      <c r="R28" s="401"/>
      <c r="S28" s="401"/>
      <c r="T28" s="401"/>
      <c r="U28" s="630">
        <v>15924.96</v>
      </c>
      <c r="V28" s="330"/>
    </row>
    <row r="34" spans="4:4">
      <c r="D34" s="743"/>
    </row>
  </sheetData>
  <mergeCells count="6">
    <mergeCell ref="A5:B7"/>
    <mergeCell ref="C5:U5"/>
    <mergeCell ref="C6:C7"/>
    <mergeCell ref="D6:F6"/>
    <mergeCell ref="G6:K6"/>
    <mergeCell ref="M6:U6"/>
  </mergeCells>
  <pageMargins left="0.7" right="0.7" top="0.75" bottom="0.75" header="0.3" footer="0.3"/>
  <pageSetup orientation="portrait" r:id="rId1"/>
  <headerFooter>
    <oddFooter>&amp;C_x000D_&amp;1#&amp;"Calibri"&amp;10&amp;K000000 C1 - FOR INTERNAL USE ONLY</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4"/>
  <sheetViews>
    <sheetView showGridLines="0" zoomScale="80" zoomScaleNormal="80" workbookViewId="0">
      <selection activeCell="G37" sqref="G37"/>
    </sheetView>
  </sheetViews>
  <sheetFormatPr defaultColWidth="9.36328125" defaultRowHeight="12"/>
  <cols>
    <col min="1" max="1" width="11.6328125" style="307" bestFit="1" customWidth="1"/>
    <col min="2" max="2" width="65.36328125" style="307" customWidth="1"/>
    <col min="3" max="3" width="18.54296875" style="307" customWidth="1"/>
    <col min="4" max="20" width="14.453125" style="307" customWidth="1"/>
    <col min="21" max="21" width="20" style="307" customWidth="1"/>
    <col min="22" max="16384" width="9.36328125" style="307"/>
  </cols>
  <sheetData>
    <row r="1" spans="1:21" ht="13">
      <c r="A1" s="306" t="s">
        <v>189</v>
      </c>
      <c r="B1" s="278" t="str">
        <f>Info!C2</f>
        <v>სს " პაშა ბანკი საქართველო"</v>
      </c>
    </row>
    <row r="2" spans="1:21">
      <c r="A2" s="308" t="s">
        <v>190</v>
      </c>
      <c r="B2" s="629">
        <f>'1. key ratios'!B2</f>
        <v>44651</v>
      </c>
    </row>
    <row r="3" spans="1:21">
      <c r="A3" s="309" t="s">
        <v>651</v>
      </c>
      <c r="C3" s="310"/>
    </row>
    <row r="4" spans="1:21">
      <c r="A4" s="309"/>
      <c r="B4" s="310"/>
      <c r="C4" s="310"/>
    </row>
    <row r="5" spans="1:21" s="328" customFormat="1" ht="13.5" customHeight="1">
      <c r="A5" s="842" t="s">
        <v>652</v>
      </c>
      <c r="B5" s="843"/>
      <c r="C5" s="848" t="s">
        <v>653</v>
      </c>
      <c r="D5" s="849"/>
      <c r="E5" s="849"/>
      <c r="F5" s="849"/>
      <c r="G5" s="849"/>
      <c r="H5" s="849"/>
      <c r="I5" s="849"/>
      <c r="J5" s="849"/>
      <c r="K5" s="849"/>
      <c r="L5" s="849"/>
      <c r="M5" s="849"/>
      <c r="N5" s="849"/>
      <c r="O5" s="849"/>
      <c r="P5" s="849"/>
      <c r="Q5" s="849"/>
      <c r="R5" s="849"/>
      <c r="S5" s="849"/>
      <c r="T5" s="850"/>
      <c r="U5" s="373"/>
    </row>
    <row r="6" spans="1:21" s="328" customFormat="1">
      <c r="A6" s="844"/>
      <c r="B6" s="845"/>
      <c r="C6" s="828" t="s">
        <v>69</v>
      </c>
      <c r="D6" s="848" t="s">
        <v>654</v>
      </c>
      <c r="E6" s="849"/>
      <c r="F6" s="850"/>
      <c r="G6" s="848" t="s">
        <v>655</v>
      </c>
      <c r="H6" s="849"/>
      <c r="I6" s="849"/>
      <c r="J6" s="849"/>
      <c r="K6" s="850"/>
      <c r="L6" s="851" t="s">
        <v>656</v>
      </c>
      <c r="M6" s="852"/>
      <c r="N6" s="852"/>
      <c r="O6" s="852"/>
      <c r="P6" s="852"/>
      <c r="Q6" s="852"/>
      <c r="R6" s="852"/>
      <c r="S6" s="852"/>
      <c r="T6" s="853"/>
      <c r="U6" s="369"/>
    </row>
    <row r="7" spans="1:21" s="328" customFormat="1" ht="36">
      <c r="A7" s="846"/>
      <c r="B7" s="847"/>
      <c r="C7" s="828"/>
      <c r="E7" s="359" t="s">
        <v>630</v>
      </c>
      <c r="F7" s="372" t="s">
        <v>631</v>
      </c>
      <c r="H7" s="359" t="s">
        <v>630</v>
      </c>
      <c r="I7" s="372" t="s">
        <v>657</v>
      </c>
      <c r="J7" s="372" t="s">
        <v>632</v>
      </c>
      <c r="K7" s="372" t="s">
        <v>633</v>
      </c>
      <c r="L7" s="374"/>
      <c r="M7" s="359" t="s">
        <v>634</v>
      </c>
      <c r="N7" s="372" t="s">
        <v>632</v>
      </c>
      <c r="O7" s="372" t="s">
        <v>635</v>
      </c>
      <c r="P7" s="372" t="s">
        <v>636</v>
      </c>
      <c r="Q7" s="372" t="s">
        <v>637</v>
      </c>
      <c r="R7" s="372" t="s">
        <v>638</v>
      </c>
      <c r="S7" s="372" t="s">
        <v>639</v>
      </c>
      <c r="T7" s="375" t="s">
        <v>640</v>
      </c>
      <c r="U7" s="373"/>
    </row>
    <row r="8" spans="1:21">
      <c r="A8" s="346">
        <v>1</v>
      </c>
      <c r="B8" s="337" t="s">
        <v>642</v>
      </c>
      <c r="C8" s="399">
        <v>328351002.26490003</v>
      </c>
      <c r="D8" s="392">
        <v>262706799.01210001</v>
      </c>
      <c r="E8" s="392">
        <v>313261.7</v>
      </c>
      <c r="F8" s="392">
        <v>1264.9939999999999</v>
      </c>
      <c r="G8" s="392">
        <v>27122881.689800002</v>
      </c>
      <c r="H8" s="392">
        <v>64375.33</v>
      </c>
      <c r="I8" s="392">
        <v>270781.97489999997</v>
      </c>
      <c r="J8" s="392">
        <v>5775474.2356000002</v>
      </c>
      <c r="K8" s="392">
        <v>11.69</v>
      </c>
      <c r="L8" s="392">
        <v>38521320.571900003</v>
      </c>
      <c r="M8" s="392">
        <v>8140003.8359000003</v>
      </c>
      <c r="N8" s="392">
        <v>8611498.6223000009</v>
      </c>
      <c r="O8" s="392">
        <v>570113.01</v>
      </c>
      <c r="P8" s="392">
        <v>4721101.9866000004</v>
      </c>
      <c r="Q8" s="392">
        <v>7594859.0837000003</v>
      </c>
      <c r="R8" s="392">
        <v>7622.65</v>
      </c>
      <c r="S8" s="392">
        <v>0</v>
      </c>
      <c r="T8" s="392">
        <v>888.14099999999996</v>
      </c>
      <c r="U8" s="330"/>
    </row>
    <row r="9" spans="1:21">
      <c r="A9" s="345">
        <v>1.1000000000000001</v>
      </c>
      <c r="B9" s="345" t="s">
        <v>658</v>
      </c>
      <c r="C9" s="398">
        <v>277691585.28549999</v>
      </c>
      <c r="D9" s="392">
        <v>213471049.35479999</v>
      </c>
      <c r="E9" s="392">
        <v>0</v>
      </c>
      <c r="F9" s="392">
        <v>0</v>
      </c>
      <c r="G9" s="392">
        <v>26734979.6098</v>
      </c>
      <c r="H9" s="392">
        <v>0</v>
      </c>
      <c r="I9" s="392">
        <v>89164.514899999995</v>
      </c>
      <c r="J9" s="392">
        <v>5775474.2356000002</v>
      </c>
      <c r="K9" s="392">
        <v>0</v>
      </c>
      <c r="L9" s="392">
        <v>37485556.320900001</v>
      </c>
      <c r="M9" s="392">
        <v>8111944.1659000004</v>
      </c>
      <c r="N9" s="392">
        <v>8375383.6823000005</v>
      </c>
      <c r="O9" s="392">
        <v>186078</v>
      </c>
      <c r="P9" s="392">
        <v>4426071.4265999999</v>
      </c>
      <c r="Q9" s="392">
        <v>7594859.0837000003</v>
      </c>
      <c r="R9" s="392">
        <v>0</v>
      </c>
      <c r="S9" s="392">
        <v>0</v>
      </c>
      <c r="T9" s="392">
        <v>0</v>
      </c>
      <c r="U9" s="330"/>
    </row>
    <row r="10" spans="1:21">
      <c r="A10" s="347" t="s">
        <v>252</v>
      </c>
      <c r="B10" s="347" t="s">
        <v>659</v>
      </c>
      <c r="C10" s="398">
        <v>233068240.58649999</v>
      </c>
      <c r="D10" s="392">
        <v>170982215.47580001</v>
      </c>
      <c r="E10" s="392">
        <v>0</v>
      </c>
      <c r="F10" s="392">
        <v>0</v>
      </c>
      <c r="G10" s="392">
        <v>25890609.5898</v>
      </c>
      <c r="H10" s="392">
        <v>0</v>
      </c>
      <c r="I10" s="392">
        <v>89164.514899999995</v>
      </c>
      <c r="J10" s="392">
        <v>4931104.2155999998</v>
      </c>
      <c r="K10" s="392">
        <v>0</v>
      </c>
      <c r="L10" s="392">
        <v>36195415.520900004</v>
      </c>
      <c r="M10" s="392">
        <v>8111944.1659000004</v>
      </c>
      <c r="N10" s="392">
        <v>8375383.6823000005</v>
      </c>
      <c r="O10" s="392">
        <v>0</v>
      </c>
      <c r="P10" s="392">
        <v>4426071.4265999999</v>
      </c>
      <c r="Q10" s="392">
        <v>7594859.0837000003</v>
      </c>
      <c r="R10" s="392">
        <v>0</v>
      </c>
      <c r="S10" s="392">
        <v>0</v>
      </c>
      <c r="T10" s="392">
        <v>0</v>
      </c>
      <c r="U10" s="330"/>
    </row>
    <row r="11" spans="1:21">
      <c r="A11" s="348" t="s">
        <v>660</v>
      </c>
      <c r="B11" s="349" t="s">
        <v>661</v>
      </c>
      <c r="C11" s="515">
        <v>145964365.12560001</v>
      </c>
      <c r="D11" s="392">
        <v>121155390.29970001</v>
      </c>
      <c r="E11" s="392">
        <v>0</v>
      </c>
      <c r="F11" s="392">
        <v>0</v>
      </c>
      <c r="G11" s="392">
        <v>14808762.7094</v>
      </c>
      <c r="H11" s="392">
        <v>0</v>
      </c>
      <c r="I11" s="392">
        <v>0</v>
      </c>
      <c r="J11" s="392">
        <v>0</v>
      </c>
      <c r="K11" s="392">
        <v>0</v>
      </c>
      <c r="L11" s="392">
        <v>10000212.1165</v>
      </c>
      <c r="M11" s="392">
        <v>1558006.8827</v>
      </c>
      <c r="N11" s="392">
        <v>0</v>
      </c>
      <c r="O11" s="392">
        <v>0</v>
      </c>
      <c r="P11" s="392">
        <v>2407519.5808999999</v>
      </c>
      <c r="Q11" s="392">
        <v>3041166.2560999999</v>
      </c>
      <c r="R11" s="392">
        <v>0</v>
      </c>
      <c r="S11" s="392">
        <v>0</v>
      </c>
      <c r="T11" s="392">
        <v>0</v>
      </c>
      <c r="U11" s="330"/>
    </row>
    <row r="12" spans="1:21">
      <c r="A12" s="348" t="s">
        <v>662</v>
      </c>
      <c r="B12" s="349" t="s">
        <v>663</v>
      </c>
      <c r="C12" s="515">
        <v>32910089.3772</v>
      </c>
      <c r="D12" s="392">
        <v>16267392.1701</v>
      </c>
      <c r="E12" s="392">
        <v>0</v>
      </c>
      <c r="F12" s="392">
        <v>0</v>
      </c>
      <c r="G12" s="392">
        <v>5055317.6054999996</v>
      </c>
      <c r="H12" s="392">
        <v>0</v>
      </c>
      <c r="I12" s="392">
        <v>0</v>
      </c>
      <c r="J12" s="392">
        <v>0</v>
      </c>
      <c r="K12" s="392">
        <v>0</v>
      </c>
      <c r="L12" s="392">
        <v>11587379.6017</v>
      </c>
      <c r="M12" s="392">
        <v>0</v>
      </c>
      <c r="N12" s="392">
        <v>4210349.04</v>
      </c>
      <c r="O12" s="392">
        <v>0</v>
      </c>
      <c r="P12" s="392">
        <v>0</v>
      </c>
      <c r="Q12" s="392">
        <v>3829056</v>
      </c>
      <c r="R12" s="392">
        <v>0</v>
      </c>
      <c r="S12" s="392">
        <v>0</v>
      </c>
      <c r="T12" s="392">
        <v>0</v>
      </c>
      <c r="U12" s="330"/>
    </row>
    <row r="13" spans="1:21">
      <c r="A13" s="348" t="s">
        <v>664</v>
      </c>
      <c r="B13" s="349" t="s">
        <v>665</v>
      </c>
      <c r="C13" s="515">
        <v>21900860.674699999</v>
      </c>
      <c r="D13" s="392">
        <v>13315539.853</v>
      </c>
      <c r="E13" s="392">
        <v>0</v>
      </c>
      <c r="F13" s="392">
        <v>0</v>
      </c>
      <c r="G13" s="392">
        <v>5020268.7304999996</v>
      </c>
      <c r="H13" s="392">
        <v>0</v>
      </c>
      <c r="I13" s="392">
        <v>89164.514899999995</v>
      </c>
      <c r="J13" s="392">
        <v>4931104.2155999998</v>
      </c>
      <c r="K13" s="392">
        <v>0</v>
      </c>
      <c r="L13" s="392">
        <v>3565052.0912000001</v>
      </c>
      <c r="M13" s="392">
        <v>1663807.4432000001</v>
      </c>
      <c r="N13" s="392">
        <v>0</v>
      </c>
      <c r="O13" s="392">
        <v>0</v>
      </c>
      <c r="P13" s="392">
        <v>953875.55570000003</v>
      </c>
      <c r="Q13" s="392">
        <v>724636.82759999996</v>
      </c>
      <c r="R13" s="392">
        <v>0</v>
      </c>
      <c r="S13" s="392">
        <v>0</v>
      </c>
      <c r="T13" s="392">
        <v>0</v>
      </c>
      <c r="U13" s="330"/>
    </row>
    <row r="14" spans="1:21">
      <c r="A14" s="348" t="s">
        <v>666</v>
      </c>
      <c r="B14" s="349" t="s">
        <v>667</v>
      </c>
      <c r="C14" s="515">
        <v>32292925.4089</v>
      </c>
      <c r="D14" s="392">
        <v>20243893.153000001</v>
      </c>
      <c r="E14" s="392">
        <v>0</v>
      </c>
      <c r="F14" s="392">
        <v>0</v>
      </c>
      <c r="G14" s="392">
        <v>1006260.5443</v>
      </c>
      <c r="H14" s="392">
        <v>0</v>
      </c>
      <c r="I14" s="392">
        <v>0</v>
      </c>
      <c r="J14" s="392">
        <v>0</v>
      </c>
      <c r="K14" s="392">
        <v>0</v>
      </c>
      <c r="L14" s="392">
        <v>11042771.7116</v>
      </c>
      <c r="M14" s="392">
        <v>4890129.84</v>
      </c>
      <c r="N14" s="392">
        <v>4165034.6422999999</v>
      </c>
      <c r="O14" s="392">
        <v>0</v>
      </c>
      <c r="P14" s="392">
        <v>1064676.29</v>
      </c>
      <c r="Q14" s="392">
        <v>0</v>
      </c>
      <c r="R14" s="392">
        <v>0</v>
      </c>
      <c r="S14" s="392">
        <v>0</v>
      </c>
      <c r="T14" s="392">
        <v>0</v>
      </c>
      <c r="U14" s="330"/>
    </row>
    <row r="15" spans="1:21">
      <c r="A15" s="350">
        <v>1.2</v>
      </c>
      <c r="B15" s="351" t="s">
        <v>668</v>
      </c>
      <c r="C15" s="515">
        <v>18961429.893300001</v>
      </c>
      <c r="D15" s="392">
        <v>4269421.0641000001</v>
      </c>
      <c r="E15" s="392">
        <v>0</v>
      </c>
      <c r="F15" s="392">
        <v>0</v>
      </c>
      <c r="G15" s="392">
        <v>2673498.0081000002</v>
      </c>
      <c r="H15" s="392">
        <v>0</v>
      </c>
      <c r="I15" s="392">
        <v>8916.4545999999991</v>
      </c>
      <c r="J15" s="392">
        <v>577547.4216</v>
      </c>
      <c r="K15" s="392">
        <v>0</v>
      </c>
      <c r="L15" s="392">
        <v>12018510.821</v>
      </c>
      <c r="M15" s="392">
        <v>2433583.2609999999</v>
      </c>
      <c r="N15" s="392">
        <v>2512615.0995999998</v>
      </c>
      <c r="O15" s="392">
        <v>55823.4</v>
      </c>
      <c r="P15" s="392">
        <v>1327821.4049</v>
      </c>
      <c r="Q15" s="392">
        <v>2278457.7064</v>
      </c>
      <c r="R15" s="392">
        <v>0</v>
      </c>
      <c r="S15" s="392">
        <v>0</v>
      </c>
      <c r="T15" s="392">
        <v>0</v>
      </c>
      <c r="U15" s="330"/>
    </row>
    <row r="16" spans="1:21">
      <c r="A16" s="352">
        <v>1.3</v>
      </c>
      <c r="B16" s="351" t="s">
        <v>669</v>
      </c>
      <c r="C16" s="397"/>
      <c r="D16" s="397"/>
      <c r="E16" s="397"/>
      <c r="F16" s="397"/>
      <c r="G16" s="397"/>
      <c r="H16" s="397"/>
      <c r="I16" s="397"/>
      <c r="J16" s="397"/>
      <c r="K16" s="397"/>
      <c r="L16" s="397"/>
      <c r="M16" s="397"/>
      <c r="N16" s="397"/>
      <c r="O16" s="397"/>
      <c r="P16" s="397"/>
      <c r="Q16" s="397"/>
      <c r="R16" s="397"/>
      <c r="S16" s="397"/>
      <c r="T16" s="397"/>
      <c r="U16" s="330"/>
    </row>
    <row r="17" spans="1:21" s="328" customFormat="1" ht="24">
      <c r="A17" s="353" t="s">
        <v>670</v>
      </c>
      <c r="B17" s="354" t="s">
        <v>671</v>
      </c>
      <c r="C17" s="396">
        <v>224929188.49680001</v>
      </c>
      <c r="D17" s="395">
        <v>162797370.77630001</v>
      </c>
      <c r="E17" s="395">
        <v>0</v>
      </c>
      <c r="F17" s="395">
        <v>0</v>
      </c>
      <c r="G17" s="395">
        <v>25539142.6032</v>
      </c>
      <c r="H17" s="395">
        <v>0</v>
      </c>
      <c r="I17" s="395">
        <v>89164.514899999995</v>
      </c>
      <c r="J17" s="395">
        <v>4931104.2155999998</v>
      </c>
      <c r="K17" s="395">
        <v>0</v>
      </c>
      <c r="L17" s="395">
        <v>36592675.117299996</v>
      </c>
      <c r="M17" s="395">
        <v>7991995.5436000004</v>
      </c>
      <c r="N17" s="395">
        <v>7889266.5197000001</v>
      </c>
      <c r="O17" s="395">
        <v>0</v>
      </c>
      <c r="P17" s="395">
        <v>4364094.5286999997</v>
      </c>
      <c r="Q17" s="395">
        <v>7594859.0838000001</v>
      </c>
      <c r="R17" s="395">
        <v>0</v>
      </c>
      <c r="S17" s="395">
        <v>0</v>
      </c>
      <c r="T17" s="395">
        <v>0</v>
      </c>
      <c r="U17" s="334"/>
    </row>
    <row r="18" spans="1:21" s="328" customFormat="1" ht="31.25" customHeight="1">
      <c r="A18" s="355" t="s">
        <v>672</v>
      </c>
      <c r="B18" s="400" t="s">
        <v>673</v>
      </c>
      <c r="C18" s="396">
        <v>218205562.7146</v>
      </c>
      <c r="D18" s="395">
        <v>157216599.2577</v>
      </c>
      <c r="E18" s="395">
        <v>0</v>
      </c>
      <c r="F18" s="395">
        <v>0</v>
      </c>
      <c r="G18" s="395">
        <v>25539142.6032</v>
      </c>
      <c r="H18" s="395">
        <v>0</v>
      </c>
      <c r="I18" s="395">
        <v>89164.514899999995</v>
      </c>
      <c r="J18" s="395">
        <v>4931104.2155999998</v>
      </c>
      <c r="K18" s="395">
        <v>0</v>
      </c>
      <c r="L18" s="395">
        <v>35449820.853699997</v>
      </c>
      <c r="M18" s="395">
        <v>7991995.5436000004</v>
      </c>
      <c r="N18" s="395">
        <v>7889266.5197000001</v>
      </c>
      <c r="O18" s="395">
        <v>0</v>
      </c>
      <c r="P18" s="395">
        <v>4364094.5286999997</v>
      </c>
      <c r="Q18" s="395">
        <v>7594859.0838000001</v>
      </c>
      <c r="R18" s="395">
        <v>0</v>
      </c>
      <c r="S18" s="395">
        <v>0</v>
      </c>
      <c r="T18" s="395">
        <v>0</v>
      </c>
      <c r="U18" s="334"/>
    </row>
    <row r="19" spans="1:21" s="328" customFormat="1">
      <c r="A19" s="353" t="s">
        <v>674</v>
      </c>
      <c r="B19" s="356" t="s">
        <v>675</v>
      </c>
      <c r="C19" s="396">
        <v>1040620086.0179</v>
      </c>
      <c r="D19" s="395">
        <v>1007104148.1864001</v>
      </c>
      <c r="E19" s="395">
        <v>0</v>
      </c>
      <c r="F19" s="395">
        <v>0</v>
      </c>
      <c r="G19" s="395">
        <v>15784830.2542</v>
      </c>
      <c r="H19" s="395">
        <v>0</v>
      </c>
      <c r="I19" s="395">
        <v>10313.385700000001</v>
      </c>
      <c r="J19" s="395">
        <v>570365.6838</v>
      </c>
      <c r="K19" s="395">
        <v>0</v>
      </c>
      <c r="L19" s="395">
        <v>17731107.577300001</v>
      </c>
      <c r="M19" s="395">
        <v>1713095.4713999999</v>
      </c>
      <c r="N19" s="395">
        <v>1713133.96</v>
      </c>
      <c r="O19" s="395">
        <v>0</v>
      </c>
      <c r="P19" s="395">
        <v>2237817.1995000001</v>
      </c>
      <c r="Q19" s="395">
        <v>2508421.352</v>
      </c>
      <c r="R19" s="395">
        <v>0</v>
      </c>
      <c r="S19" s="395">
        <v>0</v>
      </c>
      <c r="T19" s="395">
        <v>0</v>
      </c>
      <c r="U19" s="334"/>
    </row>
    <row r="20" spans="1:21" s="328" customFormat="1" ht="24">
      <c r="A20" s="355" t="s">
        <v>676</v>
      </c>
      <c r="B20" s="355" t="s">
        <v>677</v>
      </c>
      <c r="C20" s="396">
        <v>928749975.63689995</v>
      </c>
      <c r="D20" s="395">
        <v>896776057.89310002</v>
      </c>
      <c r="E20" s="395">
        <v>0</v>
      </c>
      <c r="F20" s="395">
        <v>0</v>
      </c>
      <c r="G20" s="395">
        <v>15784827.152899999</v>
      </c>
      <c r="H20" s="395">
        <v>0</v>
      </c>
      <c r="I20" s="395">
        <v>10313.385700000001</v>
      </c>
      <c r="J20" s="395">
        <v>570365.6838</v>
      </c>
      <c r="K20" s="395">
        <v>0</v>
      </c>
      <c r="L20" s="395">
        <v>16189090.5909</v>
      </c>
      <c r="M20" s="395">
        <v>1713095.4713999999</v>
      </c>
      <c r="N20" s="395">
        <v>1713133.96</v>
      </c>
      <c r="O20" s="395">
        <v>0</v>
      </c>
      <c r="P20" s="395">
        <v>2237817.1995000001</v>
      </c>
      <c r="Q20" s="395">
        <v>2508421.352</v>
      </c>
      <c r="R20" s="395">
        <v>0</v>
      </c>
      <c r="S20" s="395">
        <v>0</v>
      </c>
      <c r="T20" s="395">
        <v>0</v>
      </c>
      <c r="U20" s="334"/>
    </row>
    <row r="21" spans="1:21" s="328" customFormat="1" ht="24">
      <c r="A21" s="357">
        <v>1.4</v>
      </c>
      <c r="B21" s="367" t="s">
        <v>710</v>
      </c>
      <c r="C21" s="396"/>
      <c r="D21" s="395"/>
      <c r="E21" s="395"/>
      <c r="F21" s="395"/>
      <c r="G21" s="395"/>
      <c r="H21" s="395"/>
      <c r="I21" s="395"/>
      <c r="J21" s="395"/>
      <c r="K21" s="395"/>
      <c r="L21" s="395"/>
      <c r="M21" s="395"/>
      <c r="N21" s="395"/>
      <c r="O21" s="395"/>
      <c r="P21" s="395"/>
      <c r="Q21" s="395"/>
      <c r="R21" s="395"/>
      <c r="S21" s="395"/>
      <c r="T21" s="395"/>
      <c r="U21" s="334"/>
    </row>
    <row r="22" spans="1:21" s="328" customFormat="1">
      <c r="A22" s="357">
        <v>1.5</v>
      </c>
      <c r="B22" s="367" t="s">
        <v>711</v>
      </c>
      <c r="C22" s="394"/>
      <c r="D22" s="395"/>
      <c r="E22" s="395"/>
      <c r="F22" s="395"/>
      <c r="G22" s="395"/>
      <c r="H22" s="395"/>
      <c r="I22" s="395"/>
      <c r="J22" s="395"/>
      <c r="K22" s="395"/>
      <c r="L22" s="395"/>
      <c r="M22" s="395"/>
      <c r="N22" s="395"/>
      <c r="O22" s="395"/>
      <c r="P22" s="395"/>
      <c r="Q22" s="395"/>
      <c r="R22" s="395"/>
      <c r="S22" s="395"/>
      <c r="T22" s="395"/>
      <c r="U22" s="334"/>
    </row>
    <row r="23" spans="1:21">
      <c r="C23" s="416"/>
      <c r="D23" s="632"/>
      <c r="E23" s="632"/>
      <c r="F23" s="632"/>
      <c r="G23" s="632"/>
      <c r="H23" s="632"/>
      <c r="I23" s="632"/>
      <c r="J23" s="632"/>
      <c r="K23" s="632"/>
      <c r="L23" s="632"/>
      <c r="M23" s="632"/>
      <c r="N23" s="632"/>
      <c r="O23" s="632"/>
      <c r="P23" s="632"/>
      <c r="Q23" s="632"/>
      <c r="R23" s="632"/>
      <c r="S23" s="632"/>
      <c r="T23" s="632"/>
    </row>
    <row r="24" spans="1:21">
      <c r="C24" s="594"/>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4"/>
  <sheetViews>
    <sheetView showGridLines="0" zoomScale="80" zoomScaleNormal="80" workbookViewId="0">
      <selection activeCell="C7" sqref="C7:P34"/>
    </sheetView>
  </sheetViews>
  <sheetFormatPr defaultColWidth="9.36328125" defaultRowHeight="12"/>
  <cols>
    <col min="1" max="1" width="11.6328125" style="307" bestFit="1" customWidth="1"/>
    <col min="2" max="2" width="57.6328125" style="307" customWidth="1"/>
    <col min="3" max="3" width="14.6328125" style="307" customWidth="1"/>
    <col min="4" max="4" width="14.90625" style="307" bestFit="1" customWidth="1"/>
    <col min="5" max="5" width="13.90625" style="307" bestFit="1" customWidth="1"/>
    <col min="6" max="6" width="17.90625" style="362" bestFit="1" customWidth="1"/>
    <col min="7" max="7" width="11.36328125" style="362" bestFit="1" customWidth="1"/>
    <col min="8" max="8" width="12.6328125" style="307" bestFit="1" customWidth="1"/>
    <col min="9" max="9" width="14.08984375" style="307" bestFit="1" customWidth="1"/>
    <col min="10" max="10" width="14.90625" style="362" bestFit="1" customWidth="1"/>
    <col min="11" max="11" width="13.90625" style="362" bestFit="1" customWidth="1"/>
    <col min="12" max="12" width="17.90625" style="362" bestFit="1" customWidth="1"/>
    <col min="13" max="13" width="11.36328125" style="362" bestFit="1" customWidth="1"/>
    <col min="14" max="14" width="12.6328125" style="362" bestFit="1" customWidth="1"/>
    <col min="15" max="15" width="10.54296875" style="307" customWidth="1"/>
    <col min="16" max="16384" width="9.36328125" style="307"/>
  </cols>
  <sheetData>
    <row r="1" spans="1:15" ht="13">
      <c r="A1" s="306" t="s">
        <v>189</v>
      </c>
      <c r="B1" s="278" t="str">
        <f>Info!C2</f>
        <v>სს " პაშა ბანკი საქართველო"</v>
      </c>
      <c r="F1" s="307"/>
      <c r="G1" s="307"/>
      <c r="J1" s="307"/>
      <c r="K1" s="307"/>
      <c r="L1" s="307"/>
      <c r="M1" s="307"/>
      <c r="N1" s="307"/>
    </row>
    <row r="2" spans="1:15">
      <c r="A2" s="308" t="s">
        <v>190</v>
      </c>
      <c r="B2" s="629">
        <f>'1. key ratios'!B2</f>
        <v>44651</v>
      </c>
      <c r="F2" s="307"/>
      <c r="G2" s="307"/>
      <c r="J2" s="307"/>
      <c r="K2" s="307"/>
      <c r="L2" s="307"/>
      <c r="M2" s="307"/>
      <c r="N2" s="307"/>
    </row>
    <row r="3" spans="1:15">
      <c r="A3" s="309" t="s">
        <v>680</v>
      </c>
      <c r="F3" s="307"/>
      <c r="G3" s="307"/>
      <c r="J3" s="307"/>
      <c r="K3" s="307"/>
      <c r="L3" s="307"/>
      <c r="M3" s="307"/>
      <c r="N3" s="307"/>
    </row>
    <row r="4" spans="1:15">
      <c r="F4" s="307"/>
      <c r="G4" s="307"/>
      <c r="J4" s="307"/>
      <c r="K4" s="307"/>
      <c r="L4" s="307"/>
      <c r="M4" s="307"/>
      <c r="N4" s="307"/>
    </row>
    <row r="5" spans="1:15" ht="37.5" customHeight="1">
      <c r="A5" s="808" t="s">
        <v>681</v>
      </c>
      <c r="B5" s="809"/>
      <c r="C5" s="854" t="s">
        <v>682</v>
      </c>
      <c r="D5" s="855"/>
      <c r="E5" s="855"/>
      <c r="F5" s="855"/>
      <c r="G5" s="855"/>
      <c r="H5" s="856"/>
      <c r="I5" s="857" t="s">
        <v>683</v>
      </c>
      <c r="J5" s="858"/>
      <c r="K5" s="858"/>
      <c r="L5" s="858"/>
      <c r="M5" s="858"/>
      <c r="N5" s="859"/>
      <c r="O5" s="860" t="s">
        <v>553</v>
      </c>
    </row>
    <row r="6" spans="1:15" ht="39.5" customHeight="1">
      <c r="A6" s="812"/>
      <c r="B6" s="813"/>
      <c r="C6" s="358"/>
      <c r="D6" s="359" t="s">
        <v>684</v>
      </c>
      <c r="E6" s="359" t="s">
        <v>685</v>
      </c>
      <c r="F6" s="359" t="s">
        <v>686</v>
      </c>
      <c r="G6" s="359" t="s">
        <v>687</v>
      </c>
      <c r="H6" s="359" t="s">
        <v>688</v>
      </c>
      <c r="I6" s="360"/>
      <c r="J6" s="359" t="s">
        <v>684</v>
      </c>
      <c r="K6" s="359" t="s">
        <v>685</v>
      </c>
      <c r="L6" s="359" t="s">
        <v>686</v>
      </c>
      <c r="M6" s="359" t="s">
        <v>687</v>
      </c>
      <c r="N6" s="359" t="s">
        <v>688</v>
      </c>
      <c r="O6" s="861"/>
    </row>
    <row r="7" spans="1:15" s="590" customFormat="1">
      <c r="A7" s="593">
        <v>1</v>
      </c>
      <c r="B7" s="329" t="s">
        <v>563</v>
      </c>
      <c r="C7" s="393">
        <v>7918577.8200000003</v>
      </c>
      <c r="D7" s="630">
        <v>7695532.0599999996</v>
      </c>
      <c r="E7" s="630">
        <v>88856.89</v>
      </c>
      <c r="F7" s="633">
        <v>50089.37</v>
      </c>
      <c r="G7" s="633">
        <v>30338.77</v>
      </c>
      <c r="H7" s="630">
        <v>53760.73</v>
      </c>
      <c r="I7" s="630">
        <v>246753.52</v>
      </c>
      <c r="J7" s="633">
        <v>153910.87</v>
      </c>
      <c r="K7" s="633">
        <v>8885.68</v>
      </c>
      <c r="L7" s="633">
        <v>15026.82</v>
      </c>
      <c r="M7" s="633">
        <v>15169.42</v>
      </c>
      <c r="N7" s="633">
        <v>53760.73</v>
      </c>
      <c r="O7" s="630"/>
    </row>
    <row r="8" spans="1:15">
      <c r="A8" s="321">
        <v>2</v>
      </c>
      <c r="B8" s="329" t="s">
        <v>564</v>
      </c>
      <c r="C8" s="393">
        <v>44169104.363300003</v>
      </c>
      <c r="D8" s="630">
        <v>43869589.143299997</v>
      </c>
      <c r="E8" s="630">
        <v>62822.27</v>
      </c>
      <c r="F8" s="633">
        <v>227587.29</v>
      </c>
      <c r="G8" s="633">
        <v>1499.02</v>
      </c>
      <c r="H8" s="630">
        <v>7606.64</v>
      </c>
      <c r="I8" s="630">
        <v>960306.27630000003</v>
      </c>
      <c r="J8" s="633">
        <v>877391.70629999996</v>
      </c>
      <c r="K8" s="633">
        <v>6282.23</v>
      </c>
      <c r="L8" s="633">
        <v>68276.19</v>
      </c>
      <c r="M8" s="633">
        <v>749.51</v>
      </c>
      <c r="N8" s="633">
        <v>7606.64</v>
      </c>
      <c r="O8" s="630"/>
    </row>
    <row r="9" spans="1:15">
      <c r="A9" s="321">
        <v>3</v>
      </c>
      <c r="B9" s="329" t="s">
        <v>565</v>
      </c>
      <c r="C9" s="393">
        <v>20406.09</v>
      </c>
      <c r="D9" s="630">
        <v>20406.09</v>
      </c>
      <c r="E9" s="630"/>
      <c r="F9" s="634"/>
      <c r="G9" s="634"/>
      <c r="H9" s="630">
        <v>0</v>
      </c>
      <c r="I9" s="630">
        <v>408.12</v>
      </c>
      <c r="J9" s="634">
        <v>408.12</v>
      </c>
      <c r="K9" s="634"/>
      <c r="L9" s="634"/>
      <c r="M9" s="634"/>
      <c r="N9" s="634"/>
      <c r="O9" s="630"/>
    </row>
    <row r="10" spans="1:15">
      <c r="A10" s="321">
        <v>4</v>
      </c>
      <c r="B10" s="329" t="s">
        <v>566</v>
      </c>
      <c r="C10" s="393">
        <v>34424921.403300002</v>
      </c>
      <c r="D10" s="630">
        <v>31800212.9844</v>
      </c>
      <c r="E10" s="630">
        <v>1923.51</v>
      </c>
      <c r="F10" s="634">
        <v>2619786.9089000002</v>
      </c>
      <c r="G10" s="634"/>
      <c r="H10" s="630">
        <v>2998</v>
      </c>
      <c r="I10" s="630">
        <v>1425130.6980999999</v>
      </c>
      <c r="J10" s="634">
        <v>636004.28780000005</v>
      </c>
      <c r="K10" s="634">
        <v>192.35</v>
      </c>
      <c r="L10" s="634">
        <v>785936.06039999996</v>
      </c>
      <c r="M10" s="634"/>
      <c r="N10" s="634">
        <v>2998</v>
      </c>
      <c r="O10" s="630"/>
    </row>
    <row r="11" spans="1:15">
      <c r="A11" s="321">
        <v>5</v>
      </c>
      <c r="B11" s="329" t="s">
        <v>567</v>
      </c>
      <c r="C11" s="393">
        <v>34829998.010399997</v>
      </c>
      <c r="D11" s="630">
        <v>32416274.973299999</v>
      </c>
      <c r="E11" s="630">
        <v>1007243.6043</v>
      </c>
      <c r="F11" s="634">
        <v>1406479.4327</v>
      </c>
      <c r="G11" s="634"/>
      <c r="H11" s="630">
        <v>0</v>
      </c>
      <c r="I11" s="630">
        <v>1170993.7228000001</v>
      </c>
      <c r="J11" s="634">
        <v>648325.52549999999</v>
      </c>
      <c r="K11" s="634">
        <v>100724.3613</v>
      </c>
      <c r="L11" s="634">
        <v>421943.83600000001</v>
      </c>
      <c r="M11" s="634"/>
      <c r="N11" s="634"/>
      <c r="O11" s="630"/>
    </row>
    <row r="12" spans="1:15">
      <c r="A12" s="321">
        <v>6</v>
      </c>
      <c r="B12" s="329" t="s">
        <v>568</v>
      </c>
      <c r="C12" s="393">
        <v>9120558.2938000001</v>
      </c>
      <c r="D12" s="630">
        <v>7887418.1780000003</v>
      </c>
      <c r="E12" s="630">
        <v>1095092.4358000001</v>
      </c>
      <c r="F12" s="634">
        <v>60831.74</v>
      </c>
      <c r="G12" s="634">
        <v>32292.07</v>
      </c>
      <c r="H12" s="630">
        <v>44923.87</v>
      </c>
      <c r="I12" s="630">
        <v>346577.09899999999</v>
      </c>
      <c r="J12" s="634">
        <v>157748.4209</v>
      </c>
      <c r="K12" s="634">
        <v>109509.24800000001</v>
      </c>
      <c r="L12" s="634">
        <v>18249.509999999998</v>
      </c>
      <c r="M12" s="634">
        <v>16146.05</v>
      </c>
      <c r="N12" s="634">
        <v>44923.87</v>
      </c>
      <c r="O12" s="630"/>
    </row>
    <row r="13" spans="1:15">
      <c r="A13" s="321">
        <v>7</v>
      </c>
      <c r="B13" s="329" t="s">
        <v>569</v>
      </c>
      <c r="C13" s="393">
        <v>15904993.5858</v>
      </c>
      <c r="D13" s="630">
        <v>13160674.970000001</v>
      </c>
      <c r="E13" s="630">
        <v>0</v>
      </c>
      <c r="F13" s="634">
        <v>2739498.0957999998</v>
      </c>
      <c r="G13" s="634"/>
      <c r="H13" s="630">
        <v>4820.5200000000004</v>
      </c>
      <c r="I13" s="630">
        <v>1089883.4657000001</v>
      </c>
      <c r="J13" s="634">
        <v>263213.52</v>
      </c>
      <c r="K13" s="634"/>
      <c r="L13" s="634">
        <v>821849.42570000002</v>
      </c>
      <c r="M13" s="634"/>
      <c r="N13" s="634">
        <v>4820.5200000000004</v>
      </c>
      <c r="O13" s="630"/>
    </row>
    <row r="14" spans="1:15">
      <c r="A14" s="321">
        <v>8</v>
      </c>
      <c r="B14" s="329" t="s">
        <v>570</v>
      </c>
      <c r="C14" s="393">
        <v>9248619.3234999999</v>
      </c>
      <c r="D14" s="630">
        <v>8465112.5211999994</v>
      </c>
      <c r="E14" s="630">
        <v>8277.08</v>
      </c>
      <c r="F14" s="634">
        <v>771882.38230000006</v>
      </c>
      <c r="G14" s="634">
        <v>242.56</v>
      </c>
      <c r="H14" s="630">
        <v>3104.78</v>
      </c>
      <c r="I14" s="630">
        <v>404920.74209999997</v>
      </c>
      <c r="J14" s="634">
        <v>169302.25930000001</v>
      </c>
      <c r="K14" s="634">
        <v>827.72</v>
      </c>
      <c r="L14" s="634">
        <v>231564.7028</v>
      </c>
      <c r="M14" s="634">
        <v>121.28</v>
      </c>
      <c r="N14" s="634">
        <v>3104.78</v>
      </c>
      <c r="O14" s="630"/>
    </row>
    <row r="15" spans="1:15">
      <c r="A15" s="321">
        <v>9</v>
      </c>
      <c r="B15" s="329" t="s">
        <v>571</v>
      </c>
      <c r="C15" s="393">
        <v>1208099.8008999999</v>
      </c>
      <c r="D15" s="630">
        <v>1049793.2808999999</v>
      </c>
      <c r="E15" s="630"/>
      <c r="F15" s="634">
        <v>158306.51999999999</v>
      </c>
      <c r="G15" s="634"/>
      <c r="H15" s="630">
        <v>0</v>
      </c>
      <c r="I15" s="630">
        <v>68487.839800000002</v>
      </c>
      <c r="J15" s="634">
        <v>20995.879799999999</v>
      </c>
      <c r="K15" s="634"/>
      <c r="L15" s="634">
        <v>47491.96</v>
      </c>
      <c r="M15" s="634"/>
      <c r="N15" s="634"/>
      <c r="O15" s="630"/>
    </row>
    <row r="16" spans="1:15" ht="24">
      <c r="A16" s="321">
        <v>10</v>
      </c>
      <c r="B16" s="329" t="s">
        <v>572</v>
      </c>
      <c r="C16" s="393">
        <v>465485.49800000002</v>
      </c>
      <c r="D16" s="630">
        <v>265129.64</v>
      </c>
      <c r="E16" s="630">
        <v>0</v>
      </c>
      <c r="F16" s="634">
        <v>200355.85800000001</v>
      </c>
      <c r="G16" s="634"/>
      <c r="H16" s="630"/>
      <c r="I16" s="630">
        <v>65409.360500000003</v>
      </c>
      <c r="J16" s="634">
        <v>5302.6</v>
      </c>
      <c r="K16" s="634"/>
      <c r="L16" s="634">
        <v>60106.760499999997</v>
      </c>
      <c r="M16" s="634"/>
      <c r="N16" s="634"/>
      <c r="O16" s="630"/>
    </row>
    <row r="17" spans="1:15">
      <c r="A17" s="321">
        <v>11</v>
      </c>
      <c r="B17" s="329" t="s">
        <v>573</v>
      </c>
      <c r="C17" s="393">
        <v>4217676.2561999997</v>
      </c>
      <c r="D17" s="630">
        <v>34087.949999999997</v>
      </c>
      <c r="E17" s="630">
        <v>4181274.7562000002</v>
      </c>
      <c r="F17" s="634"/>
      <c r="G17" s="634"/>
      <c r="H17" s="630">
        <v>2313.5500000000002</v>
      </c>
      <c r="I17" s="630">
        <v>421122.80290000001</v>
      </c>
      <c r="J17" s="634">
        <v>681.76</v>
      </c>
      <c r="K17" s="634">
        <v>418127.49290000001</v>
      </c>
      <c r="L17" s="634"/>
      <c r="M17" s="634"/>
      <c r="N17" s="634">
        <v>2313.5500000000002</v>
      </c>
      <c r="O17" s="630"/>
    </row>
    <row r="18" spans="1:15">
      <c r="A18" s="321">
        <v>12</v>
      </c>
      <c r="B18" s="329" t="s">
        <v>574</v>
      </c>
      <c r="C18" s="393">
        <v>16256217.4158</v>
      </c>
      <c r="D18" s="630">
        <v>16084697.775800001</v>
      </c>
      <c r="E18" s="630">
        <v>48013.75</v>
      </c>
      <c r="F18" s="634">
        <v>41898.410000000003</v>
      </c>
      <c r="G18" s="634">
        <v>30841.47</v>
      </c>
      <c r="H18" s="630">
        <v>50766.01</v>
      </c>
      <c r="I18" s="630">
        <v>405251.79670000001</v>
      </c>
      <c r="J18" s="634">
        <v>321694.07669999998</v>
      </c>
      <c r="K18" s="634">
        <v>4801.3900000000003</v>
      </c>
      <c r="L18" s="634">
        <v>12569.54</v>
      </c>
      <c r="M18" s="634">
        <v>15420.78</v>
      </c>
      <c r="N18" s="634">
        <v>50766.01</v>
      </c>
      <c r="O18" s="630"/>
    </row>
    <row r="19" spans="1:15">
      <c r="A19" s="321">
        <v>13</v>
      </c>
      <c r="B19" s="329" t="s">
        <v>575</v>
      </c>
      <c r="C19" s="393">
        <v>1648947.1845</v>
      </c>
      <c r="D19" s="630">
        <v>1590080.6144999999</v>
      </c>
      <c r="E19" s="630">
        <v>10887.38</v>
      </c>
      <c r="F19" s="634">
        <v>16946.43</v>
      </c>
      <c r="G19" s="634">
        <v>15425.34</v>
      </c>
      <c r="H19" s="630">
        <v>15607.42</v>
      </c>
      <c r="I19" s="630">
        <v>61294.494100000004</v>
      </c>
      <c r="J19" s="634">
        <v>31801.724099999999</v>
      </c>
      <c r="K19" s="634">
        <v>1088.74</v>
      </c>
      <c r="L19" s="634">
        <v>5083.93</v>
      </c>
      <c r="M19" s="634">
        <v>7712.68</v>
      </c>
      <c r="N19" s="634">
        <v>15607.42</v>
      </c>
      <c r="O19" s="630"/>
    </row>
    <row r="20" spans="1:15">
      <c r="A20" s="321">
        <v>14</v>
      </c>
      <c r="B20" s="329" t="s">
        <v>576</v>
      </c>
      <c r="C20" s="393">
        <v>45242602.855700001</v>
      </c>
      <c r="D20" s="630">
        <v>23620123.3268</v>
      </c>
      <c r="E20" s="630">
        <v>5024393.0805000002</v>
      </c>
      <c r="F20" s="634">
        <v>15494023.648399999</v>
      </c>
      <c r="G20" s="634">
        <v>0</v>
      </c>
      <c r="H20" s="630">
        <v>1104062.8</v>
      </c>
      <c r="I20" s="630">
        <v>6727111.7024999997</v>
      </c>
      <c r="J20" s="634">
        <v>472402.50209999998</v>
      </c>
      <c r="K20" s="634">
        <v>502439.3162</v>
      </c>
      <c r="L20" s="634">
        <v>4648207.0842000004</v>
      </c>
      <c r="M20" s="634"/>
      <c r="N20" s="634">
        <v>1104062.8</v>
      </c>
      <c r="O20" s="630"/>
    </row>
    <row r="21" spans="1:15">
      <c r="A21" s="321">
        <v>15</v>
      </c>
      <c r="B21" s="329" t="s">
        <v>577</v>
      </c>
      <c r="C21" s="393">
        <v>11365873.3201</v>
      </c>
      <c r="D21" s="630">
        <v>1389299.3540000001</v>
      </c>
      <c r="E21" s="630">
        <v>1936255.716</v>
      </c>
      <c r="F21" s="634">
        <v>8039904.3899999997</v>
      </c>
      <c r="G21" s="634">
        <v>413.86</v>
      </c>
      <c r="H21" s="630">
        <v>0</v>
      </c>
      <c r="I21" s="630">
        <v>2633589.8171999999</v>
      </c>
      <c r="J21" s="634">
        <v>27785.9761</v>
      </c>
      <c r="K21" s="634">
        <v>193625.5912</v>
      </c>
      <c r="L21" s="634">
        <v>2411971.3199999998</v>
      </c>
      <c r="M21" s="634">
        <v>206.93</v>
      </c>
      <c r="N21" s="634"/>
      <c r="O21" s="630"/>
    </row>
    <row r="22" spans="1:15">
      <c r="A22" s="321">
        <v>16</v>
      </c>
      <c r="B22" s="329" t="s">
        <v>578</v>
      </c>
      <c r="C22" s="393">
        <v>14758.95</v>
      </c>
      <c r="D22" s="630">
        <v>14758.95</v>
      </c>
      <c r="E22" s="630"/>
      <c r="F22" s="634"/>
      <c r="G22" s="634"/>
      <c r="H22" s="630"/>
      <c r="I22" s="630">
        <v>295.18</v>
      </c>
      <c r="J22" s="634">
        <v>295.18</v>
      </c>
      <c r="K22" s="634"/>
      <c r="L22" s="634"/>
      <c r="M22" s="634"/>
      <c r="N22" s="634"/>
      <c r="O22" s="630"/>
    </row>
    <row r="23" spans="1:15">
      <c r="A23" s="321">
        <v>17</v>
      </c>
      <c r="B23" s="329" t="s">
        <v>579</v>
      </c>
      <c r="C23" s="393">
        <v>17083059.411699999</v>
      </c>
      <c r="D23" s="630">
        <v>11318793.050000001</v>
      </c>
      <c r="E23" s="630">
        <v>4652541.8</v>
      </c>
      <c r="F23" s="634">
        <v>1111724.5617</v>
      </c>
      <c r="G23" s="634"/>
      <c r="H23" s="630"/>
      <c r="I23" s="630">
        <v>1025147.4185</v>
      </c>
      <c r="J23" s="634">
        <v>226375.87</v>
      </c>
      <c r="K23" s="634">
        <v>465254.18</v>
      </c>
      <c r="L23" s="634">
        <v>333517.36849999998</v>
      </c>
      <c r="M23" s="634"/>
      <c r="N23" s="634"/>
      <c r="O23" s="630"/>
    </row>
    <row r="24" spans="1:15">
      <c r="A24" s="321">
        <v>18</v>
      </c>
      <c r="B24" s="329" t="s">
        <v>580</v>
      </c>
      <c r="C24" s="393">
        <v>27870962.614799999</v>
      </c>
      <c r="D24" s="630">
        <v>27869538.724800002</v>
      </c>
      <c r="E24" s="630">
        <v>0</v>
      </c>
      <c r="F24" s="634">
        <v>485.41</v>
      </c>
      <c r="G24" s="634"/>
      <c r="H24" s="630">
        <v>938.48</v>
      </c>
      <c r="I24" s="630">
        <v>558474.91399999999</v>
      </c>
      <c r="J24" s="634">
        <v>557390.81400000001</v>
      </c>
      <c r="K24" s="634"/>
      <c r="L24" s="634">
        <v>145.62</v>
      </c>
      <c r="M24" s="634"/>
      <c r="N24" s="634">
        <v>938.48</v>
      </c>
      <c r="O24" s="630"/>
    </row>
    <row r="25" spans="1:15">
      <c r="A25" s="321">
        <v>19</v>
      </c>
      <c r="B25" s="329" t="s">
        <v>581</v>
      </c>
      <c r="C25" s="393">
        <v>16246321.287699999</v>
      </c>
      <c r="D25" s="630">
        <v>16243321.797700001</v>
      </c>
      <c r="E25" s="630"/>
      <c r="F25" s="634"/>
      <c r="G25" s="634">
        <v>2999.49</v>
      </c>
      <c r="H25" s="630"/>
      <c r="I25" s="630">
        <v>326366.1655</v>
      </c>
      <c r="J25" s="634">
        <v>324866.4155</v>
      </c>
      <c r="K25" s="634"/>
      <c r="L25" s="634"/>
      <c r="M25" s="634">
        <v>1499.75</v>
      </c>
      <c r="N25" s="634"/>
      <c r="O25" s="630"/>
    </row>
    <row r="26" spans="1:15">
      <c r="A26" s="321">
        <v>20</v>
      </c>
      <c r="B26" s="329" t="s">
        <v>582</v>
      </c>
      <c r="C26" s="393">
        <v>1422328.82</v>
      </c>
      <c r="D26" s="630">
        <v>1355693.37</v>
      </c>
      <c r="E26" s="630">
        <v>12907.24</v>
      </c>
      <c r="F26" s="634">
        <v>13925.04</v>
      </c>
      <c r="G26" s="634">
        <v>21837.97</v>
      </c>
      <c r="H26" s="630">
        <v>17965.2</v>
      </c>
      <c r="I26" s="630">
        <v>61466.35</v>
      </c>
      <c r="J26" s="634">
        <v>27113.91</v>
      </c>
      <c r="K26" s="634">
        <v>1290.72</v>
      </c>
      <c r="L26" s="634">
        <v>4177.5200000000004</v>
      </c>
      <c r="M26" s="634">
        <v>10919</v>
      </c>
      <c r="N26" s="634">
        <v>17965.2</v>
      </c>
      <c r="O26" s="630"/>
    </row>
    <row r="27" spans="1:15">
      <c r="A27" s="321">
        <v>21</v>
      </c>
      <c r="B27" s="329" t="s">
        <v>583</v>
      </c>
      <c r="C27" s="393">
        <v>293880.62</v>
      </c>
      <c r="D27" s="630">
        <v>293880.62</v>
      </c>
      <c r="E27" s="630">
        <v>0</v>
      </c>
      <c r="F27" s="634"/>
      <c r="G27" s="634"/>
      <c r="H27" s="630"/>
      <c r="I27" s="630">
        <v>5877.6</v>
      </c>
      <c r="J27" s="634">
        <v>5877.6</v>
      </c>
      <c r="K27" s="634"/>
      <c r="L27" s="634"/>
      <c r="M27" s="634"/>
      <c r="N27" s="634"/>
      <c r="O27" s="630"/>
    </row>
    <row r="28" spans="1:15">
      <c r="A28" s="321">
        <v>22</v>
      </c>
      <c r="B28" s="329" t="s">
        <v>584</v>
      </c>
      <c r="C28" s="393">
        <v>290652.48</v>
      </c>
      <c r="D28" s="630">
        <v>279714.05</v>
      </c>
      <c r="E28" s="630">
        <v>3994.84</v>
      </c>
      <c r="F28" s="634">
        <v>2999.67</v>
      </c>
      <c r="G28" s="634">
        <v>3782.69</v>
      </c>
      <c r="H28" s="630">
        <v>161.22999999999999</v>
      </c>
      <c r="I28" s="630">
        <v>8946.2900000000009</v>
      </c>
      <c r="J28" s="634">
        <v>5594.32</v>
      </c>
      <c r="K28" s="634">
        <v>399.49</v>
      </c>
      <c r="L28" s="634">
        <v>899.9</v>
      </c>
      <c r="M28" s="634">
        <v>1891.35</v>
      </c>
      <c r="N28" s="634">
        <v>161.22999999999999</v>
      </c>
      <c r="O28" s="630"/>
    </row>
    <row r="29" spans="1:15">
      <c r="A29" s="321">
        <v>23</v>
      </c>
      <c r="B29" s="329" t="s">
        <v>585</v>
      </c>
      <c r="C29" s="393">
        <v>11691317.6006</v>
      </c>
      <c r="D29" s="630">
        <v>7266628.1327999998</v>
      </c>
      <c r="E29" s="630">
        <v>1106419.9345</v>
      </c>
      <c r="F29" s="634">
        <v>3232056.2233000002</v>
      </c>
      <c r="G29" s="634">
        <v>62055.82</v>
      </c>
      <c r="H29" s="630">
        <v>24157.49</v>
      </c>
      <c r="I29" s="630">
        <v>1280777.0748999999</v>
      </c>
      <c r="J29" s="634">
        <v>145332.75279999999</v>
      </c>
      <c r="K29" s="634">
        <v>110642.0191</v>
      </c>
      <c r="L29" s="634">
        <v>969616.87300000002</v>
      </c>
      <c r="M29" s="634">
        <v>31027.94</v>
      </c>
      <c r="N29" s="634">
        <v>24157.49</v>
      </c>
      <c r="O29" s="630"/>
    </row>
    <row r="30" spans="1:15">
      <c r="A30" s="321">
        <v>24</v>
      </c>
      <c r="B30" s="329" t="s">
        <v>586</v>
      </c>
      <c r="C30" s="393">
        <v>4494446.2759999996</v>
      </c>
      <c r="D30" s="630">
        <v>4014690.2760000001</v>
      </c>
      <c r="E30" s="630"/>
      <c r="F30" s="634">
        <v>479756</v>
      </c>
      <c r="G30" s="634"/>
      <c r="H30" s="630"/>
      <c r="I30" s="630">
        <v>224220.60079999999</v>
      </c>
      <c r="J30" s="634">
        <v>80293.800799999997</v>
      </c>
      <c r="K30" s="634"/>
      <c r="L30" s="634">
        <v>143926.79999999999</v>
      </c>
      <c r="M30" s="634"/>
      <c r="N30" s="634"/>
      <c r="O30" s="630"/>
    </row>
    <row r="31" spans="1:15">
      <c r="A31" s="321">
        <v>25</v>
      </c>
      <c r="B31" s="329" t="s">
        <v>587</v>
      </c>
      <c r="C31" s="393">
        <v>12399245.596899999</v>
      </c>
      <c r="D31" s="630">
        <v>4199401.2745000003</v>
      </c>
      <c r="E31" s="630">
        <v>7881977.4024</v>
      </c>
      <c r="F31" s="634">
        <v>143999.46</v>
      </c>
      <c r="G31" s="634">
        <v>64675.57</v>
      </c>
      <c r="H31" s="630">
        <v>109191.89</v>
      </c>
      <c r="I31" s="630">
        <v>1056915.4680999999</v>
      </c>
      <c r="J31" s="634">
        <v>83988.1587</v>
      </c>
      <c r="K31" s="634">
        <v>788197.75939999998</v>
      </c>
      <c r="L31" s="634">
        <v>43199.839999999997</v>
      </c>
      <c r="M31" s="634">
        <v>32337.82</v>
      </c>
      <c r="N31" s="634">
        <v>109191.89</v>
      </c>
      <c r="O31" s="630"/>
    </row>
    <row r="32" spans="1:15">
      <c r="A32" s="321">
        <v>26</v>
      </c>
      <c r="B32" s="329" t="s">
        <v>689</v>
      </c>
      <c r="C32" s="393">
        <v>501947.3861</v>
      </c>
      <c r="D32" s="630">
        <v>501946.89510000002</v>
      </c>
      <c r="E32" s="630"/>
      <c r="F32" s="634"/>
      <c r="G32" s="634"/>
      <c r="H32" s="630">
        <v>0.49099999999999999</v>
      </c>
      <c r="I32" s="630">
        <v>10039.454599999999</v>
      </c>
      <c r="J32" s="634">
        <v>10038.963599999999</v>
      </c>
      <c r="K32" s="634"/>
      <c r="L32" s="634"/>
      <c r="M32" s="634"/>
      <c r="N32" s="634">
        <v>0.49099999999999999</v>
      </c>
      <c r="O32" s="630"/>
    </row>
    <row r="33" spans="1:15" s="594" customFormat="1">
      <c r="A33" s="591">
        <v>27</v>
      </c>
      <c r="B33" s="361" t="s">
        <v>69</v>
      </c>
      <c r="C33" s="387">
        <v>328351002.26490003</v>
      </c>
      <c r="D33" s="387">
        <v>262706800.00319999</v>
      </c>
      <c r="E33" s="387">
        <v>27122881.689800002</v>
      </c>
      <c r="F33" s="387">
        <v>36812536.840899996</v>
      </c>
      <c r="G33" s="387">
        <v>266404.63</v>
      </c>
      <c r="H33" s="387">
        <v>1442379.101</v>
      </c>
      <c r="I33" s="387">
        <v>20585767.974100001</v>
      </c>
      <c r="J33" s="387">
        <v>5254137.0140000004</v>
      </c>
      <c r="K33" s="387">
        <v>2712288.2881</v>
      </c>
      <c r="L33" s="387">
        <v>11043761.061000001</v>
      </c>
      <c r="M33" s="387">
        <v>133202.51</v>
      </c>
      <c r="N33" s="387">
        <v>1442379.101</v>
      </c>
      <c r="O33" s="387"/>
    </row>
    <row r="34" spans="1:15">
      <c r="A34" s="330"/>
      <c r="B34" s="330"/>
      <c r="C34" s="330"/>
      <c r="D34" s="330"/>
      <c r="E34" s="330"/>
      <c r="H34" s="330"/>
      <c r="I34" s="330"/>
      <c r="O34" s="330"/>
    </row>
    <row r="35" spans="1:15">
      <c r="A35" s="330"/>
      <c r="B35" s="330"/>
      <c r="C35" s="330"/>
      <c r="D35" s="330"/>
      <c r="E35" s="330"/>
      <c r="H35" s="330"/>
      <c r="I35" s="330"/>
      <c r="O35" s="330"/>
    </row>
    <row r="36" spans="1:15">
      <c r="A36" s="330"/>
      <c r="B36" s="330"/>
      <c r="C36" s="330"/>
      <c r="D36" s="330"/>
      <c r="E36" s="330"/>
      <c r="H36" s="330"/>
      <c r="I36" s="330"/>
      <c r="J36" s="672"/>
      <c r="O36" s="330"/>
    </row>
    <row r="37" spans="1:15">
      <c r="A37" s="330"/>
      <c r="B37" s="330"/>
      <c r="C37" s="330"/>
      <c r="D37" s="330"/>
      <c r="E37" s="330"/>
      <c r="H37" s="330"/>
      <c r="I37" s="330"/>
      <c r="O37" s="330"/>
    </row>
    <row r="38" spans="1:15">
      <c r="A38" s="330"/>
      <c r="B38" s="330"/>
      <c r="C38" s="330"/>
      <c r="D38" s="330"/>
      <c r="E38" s="330"/>
      <c r="H38" s="330"/>
      <c r="I38" s="330"/>
      <c r="J38" s="673"/>
      <c r="O38" s="330"/>
    </row>
    <row r="39" spans="1:15">
      <c r="A39" s="333"/>
      <c r="B39" s="333"/>
      <c r="C39" s="333"/>
      <c r="D39" s="330"/>
      <c r="E39" s="330"/>
      <c r="H39" s="330"/>
      <c r="I39" s="330"/>
      <c r="O39" s="330"/>
    </row>
    <row r="40" spans="1:15">
      <c r="A40" s="333"/>
      <c r="B40" s="333"/>
      <c r="C40" s="333"/>
      <c r="D40" s="330"/>
      <c r="E40" s="330"/>
      <c r="H40" s="330"/>
      <c r="I40" s="330"/>
      <c r="O40" s="330"/>
    </row>
    <row r="41" spans="1:15">
      <c r="A41" s="330"/>
      <c r="B41" s="334"/>
      <c r="C41" s="334"/>
      <c r="D41" s="330"/>
      <c r="E41" s="330"/>
      <c r="H41" s="330"/>
      <c r="I41" s="330"/>
      <c r="O41" s="330"/>
    </row>
    <row r="42" spans="1:15">
      <c r="A42" s="330"/>
      <c r="B42" s="334"/>
      <c r="C42" s="334"/>
      <c r="D42" s="330"/>
      <c r="E42" s="330"/>
      <c r="H42" s="330"/>
      <c r="I42" s="330"/>
      <c r="O42" s="330"/>
    </row>
    <row r="43" spans="1:15">
      <c r="A43" s="330"/>
      <c r="B43" s="334"/>
      <c r="C43" s="334"/>
      <c r="D43" s="330"/>
      <c r="E43" s="330"/>
      <c r="H43" s="330"/>
      <c r="I43" s="330"/>
      <c r="O43" s="330"/>
    </row>
    <row r="44" spans="1:15">
      <c r="A44" s="330"/>
      <c r="B44" s="330"/>
      <c r="C44" s="330"/>
      <c r="D44" s="330"/>
      <c r="E44" s="330"/>
      <c r="H44" s="330"/>
      <c r="I44" s="330"/>
      <c r="O44" s="330"/>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4"/>
  <sheetViews>
    <sheetView showGridLines="0" topLeftCell="C1" zoomScale="80" zoomScaleNormal="80" workbookViewId="0">
      <selection activeCell="C6" sqref="C6:L11"/>
    </sheetView>
  </sheetViews>
  <sheetFormatPr defaultColWidth="8.6328125" defaultRowHeight="14.5"/>
  <cols>
    <col min="1" max="1" width="11.6328125" style="363" bestFit="1" customWidth="1"/>
    <col min="2" max="2" width="86" style="363" customWidth="1"/>
    <col min="3" max="11" width="14.54296875" style="363" customWidth="1"/>
    <col min="13" max="13" width="15.54296875" bestFit="1" customWidth="1"/>
    <col min="14" max="16384" width="8.6328125" style="363"/>
  </cols>
  <sheetData>
    <row r="1" spans="1:13" s="307" customFormat="1">
      <c r="A1" s="306" t="s">
        <v>189</v>
      </c>
      <c r="B1" s="278" t="str">
        <f>Info!C2</f>
        <v>სს " პაშა ბანკი საქართველო"</v>
      </c>
      <c r="L1"/>
      <c r="M1"/>
    </row>
    <row r="2" spans="1:13" s="307" customFormat="1">
      <c r="A2" s="308" t="s">
        <v>190</v>
      </c>
      <c r="B2" s="629">
        <f>'1. key ratios'!B2</f>
        <v>44651</v>
      </c>
      <c r="L2"/>
      <c r="M2"/>
    </row>
    <row r="3" spans="1:13" s="307" customFormat="1">
      <c r="A3" s="309" t="s">
        <v>690</v>
      </c>
      <c r="L3"/>
      <c r="M3"/>
    </row>
    <row r="4" spans="1:13">
      <c r="C4" s="364" t="s">
        <v>540</v>
      </c>
      <c r="D4" s="364" t="s">
        <v>541</v>
      </c>
      <c r="E4" s="364" t="s">
        <v>542</v>
      </c>
      <c r="F4" s="364" t="s">
        <v>543</v>
      </c>
      <c r="G4" s="364" t="s">
        <v>544</v>
      </c>
      <c r="H4" s="364" t="s">
        <v>545</v>
      </c>
      <c r="I4" s="364" t="s">
        <v>546</v>
      </c>
      <c r="J4" s="364" t="s">
        <v>547</v>
      </c>
      <c r="K4" s="364" t="s">
        <v>548</v>
      </c>
    </row>
    <row r="5" spans="1:13" ht="109.25" customHeight="1">
      <c r="A5" s="862" t="s">
        <v>691</v>
      </c>
      <c r="B5" s="863"/>
      <c r="C5" s="311" t="s">
        <v>692</v>
      </c>
      <c r="D5" s="311" t="s">
        <v>678</v>
      </c>
      <c r="E5" s="311" t="s">
        <v>679</v>
      </c>
      <c r="F5" s="311" t="s">
        <v>693</v>
      </c>
      <c r="G5" s="311" t="s">
        <v>694</v>
      </c>
      <c r="H5" s="311" t="s">
        <v>695</v>
      </c>
      <c r="I5" s="311" t="s">
        <v>696</v>
      </c>
      <c r="J5" s="311" t="s">
        <v>697</v>
      </c>
      <c r="K5" s="311" t="s">
        <v>698</v>
      </c>
    </row>
    <row r="6" spans="1:13">
      <c r="A6" s="321">
        <v>1</v>
      </c>
      <c r="B6" s="321" t="s">
        <v>699</v>
      </c>
      <c r="C6" s="630">
        <v>1322797.3245000001</v>
      </c>
      <c r="D6" s="630"/>
      <c r="E6" s="630"/>
      <c r="F6" s="630"/>
      <c r="G6" s="630">
        <v>218205562.7146</v>
      </c>
      <c r="H6" s="630"/>
      <c r="I6" s="630">
        <v>40693021.072800003</v>
      </c>
      <c r="J6" s="630">
        <v>3010563.3701999998</v>
      </c>
      <c r="K6" s="630">
        <v>65119057.782799996</v>
      </c>
    </row>
    <row r="7" spans="1:13">
      <c r="A7" s="321">
        <v>2</v>
      </c>
      <c r="B7" s="322" t="s">
        <v>700</v>
      </c>
      <c r="C7" s="630"/>
      <c r="D7" s="630"/>
      <c r="E7" s="630"/>
      <c r="F7" s="630"/>
      <c r="G7" s="630">
        <v>3500000</v>
      </c>
      <c r="H7" s="630"/>
      <c r="I7" s="630">
        <v>14000000</v>
      </c>
      <c r="J7" s="630"/>
      <c r="K7" s="630">
        <f>22702085-6169.168</f>
        <v>22695915.831999999</v>
      </c>
    </row>
    <row r="8" spans="1:13">
      <c r="A8" s="321">
        <v>3</v>
      </c>
      <c r="B8" s="322" t="s">
        <v>650</v>
      </c>
      <c r="C8" s="630">
        <v>3527014.068</v>
      </c>
      <c r="D8" s="630">
        <v>0</v>
      </c>
      <c r="E8" s="630">
        <v>18107112.2324</v>
      </c>
      <c r="F8" s="630">
        <v>0</v>
      </c>
      <c r="G8" s="630">
        <v>5253557.1188000003</v>
      </c>
      <c r="H8" s="630">
        <v>0</v>
      </c>
      <c r="I8" s="630">
        <v>2873304.3914000001</v>
      </c>
      <c r="J8" s="630">
        <v>131771.47810000001</v>
      </c>
      <c r="K8" s="630">
        <v>28440653.937399998</v>
      </c>
    </row>
    <row r="9" spans="1:13" ht="12.75" customHeight="1">
      <c r="A9" s="321">
        <v>4</v>
      </c>
      <c r="B9" s="345" t="s">
        <v>701</v>
      </c>
      <c r="C9" s="630"/>
      <c r="D9" s="630"/>
      <c r="E9" s="630"/>
      <c r="F9" s="630"/>
      <c r="G9" s="630">
        <v>35449820.853699997</v>
      </c>
      <c r="H9" s="630"/>
      <c r="I9" s="630">
        <v>1142869.7701000001</v>
      </c>
      <c r="J9" s="630">
        <v>706803.20380000002</v>
      </c>
      <c r="K9" s="630">
        <v>1221826.7445</v>
      </c>
    </row>
    <row r="10" spans="1:13" ht="12.75" customHeight="1">
      <c r="A10" s="321">
        <v>5</v>
      </c>
      <c r="B10" s="365" t="s">
        <v>702</v>
      </c>
      <c r="C10" s="630"/>
      <c r="D10" s="630"/>
      <c r="E10" s="630"/>
      <c r="F10" s="630"/>
      <c r="G10" s="630"/>
      <c r="H10" s="630"/>
      <c r="I10" s="630"/>
      <c r="J10" s="630"/>
      <c r="K10" s="630"/>
    </row>
    <row r="11" spans="1:13">
      <c r="A11" s="321">
        <v>6</v>
      </c>
      <c r="B11" s="365" t="s">
        <v>703</v>
      </c>
      <c r="C11" s="630">
        <v>1524540.8133</v>
      </c>
      <c r="D11" s="630">
        <v>0</v>
      </c>
      <c r="E11" s="630">
        <v>0</v>
      </c>
      <c r="F11" s="630">
        <v>112644.18670000001</v>
      </c>
      <c r="G11" s="630">
        <v>43652.29</v>
      </c>
      <c r="H11" s="630"/>
      <c r="I11" s="630"/>
      <c r="J11" s="630"/>
      <c r="K11" s="630"/>
    </row>
    <row r="15" spans="1:13" customFormat="1"/>
    <row r="16" spans="1:13" customFormat="1"/>
    <row r="17" customFormat="1"/>
    <row r="18" customFormat="1"/>
    <row r="19" customFormat="1"/>
    <row r="20" customFormat="1"/>
    <row r="21" customFormat="1"/>
    <row r="22" customFormat="1"/>
    <row r="23" customFormat="1"/>
    <row r="24" customFormat="1"/>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headerFooter>
    <oddFooter>&amp;C_x000D_&amp;1#&amp;"Calibri"&amp;10&amp;K000000 C1 - FOR INTERNAL USE ONLY</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zoomScale="80" zoomScaleNormal="80" workbookViewId="0">
      <selection activeCell="E4" sqref="E4"/>
    </sheetView>
  </sheetViews>
  <sheetFormatPr defaultRowHeight="14.5"/>
  <cols>
    <col min="1" max="1" width="10" bestFit="1" customWidth="1"/>
    <col min="2" max="2" width="55.6328125" customWidth="1"/>
    <col min="3" max="3" width="11.54296875" bestFit="1" customWidth="1"/>
    <col min="4" max="4" width="13.36328125" bestFit="1" customWidth="1"/>
    <col min="5" max="5" width="12.36328125" bestFit="1" customWidth="1"/>
    <col min="6" max="6" width="16.08984375" bestFit="1" customWidth="1"/>
    <col min="7" max="7" width="10.90625" customWidth="1"/>
    <col min="8" max="8" width="8.90625" bestFit="1" customWidth="1"/>
    <col min="9" max="9" width="10.6328125" bestFit="1" customWidth="1"/>
    <col min="10" max="10" width="13.36328125" bestFit="1" customWidth="1"/>
    <col min="11" max="11" width="12.36328125" bestFit="1" customWidth="1"/>
    <col min="12" max="12" width="16.08984375" bestFit="1" customWidth="1"/>
    <col min="13" max="13" width="8" customWidth="1"/>
    <col min="14" max="14" width="8.90625" bestFit="1" customWidth="1"/>
    <col min="15" max="15" width="14.6328125" customWidth="1"/>
    <col min="16" max="19" width="16.6328125" customWidth="1"/>
  </cols>
  <sheetData>
    <row r="1" spans="1:19">
      <c r="A1" s="306" t="s">
        <v>189</v>
      </c>
      <c r="B1" s="278" t="str">
        <f>Info!C2</f>
        <v>სს " პაშა ბანკი საქართველო"</v>
      </c>
    </row>
    <row r="2" spans="1:19">
      <c r="A2" s="308" t="s">
        <v>190</v>
      </c>
      <c r="B2" s="629">
        <f>'1. key ratios'!B2</f>
        <v>44651</v>
      </c>
    </row>
    <row r="3" spans="1:19">
      <c r="A3" s="309" t="s">
        <v>717</v>
      </c>
      <c r="B3" s="307"/>
    </row>
    <row r="4" spans="1:19">
      <c r="A4" s="309"/>
      <c r="B4" s="307"/>
    </row>
    <row r="5" spans="1:19" ht="24" customHeight="1">
      <c r="A5" s="864" t="s">
        <v>732</v>
      </c>
      <c r="B5" s="864"/>
      <c r="C5" s="866" t="s">
        <v>653</v>
      </c>
      <c r="D5" s="866"/>
      <c r="E5" s="866"/>
      <c r="F5" s="866"/>
      <c r="G5" s="866"/>
      <c r="H5" s="866"/>
      <c r="I5" s="866" t="s">
        <v>738</v>
      </c>
      <c r="J5" s="866"/>
      <c r="K5" s="866"/>
      <c r="L5" s="866"/>
      <c r="M5" s="866"/>
      <c r="N5" s="866"/>
      <c r="O5" s="865" t="s">
        <v>730</v>
      </c>
      <c r="P5" s="865" t="s">
        <v>735</v>
      </c>
      <c r="Q5" s="865" t="s">
        <v>734</v>
      </c>
      <c r="R5" s="865" t="s">
        <v>737</v>
      </c>
      <c r="S5" s="865" t="s">
        <v>731</v>
      </c>
    </row>
    <row r="6" spans="1:19" ht="36" customHeight="1">
      <c r="A6" s="864"/>
      <c r="B6" s="864"/>
      <c r="C6" s="385"/>
      <c r="D6" s="359" t="s">
        <v>684</v>
      </c>
      <c r="E6" s="359" t="s">
        <v>685</v>
      </c>
      <c r="F6" s="359" t="s">
        <v>686</v>
      </c>
      <c r="G6" s="359" t="s">
        <v>687</v>
      </c>
      <c r="H6" s="359" t="s">
        <v>688</v>
      </c>
      <c r="I6" s="385"/>
      <c r="J6" s="359" t="s">
        <v>684</v>
      </c>
      <c r="K6" s="359" t="s">
        <v>685</v>
      </c>
      <c r="L6" s="359" t="s">
        <v>686</v>
      </c>
      <c r="M6" s="359" t="s">
        <v>687</v>
      </c>
      <c r="N6" s="359" t="s">
        <v>688</v>
      </c>
      <c r="O6" s="865"/>
      <c r="P6" s="865"/>
      <c r="Q6" s="865"/>
      <c r="R6" s="865"/>
      <c r="S6" s="865"/>
    </row>
    <row r="7" spans="1:19">
      <c r="A7" s="377">
        <v>1</v>
      </c>
      <c r="B7" s="378" t="s">
        <v>718</v>
      </c>
      <c r="C7" s="747"/>
      <c r="D7" s="747"/>
      <c r="E7" s="747"/>
      <c r="F7" s="747"/>
      <c r="G7" s="747"/>
      <c r="H7" s="747"/>
      <c r="I7" s="747"/>
      <c r="J7" s="747"/>
      <c r="K7" s="747"/>
      <c r="L7" s="747"/>
      <c r="M7" s="747"/>
      <c r="N7" s="747"/>
      <c r="O7" s="747"/>
      <c r="P7" s="747"/>
      <c r="Q7" s="747"/>
      <c r="R7" s="747"/>
      <c r="S7" s="747"/>
    </row>
    <row r="8" spans="1:19">
      <c r="A8" s="377">
        <v>2</v>
      </c>
      <c r="B8" s="379" t="s">
        <v>719</v>
      </c>
      <c r="C8" s="747">
        <v>17200031.254500002</v>
      </c>
      <c r="D8" s="747">
        <v>16310003.9245</v>
      </c>
      <c r="E8" s="747">
        <v>239457.23</v>
      </c>
      <c r="F8" s="747">
        <v>288486.23</v>
      </c>
      <c r="G8" s="747">
        <v>164335.32999999999</v>
      </c>
      <c r="H8" s="747">
        <v>197748.54</v>
      </c>
      <c r="I8" s="747">
        <v>716608.18870000006</v>
      </c>
      <c r="J8" s="747">
        <v>326200.3187</v>
      </c>
      <c r="K8" s="747">
        <v>23945.75</v>
      </c>
      <c r="L8" s="747">
        <v>86545.85</v>
      </c>
      <c r="M8" s="747">
        <v>82167.73</v>
      </c>
      <c r="N8" s="747">
        <v>197748.54</v>
      </c>
      <c r="O8" s="747">
        <v>2146</v>
      </c>
      <c r="P8" s="748">
        <v>0.16839999999999999</v>
      </c>
      <c r="Q8" s="748">
        <v>0.18820000000000001</v>
      </c>
      <c r="R8" s="748">
        <v>0.1608</v>
      </c>
      <c r="S8" s="747">
        <v>37.067399999999999</v>
      </c>
    </row>
    <row r="9" spans="1:19">
      <c r="A9" s="377">
        <v>3</v>
      </c>
      <c r="B9" s="379" t="s">
        <v>720</v>
      </c>
      <c r="C9" s="747"/>
      <c r="D9" s="747"/>
      <c r="E9" s="747"/>
      <c r="F9" s="747"/>
      <c r="G9" s="747"/>
      <c r="H9" s="747"/>
      <c r="I9" s="747"/>
      <c r="J9" s="747"/>
      <c r="K9" s="747"/>
      <c r="L9" s="747"/>
      <c r="M9" s="747"/>
      <c r="N9" s="747"/>
      <c r="O9" s="747"/>
      <c r="P9" s="748"/>
      <c r="Q9" s="748"/>
      <c r="R9" s="748"/>
      <c r="S9" s="747"/>
    </row>
    <row r="10" spans="1:19">
      <c r="A10" s="377">
        <v>4</v>
      </c>
      <c r="B10" s="379" t="s">
        <v>721</v>
      </c>
      <c r="C10" s="747"/>
      <c r="D10" s="747"/>
      <c r="E10" s="747"/>
      <c r="F10" s="747"/>
      <c r="G10" s="747"/>
      <c r="H10" s="747"/>
      <c r="I10" s="747"/>
      <c r="J10" s="747"/>
      <c r="K10" s="747"/>
      <c r="L10" s="747"/>
      <c r="M10" s="747"/>
      <c r="N10" s="747"/>
      <c r="O10" s="747"/>
      <c r="P10" s="748"/>
      <c r="Q10" s="748"/>
      <c r="R10" s="748"/>
      <c r="S10" s="747"/>
    </row>
    <row r="11" spans="1:19">
      <c r="A11" s="377">
        <v>5</v>
      </c>
      <c r="B11" s="379" t="s">
        <v>722</v>
      </c>
      <c r="C11" s="747">
        <v>22172.276099999999</v>
      </c>
      <c r="D11" s="747">
        <v>21271.914000000001</v>
      </c>
      <c r="E11" s="747">
        <v>11.69</v>
      </c>
      <c r="F11" s="747">
        <v>0</v>
      </c>
      <c r="G11" s="747">
        <v>596.79999999999995</v>
      </c>
      <c r="H11" s="747">
        <v>291.34100000000001</v>
      </c>
      <c r="I11" s="747">
        <v>1016.3646</v>
      </c>
      <c r="J11" s="747">
        <v>425.45359999999999</v>
      </c>
      <c r="K11" s="747">
        <v>1.17</v>
      </c>
      <c r="L11" s="747">
        <v>0</v>
      </c>
      <c r="M11" s="747">
        <v>298.39999999999998</v>
      </c>
      <c r="N11" s="747">
        <v>291.34100000000001</v>
      </c>
      <c r="O11" s="747">
        <v>48</v>
      </c>
      <c r="P11" s="748">
        <v>0.1404</v>
      </c>
      <c r="Q11" s="748">
        <v>0.15060000000000001</v>
      </c>
      <c r="R11" s="748">
        <v>0.15</v>
      </c>
      <c r="S11" s="747">
        <v>6.9283999999999999</v>
      </c>
    </row>
    <row r="12" spans="1:19">
      <c r="A12" s="377">
        <v>6</v>
      </c>
      <c r="B12" s="379" t="s">
        <v>723</v>
      </c>
      <c r="C12" s="747">
        <v>10972264.960000001</v>
      </c>
      <c r="D12" s="747">
        <v>10439525.33</v>
      </c>
      <c r="E12" s="747">
        <v>148433.16</v>
      </c>
      <c r="F12" s="747">
        <v>142557.09</v>
      </c>
      <c r="G12" s="747">
        <v>101472.5</v>
      </c>
      <c r="H12" s="747">
        <v>140276.42000000001</v>
      </c>
      <c r="I12" s="747">
        <v>457414.56</v>
      </c>
      <c r="J12" s="747">
        <v>208791.21</v>
      </c>
      <c r="K12" s="747">
        <v>14843.36</v>
      </c>
      <c r="L12" s="747">
        <v>42767.19</v>
      </c>
      <c r="M12" s="747">
        <v>50736.38</v>
      </c>
      <c r="N12" s="747">
        <v>140276.42000000001</v>
      </c>
      <c r="O12" s="747">
        <v>14768</v>
      </c>
      <c r="P12" s="748">
        <v>0.36</v>
      </c>
      <c r="Q12" s="748">
        <v>0.39079999999999998</v>
      </c>
      <c r="R12" s="748">
        <v>0.36</v>
      </c>
      <c r="S12" s="747">
        <v>38.802500000000002</v>
      </c>
    </row>
    <row r="13" spans="1:19">
      <c r="A13" s="377">
        <v>7</v>
      </c>
      <c r="B13" s="379" t="s">
        <v>724</v>
      </c>
      <c r="C13" s="747">
        <v>333565.40763199999</v>
      </c>
      <c r="D13" s="747"/>
      <c r="E13" s="747"/>
      <c r="F13" s="747">
        <v>333565.40763199999</v>
      </c>
      <c r="G13" s="747"/>
      <c r="H13" s="747"/>
      <c r="I13" s="747">
        <v>100069.616087</v>
      </c>
      <c r="J13" s="747"/>
      <c r="K13" s="747"/>
      <c r="L13" s="747">
        <v>100069.616087</v>
      </c>
      <c r="M13" s="747"/>
      <c r="N13" s="747"/>
      <c r="O13" s="747">
        <v>2</v>
      </c>
      <c r="P13" s="749"/>
      <c r="Q13" s="750"/>
      <c r="R13" s="750">
        <v>8.5000000000000006E-2</v>
      </c>
      <c r="S13" s="747">
        <v>33.1</v>
      </c>
    </row>
    <row r="14" spans="1:19">
      <c r="A14" s="386">
        <v>7.1</v>
      </c>
      <c r="B14" s="380" t="s">
        <v>725</v>
      </c>
      <c r="C14" s="747">
        <v>333565.40763199999</v>
      </c>
      <c r="D14" s="747"/>
      <c r="E14" s="747"/>
      <c r="F14" s="747">
        <v>333565.40763199999</v>
      </c>
      <c r="G14" s="747"/>
      <c r="H14" s="747"/>
      <c r="I14" s="747">
        <v>100069.616087</v>
      </c>
      <c r="J14" s="747"/>
      <c r="K14" s="747"/>
      <c r="L14" s="747">
        <v>100069.616087</v>
      </c>
      <c r="M14" s="747"/>
      <c r="N14" s="747"/>
      <c r="O14" s="747">
        <v>2</v>
      </c>
      <c r="P14" s="749"/>
      <c r="Q14" s="750"/>
      <c r="R14" s="750">
        <v>8.5000000000000006E-2</v>
      </c>
      <c r="S14" s="747">
        <v>33.1</v>
      </c>
    </row>
    <row r="15" spans="1:19" ht="24">
      <c r="A15" s="386">
        <v>7.2</v>
      </c>
      <c r="B15" s="380" t="s">
        <v>726</v>
      </c>
      <c r="C15" s="747"/>
      <c r="D15" s="747"/>
      <c r="E15" s="747"/>
      <c r="F15" s="747"/>
      <c r="G15" s="747"/>
      <c r="H15" s="747"/>
      <c r="I15" s="747"/>
      <c r="J15" s="747"/>
      <c r="K15" s="747"/>
      <c r="L15" s="747"/>
      <c r="M15" s="747"/>
      <c r="N15" s="747"/>
      <c r="O15" s="747"/>
      <c r="P15" s="747"/>
      <c r="Q15" s="747"/>
      <c r="R15" s="747"/>
      <c r="S15" s="747"/>
    </row>
    <row r="16" spans="1:19">
      <c r="A16" s="386">
        <v>7.3</v>
      </c>
      <c r="B16" s="380" t="s">
        <v>727</v>
      </c>
      <c r="C16" s="747"/>
      <c r="D16" s="747"/>
      <c r="E16" s="747"/>
      <c r="F16" s="747"/>
      <c r="G16" s="747"/>
      <c r="H16" s="747"/>
      <c r="I16" s="747"/>
      <c r="J16" s="747"/>
      <c r="K16" s="747"/>
      <c r="L16" s="747"/>
      <c r="M16" s="747"/>
      <c r="N16" s="747"/>
      <c r="O16" s="747"/>
      <c r="P16" s="747"/>
      <c r="Q16" s="747"/>
      <c r="R16" s="747"/>
      <c r="S16" s="747"/>
    </row>
    <row r="17" spans="1:19">
      <c r="A17" s="377">
        <v>8</v>
      </c>
      <c r="B17" s="379" t="s">
        <v>728</v>
      </c>
      <c r="C17" s="747"/>
      <c r="D17" s="747"/>
      <c r="E17" s="747"/>
      <c r="F17" s="747"/>
      <c r="G17" s="747"/>
      <c r="H17" s="747"/>
      <c r="I17" s="747"/>
      <c r="J17" s="747"/>
      <c r="K17" s="747"/>
      <c r="L17" s="747"/>
      <c r="M17" s="747"/>
      <c r="N17" s="747"/>
      <c r="O17" s="747"/>
      <c r="P17" s="747"/>
      <c r="Q17" s="747"/>
      <c r="R17" s="747"/>
      <c r="S17" s="747"/>
    </row>
    <row r="18" spans="1:19">
      <c r="A18" s="381">
        <v>9</v>
      </c>
      <c r="B18" s="382" t="s">
        <v>729</v>
      </c>
      <c r="C18" s="745"/>
      <c r="D18" s="745"/>
      <c r="E18" s="745"/>
      <c r="F18" s="745"/>
      <c r="G18" s="745"/>
      <c r="H18" s="745"/>
      <c r="I18" s="745"/>
      <c r="J18" s="745"/>
      <c r="K18" s="745"/>
      <c r="L18" s="745"/>
      <c r="M18" s="745"/>
      <c r="N18" s="745"/>
      <c r="O18" s="745"/>
      <c r="P18" s="745"/>
      <c r="Q18" s="745"/>
      <c r="R18" s="745"/>
      <c r="S18" s="745"/>
    </row>
    <row r="19" spans="1:19">
      <c r="A19" s="383">
        <v>10</v>
      </c>
      <c r="B19" s="384" t="s">
        <v>733</v>
      </c>
      <c r="C19" s="746">
        <f>SUM(C7:C18)-C14-C15-C16</f>
        <v>28528033.898232002</v>
      </c>
      <c r="D19" s="746">
        <f t="shared" ref="D19:O19" si="0">SUM(D7:D18)-D14-D15-D16</f>
        <v>26770801.168499999</v>
      </c>
      <c r="E19" s="746">
        <f t="shared" si="0"/>
        <v>387902.08</v>
      </c>
      <c r="F19" s="746">
        <f t="shared" si="0"/>
        <v>764608.72763199988</v>
      </c>
      <c r="G19" s="746">
        <f t="shared" si="0"/>
        <v>266404.63</v>
      </c>
      <c r="H19" s="746">
        <f t="shared" si="0"/>
        <v>338316.30099999998</v>
      </c>
      <c r="I19" s="746">
        <f t="shared" si="0"/>
        <v>1275108.7293870002</v>
      </c>
      <c r="J19" s="746">
        <f t="shared" si="0"/>
        <v>535416.98230000003</v>
      </c>
      <c r="K19" s="746">
        <f t="shared" si="0"/>
        <v>38790.28</v>
      </c>
      <c r="L19" s="746">
        <f t="shared" si="0"/>
        <v>229382.65608700004</v>
      </c>
      <c r="M19" s="746">
        <f t="shared" si="0"/>
        <v>133202.50999999998</v>
      </c>
      <c r="N19" s="746">
        <f t="shared" si="0"/>
        <v>338316.30099999998</v>
      </c>
      <c r="O19" s="746">
        <f t="shared" si="0"/>
        <v>16964</v>
      </c>
      <c r="P19" s="746"/>
      <c r="Q19" s="746"/>
      <c r="R19" s="746"/>
      <c r="S19" s="746"/>
    </row>
    <row r="20" spans="1:19" ht="24">
      <c r="A20" s="386">
        <v>10.1</v>
      </c>
      <c r="B20" s="380" t="s">
        <v>736</v>
      </c>
      <c r="C20" s="747"/>
      <c r="D20" s="747"/>
      <c r="E20" s="747"/>
      <c r="F20" s="747"/>
      <c r="G20" s="747"/>
      <c r="H20" s="747"/>
      <c r="I20" s="747"/>
      <c r="J20" s="747"/>
      <c r="K20" s="747"/>
      <c r="L20" s="747"/>
      <c r="M20" s="747"/>
      <c r="N20" s="747"/>
      <c r="O20" s="747"/>
      <c r="P20" s="747"/>
      <c r="Q20" s="747"/>
      <c r="R20" s="747"/>
      <c r="S20" s="747"/>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headerFooter>
    <oddFooter>&amp;C_x000D_&amp;1#&amp;"Calibri"&amp;10&amp;K000000 C1 - FOR 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zoomScale="80" zoomScaleNormal="80" workbookViewId="0">
      <pane xSplit="1" ySplit="5" topLeftCell="B6" activePane="bottomRight" state="frozen"/>
      <selection pane="topRight" activeCell="B1" sqref="B1"/>
      <selection pane="bottomLeft" activeCell="A5" sqref="A5"/>
      <selection pane="bottomRight" activeCell="C7" sqref="C7:H41"/>
    </sheetView>
  </sheetViews>
  <sheetFormatPr defaultColWidth="8.90625" defaultRowHeight="14.5"/>
  <cols>
    <col min="1" max="1" width="10.08984375" style="521" customWidth="1"/>
    <col min="2" max="2" width="55.36328125" style="521" bestFit="1" customWidth="1"/>
    <col min="3" max="3" width="12.453125" style="521" bestFit="1" customWidth="1"/>
    <col min="4" max="4" width="13.36328125" style="521" customWidth="1"/>
    <col min="5" max="5" width="14.54296875" style="521" customWidth="1"/>
    <col min="6" max="6" width="12.453125" style="521" bestFit="1" customWidth="1"/>
    <col min="7" max="7" width="13.6328125" style="521" customWidth="1"/>
    <col min="8" max="8" width="14.54296875" style="521" customWidth="1"/>
    <col min="9" max="16384" width="8.90625" style="520"/>
  </cols>
  <sheetData>
    <row r="1" spans="1:8">
      <c r="A1" s="513" t="s">
        <v>189</v>
      </c>
      <c r="B1" s="577" t="str">
        <f>Info!C2</f>
        <v>სს " პაშა ბანკი საქართველო"</v>
      </c>
    </row>
    <row r="2" spans="1:8">
      <c r="A2" s="513" t="s">
        <v>190</v>
      </c>
      <c r="B2" s="635">
        <f>'1. key ratios'!B2</f>
        <v>44651</v>
      </c>
    </row>
    <row r="3" spans="1:8">
      <c r="A3" s="513"/>
    </row>
    <row r="4" spans="1:8" ht="15" thickBot="1">
      <c r="A4" s="528" t="s">
        <v>329</v>
      </c>
      <c r="B4" s="512" t="s">
        <v>244</v>
      </c>
      <c r="C4" s="528"/>
      <c r="D4" s="531"/>
      <c r="E4" s="531"/>
      <c r="F4" s="511"/>
      <c r="G4" s="511"/>
      <c r="H4" s="510" t="s">
        <v>94</v>
      </c>
    </row>
    <row r="5" spans="1:8">
      <c r="A5" s="509"/>
      <c r="B5" s="508"/>
      <c r="C5" s="754" t="s">
        <v>195</v>
      </c>
      <c r="D5" s="755"/>
      <c r="E5" s="756"/>
      <c r="F5" s="754" t="s">
        <v>196</v>
      </c>
      <c r="G5" s="755"/>
      <c r="H5" s="757"/>
    </row>
    <row r="6" spans="1:8">
      <c r="A6" s="507" t="s">
        <v>27</v>
      </c>
      <c r="B6" s="506" t="s">
        <v>154</v>
      </c>
      <c r="C6" s="505" t="s">
        <v>28</v>
      </c>
      <c r="D6" s="505" t="s">
        <v>95</v>
      </c>
      <c r="E6" s="505" t="s">
        <v>69</v>
      </c>
      <c r="F6" s="505" t="s">
        <v>28</v>
      </c>
      <c r="G6" s="505" t="s">
        <v>95</v>
      </c>
      <c r="H6" s="504" t="s">
        <v>69</v>
      </c>
    </row>
    <row r="7" spans="1:8">
      <c r="A7" s="507">
        <v>1</v>
      </c>
      <c r="B7" s="503" t="s">
        <v>155</v>
      </c>
      <c r="C7" s="540">
        <v>874467.14</v>
      </c>
      <c r="D7" s="540">
        <v>4733651.8344999999</v>
      </c>
      <c r="E7" s="541">
        <f>C7+D7</f>
        <v>5608118.9744999995</v>
      </c>
      <c r="F7" s="502">
        <v>1467259.69</v>
      </c>
      <c r="G7" s="501">
        <v>6197056.9393999996</v>
      </c>
      <c r="H7" s="500">
        <f>F7+G7</f>
        <v>7664316.6294</v>
      </c>
    </row>
    <row r="8" spans="1:8">
      <c r="A8" s="507">
        <v>2</v>
      </c>
      <c r="B8" s="503" t="s">
        <v>156</v>
      </c>
      <c r="C8" s="540">
        <v>308781.96000000002</v>
      </c>
      <c r="D8" s="540">
        <v>35180439.786899999</v>
      </c>
      <c r="E8" s="541">
        <f t="shared" ref="E8:E20" si="0">C8+D8</f>
        <v>35489221.7469</v>
      </c>
      <c r="F8" s="502">
        <v>98075.44</v>
      </c>
      <c r="G8" s="501">
        <v>46444249.125500001</v>
      </c>
      <c r="H8" s="500">
        <f t="shared" ref="H8:H40" si="1">F8+G8</f>
        <v>46542324.565499999</v>
      </c>
    </row>
    <row r="9" spans="1:8">
      <c r="A9" s="507">
        <v>3</v>
      </c>
      <c r="B9" s="503" t="s">
        <v>157</v>
      </c>
      <c r="C9" s="540">
        <v>17137049.809999999</v>
      </c>
      <c r="D9" s="540">
        <v>39608823.823200002</v>
      </c>
      <c r="E9" s="541">
        <f t="shared" si="0"/>
        <v>56745873.633200005</v>
      </c>
      <c r="F9" s="502">
        <v>7855660.0700000003</v>
      </c>
      <c r="G9" s="501">
        <v>36418683.890799999</v>
      </c>
      <c r="H9" s="500">
        <f t="shared" si="1"/>
        <v>44274343.9608</v>
      </c>
    </row>
    <row r="10" spans="1:8">
      <c r="A10" s="507">
        <v>4</v>
      </c>
      <c r="B10" s="503" t="s">
        <v>186</v>
      </c>
      <c r="C10" s="540">
        <v>0</v>
      </c>
      <c r="D10" s="540">
        <v>0</v>
      </c>
      <c r="E10" s="541">
        <f t="shared" si="0"/>
        <v>0</v>
      </c>
      <c r="F10" s="502">
        <v>0</v>
      </c>
      <c r="G10" s="501">
        <v>0</v>
      </c>
      <c r="H10" s="500">
        <f t="shared" si="1"/>
        <v>0</v>
      </c>
    </row>
    <row r="11" spans="1:8">
      <c r="A11" s="507">
        <v>5</v>
      </c>
      <c r="B11" s="503" t="s">
        <v>158</v>
      </c>
      <c r="C11" s="540">
        <v>28082000</v>
      </c>
      <c r="D11" s="540">
        <v>16557874.132000001</v>
      </c>
      <c r="E11" s="541">
        <f t="shared" si="0"/>
        <v>44639874.131999999</v>
      </c>
      <c r="F11" s="502">
        <v>27004000</v>
      </c>
      <c r="G11" s="501">
        <v>13865509.8913</v>
      </c>
      <c r="H11" s="500">
        <f t="shared" si="1"/>
        <v>40869509.8913</v>
      </c>
    </row>
    <row r="12" spans="1:8">
      <c r="A12" s="507">
        <v>6.1</v>
      </c>
      <c r="B12" s="499" t="s">
        <v>159</v>
      </c>
      <c r="C12" s="540">
        <v>117186202.02</v>
      </c>
      <c r="D12" s="540">
        <v>211164800.24489999</v>
      </c>
      <c r="E12" s="541">
        <f t="shared" si="0"/>
        <v>328351002.26489997</v>
      </c>
      <c r="F12" s="502">
        <v>92163484.5</v>
      </c>
      <c r="G12" s="501">
        <v>234844181.48089999</v>
      </c>
      <c r="H12" s="500">
        <f t="shared" si="1"/>
        <v>327007665.98089999</v>
      </c>
    </row>
    <row r="13" spans="1:8">
      <c r="A13" s="507">
        <v>6.2</v>
      </c>
      <c r="B13" s="499" t="s">
        <v>160</v>
      </c>
      <c r="C13" s="540">
        <v>-5184722.3600000003</v>
      </c>
      <c r="D13" s="540">
        <v>-15401045.6141</v>
      </c>
      <c r="E13" s="541">
        <f t="shared" si="0"/>
        <v>-20585767.974100001</v>
      </c>
      <c r="F13" s="502">
        <v>-7355659.1399999997</v>
      </c>
      <c r="G13" s="501">
        <v>-13119907.2325</v>
      </c>
      <c r="H13" s="500">
        <f t="shared" si="1"/>
        <v>-20475566.372499999</v>
      </c>
    </row>
    <row r="14" spans="1:8">
      <c r="A14" s="507">
        <v>6</v>
      </c>
      <c r="B14" s="503" t="s">
        <v>161</v>
      </c>
      <c r="C14" s="541">
        <f>C12+C13</f>
        <v>112001479.66</v>
      </c>
      <c r="D14" s="541">
        <f>D12+D13</f>
        <v>195763754.63079998</v>
      </c>
      <c r="E14" s="541">
        <f t="shared" si="0"/>
        <v>307765234.29079998</v>
      </c>
      <c r="F14" s="541">
        <f>F12+F13</f>
        <v>84807825.359999999</v>
      </c>
      <c r="G14" s="541">
        <f>G12+G13</f>
        <v>221724274.2484</v>
      </c>
      <c r="H14" s="500">
        <f t="shared" si="1"/>
        <v>306532099.60839999</v>
      </c>
    </row>
    <row r="15" spans="1:8">
      <c r="A15" s="507">
        <v>7</v>
      </c>
      <c r="B15" s="503" t="s">
        <v>162</v>
      </c>
      <c r="C15" s="540">
        <v>1319560.4600000002</v>
      </c>
      <c r="D15" s="540">
        <v>1057381.7065999999</v>
      </c>
      <c r="E15" s="541">
        <f t="shared" si="0"/>
        <v>2376942.1666000001</v>
      </c>
      <c r="F15" s="502">
        <v>1330016.6700000002</v>
      </c>
      <c r="G15" s="501">
        <v>2933717.0251000002</v>
      </c>
      <c r="H15" s="500">
        <f t="shared" si="1"/>
        <v>4263733.6951000001</v>
      </c>
    </row>
    <row r="16" spans="1:8">
      <c r="A16" s="507">
        <v>8</v>
      </c>
      <c r="B16" s="503" t="s">
        <v>163</v>
      </c>
      <c r="C16" s="540">
        <v>232301</v>
      </c>
      <c r="D16" s="540">
        <v>0</v>
      </c>
      <c r="E16" s="541">
        <f t="shared" si="0"/>
        <v>232301</v>
      </c>
      <c r="F16" s="502">
        <v>98175</v>
      </c>
      <c r="G16" s="501">
        <v>0</v>
      </c>
      <c r="H16" s="500">
        <f t="shared" si="1"/>
        <v>98175</v>
      </c>
    </row>
    <row r="17" spans="1:8">
      <c r="A17" s="507">
        <v>9</v>
      </c>
      <c r="B17" s="503" t="s">
        <v>164</v>
      </c>
      <c r="C17" s="540">
        <v>0</v>
      </c>
      <c r="D17" s="540">
        <v>0</v>
      </c>
      <c r="E17" s="541">
        <f t="shared" si="0"/>
        <v>0</v>
      </c>
      <c r="F17" s="502">
        <v>0</v>
      </c>
      <c r="G17" s="501">
        <v>0</v>
      </c>
      <c r="H17" s="500">
        <f t="shared" si="1"/>
        <v>0</v>
      </c>
    </row>
    <row r="18" spans="1:8">
      <c r="A18" s="507">
        <v>10</v>
      </c>
      <c r="B18" s="503" t="s">
        <v>165</v>
      </c>
      <c r="C18" s="540">
        <v>13455454.789999999</v>
      </c>
      <c r="D18" s="540">
        <v>0</v>
      </c>
      <c r="E18" s="541">
        <f t="shared" si="0"/>
        <v>13455454.789999999</v>
      </c>
      <c r="F18" s="502">
        <v>19170116.899999999</v>
      </c>
      <c r="G18" s="501">
        <v>0</v>
      </c>
      <c r="H18" s="500">
        <f t="shared" si="1"/>
        <v>19170116.899999999</v>
      </c>
    </row>
    <row r="19" spans="1:8">
      <c r="A19" s="507">
        <v>11</v>
      </c>
      <c r="B19" s="503" t="s">
        <v>166</v>
      </c>
      <c r="C19" s="540">
        <v>4129817.21</v>
      </c>
      <c r="D19" s="540">
        <v>6261.31</v>
      </c>
      <c r="E19" s="541">
        <f t="shared" si="0"/>
        <v>4136078.52</v>
      </c>
      <c r="F19" s="502">
        <v>2740028.7</v>
      </c>
      <c r="G19" s="501">
        <v>205679.75</v>
      </c>
      <c r="H19" s="500">
        <f t="shared" si="1"/>
        <v>2945708.45</v>
      </c>
    </row>
    <row r="20" spans="1:8">
      <c r="A20" s="507">
        <v>12</v>
      </c>
      <c r="B20" s="498" t="s">
        <v>167</v>
      </c>
      <c r="C20" s="541">
        <f>SUM(C7:C11)+SUM(C14:C19)</f>
        <v>177540912.02999997</v>
      </c>
      <c r="D20" s="541">
        <f>SUM(D7:D11)+SUM(D14:D19)</f>
        <v>292908187.22399998</v>
      </c>
      <c r="E20" s="541">
        <f t="shared" si="0"/>
        <v>470449099.25399995</v>
      </c>
      <c r="F20" s="541">
        <f>SUM(F7:F11)+SUM(F14:F19)</f>
        <v>144571157.83000001</v>
      </c>
      <c r="G20" s="541">
        <f>SUM(G7:G11)+SUM(G14:G19)</f>
        <v>327789170.87049997</v>
      </c>
      <c r="H20" s="500">
        <f t="shared" si="1"/>
        <v>472360328.70050001</v>
      </c>
    </row>
    <row r="21" spans="1:8">
      <c r="A21" s="507"/>
      <c r="B21" s="506" t="s">
        <v>184</v>
      </c>
      <c r="C21" s="542"/>
      <c r="D21" s="542"/>
      <c r="E21" s="542"/>
      <c r="F21" s="497"/>
      <c r="G21" s="496"/>
      <c r="H21" s="495"/>
    </row>
    <row r="22" spans="1:8">
      <c r="A22" s="507">
        <v>13</v>
      </c>
      <c r="B22" s="503" t="s">
        <v>168</v>
      </c>
      <c r="C22" s="540">
        <v>3004028.52</v>
      </c>
      <c r="D22" s="540">
        <v>73359942.516599998</v>
      </c>
      <c r="E22" s="541">
        <f>C22+D22</f>
        <v>76363971.036599994</v>
      </c>
      <c r="F22" s="502">
        <v>49367.95</v>
      </c>
      <c r="G22" s="501">
        <v>69944443.2007</v>
      </c>
      <c r="H22" s="500">
        <f t="shared" si="1"/>
        <v>69993811.150700003</v>
      </c>
    </row>
    <row r="23" spans="1:8">
      <c r="A23" s="507">
        <v>14</v>
      </c>
      <c r="B23" s="503" t="s">
        <v>169</v>
      </c>
      <c r="C23" s="540">
        <v>7529086.8399999999</v>
      </c>
      <c r="D23" s="540">
        <v>42892893.128399998</v>
      </c>
      <c r="E23" s="541">
        <f t="shared" ref="E23:E40" si="2">C23+D23</f>
        <v>50421979.968400002</v>
      </c>
      <c r="F23" s="502">
        <v>15576041.549999999</v>
      </c>
      <c r="G23" s="501">
        <v>66211404.731600001</v>
      </c>
      <c r="H23" s="500">
        <f t="shared" si="1"/>
        <v>81787446.281599998</v>
      </c>
    </row>
    <row r="24" spans="1:8">
      <c r="A24" s="507">
        <v>15</v>
      </c>
      <c r="B24" s="503" t="s">
        <v>170</v>
      </c>
      <c r="C24" s="540">
        <v>514697.32999999996</v>
      </c>
      <c r="D24" s="540">
        <v>1583975.5658000002</v>
      </c>
      <c r="E24" s="541">
        <f t="shared" si="2"/>
        <v>2098672.8958000001</v>
      </c>
      <c r="F24" s="502">
        <v>926962.30999999994</v>
      </c>
      <c r="G24" s="501">
        <v>764270.79640000011</v>
      </c>
      <c r="H24" s="500">
        <f t="shared" si="1"/>
        <v>1691233.1063999999</v>
      </c>
    </row>
    <row r="25" spans="1:8">
      <c r="A25" s="507">
        <v>16</v>
      </c>
      <c r="B25" s="503" t="s">
        <v>171</v>
      </c>
      <c r="C25" s="540">
        <v>39445378.349999994</v>
      </c>
      <c r="D25" s="540">
        <v>126239762.96829998</v>
      </c>
      <c r="E25" s="541">
        <f t="shared" si="2"/>
        <v>165685141.31829998</v>
      </c>
      <c r="F25" s="502">
        <v>27853055.439999998</v>
      </c>
      <c r="G25" s="501">
        <v>124838775.09850001</v>
      </c>
      <c r="H25" s="500">
        <f t="shared" si="1"/>
        <v>152691830.53850001</v>
      </c>
    </row>
    <row r="26" spans="1:8">
      <c r="A26" s="507">
        <v>17</v>
      </c>
      <c r="B26" s="503" t="s">
        <v>172</v>
      </c>
      <c r="C26" s="542"/>
      <c r="D26" s="542"/>
      <c r="E26" s="541">
        <f t="shared" si="2"/>
        <v>0</v>
      </c>
      <c r="F26" s="497"/>
      <c r="G26" s="496"/>
      <c r="H26" s="500">
        <f t="shared" si="1"/>
        <v>0</v>
      </c>
    </row>
    <row r="27" spans="1:8">
      <c r="A27" s="507">
        <v>18</v>
      </c>
      <c r="B27" s="503" t="s">
        <v>173</v>
      </c>
      <c r="C27" s="540">
        <v>20000000</v>
      </c>
      <c r="D27" s="540">
        <v>15506500</v>
      </c>
      <c r="E27" s="541">
        <f t="shared" si="2"/>
        <v>35506500</v>
      </c>
      <c r="F27" s="502">
        <v>17000000</v>
      </c>
      <c r="G27" s="501">
        <v>17062044.013900001</v>
      </c>
      <c r="H27" s="500">
        <f t="shared" si="1"/>
        <v>34062044.013899997</v>
      </c>
    </row>
    <row r="28" spans="1:8">
      <c r="A28" s="507">
        <v>19</v>
      </c>
      <c r="B28" s="503" t="s">
        <v>174</v>
      </c>
      <c r="C28" s="540">
        <v>378401.49</v>
      </c>
      <c r="D28" s="540">
        <v>1714802.9285000002</v>
      </c>
      <c r="E28" s="541">
        <f t="shared" si="2"/>
        <v>2093204.4185000001</v>
      </c>
      <c r="F28" s="502">
        <v>314398.34999999998</v>
      </c>
      <c r="G28" s="501">
        <v>6131921.7605999997</v>
      </c>
      <c r="H28" s="500">
        <f t="shared" si="1"/>
        <v>6446320.1105999993</v>
      </c>
    </row>
    <row r="29" spans="1:8">
      <c r="A29" s="507">
        <v>20</v>
      </c>
      <c r="B29" s="503" t="s">
        <v>96</v>
      </c>
      <c r="C29" s="540">
        <v>6094711.6300000008</v>
      </c>
      <c r="D29" s="540">
        <v>6668822.4014999997</v>
      </c>
      <c r="E29" s="541">
        <f t="shared" si="2"/>
        <v>12763534.031500001</v>
      </c>
      <c r="F29" s="502">
        <v>4993955.3</v>
      </c>
      <c r="G29" s="501">
        <v>11840359.026900001</v>
      </c>
      <c r="H29" s="500">
        <f t="shared" si="1"/>
        <v>16834314.326900002</v>
      </c>
    </row>
    <row r="30" spans="1:8">
      <c r="A30" s="507">
        <v>21</v>
      </c>
      <c r="B30" s="503" t="s">
        <v>175</v>
      </c>
      <c r="C30" s="540">
        <v>0</v>
      </c>
      <c r="D30" s="540">
        <v>31013000</v>
      </c>
      <c r="E30" s="541">
        <f t="shared" si="2"/>
        <v>31013000</v>
      </c>
      <c r="F30" s="502">
        <v>0</v>
      </c>
      <c r="G30" s="501">
        <v>34118000</v>
      </c>
      <c r="H30" s="500">
        <f t="shared" si="1"/>
        <v>34118000</v>
      </c>
    </row>
    <row r="31" spans="1:8">
      <c r="A31" s="507">
        <v>22</v>
      </c>
      <c r="B31" s="498" t="s">
        <v>176</v>
      </c>
      <c r="C31" s="541">
        <f>SUM(C22:C30)</f>
        <v>76966304.159999982</v>
      </c>
      <c r="D31" s="541">
        <f>SUM(D22:D30)</f>
        <v>298979699.50909996</v>
      </c>
      <c r="E31" s="541">
        <f>C31+D31</f>
        <v>375946003.66909993</v>
      </c>
      <c r="F31" s="541">
        <f>SUM(F22:F30)</f>
        <v>66713780.899999999</v>
      </c>
      <c r="G31" s="541">
        <f>SUM(G22:G30)</f>
        <v>330911218.6286</v>
      </c>
      <c r="H31" s="500">
        <f t="shared" si="1"/>
        <v>397624999.52859998</v>
      </c>
    </row>
    <row r="32" spans="1:8">
      <c r="A32" s="507"/>
      <c r="B32" s="506" t="s">
        <v>185</v>
      </c>
      <c r="C32" s="542"/>
      <c r="D32" s="542"/>
      <c r="E32" s="540"/>
      <c r="F32" s="497"/>
      <c r="G32" s="496"/>
      <c r="H32" s="495"/>
    </row>
    <row r="33" spans="1:8">
      <c r="A33" s="507">
        <v>23</v>
      </c>
      <c r="B33" s="503" t="s">
        <v>177</v>
      </c>
      <c r="C33" s="540">
        <v>129000000</v>
      </c>
      <c r="D33" s="542">
        <v>0</v>
      </c>
      <c r="E33" s="541">
        <f t="shared" si="2"/>
        <v>129000000</v>
      </c>
      <c r="F33" s="502">
        <v>103000000</v>
      </c>
      <c r="G33" s="496">
        <v>0</v>
      </c>
      <c r="H33" s="500">
        <f t="shared" si="1"/>
        <v>103000000</v>
      </c>
    </row>
    <row r="34" spans="1:8">
      <c r="A34" s="507">
        <v>24</v>
      </c>
      <c r="B34" s="503" t="s">
        <v>178</v>
      </c>
      <c r="C34" s="540">
        <v>0</v>
      </c>
      <c r="D34" s="542">
        <v>0</v>
      </c>
      <c r="E34" s="541">
        <f t="shared" si="2"/>
        <v>0</v>
      </c>
      <c r="F34" s="502">
        <v>0</v>
      </c>
      <c r="G34" s="496">
        <v>0</v>
      </c>
      <c r="H34" s="500">
        <f t="shared" si="1"/>
        <v>0</v>
      </c>
    </row>
    <row r="35" spans="1:8">
      <c r="A35" s="507">
        <v>25</v>
      </c>
      <c r="B35" s="499" t="s">
        <v>179</v>
      </c>
      <c r="C35" s="540">
        <v>0</v>
      </c>
      <c r="D35" s="542">
        <v>0</v>
      </c>
      <c r="E35" s="541">
        <f t="shared" si="2"/>
        <v>0</v>
      </c>
      <c r="F35" s="502">
        <v>0</v>
      </c>
      <c r="G35" s="496">
        <v>0</v>
      </c>
      <c r="H35" s="500">
        <f t="shared" si="1"/>
        <v>0</v>
      </c>
    </row>
    <row r="36" spans="1:8">
      <c r="A36" s="507">
        <v>26</v>
      </c>
      <c r="B36" s="503" t="s">
        <v>180</v>
      </c>
      <c r="C36" s="540">
        <v>0</v>
      </c>
      <c r="D36" s="542">
        <v>0</v>
      </c>
      <c r="E36" s="541">
        <f t="shared" si="2"/>
        <v>0</v>
      </c>
      <c r="F36" s="502">
        <v>0</v>
      </c>
      <c r="G36" s="496">
        <v>0</v>
      </c>
      <c r="H36" s="500">
        <f t="shared" si="1"/>
        <v>0</v>
      </c>
    </row>
    <row r="37" spans="1:8">
      <c r="A37" s="507">
        <v>27</v>
      </c>
      <c r="B37" s="503" t="s">
        <v>181</v>
      </c>
      <c r="C37" s="540">
        <v>0</v>
      </c>
      <c r="D37" s="542">
        <v>0</v>
      </c>
      <c r="E37" s="541">
        <f t="shared" si="2"/>
        <v>0</v>
      </c>
      <c r="F37" s="502">
        <v>0</v>
      </c>
      <c r="G37" s="496">
        <v>0</v>
      </c>
      <c r="H37" s="500">
        <f t="shared" si="1"/>
        <v>0</v>
      </c>
    </row>
    <row r="38" spans="1:8">
      <c r="A38" s="507">
        <v>28</v>
      </c>
      <c r="B38" s="503" t="s">
        <v>182</v>
      </c>
      <c r="C38" s="540">
        <v>-34496904.399999999</v>
      </c>
      <c r="D38" s="542">
        <v>0</v>
      </c>
      <c r="E38" s="541">
        <f t="shared" si="2"/>
        <v>-34496904.399999999</v>
      </c>
      <c r="F38" s="502">
        <v>-28264670.940000001</v>
      </c>
      <c r="G38" s="496">
        <v>0</v>
      </c>
      <c r="H38" s="500">
        <f t="shared" si="1"/>
        <v>-28264670.940000001</v>
      </c>
    </row>
    <row r="39" spans="1:8">
      <c r="A39" s="507">
        <v>29</v>
      </c>
      <c r="B39" s="503" t="s">
        <v>197</v>
      </c>
      <c r="C39" s="540">
        <v>0</v>
      </c>
      <c r="D39" s="542">
        <v>0</v>
      </c>
      <c r="E39" s="541">
        <f t="shared" si="2"/>
        <v>0</v>
      </c>
      <c r="F39" s="502">
        <v>0</v>
      </c>
      <c r="G39" s="496">
        <v>0</v>
      </c>
      <c r="H39" s="500">
        <f t="shared" si="1"/>
        <v>0</v>
      </c>
    </row>
    <row r="40" spans="1:8">
      <c r="A40" s="507">
        <v>30</v>
      </c>
      <c r="B40" s="498" t="s">
        <v>183</v>
      </c>
      <c r="C40" s="540">
        <v>94503095.599999994</v>
      </c>
      <c r="D40" s="542">
        <v>0</v>
      </c>
      <c r="E40" s="541">
        <f t="shared" si="2"/>
        <v>94503095.599999994</v>
      </c>
      <c r="F40" s="502">
        <v>74735329.060000002</v>
      </c>
      <c r="G40" s="496">
        <v>0</v>
      </c>
      <c r="H40" s="500">
        <f t="shared" si="1"/>
        <v>74735329.060000002</v>
      </c>
    </row>
    <row r="41" spans="1:8" ht="15" thickBot="1">
      <c r="A41" s="494">
        <v>31</v>
      </c>
      <c r="B41" s="493" t="s">
        <v>198</v>
      </c>
      <c r="C41" s="543">
        <f>C31+C40</f>
        <v>171469399.75999999</v>
      </c>
      <c r="D41" s="543">
        <f>D31+D40</f>
        <v>298979699.50909996</v>
      </c>
      <c r="E41" s="543">
        <f>C41+D41</f>
        <v>470449099.26909995</v>
      </c>
      <c r="F41" s="543">
        <f>F31+F40</f>
        <v>141449109.96000001</v>
      </c>
      <c r="G41" s="543">
        <f>G31+G40</f>
        <v>330911218.6286</v>
      </c>
      <c r="H41" s="492">
        <f>F41+G41</f>
        <v>472360328.58860004</v>
      </c>
    </row>
    <row r="43" spans="1:8">
      <c r="B43" s="532"/>
    </row>
  </sheetData>
  <mergeCells count="2">
    <mergeCell ref="C5:E5"/>
    <mergeCell ref="F5:H5"/>
  </mergeCells>
  <dataValidations count="1">
    <dataValidation type="whole" operator="lessThanOrEqual" allowBlank="1" showInputMessage="1" showErrorMessage="1" sqref="C13:D13 F13:G13" xr:uid="{F4B5F255-6187-4161-A3B7-027DE9530311}">
      <formula1>0</formula1>
    </dataValidation>
  </dataValidations>
  <pageMargins left="0.7" right="0.7" top="0.75" bottom="0.75" header="0.3" footer="0.3"/>
  <pageSetup paperSize="9" orientation="portrait" r:id="rId1"/>
  <headerFooter>
    <oddFooter>&amp;C_x000D_&amp;1#&amp;"Calibri"&amp;10&amp;K000000 C1 - FOR 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7"/>
  <sheetViews>
    <sheetView zoomScale="80" zoomScaleNormal="80" workbookViewId="0">
      <pane xSplit="1" ySplit="6" topLeftCell="C11" activePane="bottomRight" state="frozen"/>
      <selection pane="topRight" activeCell="B1" sqref="B1"/>
      <selection pane="bottomLeft" activeCell="A6" sqref="A6"/>
      <selection pane="bottomRight" activeCell="C8" sqref="C8:H67"/>
    </sheetView>
  </sheetViews>
  <sheetFormatPr defaultColWidth="9.36328125" defaultRowHeight="14.5"/>
  <cols>
    <col min="1" max="1" width="10.453125" style="521" customWidth="1"/>
    <col min="2" max="2" width="89.36328125" style="521" customWidth="1"/>
    <col min="3" max="8" width="12.6328125" style="521" customWidth="1"/>
    <col min="9" max="9" width="8.6328125" style="520" customWidth="1"/>
    <col min="10" max="16384" width="9.36328125" style="525"/>
  </cols>
  <sheetData>
    <row r="1" spans="1:8">
      <c r="A1" s="513" t="s">
        <v>189</v>
      </c>
      <c r="B1" s="577" t="str">
        <f>Info!C2</f>
        <v>სს " პაშა ბანკი საქართველო"</v>
      </c>
      <c r="C1" s="526"/>
    </row>
    <row r="2" spans="1:8">
      <c r="A2" s="513" t="s">
        <v>190</v>
      </c>
      <c r="B2" s="635">
        <f>'1. key ratios'!B2</f>
        <v>44651</v>
      </c>
      <c r="C2" s="526"/>
    </row>
    <row r="3" spans="1:8">
      <c r="A3" s="513"/>
      <c r="B3" s="526"/>
      <c r="C3" s="526"/>
    </row>
    <row r="4" spans="1:8" ht="15" thickBot="1">
      <c r="A4" s="528" t="s">
        <v>330</v>
      </c>
      <c r="B4" s="530" t="s">
        <v>223</v>
      </c>
      <c r="C4" s="511"/>
      <c r="D4" s="511"/>
      <c r="E4" s="511"/>
      <c r="F4" s="528"/>
      <c r="G4" s="528"/>
      <c r="H4" s="491" t="s">
        <v>94</v>
      </c>
    </row>
    <row r="5" spans="1:8">
      <c r="A5" s="490"/>
      <c r="B5" s="489"/>
      <c r="C5" s="754" t="s">
        <v>195</v>
      </c>
      <c r="D5" s="755"/>
      <c r="E5" s="756"/>
      <c r="F5" s="754" t="s">
        <v>196</v>
      </c>
      <c r="G5" s="755"/>
      <c r="H5" s="757"/>
    </row>
    <row r="6" spans="1:8">
      <c r="A6" s="488" t="s">
        <v>27</v>
      </c>
      <c r="B6" s="487"/>
      <c r="C6" s="486" t="s">
        <v>28</v>
      </c>
      <c r="D6" s="486" t="s">
        <v>97</v>
      </c>
      <c r="E6" s="486" t="s">
        <v>69</v>
      </c>
      <c r="F6" s="486" t="s">
        <v>28</v>
      </c>
      <c r="G6" s="486" t="s">
        <v>97</v>
      </c>
      <c r="H6" s="485" t="s">
        <v>69</v>
      </c>
    </row>
    <row r="7" spans="1:8">
      <c r="A7" s="484"/>
      <c r="B7" s="483" t="s">
        <v>93</v>
      </c>
      <c r="C7" s="482"/>
      <c r="D7" s="482"/>
      <c r="E7" s="482"/>
      <c r="F7" s="482"/>
      <c r="G7" s="482"/>
      <c r="H7" s="481"/>
    </row>
    <row r="8" spans="1:8">
      <c r="A8" s="484">
        <v>1</v>
      </c>
      <c r="B8" s="516" t="s">
        <v>98</v>
      </c>
      <c r="C8" s="480">
        <v>227081.86</v>
      </c>
      <c r="D8" s="480">
        <v>31235.43</v>
      </c>
      <c r="E8" s="541">
        <f>C8+D8</f>
        <v>258317.28999999998</v>
      </c>
      <c r="F8" s="480">
        <v>112413.51</v>
      </c>
      <c r="G8" s="480">
        <v>-2743.66</v>
      </c>
      <c r="H8" s="544">
        <f>F8+G8</f>
        <v>109669.84999999999</v>
      </c>
    </row>
    <row r="9" spans="1:8">
      <c r="A9" s="484">
        <v>2</v>
      </c>
      <c r="B9" s="516" t="s">
        <v>99</v>
      </c>
      <c r="C9" s="545">
        <f>SUM(C10:C18)</f>
        <v>4013427.6100000003</v>
      </c>
      <c r="D9" s="545">
        <f>SUM(D10:D18)</f>
        <v>3468897.1599999997</v>
      </c>
      <c r="E9" s="541">
        <f t="shared" ref="E9:E67" si="0">C9+D9</f>
        <v>7482324.7699999996</v>
      </c>
      <c r="F9" s="545">
        <f>SUM(F10:F18)</f>
        <v>2777710.81</v>
      </c>
      <c r="G9" s="545">
        <f>SUM(G10:G18)</f>
        <v>3789651.1799999997</v>
      </c>
      <c r="H9" s="544">
        <f t="shared" ref="H9:H67" si="1">F9+G9</f>
        <v>6567361.9900000002</v>
      </c>
    </row>
    <row r="10" spans="1:8">
      <c r="A10" s="484">
        <v>2.1</v>
      </c>
      <c r="B10" s="519" t="s">
        <v>100</v>
      </c>
      <c r="C10" s="480"/>
      <c r="D10" s="480">
        <v>2.97</v>
      </c>
      <c r="E10" s="541">
        <f t="shared" si="0"/>
        <v>2.97</v>
      </c>
      <c r="F10" s="480"/>
      <c r="G10" s="480"/>
      <c r="H10" s="544">
        <f t="shared" si="1"/>
        <v>0</v>
      </c>
    </row>
    <row r="11" spans="1:8">
      <c r="A11" s="484">
        <v>2.2000000000000002</v>
      </c>
      <c r="B11" s="519" t="s">
        <v>101</v>
      </c>
      <c r="C11" s="480">
        <v>1147820.29</v>
      </c>
      <c r="D11" s="480">
        <v>1726368.4</v>
      </c>
      <c r="E11" s="541">
        <f t="shared" si="0"/>
        <v>2874188.69</v>
      </c>
      <c r="F11" s="480">
        <v>1089735.45</v>
      </c>
      <c r="G11" s="480">
        <v>1946569.07</v>
      </c>
      <c r="H11" s="544">
        <f t="shared" si="1"/>
        <v>3036304.52</v>
      </c>
    </row>
    <row r="12" spans="1:8">
      <c r="A12" s="484">
        <v>2.2999999999999998</v>
      </c>
      <c r="B12" s="519" t="s">
        <v>102</v>
      </c>
      <c r="C12" s="480"/>
      <c r="D12" s="480">
        <v>478447.55</v>
      </c>
      <c r="E12" s="541">
        <f t="shared" si="0"/>
        <v>478447.55</v>
      </c>
      <c r="F12" s="480"/>
      <c r="G12" s="480">
        <v>69919.63</v>
      </c>
      <c r="H12" s="544">
        <f t="shared" si="1"/>
        <v>69919.63</v>
      </c>
    </row>
    <row r="13" spans="1:8">
      <c r="A13" s="484">
        <v>2.4</v>
      </c>
      <c r="B13" s="519" t="s">
        <v>103</v>
      </c>
      <c r="C13" s="480">
        <v>148069.23000000001</v>
      </c>
      <c r="D13" s="480">
        <v>24568.71</v>
      </c>
      <c r="E13" s="541">
        <f t="shared" si="0"/>
        <v>172637.94</v>
      </c>
      <c r="F13" s="480">
        <v>137783.49</v>
      </c>
      <c r="G13" s="480">
        <v>17634.02</v>
      </c>
      <c r="H13" s="544">
        <f t="shared" si="1"/>
        <v>155417.50999999998</v>
      </c>
    </row>
    <row r="14" spans="1:8">
      <c r="A14" s="484">
        <v>2.5</v>
      </c>
      <c r="B14" s="519" t="s">
        <v>104</v>
      </c>
      <c r="C14" s="480">
        <v>197441.77</v>
      </c>
      <c r="D14" s="480">
        <v>544341.18999999994</v>
      </c>
      <c r="E14" s="541">
        <f t="shared" si="0"/>
        <v>741782.96</v>
      </c>
      <c r="F14" s="480">
        <v>256697.7</v>
      </c>
      <c r="G14" s="480">
        <v>560443.11</v>
      </c>
      <c r="H14" s="544">
        <f t="shared" si="1"/>
        <v>817140.81</v>
      </c>
    </row>
    <row r="15" spans="1:8">
      <c r="A15" s="484">
        <v>2.6</v>
      </c>
      <c r="B15" s="519" t="s">
        <v>105</v>
      </c>
      <c r="C15" s="480"/>
      <c r="D15" s="480"/>
      <c r="E15" s="541">
        <f t="shared" si="0"/>
        <v>0</v>
      </c>
      <c r="F15" s="480"/>
      <c r="G15" s="480">
        <v>1575.19</v>
      </c>
      <c r="H15" s="544">
        <f t="shared" si="1"/>
        <v>1575.19</v>
      </c>
    </row>
    <row r="16" spans="1:8">
      <c r="A16" s="484">
        <v>2.7</v>
      </c>
      <c r="B16" s="519" t="s">
        <v>106</v>
      </c>
      <c r="C16" s="480"/>
      <c r="D16" s="480"/>
      <c r="E16" s="541">
        <f t="shared" si="0"/>
        <v>0</v>
      </c>
      <c r="F16" s="480"/>
      <c r="G16" s="480"/>
      <c r="H16" s="544">
        <f t="shared" si="1"/>
        <v>0</v>
      </c>
    </row>
    <row r="17" spans="1:8">
      <c r="A17" s="484">
        <v>2.8</v>
      </c>
      <c r="B17" s="519" t="s">
        <v>107</v>
      </c>
      <c r="C17" s="480">
        <v>1083691.3500000001</v>
      </c>
      <c r="D17" s="480">
        <v>183459.69</v>
      </c>
      <c r="E17" s="541">
        <f t="shared" si="0"/>
        <v>1267151.04</v>
      </c>
      <c r="F17" s="480">
        <v>576645.30000000005</v>
      </c>
      <c r="G17" s="480">
        <v>309459.13</v>
      </c>
      <c r="H17" s="544">
        <f t="shared" si="1"/>
        <v>886104.43</v>
      </c>
    </row>
    <row r="18" spans="1:8">
      <c r="A18" s="484">
        <v>2.9</v>
      </c>
      <c r="B18" s="519" t="s">
        <v>108</v>
      </c>
      <c r="C18" s="480">
        <v>1436404.97</v>
      </c>
      <c r="D18" s="480">
        <v>511708.65</v>
      </c>
      <c r="E18" s="541">
        <f t="shared" si="0"/>
        <v>1948113.62</v>
      </c>
      <c r="F18" s="480">
        <v>716848.87</v>
      </c>
      <c r="G18" s="480">
        <v>884051.03</v>
      </c>
      <c r="H18" s="544">
        <f t="shared" si="1"/>
        <v>1600899.9</v>
      </c>
    </row>
    <row r="19" spans="1:8">
      <c r="A19" s="484">
        <v>3</v>
      </c>
      <c r="B19" s="516" t="s">
        <v>109</v>
      </c>
      <c r="C19" s="480">
        <v>61104.82</v>
      </c>
      <c r="D19" s="480">
        <v>58070.19</v>
      </c>
      <c r="E19" s="541">
        <f t="shared" si="0"/>
        <v>119175.01000000001</v>
      </c>
      <c r="F19" s="480">
        <v>41688.39</v>
      </c>
      <c r="G19" s="480">
        <v>89916.06</v>
      </c>
      <c r="H19" s="544">
        <f t="shared" si="1"/>
        <v>131604.45000000001</v>
      </c>
    </row>
    <row r="20" spans="1:8">
      <c r="A20" s="484">
        <v>4</v>
      </c>
      <c r="B20" s="516" t="s">
        <v>110</v>
      </c>
      <c r="C20" s="480">
        <v>912135.28</v>
      </c>
      <c r="D20" s="480">
        <v>281495.15000000002</v>
      </c>
      <c r="E20" s="541">
        <f t="shared" si="0"/>
        <v>1193630.4300000002</v>
      </c>
      <c r="F20" s="480">
        <v>822747.26</v>
      </c>
      <c r="G20" s="480">
        <v>258513.59</v>
      </c>
      <c r="H20" s="544">
        <f t="shared" si="1"/>
        <v>1081260.8500000001</v>
      </c>
    </row>
    <row r="21" spans="1:8">
      <c r="A21" s="484">
        <v>5</v>
      </c>
      <c r="B21" s="516" t="s">
        <v>111</v>
      </c>
      <c r="C21" s="480"/>
      <c r="D21" s="480"/>
      <c r="E21" s="541">
        <f t="shared" si="0"/>
        <v>0</v>
      </c>
      <c r="F21" s="480"/>
      <c r="G21" s="480"/>
      <c r="H21" s="544">
        <f>F21+G21</f>
        <v>0</v>
      </c>
    </row>
    <row r="22" spans="1:8">
      <c r="A22" s="484">
        <v>6</v>
      </c>
      <c r="B22" s="517" t="s">
        <v>112</v>
      </c>
      <c r="C22" s="545">
        <f>C8+C9+C19+C20+C21</f>
        <v>5213749.5700000012</v>
      </c>
      <c r="D22" s="545">
        <f>D8+D9+D19+D20+D21</f>
        <v>3839697.9299999997</v>
      </c>
      <c r="E22" s="541">
        <f>C22+D22</f>
        <v>9053447.5</v>
      </c>
      <c r="F22" s="545">
        <f>F8+F9+F19+F20+F21</f>
        <v>3754559.9699999997</v>
      </c>
      <c r="G22" s="545">
        <f>G8+G9+G19+G20+G21</f>
        <v>4135337.1699999995</v>
      </c>
      <c r="H22" s="544">
        <f>F22+G22</f>
        <v>7889897.1399999987</v>
      </c>
    </row>
    <row r="23" spans="1:8">
      <c r="A23" s="484"/>
      <c r="B23" s="483" t="s">
        <v>91</v>
      </c>
      <c r="C23" s="480"/>
      <c r="D23" s="480"/>
      <c r="E23" s="540"/>
      <c r="F23" s="480"/>
      <c r="G23" s="480"/>
      <c r="H23" s="546"/>
    </row>
    <row r="24" spans="1:8">
      <c r="A24" s="484">
        <v>7</v>
      </c>
      <c r="B24" s="516" t="s">
        <v>113</v>
      </c>
      <c r="C24" s="480">
        <v>81363.62</v>
      </c>
      <c r="D24" s="480">
        <v>16122.83</v>
      </c>
      <c r="E24" s="541">
        <f t="shared" si="0"/>
        <v>97486.45</v>
      </c>
      <c r="F24" s="480">
        <v>122919.42</v>
      </c>
      <c r="G24" s="480">
        <v>26430.3</v>
      </c>
      <c r="H24" s="544">
        <f t="shared" si="1"/>
        <v>149349.72</v>
      </c>
    </row>
    <row r="25" spans="1:8">
      <c r="A25" s="484">
        <v>8</v>
      </c>
      <c r="B25" s="516" t="s">
        <v>114</v>
      </c>
      <c r="C25" s="480">
        <v>1083045.1000000001</v>
      </c>
      <c r="D25" s="480">
        <v>1036410.06</v>
      </c>
      <c r="E25" s="541">
        <f t="shared" si="0"/>
        <v>2119455.16</v>
      </c>
      <c r="F25" s="480">
        <v>378141.35</v>
      </c>
      <c r="G25" s="480">
        <v>60053.32</v>
      </c>
      <c r="H25" s="544">
        <f t="shared" si="1"/>
        <v>438194.67</v>
      </c>
    </row>
    <row r="26" spans="1:8">
      <c r="A26" s="484">
        <v>9</v>
      </c>
      <c r="B26" s="516" t="s">
        <v>115</v>
      </c>
      <c r="C26" s="480">
        <v>128526.07</v>
      </c>
      <c r="D26" s="480">
        <v>600179.18999999994</v>
      </c>
      <c r="E26" s="541">
        <f t="shared" si="0"/>
        <v>728705.26</v>
      </c>
      <c r="F26" s="480">
        <v>54832.07</v>
      </c>
      <c r="G26" s="480">
        <v>736652.9</v>
      </c>
      <c r="H26" s="544">
        <f t="shared" si="1"/>
        <v>791484.97</v>
      </c>
    </row>
    <row r="27" spans="1:8">
      <c r="A27" s="484">
        <v>10</v>
      </c>
      <c r="B27" s="516" t="s">
        <v>116</v>
      </c>
      <c r="C27" s="480"/>
      <c r="D27" s="480"/>
      <c r="E27" s="541">
        <f t="shared" si="0"/>
        <v>0</v>
      </c>
      <c r="F27" s="480">
        <v>288454.38</v>
      </c>
      <c r="G27" s="480">
        <v>944288.99</v>
      </c>
      <c r="H27" s="544">
        <f t="shared" si="1"/>
        <v>1232743.3700000001</v>
      </c>
    </row>
    <row r="28" spans="1:8">
      <c r="A28" s="484">
        <v>11</v>
      </c>
      <c r="B28" s="516" t="s">
        <v>117</v>
      </c>
      <c r="C28" s="480">
        <v>489079.99</v>
      </c>
      <c r="D28" s="480">
        <v>537821.25</v>
      </c>
      <c r="E28" s="541">
        <f t="shared" si="0"/>
        <v>1026901.24</v>
      </c>
      <c r="F28" s="480">
        <v>315904.74</v>
      </c>
      <c r="G28" s="480">
        <v>580776.1</v>
      </c>
      <c r="H28" s="544">
        <f t="shared" si="1"/>
        <v>896680.84</v>
      </c>
    </row>
    <row r="29" spans="1:8">
      <c r="A29" s="484">
        <v>12</v>
      </c>
      <c r="B29" s="516" t="s">
        <v>118</v>
      </c>
      <c r="C29" s="480"/>
      <c r="D29" s="480"/>
      <c r="E29" s="541">
        <f t="shared" si="0"/>
        <v>0</v>
      </c>
      <c r="F29" s="480"/>
      <c r="G29" s="480"/>
      <c r="H29" s="544">
        <f t="shared" si="1"/>
        <v>0</v>
      </c>
    </row>
    <row r="30" spans="1:8">
      <c r="A30" s="484">
        <v>13</v>
      </c>
      <c r="B30" s="479" t="s">
        <v>119</v>
      </c>
      <c r="C30" s="545">
        <f>SUM(C24:C29)</f>
        <v>1782014.7800000003</v>
      </c>
      <c r="D30" s="545">
        <f>SUM(D24:D29)</f>
        <v>2190533.33</v>
      </c>
      <c r="E30" s="541">
        <f t="shared" si="0"/>
        <v>3972548.1100000003</v>
      </c>
      <c r="F30" s="545">
        <f>SUM(F24:F29)</f>
        <v>1160251.96</v>
      </c>
      <c r="G30" s="545">
        <f>SUM(G24:G29)</f>
        <v>2348201.61</v>
      </c>
      <c r="H30" s="544">
        <f t="shared" si="1"/>
        <v>3508453.57</v>
      </c>
    </row>
    <row r="31" spans="1:8">
      <c r="A31" s="484">
        <v>14</v>
      </c>
      <c r="B31" s="479" t="s">
        <v>120</v>
      </c>
      <c r="C31" s="545">
        <f>C22-C30</f>
        <v>3431734.790000001</v>
      </c>
      <c r="D31" s="545">
        <f>D22-D30</f>
        <v>1649164.5999999996</v>
      </c>
      <c r="E31" s="541">
        <f t="shared" si="0"/>
        <v>5080899.3900000006</v>
      </c>
      <c r="F31" s="545">
        <f>F22-F30</f>
        <v>2594308.0099999998</v>
      </c>
      <c r="G31" s="545">
        <f>G22-G30</f>
        <v>1787135.5599999996</v>
      </c>
      <c r="H31" s="544">
        <f t="shared" si="1"/>
        <v>4381443.5699999994</v>
      </c>
    </row>
    <row r="32" spans="1:8">
      <c r="A32" s="484"/>
      <c r="B32" s="483"/>
      <c r="C32" s="478"/>
      <c r="D32" s="478"/>
      <c r="E32" s="478"/>
      <c r="F32" s="478"/>
      <c r="G32" s="478"/>
      <c r="H32" s="477"/>
    </row>
    <row r="33" spans="1:8">
      <c r="A33" s="484"/>
      <c r="B33" s="483" t="s">
        <v>121</v>
      </c>
      <c r="C33" s="480"/>
      <c r="D33" s="480"/>
      <c r="E33" s="540"/>
      <c r="F33" s="480"/>
      <c r="G33" s="480"/>
      <c r="H33" s="546"/>
    </row>
    <row r="34" spans="1:8">
      <c r="A34" s="484">
        <v>15</v>
      </c>
      <c r="B34" s="476" t="s">
        <v>92</v>
      </c>
      <c r="C34" s="545">
        <f>C35-C36</f>
        <v>4579.6100000000006</v>
      </c>
      <c r="D34" s="545">
        <f>D35-D36</f>
        <v>26311.61</v>
      </c>
      <c r="E34" s="541">
        <f t="shared" si="0"/>
        <v>30891.22</v>
      </c>
      <c r="F34" s="545">
        <f>F35-F36</f>
        <v>-15522.939999999999</v>
      </c>
      <c r="G34" s="545">
        <f>G35-G36</f>
        <v>37353.03</v>
      </c>
      <c r="H34" s="544">
        <f t="shared" si="1"/>
        <v>21830.09</v>
      </c>
    </row>
    <row r="35" spans="1:8">
      <c r="A35" s="484">
        <v>15.1</v>
      </c>
      <c r="B35" s="519" t="s">
        <v>122</v>
      </c>
      <c r="C35" s="480">
        <v>43347.53</v>
      </c>
      <c r="D35" s="480">
        <v>109070.66</v>
      </c>
      <c r="E35" s="541">
        <f t="shared" si="0"/>
        <v>152418.19</v>
      </c>
      <c r="F35" s="480">
        <v>25876.95</v>
      </c>
      <c r="G35" s="480">
        <v>108569.17</v>
      </c>
      <c r="H35" s="544">
        <f t="shared" si="1"/>
        <v>134446.12</v>
      </c>
    </row>
    <row r="36" spans="1:8">
      <c r="A36" s="484">
        <v>15.2</v>
      </c>
      <c r="B36" s="519" t="s">
        <v>123</v>
      </c>
      <c r="C36" s="480">
        <v>38767.919999999998</v>
      </c>
      <c r="D36" s="480">
        <v>82759.05</v>
      </c>
      <c r="E36" s="541">
        <f t="shared" si="0"/>
        <v>121526.97</v>
      </c>
      <c r="F36" s="480">
        <v>41399.89</v>
      </c>
      <c r="G36" s="480">
        <v>71216.14</v>
      </c>
      <c r="H36" s="544">
        <f t="shared" si="1"/>
        <v>112616.03</v>
      </c>
    </row>
    <row r="37" spans="1:8">
      <c r="A37" s="484">
        <v>16</v>
      </c>
      <c r="B37" s="516" t="s">
        <v>124</v>
      </c>
      <c r="C37" s="480"/>
      <c r="D37" s="480"/>
      <c r="E37" s="541">
        <f t="shared" si="0"/>
        <v>0</v>
      </c>
      <c r="F37" s="480"/>
      <c r="G37" s="480"/>
      <c r="H37" s="544">
        <f t="shared" si="1"/>
        <v>0</v>
      </c>
    </row>
    <row r="38" spans="1:8">
      <c r="A38" s="484">
        <v>17</v>
      </c>
      <c r="B38" s="516" t="s">
        <v>125</v>
      </c>
      <c r="C38" s="480"/>
      <c r="D38" s="480"/>
      <c r="E38" s="541">
        <f t="shared" si="0"/>
        <v>0</v>
      </c>
      <c r="F38" s="480"/>
      <c r="G38" s="480"/>
      <c r="H38" s="544">
        <f t="shared" si="1"/>
        <v>0</v>
      </c>
    </row>
    <row r="39" spans="1:8">
      <c r="A39" s="484">
        <v>18</v>
      </c>
      <c r="B39" s="516" t="s">
        <v>126</v>
      </c>
      <c r="C39" s="480"/>
      <c r="D39" s="480">
        <v>51.63</v>
      </c>
      <c r="E39" s="541">
        <f t="shared" si="0"/>
        <v>51.63</v>
      </c>
      <c r="F39" s="480"/>
      <c r="G39" s="480"/>
      <c r="H39" s="544">
        <f t="shared" si="1"/>
        <v>0</v>
      </c>
    </row>
    <row r="40" spans="1:8">
      <c r="A40" s="484">
        <v>19</v>
      </c>
      <c r="B40" s="516" t="s">
        <v>127</v>
      </c>
      <c r="C40" s="480">
        <v>1405673.75</v>
      </c>
      <c r="D40" s="480">
        <v>0</v>
      </c>
      <c r="E40" s="541">
        <f t="shared" si="0"/>
        <v>1405673.75</v>
      </c>
      <c r="F40" s="480">
        <v>4756009.1100000003</v>
      </c>
      <c r="G40" s="480">
        <v>0</v>
      </c>
      <c r="H40" s="544">
        <f t="shared" si="1"/>
        <v>4756009.1100000003</v>
      </c>
    </row>
    <row r="41" spans="1:8">
      <c r="A41" s="484">
        <v>20</v>
      </c>
      <c r="B41" s="516" t="s">
        <v>128</v>
      </c>
      <c r="C41" s="480">
        <v>-217211.81</v>
      </c>
      <c r="D41" s="480">
        <v>0</v>
      </c>
      <c r="E41" s="541">
        <f t="shared" si="0"/>
        <v>-217211.81</v>
      </c>
      <c r="F41" s="480">
        <v>-3945892.09</v>
      </c>
      <c r="G41" s="480">
        <v>0</v>
      </c>
      <c r="H41" s="544">
        <f t="shared" si="1"/>
        <v>-3945892.09</v>
      </c>
    </row>
    <row r="42" spans="1:8">
      <c r="A42" s="484">
        <v>21</v>
      </c>
      <c r="B42" s="516" t="s">
        <v>129</v>
      </c>
      <c r="C42" s="480">
        <v>-1359.7</v>
      </c>
      <c r="D42" s="480"/>
      <c r="E42" s="541">
        <f t="shared" si="0"/>
        <v>-1359.7</v>
      </c>
      <c r="F42" s="480"/>
      <c r="G42" s="480"/>
      <c r="H42" s="544">
        <f t="shared" si="1"/>
        <v>0</v>
      </c>
    </row>
    <row r="43" spans="1:8">
      <c r="A43" s="484">
        <v>22</v>
      </c>
      <c r="B43" s="516" t="s">
        <v>130</v>
      </c>
      <c r="C43" s="480">
        <v>222744.21</v>
      </c>
      <c r="D43" s="480">
        <v>88587.35</v>
      </c>
      <c r="E43" s="541">
        <f t="shared" si="0"/>
        <v>311331.56</v>
      </c>
      <c r="F43" s="480">
        <v>345782.1</v>
      </c>
      <c r="G43" s="480">
        <v>120477.27</v>
      </c>
      <c r="H43" s="544">
        <f t="shared" si="1"/>
        <v>466259.37</v>
      </c>
    </row>
    <row r="44" spans="1:8">
      <c r="A44" s="484">
        <v>23</v>
      </c>
      <c r="B44" s="516" t="s">
        <v>131</v>
      </c>
      <c r="C44" s="480">
        <v>16702.34</v>
      </c>
      <c r="D44" s="480"/>
      <c r="E44" s="541">
        <f t="shared" si="0"/>
        <v>16702.34</v>
      </c>
      <c r="F44" s="480">
        <v>21863.45</v>
      </c>
      <c r="G44" s="480"/>
      <c r="H44" s="544">
        <f t="shared" si="1"/>
        <v>21863.45</v>
      </c>
    </row>
    <row r="45" spans="1:8">
      <c r="A45" s="484">
        <v>24</v>
      </c>
      <c r="B45" s="479" t="s">
        <v>132</v>
      </c>
      <c r="C45" s="545">
        <f>C34+C37+C38+C39+C40+C41+C42+C43+C44</f>
        <v>1431128.4000000001</v>
      </c>
      <c r="D45" s="545">
        <f>D34+D37+D38+D39+D40+D41+D42+D43+D44</f>
        <v>114950.59000000001</v>
      </c>
      <c r="E45" s="541">
        <f t="shared" si="0"/>
        <v>1546078.9900000002</v>
      </c>
      <c r="F45" s="545">
        <f>F34+F37+F38+F39+F40+F41+F42+F43+F44</f>
        <v>1162239.6300000001</v>
      </c>
      <c r="G45" s="545">
        <f>G34+G37+G38+G39+G40+G41+G42+G43+G44</f>
        <v>157830.29999999999</v>
      </c>
      <c r="H45" s="544">
        <f t="shared" si="1"/>
        <v>1320069.9300000002</v>
      </c>
    </row>
    <row r="46" spans="1:8">
      <c r="A46" s="484"/>
      <c r="B46" s="483" t="s">
        <v>133</v>
      </c>
      <c r="C46" s="480"/>
      <c r="D46" s="480"/>
      <c r="E46" s="480"/>
      <c r="F46" s="480"/>
      <c r="G46" s="480"/>
      <c r="H46" s="475"/>
    </row>
    <row r="47" spans="1:8">
      <c r="A47" s="484">
        <v>25</v>
      </c>
      <c r="B47" s="516" t="s">
        <v>134</v>
      </c>
      <c r="C47" s="480">
        <v>218819.73</v>
      </c>
      <c r="D47" s="480">
        <v>254547.49</v>
      </c>
      <c r="E47" s="541">
        <f t="shared" si="0"/>
        <v>473367.22</v>
      </c>
      <c r="F47" s="480">
        <v>208363.98</v>
      </c>
      <c r="G47" s="480">
        <v>251770.52</v>
      </c>
      <c r="H47" s="544">
        <f t="shared" si="1"/>
        <v>460134.5</v>
      </c>
    </row>
    <row r="48" spans="1:8">
      <c r="A48" s="484">
        <v>26</v>
      </c>
      <c r="B48" s="516" t="s">
        <v>135</v>
      </c>
      <c r="C48" s="480">
        <v>1593443.04</v>
      </c>
      <c r="D48" s="480">
        <v>1329.38</v>
      </c>
      <c r="E48" s="541">
        <f t="shared" si="0"/>
        <v>1594772.42</v>
      </c>
      <c r="F48" s="480">
        <v>896423.96</v>
      </c>
      <c r="G48" s="480">
        <v>491.44</v>
      </c>
      <c r="H48" s="544">
        <f t="shared" si="1"/>
        <v>896915.39999999991</v>
      </c>
    </row>
    <row r="49" spans="1:9">
      <c r="A49" s="484">
        <v>27</v>
      </c>
      <c r="B49" s="516" t="s">
        <v>136</v>
      </c>
      <c r="C49" s="480">
        <v>3649659.27</v>
      </c>
      <c r="D49" s="480">
        <v>0</v>
      </c>
      <c r="E49" s="541">
        <f t="shared" si="0"/>
        <v>3649659.27</v>
      </c>
      <c r="F49" s="480">
        <v>3887717.56</v>
      </c>
      <c r="G49" s="480">
        <v>0</v>
      </c>
      <c r="H49" s="544">
        <f t="shared" si="1"/>
        <v>3887717.56</v>
      </c>
    </row>
    <row r="50" spans="1:9">
      <c r="A50" s="484">
        <v>28</v>
      </c>
      <c r="B50" s="516" t="s">
        <v>271</v>
      </c>
      <c r="C50" s="480">
        <v>3256.4</v>
      </c>
      <c r="D50" s="480">
        <v>0</v>
      </c>
      <c r="E50" s="541">
        <f t="shared" si="0"/>
        <v>3256.4</v>
      </c>
      <c r="F50" s="480">
        <v>2260.0700000000002</v>
      </c>
      <c r="G50" s="480">
        <v>0</v>
      </c>
      <c r="H50" s="544">
        <f t="shared" si="1"/>
        <v>2260.0700000000002</v>
      </c>
    </row>
    <row r="51" spans="1:9">
      <c r="A51" s="484">
        <v>29</v>
      </c>
      <c r="B51" s="516" t="s">
        <v>137</v>
      </c>
      <c r="C51" s="480">
        <v>1370242.12</v>
      </c>
      <c r="D51" s="480">
        <v>0</v>
      </c>
      <c r="E51" s="541">
        <f t="shared" si="0"/>
        <v>1370242.12</v>
      </c>
      <c r="F51" s="480">
        <v>1538543.99</v>
      </c>
      <c r="G51" s="480">
        <v>0</v>
      </c>
      <c r="H51" s="544">
        <f t="shared" si="1"/>
        <v>1538543.99</v>
      </c>
    </row>
    <row r="52" spans="1:9">
      <c r="A52" s="484">
        <v>30</v>
      </c>
      <c r="B52" s="516" t="s">
        <v>138</v>
      </c>
      <c r="C52" s="480">
        <v>408783.64</v>
      </c>
      <c r="D52" s="480"/>
      <c r="E52" s="541">
        <f t="shared" si="0"/>
        <v>408783.64</v>
      </c>
      <c r="F52" s="480">
        <v>376383.66</v>
      </c>
      <c r="G52" s="480"/>
      <c r="H52" s="544">
        <f t="shared" si="1"/>
        <v>376383.66</v>
      </c>
    </row>
    <row r="53" spans="1:9">
      <c r="A53" s="484">
        <v>31</v>
      </c>
      <c r="B53" s="479" t="s">
        <v>139</v>
      </c>
      <c r="C53" s="545">
        <f>C47+C48+C49+C50+C51+C52</f>
        <v>7244204.2000000002</v>
      </c>
      <c r="D53" s="545">
        <f>D47+D48+D49+D50+D51+D52</f>
        <v>255876.87</v>
      </c>
      <c r="E53" s="541">
        <f t="shared" si="0"/>
        <v>7500081.0700000003</v>
      </c>
      <c r="F53" s="545">
        <f>F47+F48+F49+F50+F51+F52</f>
        <v>6909693.2200000007</v>
      </c>
      <c r="G53" s="545">
        <f>G47+G48+G49+G50+G51+G52</f>
        <v>252261.96</v>
      </c>
      <c r="H53" s="544">
        <f t="shared" si="1"/>
        <v>7161955.1800000006</v>
      </c>
    </row>
    <row r="54" spans="1:9">
      <c r="A54" s="484">
        <v>32</v>
      </c>
      <c r="B54" s="479" t="s">
        <v>140</v>
      </c>
      <c r="C54" s="545">
        <f>C45-C53</f>
        <v>-5813075.7999999998</v>
      </c>
      <c r="D54" s="545">
        <f>D45-D53</f>
        <v>-140926.27999999997</v>
      </c>
      <c r="E54" s="541">
        <f t="shared" si="0"/>
        <v>-5954002.0800000001</v>
      </c>
      <c r="F54" s="545">
        <f>F45-F53</f>
        <v>-5747453.5900000008</v>
      </c>
      <c r="G54" s="545">
        <f>G45-G53</f>
        <v>-94431.66</v>
      </c>
      <c r="H54" s="544">
        <f t="shared" si="1"/>
        <v>-5841885.2500000009</v>
      </c>
    </row>
    <row r="55" spans="1:9">
      <c r="A55" s="484"/>
      <c r="B55" s="483"/>
      <c r="C55" s="478"/>
      <c r="D55" s="478"/>
      <c r="E55" s="478"/>
      <c r="F55" s="478"/>
      <c r="G55" s="478"/>
      <c r="H55" s="477"/>
    </row>
    <row r="56" spans="1:9">
      <c r="A56" s="484">
        <v>33</v>
      </c>
      <c r="B56" s="479" t="s">
        <v>141</v>
      </c>
      <c r="C56" s="545">
        <f>C31+C54</f>
        <v>-2381341.0099999988</v>
      </c>
      <c r="D56" s="545">
        <f>D31+D54</f>
        <v>1508238.3199999996</v>
      </c>
      <c r="E56" s="541">
        <f t="shared" si="0"/>
        <v>-873102.68999999925</v>
      </c>
      <c r="F56" s="545">
        <f>F31+F54</f>
        <v>-3153145.580000001</v>
      </c>
      <c r="G56" s="545">
        <f>G31+G54</f>
        <v>1692703.8999999997</v>
      </c>
      <c r="H56" s="544">
        <f t="shared" si="1"/>
        <v>-1460441.6800000013</v>
      </c>
    </row>
    <row r="57" spans="1:9">
      <c r="A57" s="484"/>
      <c r="B57" s="483"/>
      <c r="C57" s="478"/>
      <c r="D57" s="478"/>
      <c r="E57" s="478"/>
      <c r="F57" s="478"/>
      <c r="G57" s="478"/>
      <c r="H57" s="477"/>
    </row>
    <row r="58" spans="1:9">
      <c r="A58" s="484">
        <v>34</v>
      </c>
      <c r="B58" s="516" t="s">
        <v>142</v>
      </c>
      <c r="C58" s="480">
        <v>442509.92</v>
      </c>
      <c r="D58" s="480">
        <v>0</v>
      </c>
      <c r="E58" s="541">
        <f t="shared" si="0"/>
        <v>442509.92</v>
      </c>
      <c r="F58" s="480">
        <v>147383.25</v>
      </c>
      <c r="G58" s="480">
        <v>0</v>
      </c>
      <c r="H58" s="544">
        <f t="shared" si="1"/>
        <v>147383.25</v>
      </c>
    </row>
    <row r="59" spans="1:9" s="539" customFormat="1">
      <c r="A59" s="484">
        <v>35</v>
      </c>
      <c r="B59" s="476" t="s">
        <v>143</v>
      </c>
      <c r="C59" s="474"/>
      <c r="D59" s="474">
        <v>0</v>
      </c>
      <c r="E59" s="547">
        <f t="shared" si="0"/>
        <v>0</v>
      </c>
      <c r="F59" s="473"/>
      <c r="G59" s="473">
        <v>0</v>
      </c>
      <c r="H59" s="548">
        <f t="shared" si="1"/>
        <v>0</v>
      </c>
      <c r="I59" s="538"/>
    </row>
    <row r="60" spans="1:9">
      <c r="A60" s="484">
        <v>36</v>
      </c>
      <c r="B60" s="516" t="s">
        <v>144</v>
      </c>
      <c r="C60" s="480">
        <v>45696.11</v>
      </c>
      <c r="D60" s="480"/>
      <c r="E60" s="541">
        <f t="shared" si="0"/>
        <v>45696.11</v>
      </c>
      <c r="F60" s="480">
        <v>-282482.13</v>
      </c>
      <c r="G60" s="480"/>
      <c r="H60" s="544">
        <f t="shared" si="1"/>
        <v>-282482.13</v>
      </c>
    </row>
    <row r="61" spans="1:9">
      <c r="A61" s="484">
        <v>37</v>
      </c>
      <c r="B61" s="479" t="s">
        <v>145</v>
      </c>
      <c r="C61" s="545">
        <f>C58+C59+C60</f>
        <v>488206.02999999997</v>
      </c>
      <c r="D61" s="545">
        <f>D58+D59+D60</f>
        <v>0</v>
      </c>
      <c r="E61" s="541">
        <f t="shared" si="0"/>
        <v>488206.02999999997</v>
      </c>
      <c r="F61" s="545">
        <f>F58+F59+F60</f>
        <v>-135098.88</v>
      </c>
      <c r="G61" s="545">
        <f>G58+G59+G60</f>
        <v>0</v>
      </c>
      <c r="H61" s="544">
        <f t="shared" si="1"/>
        <v>-135098.88</v>
      </c>
    </row>
    <row r="62" spans="1:9">
      <c r="A62" s="484"/>
      <c r="B62" s="472"/>
      <c r="C62" s="480"/>
      <c r="D62" s="480"/>
      <c r="E62" s="480"/>
      <c r="F62" s="480"/>
      <c r="G62" s="480"/>
      <c r="H62" s="475"/>
    </row>
    <row r="63" spans="1:9">
      <c r="A63" s="484">
        <v>38</v>
      </c>
      <c r="B63" s="471" t="s">
        <v>272</v>
      </c>
      <c r="C63" s="545">
        <f>C56-C61</f>
        <v>-2869547.0399999986</v>
      </c>
      <c r="D63" s="545">
        <f>D56-D61</f>
        <v>1508238.3199999996</v>
      </c>
      <c r="E63" s="541">
        <f t="shared" si="0"/>
        <v>-1361308.719999999</v>
      </c>
      <c r="F63" s="545">
        <f>F56-F61</f>
        <v>-3018046.7000000011</v>
      </c>
      <c r="G63" s="545">
        <f>G56-G61</f>
        <v>1692703.8999999997</v>
      </c>
      <c r="H63" s="544">
        <f t="shared" si="1"/>
        <v>-1325342.8000000014</v>
      </c>
    </row>
    <row r="64" spans="1:9">
      <c r="A64" s="488">
        <v>39</v>
      </c>
      <c r="B64" s="516" t="s">
        <v>146</v>
      </c>
      <c r="C64" s="470"/>
      <c r="D64" s="470"/>
      <c r="E64" s="541">
        <f t="shared" si="0"/>
        <v>0</v>
      </c>
      <c r="F64" s="470"/>
      <c r="G64" s="470"/>
      <c r="H64" s="544">
        <f t="shared" si="1"/>
        <v>0</v>
      </c>
    </row>
    <row r="65" spans="1:8">
      <c r="A65" s="484">
        <v>40</v>
      </c>
      <c r="B65" s="479" t="s">
        <v>147</v>
      </c>
      <c r="C65" s="545">
        <f>C63-C64</f>
        <v>-2869547.0399999986</v>
      </c>
      <c r="D65" s="545">
        <f>D63-D64</f>
        <v>1508238.3199999996</v>
      </c>
      <c r="E65" s="541">
        <f t="shared" si="0"/>
        <v>-1361308.719999999</v>
      </c>
      <c r="F65" s="545">
        <f>F63-F64</f>
        <v>-3018046.7000000011</v>
      </c>
      <c r="G65" s="545">
        <f>G63-G64</f>
        <v>1692703.8999999997</v>
      </c>
      <c r="H65" s="544">
        <f t="shared" si="1"/>
        <v>-1325342.8000000014</v>
      </c>
    </row>
    <row r="66" spans="1:8">
      <c r="A66" s="488">
        <v>41</v>
      </c>
      <c r="B66" s="516" t="s">
        <v>148</v>
      </c>
      <c r="C66" s="470">
        <v>0</v>
      </c>
      <c r="D66" s="470">
        <v>0</v>
      </c>
      <c r="E66" s="541">
        <f t="shared" si="0"/>
        <v>0</v>
      </c>
      <c r="F66" s="470">
        <v>43365.18</v>
      </c>
      <c r="G66" s="470">
        <v>0</v>
      </c>
      <c r="H66" s="544">
        <f t="shared" si="1"/>
        <v>43365.18</v>
      </c>
    </row>
    <row r="67" spans="1:8" ht="15" thickBot="1">
      <c r="A67" s="469">
        <v>42</v>
      </c>
      <c r="B67" s="468" t="s">
        <v>149</v>
      </c>
      <c r="C67" s="549">
        <f>C65+C66</f>
        <v>-2869547.0399999986</v>
      </c>
      <c r="D67" s="549">
        <f>D65+D66</f>
        <v>1508238.3199999996</v>
      </c>
      <c r="E67" s="543">
        <f t="shared" si="0"/>
        <v>-1361308.719999999</v>
      </c>
      <c r="F67" s="549">
        <f>F65+F66</f>
        <v>-2974681.5200000009</v>
      </c>
      <c r="G67" s="549">
        <f>G65+G66</f>
        <v>1692703.8999999997</v>
      </c>
      <c r="H67" s="550">
        <f t="shared" si="1"/>
        <v>-1281977.6200000013</v>
      </c>
    </row>
  </sheetData>
  <mergeCells count="2">
    <mergeCell ref="C5:E5"/>
    <mergeCell ref="F5:H5"/>
  </mergeCells>
  <pageMargins left="0.7" right="0.7" top="0.75" bottom="0.75" header="0.3" footer="0.3"/>
  <pageSetup paperSize="9" orientation="portrait" r:id="rId1"/>
  <headerFooter>
    <oddFooter>&amp;C_x000D_&amp;1#&amp;"Calibri"&amp;10&amp;K000000 C1 - FOR 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3"/>
  <sheetViews>
    <sheetView topLeftCell="A16" zoomScale="80" zoomScaleNormal="80" workbookViewId="0">
      <selection activeCell="C7" sqref="C7:H52"/>
    </sheetView>
  </sheetViews>
  <sheetFormatPr defaultRowHeight="14.5"/>
  <cols>
    <col min="1" max="1" width="9.54296875" bestFit="1" customWidth="1"/>
    <col min="2" max="2" width="72.36328125" customWidth="1"/>
    <col min="3" max="3" width="12.6328125" style="520" customWidth="1"/>
    <col min="4" max="5" width="14.36328125" style="520" bestFit="1" customWidth="1"/>
    <col min="6" max="6" width="12.6328125" style="520" customWidth="1"/>
    <col min="7" max="8" width="14.36328125" style="520" bestFit="1" customWidth="1"/>
  </cols>
  <sheetData>
    <row r="1" spans="1:8">
      <c r="A1" s="513" t="s">
        <v>189</v>
      </c>
      <c r="B1" s="577" t="str">
        <f>Info!C2</f>
        <v>სს " პაშა ბანკი საქართველო"</v>
      </c>
    </row>
    <row r="2" spans="1:8">
      <c r="A2" s="513" t="s">
        <v>190</v>
      </c>
      <c r="B2" s="635">
        <f>'1. key ratios'!B2</f>
        <v>44651</v>
      </c>
    </row>
    <row r="3" spans="1:8">
      <c r="A3" s="2"/>
    </row>
    <row r="4" spans="1:8" ht="15" thickBot="1">
      <c r="A4" s="2" t="s">
        <v>331</v>
      </c>
      <c r="B4" s="2"/>
      <c r="C4" s="467"/>
      <c r="D4" s="467"/>
      <c r="E4" s="467"/>
      <c r="F4" s="467"/>
      <c r="G4" s="467"/>
      <c r="H4" s="466" t="s">
        <v>94</v>
      </c>
    </row>
    <row r="5" spans="1:8">
      <c r="A5" s="758" t="s">
        <v>27</v>
      </c>
      <c r="B5" s="760" t="s">
        <v>245</v>
      </c>
      <c r="C5" s="762" t="s">
        <v>195</v>
      </c>
      <c r="D5" s="762"/>
      <c r="E5" s="762"/>
      <c r="F5" s="762" t="s">
        <v>196</v>
      </c>
      <c r="G5" s="762"/>
      <c r="H5" s="763"/>
    </row>
    <row r="6" spans="1:8">
      <c r="A6" s="759"/>
      <c r="B6" s="761"/>
      <c r="C6" s="505" t="s">
        <v>28</v>
      </c>
      <c r="D6" s="505" t="s">
        <v>95</v>
      </c>
      <c r="E6" s="505" t="s">
        <v>69</v>
      </c>
      <c r="F6" s="505" t="s">
        <v>28</v>
      </c>
      <c r="G6" s="505" t="s">
        <v>95</v>
      </c>
      <c r="H6" s="504" t="s">
        <v>69</v>
      </c>
    </row>
    <row r="7" spans="1:8" s="3" customFormat="1">
      <c r="A7" s="149">
        <v>1</v>
      </c>
      <c r="B7" s="150" t="s">
        <v>367</v>
      </c>
      <c r="C7" s="501">
        <v>38700258.099999994</v>
      </c>
      <c r="D7" s="501">
        <v>19633155.126199998</v>
      </c>
      <c r="E7" s="465">
        <f>C7+D7</f>
        <v>58333413.226199992</v>
      </c>
      <c r="F7" s="501">
        <v>33820809.090000004</v>
      </c>
      <c r="G7" s="501">
        <v>28304865.923299998</v>
      </c>
      <c r="H7" s="500">
        <f t="shared" ref="H7:H53" si="0">F7+G7</f>
        <v>62125675.013300002</v>
      </c>
    </row>
    <row r="8" spans="1:8" s="3" customFormat="1">
      <c r="A8" s="149">
        <v>1.1000000000000001</v>
      </c>
      <c r="B8" s="151" t="s">
        <v>276</v>
      </c>
      <c r="C8" s="501">
        <v>11320169.109999999</v>
      </c>
      <c r="D8" s="501">
        <v>13273178.1351</v>
      </c>
      <c r="E8" s="465">
        <f t="shared" ref="E8:E53" si="1">C8+D8</f>
        <v>24593347.245099999</v>
      </c>
      <c r="F8" s="501">
        <v>17576341.420000002</v>
      </c>
      <c r="G8" s="501">
        <v>14826644.387800001</v>
      </c>
      <c r="H8" s="500">
        <f t="shared" si="0"/>
        <v>32402985.807800002</v>
      </c>
    </row>
    <row r="9" spans="1:8" s="3" customFormat="1">
      <c r="A9" s="149">
        <v>1.2</v>
      </c>
      <c r="B9" s="151" t="s">
        <v>277</v>
      </c>
      <c r="C9" s="501"/>
      <c r="D9" s="501"/>
      <c r="E9" s="465">
        <f t="shared" si="1"/>
        <v>0</v>
      </c>
      <c r="F9" s="501"/>
      <c r="G9" s="501"/>
      <c r="H9" s="500">
        <f t="shared" si="0"/>
        <v>0</v>
      </c>
    </row>
    <row r="10" spans="1:8" s="3" customFormat="1">
      <c r="A10" s="149">
        <v>1.3</v>
      </c>
      <c r="B10" s="151" t="s">
        <v>278</v>
      </c>
      <c r="C10" s="501">
        <v>27380088.989999998</v>
      </c>
      <c r="D10" s="501">
        <v>6359976.9911000002</v>
      </c>
      <c r="E10" s="465">
        <f t="shared" si="1"/>
        <v>33740065.9811</v>
      </c>
      <c r="F10" s="501">
        <v>16244467.67</v>
      </c>
      <c r="G10" s="501">
        <v>13478221.535499999</v>
      </c>
      <c r="H10" s="500">
        <f t="shared" si="0"/>
        <v>29722689.205499999</v>
      </c>
    </row>
    <row r="11" spans="1:8" s="3" customFormat="1">
      <c r="A11" s="149">
        <v>1.4</v>
      </c>
      <c r="B11" s="151" t="s">
        <v>279</v>
      </c>
      <c r="C11" s="501"/>
      <c r="D11" s="501"/>
      <c r="E11" s="465">
        <f t="shared" si="1"/>
        <v>0</v>
      </c>
      <c r="F11" s="501"/>
      <c r="G11" s="501"/>
      <c r="H11" s="500">
        <f t="shared" si="0"/>
        <v>0</v>
      </c>
    </row>
    <row r="12" spans="1:8" s="3" customFormat="1" ht="29.25" customHeight="1">
      <c r="A12" s="149">
        <v>2</v>
      </c>
      <c r="B12" s="150" t="s">
        <v>280</v>
      </c>
      <c r="C12" s="501"/>
      <c r="D12" s="501"/>
      <c r="E12" s="465">
        <f t="shared" si="1"/>
        <v>0</v>
      </c>
      <c r="F12" s="501"/>
      <c r="G12" s="501"/>
      <c r="H12" s="500">
        <f t="shared" si="0"/>
        <v>0</v>
      </c>
    </row>
    <row r="13" spans="1:8" s="3" customFormat="1" ht="26">
      <c r="A13" s="149">
        <v>3</v>
      </c>
      <c r="B13" s="150" t="s">
        <v>281</v>
      </c>
      <c r="C13" s="501">
        <v>0</v>
      </c>
      <c r="D13" s="501">
        <v>0</v>
      </c>
      <c r="E13" s="465">
        <f t="shared" si="1"/>
        <v>0</v>
      </c>
      <c r="F13" s="501">
        <v>0</v>
      </c>
      <c r="G13" s="501">
        <v>0</v>
      </c>
      <c r="H13" s="500">
        <f t="shared" si="0"/>
        <v>0</v>
      </c>
    </row>
    <row r="14" spans="1:8" s="3" customFormat="1">
      <c r="A14" s="149">
        <v>3.1</v>
      </c>
      <c r="B14" s="151" t="s">
        <v>282</v>
      </c>
      <c r="C14" s="501"/>
      <c r="D14" s="501"/>
      <c r="E14" s="465">
        <f t="shared" si="1"/>
        <v>0</v>
      </c>
      <c r="F14" s="501"/>
      <c r="G14" s="501"/>
      <c r="H14" s="500">
        <f t="shared" si="0"/>
        <v>0</v>
      </c>
    </row>
    <row r="15" spans="1:8" s="3" customFormat="1">
      <c r="A15" s="149">
        <v>3.2</v>
      </c>
      <c r="B15" s="151" t="s">
        <v>283</v>
      </c>
      <c r="C15" s="501"/>
      <c r="D15" s="501"/>
      <c r="E15" s="465">
        <f t="shared" si="1"/>
        <v>0</v>
      </c>
      <c r="F15" s="501"/>
      <c r="G15" s="501"/>
      <c r="H15" s="500">
        <f t="shared" si="0"/>
        <v>0</v>
      </c>
    </row>
    <row r="16" spans="1:8" s="3" customFormat="1">
      <c r="A16" s="149">
        <v>4</v>
      </c>
      <c r="B16" s="150" t="s">
        <v>284</v>
      </c>
      <c r="C16" s="501">
        <v>30719683.625299998</v>
      </c>
      <c r="D16" s="501">
        <v>324690088.86259997</v>
      </c>
      <c r="E16" s="465">
        <f t="shared" si="1"/>
        <v>355409772.48789996</v>
      </c>
      <c r="F16" s="501">
        <v>35623104.747400001</v>
      </c>
      <c r="G16" s="501">
        <v>377081538.3664</v>
      </c>
      <c r="H16" s="500">
        <f t="shared" si="0"/>
        <v>412704643.11379999</v>
      </c>
    </row>
    <row r="17" spans="1:12" s="3" customFormat="1">
      <c r="A17" s="149">
        <v>4.0999999999999996</v>
      </c>
      <c r="B17" s="151" t="s">
        <v>285</v>
      </c>
      <c r="C17" s="501">
        <v>27917842.655299999</v>
      </c>
      <c r="D17" s="501">
        <v>309358829.27219999</v>
      </c>
      <c r="E17" s="465">
        <f t="shared" si="1"/>
        <v>337276671.92750001</v>
      </c>
      <c r="F17" s="501">
        <v>32166420.9474</v>
      </c>
      <c r="G17" s="501">
        <v>361812981.1505</v>
      </c>
      <c r="H17" s="500">
        <f t="shared" si="0"/>
        <v>393979402.09789997</v>
      </c>
    </row>
    <row r="18" spans="1:12" s="3" customFormat="1">
      <c r="A18" s="149">
        <v>4.2</v>
      </c>
      <c r="B18" s="151" t="s">
        <v>286</v>
      </c>
      <c r="C18" s="501">
        <v>2801840.97</v>
      </c>
      <c r="D18" s="501">
        <v>15331259.590399999</v>
      </c>
      <c r="E18" s="465">
        <f t="shared" si="1"/>
        <v>18133100.560399998</v>
      </c>
      <c r="F18" s="501">
        <v>3456683.8</v>
      </c>
      <c r="G18" s="501">
        <v>15268557.2159</v>
      </c>
      <c r="H18" s="500">
        <f t="shared" si="0"/>
        <v>18725241.015900001</v>
      </c>
    </row>
    <row r="19" spans="1:12" s="3" customFormat="1" ht="26">
      <c r="A19" s="149">
        <v>5</v>
      </c>
      <c r="B19" s="150" t="s">
        <v>287</v>
      </c>
      <c r="C19" s="501">
        <v>98660638.900599867</v>
      </c>
      <c r="D19" s="501">
        <v>1129198693.1294</v>
      </c>
      <c r="E19" s="465">
        <f t="shared" si="1"/>
        <v>1227859332.03</v>
      </c>
      <c r="F19" s="501">
        <v>84910220.390300006</v>
      </c>
      <c r="G19" s="501">
        <v>1116804613.6596999</v>
      </c>
      <c r="H19" s="500">
        <f t="shared" si="0"/>
        <v>1201714834.05</v>
      </c>
      <c r="L19" s="662"/>
    </row>
    <row r="20" spans="1:12" s="3" customFormat="1">
      <c r="A20" s="149">
        <v>5.0999999999999996</v>
      </c>
      <c r="B20" s="151" t="s">
        <v>288</v>
      </c>
      <c r="C20" s="501">
        <v>2236204.9300000002</v>
      </c>
      <c r="D20" s="501">
        <v>6190622.7794000003</v>
      </c>
      <c r="E20" s="465">
        <f t="shared" si="1"/>
        <v>8426827.7094000001</v>
      </c>
      <c r="F20" s="501">
        <v>8190251.46</v>
      </c>
      <c r="G20" s="501">
        <v>11426361.8025</v>
      </c>
      <c r="H20" s="500">
        <f t="shared" si="0"/>
        <v>19616613.262499999</v>
      </c>
    </row>
    <row r="21" spans="1:12" s="3" customFormat="1">
      <c r="A21" s="149">
        <v>5.2</v>
      </c>
      <c r="B21" s="151" t="s">
        <v>289</v>
      </c>
      <c r="C21" s="501"/>
      <c r="D21" s="501"/>
      <c r="E21" s="465">
        <f t="shared" si="1"/>
        <v>0</v>
      </c>
      <c r="F21" s="501"/>
      <c r="G21" s="501"/>
      <c r="H21" s="500">
        <f t="shared" si="0"/>
        <v>0</v>
      </c>
    </row>
    <row r="22" spans="1:12" s="3" customFormat="1">
      <c r="A22" s="149">
        <v>5.3</v>
      </c>
      <c r="B22" s="151" t="s">
        <v>290</v>
      </c>
      <c r="C22" s="501">
        <v>37655876.449900001</v>
      </c>
      <c r="D22" s="501">
        <v>988746422.65849996</v>
      </c>
      <c r="E22" s="465">
        <f t="shared" si="1"/>
        <v>1026402299.1084</v>
      </c>
      <c r="F22" s="501">
        <v>38789450.450100005</v>
      </c>
      <c r="G22" s="501">
        <v>1065695926.0479999</v>
      </c>
      <c r="H22" s="500">
        <f t="shared" si="0"/>
        <v>1104485376.4980998</v>
      </c>
    </row>
    <row r="23" spans="1:12" s="3" customFormat="1">
      <c r="A23" s="149" t="s">
        <v>291</v>
      </c>
      <c r="B23" s="152" t="s">
        <v>292</v>
      </c>
      <c r="C23" s="501">
        <v>0</v>
      </c>
      <c r="D23" s="501">
        <v>45992290.165399998</v>
      </c>
      <c r="E23" s="465">
        <f t="shared" si="1"/>
        <v>45992290.165399998</v>
      </c>
      <c r="F23" s="501">
        <v>0</v>
      </c>
      <c r="G23" s="501">
        <v>75899510.101699993</v>
      </c>
      <c r="H23" s="500">
        <f t="shared" si="0"/>
        <v>75899510.101699993</v>
      </c>
    </row>
    <row r="24" spans="1:12" s="3" customFormat="1">
      <c r="A24" s="149" t="s">
        <v>293</v>
      </c>
      <c r="B24" s="152" t="s">
        <v>294</v>
      </c>
      <c r="C24" s="501">
        <v>3855876.45</v>
      </c>
      <c r="D24" s="501">
        <v>855302927.43139994</v>
      </c>
      <c r="E24" s="465">
        <f t="shared" si="1"/>
        <v>859158803.88139999</v>
      </c>
      <c r="F24" s="501">
        <v>3855876.45</v>
      </c>
      <c r="G24" s="501">
        <v>936219870.97459996</v>
      </c>
      <c r="H24" s="500">
        <f t="shared" si="0"/>
        <v>940075747.42460001</v>
      </c>
    </row>
    <row r="25" spans="1:12" s="3" customFormat="1">
      <c r="A25" s="149" t="s">
        <v>295</v>
      </c>
      <c r="B25" s="153" t="s">
        <v>296</v>
      </c>
      <c r="C25" s="501">
        <v>0</v>
      </c>
      <c r="D25" s="501">
        <v>3497336.01</v>
      </c>
      <c r="E25" s="465">
        <f t="shared" si="1"/>
        <v>3497336.01</v>
      </c>
      <c r="F25" s="501">
        <v>0</v>
      </c>
      <c r="G25" s="501">
        <v>3773450.8</v>
      </c>
      <c r="H25" s="500">
        <f t="shared" si="0"/>
        <v>3773450.8</v>
      </c>
    </row>
    <row r="26" spans="1:12" s="3" customFormat="1">
      <c r="A26" s="149" t="s">
        <v>297</v>
      </c>
      <c r="B26" s="152" t="s">
        <v>298</v>
      </c>
      <c r="C26" s="501">
        <v>0</v>
      </c>
      <c r="D26" s="501">
        <v>44835311.371299997</v>
      </c>
      <c r="E26" s="465">
        <f t="shared" si="1"/>
        <v>44835311.371299997</v>
      </c>
      <c r="F26" s="501">
        <v>0</v>
      </c>
      <c r="G26" s="501">
        <v>40313851.420000002</v>
      </c>
      <c r="H26" s="500">
        <f t="shared" si="0"/>
        <v>40313851.420000002</v>
      </c>
    </row>
    <row r="27" spans="1:12" s="3" customFormat="1">
      <c r="A27" s="149" t="s">
        <v>299</v>
      </c>
      <c r="B27" s="152" t="s">
        <v>300</v>
      </c>
      <c r="C27" s="501">
        <v>33799999.999899998</v>
      </c>
      <c r="D27" s="501">
        <v>39118557.680399999</v>
      </c>
      <c r="E27" s="465">
        <f t="shared" si="1"/>
        <v>72918557.680299997</v>
      </c>
      <c r="F27" s="501">
        <v>34933574.000100002</v>
      </c>
      <c r="G27" s="501">
        <v>9489242.7517000008</v>
      </c>
      <c r="H27" s="500">
        <f t="shared" si="0"/>
        <v>44422816.751800001</v>
      </c>
    </row>
    <row r="28" spans="1:12" s="3" customFormat="1">
      <c r="A28" s="149">
        <v>5.4</v>
      </c>
      <c r="B28" s="151" t="s">
        <v>301</v>
      </c>
      <c r="C28" s="501">
        <v>6308546.0199999996</v>
      </c>
      <c r="D28" s="501">
        <v>115653773.2594</v>
      </c>
      <c r="E28" s="465">
        <f t="shared" si="1"/>
        <v>121962319.27939999</v>
      </c>
      <c r="F28" s="501">
        <v>1308546.02</v>
      </c>
      <c r="G28" s="501">
        <v>19047973.293099999</v>
      </c>
      <c r="H28" s="500">
        <f t="shared" si="0"/>
        <v>20356519.313099999</v>
      </c>
    </row>
    <row r="29" spans="1:12" s="3" customFormat="1">
      <c r="A29" s="149">
        <v>5.5</v>
      </c>
      <c r="B29" s="151" t="s">
        <v>302</v>
      </c>
      <c r="C29" s="501">
        <v>0.05</v>
      </c>
      <c r="D29" s="501">
        <v>49.621400000000001</v>
      </c>
      <c r="E29" s="465">
        <f t="shared" si="1"/>
        <v>49.671399999999998</v>
      </c>
      <c r="F29" s="501">
        <v>0.05</v>
      </c>
      <c r="G29" s="501">
        <v>27.2941</v>
      </c>
      <c r="H29" s="500">
        <f t="shared" si="0"/>
        <v>27.344100000000001</v>
      </c>
    </row>
    <row r="30" spans="1:12" s="3" customFormat="1">
      <c r="A30" s="149">
        <v>5.6</v>
      </c>
      <c r="B30" s="151" t="s">
        <v>303</v>
      </c>
      <c r="C30" s="501"/>
      <c r="D30" s="501"/>
      <c r="E30" s="465">
        <f t="shared" si="1"/>
        <v>0</v>
      </c>
      <c r="F30" s="501"/>
      <c r="G30" s="501"/>
      <c r="H30" s="500">
        <f t="shared" si="0"/>
        <v>0</v>
      </c>
    </row>
    <row r="31" spans="1:12" s="3" customFormat="1">
      <c r="A31" s="149">
        <v>5.7</v>
      </c>
      <c r="B31" s="151" t="s">
        <v>304</v>
      </c>
      <c r="C31" s="501">
        <v>52460011.450699873</v>
      </c>
      <c r="D31" s="501">
        <v>18607824.810699999</v>
      </c>
      <c r="E31" s="465">
        <f t="shared" si="1"/>
        <v>71067836.261399865</v>
      </c>
      <c r="F31" s="501">
        <v>36621972.4102</v>
      </c>
      <c r="G31" s="501">
        <v>20634325.222000111</v>
      </c>
      <c r="H31" s="500">
        <f t="shared" si="0"/>
        <v>57256297.632200107</v>
      </c>
    </row>
    <row r="32" spans="1:12" s="3" customFormat="1">
      <c r="A32" s="149">
        <v>6</v>
      </c>
      <c r="B32" s="150" t="s">
        <v>305</v>
      </c>
      <c r="C32" s="501">
        <v>28548605.829999998</v>
      </c>
      <c r="D32" s="501">
        <v>132994240.06820001</v>
      </c>
      <c r="E32" s="465">
        <f t="shared" si="1"/>
        <v>161542845.89820001</v>
      </c>
      <c r="F32" s="501">
        <v>19814261.560000002</v>
      </c>
      <c r="G32" s="501">
        <v>212258314.62620002</v>
      </c>
      <c r="H32" s="500">
        <f t="shared" si="0"/>
        <v>232072576.18620002</v>
      </c>
    </row>
    <row r="33" spans="1:8" s="3" customFormat="1" ht="26">
      <c r="A33" s="149">
        <v>6.1</v>
      </c>
      <c r="B33" s="151" t="s">
        <v>368</v>
      </c>
      <c r="C33" s="501">
        <v>12475982</v>
      </c>
      <c r="D33" s="501">
        <v>68155120.033700004</v>
      </c>
      <c r="E33" s="465">
        <f t="shared" si="1"/>
        <v>80631102.033700004</v>
      </c>
      <c r="F33" s="501">
        <v>10961862.66</v>
      </c>
      <c r="G33" s="501">
        <v>104927892.62620001</v>
      </c>
      <c r="H33" s="500">
        <f t="shared" si="0"/>
        <v>115889755.2862</v>
      </c>
    </row>
    <row r="34" spans="1:8" s="3" customFormat="1" ht="26">
      <c r="A34" s="149">
        <v>6.2</v>
      </c>
      <c r="B34" s="151" t="s">
        <v>306</v>
      </c>
      <c r="C34" s="501">
        <v>16072623.83</v>
      </c>
      <c r="D34" s="501">
        <v>64839120.034500003</v>
      </c>
      <c r="E34" s="465">
        <f t="shared" si="1"/>
        <v>80911743.864500001</v>
      </c>
      <c r="F34" s="501">
        <v>8852398.9000000004</v>
      </c>
      <c r="G34" s="501">
        <v>107330422</v>
      </c>
      <c r="H34" s="500">
        <f t="shared" si="0"/>
        <v>116182820.90000001</v>
      </c>
    </row>
    <row r="35" spans="1:8" s="3" customFormat="1" ht="26">
      <c r="A35" s="149">
        <v>6.3</v>
      </c>
      <c r="B35" s="151" t="s">
        <v>307</v>
      </c>
      <c r="C35" s="501"/>
      <c r="D35" s="501"/>
      <c r="E35" s="465">
        <f t="shared" si="1"/>
        <v>0</v>
      </c>
      <c r="F35" s="501"/>
      <c r="G35" s="501"/>
      <c r="H35" s="500">
        <f t="shared" si="0"/>
        <v>0</v>
      </c>
    </row>
    <row r="36" spans="1:8" s="3" customFormat="1">
      <c r="A36" s="149">
        <v>6.4</v>
      </c>
      <c r="B36" s="151" t="s">
        <v>308</v>
      </c>
      <c r="C36" s="501"/>
      <c r="D36" s="501"/>
      <c r="E36" s="465">
        <f t="shared" si="1"/>
        <v>0</v>
      </c>
      <c r="F36" s="501"/>
      <c r="G36" s="501"/>
      <c r="H36" s="500">
        <f t="shared" si="0"/>
        <v>0</v>
      </c>
    </row>
    <row r="37" spans="1:8" s="3" customFormat="1">
      <c r="A37" s="149">
        <v>6.5</v>
      </c>
      <c r="B37" s="151" t="s">
        <v>309</v>
      </c>
      <c r="C37" s="501"/>
      <c r="D37" s="501"/>
      <c r="E37" s="465">
        <f t="shared" si="1"/>
        <v>0</v>
      </c>
      <c r="F37" s="501"/>
      <c r="G37" s="501"/>
      <c r="H37" s="500">
        <f t="shared" si="0"/>
        <v>0</v>
      </c>
    </row>
    <row r="38" spans="1:8" s="3" customFormat="1" ht="26">
      <c r="A38" s="149">
        <v>6.6</v>
      </c>
      <c r="B38" s="151" t="s">
        <v>310</v>
      </c>
      <c r="C38" s="501"/>
      <c r="D38" s="501"/>
      <c r="E38" s="465">
        <f t="shared" si="1"/>
        <v>0</v>
      </c>
      <c r="F38" s="501"/>
      <c r="G38" s="501"/>
      <c r="H38" s="500">
        <f t="shared" si="0"/>
        <v>0</v>
      </c>
    </row>
    <row r="39" spans="1:8" s="3" customFormat="1" ht="26">
      <c r="A39" s="149">
        <v>6.7</v>
      </c>
      <c r="B39" s="151" t="s">
        <v>311</v>
      </c>
      <c r="C39" s="501"/>
      <c r="D39" s="501"/>
      <c r="E39" s="465">
        <f t="shared" si="1"/>
        <v>0</v>
      </c>
      <c r="F39" s="501"/>
      <c r="G39" s="501"/>
      <c r="H39" s="500">
        <f t="shared" si="0"/>
        <v>0</v>
      </c>
    </row>
    <row r="40" spans="1:8" s="3" customFormat="1">
      <c r="A40" s="149">
        <v>7</v>
      </c>
      <c r="B40" s="150" t="s">
        <v>312</v>
      </c>
      <c r="C40" s="501">
        <v>3428148.9299999997</v>
      </c>
      <c r="D40" s="501">
        <v>4207192.7588999998</v>
      </c>
      <c r="E40" s="465">
        <f t="shared" si="1"/>
        <v>7635341.6888999995</v>
      </c>
      <c r="F40" s="501">
        <v>1332766.4300000002</v>
      </c>
      <c r="G40" s="501">
        <v>4193626.1702999999</v>
      </c>
      <c r="H40" s="500">
        <f t="shared" si="0"/>
        <v>5526392.6003</v>
      </c>
    </row>
    <row r="41" spans="1:8" s="3" customFormat="1" ht="26">
      <c r="A41" s="149">
        <v>7.1</v>
      </c>
      <c r="B41" s="151" t="s">
        <v>313</v>
      </c>
      <c r="C41" s="501">
        <v>390331.01</v>
      </c>
      <c r="D41" s="501">
        <v>0</v>
      </c>
      <c r="E41" s="465">
        <f t="shared" si="1"/>
        <v>390331.01</v>
      </c>
      <c r="F41" s="501"/>
      <c r="G41" s="501"/>
      <c r="H41" s="500">
        <f t="shared" si="0"/>
        <v>0</v>
      </c>
    </row>
    <row r="42" spans="1:8" s="3" customFormat="1" ht="26">
      <c r="A42" s="149">
        <v>7.2</v>
      </c>
      <c r="B42" s="151" t="s">
        <v>314</v>
      </c>
      <c r="C42" s="501">
        <v>446625.97</v>
      </c>
      <c r="D42" s="501">
        <v>1024235.5367000001</v>
      </c>
      <c r="E42" s="465">
        <f t="shared" si="1"/>
        <v>1470861.5067</v>
      </c>
      <c r="F42" s="501">
        <v>305739.44</v>
      </c>
      <c r="G42" s="501">
        <v>338237.51370000001</v>
      </c>
      <c r="H42" s="500">
        <f t="shared" si="0"/>
        <v>643976.95369999995</v>
      </c>
    </row>
    <row r="43" spans="1:8" s="3" customFormat="1" ht="26">
      <c r="A43" s="149">
        <v>7.3</v>
      </c>
      <c r="B43" s="151" t="s">
        <v>315</v>
      </c>
      <c r="C43" s="501">
        <v>1864457.55</v>
      </c>
      <c r="D43" s="501">
        <v>0</v>
      </c>
      <c r="E43" s="465">
        <f t="shared" si="1"/>
        <v>1864457.55</v>
      </c>
      <c r="F43" s="501">
        <v>662404.67000000004</v>
      </c>
      <c r="G43" s="501">
        <v>0</v>
      </c>
      <c r="H43" s="500">
        <f t="shared" si="0"/>
        <v>662404.67000000004</v>
      </c>
    </row>
    <row r="44" spans="1:8" s="3" customFormat="1" ht="26">
      <c r="A44" s="149">
        <v>7.4</v>
      </c>
      <c r="B44" s="151" t="s">
        <v>316</v>
      </c>
      <c r="C44" s="501">
        <v>1563691.38</v>
      </c>
      <c r="D44" s="501">
        <v>4207192.7588999998</v>
      </c>
      <c r="E44" s="465">
        <f t="shared" si="1"/>
        <v>5770884.1388999997</v>
      </c>
      <c r="F44" s="501">
        <v>670361.76</v>
      </c>
      <c r="G44" s="501">
        <v>4193626.1702999999</v>
      </c>
      <c r="H44" s="500">
        <f t="shared" si="0"/>
        <v>4863987.9303000001</v>
      </c>
    </row>
    <row r="45" spans="1:8" s="3" customFormat="1">
      <c r="A45" s="149">
        <v>8</v>
      </c>
      <c r="B45" s="150" t="s">
        <v>317</v>
      </c>
      <c r="C45" s="501">
        <v>0</v>
      </c>
      <c r="D45" s="501">
        <v>0</v>
      </c>
      <c r="E45" s="465">
        <f t="shared" si="1"/>
        <v>0</v>
      </c>
      <c r="F45" s="501">
        <v>0</v>
      </c>
      <c r="G45" s="501">
        <v>0</v>
      </c>
      <c r="H45" s="500">
        <f t="shared" si="0"/>
        <v>0</v>
      </c>
    </row>
    <row r="46" spans="1:8" s="3" customFormat="1">
      <c r="A46" s="149">
        <v>8.1</v>
      </c>
      <c r="B46" s="151" t="s">
        <v>318</v>
      </c>
      <c r="C46" s="501"/>
      <c r="D46" s="501"/>
      <c r="E46" s="465">
        <f t="shared" si="1"/>
        <v>0</v>
      </c>
      <c r="F46" s="501"/>
      <c r="G46" s="501"/>
      <c r="H46" s="500">
        <f t="shared" si="0"/>
        <v>0</v>
      </c>
    </row>
    <row r="47" spans="1:8" s="3" customFormat="1">
      <c r="A47" s="149">
        <v>8.1999999999999993</v>
      </c>
      <c r="B47" s="151" t="s">
        <v>319</v>
      </c>
      <c r="C47" s="501"/>
      <c r="D47" s="501"/>
      <c r="E47" s="465">
        <f t="shared" si="1"/>
        <v>0</v>
      </c>
      <c r="F47" s="501"/>
      <c r="G47" s="501"/>
      <c r="H47" s="500">
        <f t="shared" si="0"/>
        <v>0</v>
      </c>
    </row>
    <row r="48" spans="1:8" s="3" customFormat="1">
      <c r="A48" s="149">
        <v>8.3000000000000007</v>
      </c>
      <c r="B48" s="151" t="s">
        <v>320</v>
      </c>
      <c r="C48" s="501"/>
      <c r="D48" s="501"/>
      <c r="E48" s="465">
        <f t="shared" si="1"/>
        <v>0</v>
      </c>
      <c r="F48" s="501"/>
      <c r="G48" s="501"/>
      <c r="H48" s="500">
        <f t="shared" si="0"/>
        <v>0</v>
      </c>
    </row>
    <row r="49" spans="1:8" s="3" customFormat="1">
      <c r="A49" s="149">
        <v>8.4</v>
      </c>
      <c r="B49" s="151" t="s">
        <v>321</v>
      </c>
      <c r="C49" s="501"/>
      <c r="D49" s="501"/>
      <c r="E49" s="465">
        <f t="shared" si="1"/>
        <v>0</v>
      </c>
      <c r="F49" s="501"/>
      <c r="G49" s="501"/>
      <c r="H49" s="500">
        <f t="shared" si="0"/>
        <v>0</v>
      </c>
    </row>
    <row r="50" spans="1:8" s="3" customFormat="1">
      <c r="A50" s="149">
        <v>8.5</v>
      </c>
      <c r="B50" s="151" t="s">
        <v>322</v>
      </c>
      <c r="C50" s="501"/>
      <c r="D50" s="501"/>
      <c r="E50" s="465">
        <f t="shared" si="1"/>
        <v>0</v>
      </c>
      <c r="F50" s="501"/>
      <c r="G50" s="501"/>
      <c r="H50" s="500">
        <f t="shared" si="0"/>
        <v>0</v>
      </c>
    </row>
    <row r="51" spans="1:8" s="3" customFormat="1">
      <c r="A51" s="149">
        <v>8.6</v>
      </c>
      <c r="B51" s="151" t="s">
        <v>323</v>
      </c>
      <c r="C51" s="501"/>
      <c r="D51" s="501"/>
      <c r="E51" s="465">
        <f t="shared" si="1"/>
        <v>0</v>
      </c>
      <c r="F51" s="501"/>
      <c r="G51" s="501"/>
      <c r="H51" s="500">
        <f t="shared" si="0"/>
        <v>0</v>
      </c>
    </row>
    <row r="52" spans="1:8" s="3" customFormat="1">
      <c r="A52" s="149">
        <v>8.6999999999999993</v>
      </c>
      <c r="B52" s="151" t="s">
        <v>324</v>
      </c>
      <c r="C52" s="501"/>
      <c r="D52" s="501"/>
      <c r="E52" s="465">
        <f t="shared" si="1"/>
        <v>0</v>
      </c>
      <c r="F52" s="501"/>
      <c r="G52" s="501"/>
      <c r="H52" s="500">
        <f t="shared" si="0"/>
        <v>0</v>
      </c>
    </row>
    <row r="53" spans="1:8" s="3" customFormat="1" ht="15" thickBot="1">
      <c r="A53" s="154">
        <v>9</v>
      </c>
      <c r="B53" s="155" t="s">
        <v>325</v>
      </c>
      <c r="C53" s="464"/>
      <c r="D53" s="464"/>
      <c r="E53" s="463">
        <f t="shared" si="1"/>
        <v>0</v>
      </c>
      <c r="F53" s="464"/>
      <c r="G53" s="464"/>
      <c r="H53" s="492">
        <f t="shared" si="0"/>
        <v>0</v>
      </c>
    </row>
  </sheetData>
  <mergeCells count="4">
    <mergeCell ref="A5:A6"/>
    <mergeCell ref="B5:B6"/>
    <mergeCell ref="C5:E5"/>
    <mergeCell ref="F5:H5"/>
  </mergeCells>
  <pageMargins left="0.25" right="0.25" top="0.75" bottom="0.75" header="0.3" footer="0.3"/>
  <pageSetup paperSize="9" scale="62" orientation="portrait" r:id="rId1"/>
  <headerFooter>
    <oddFooter>&amp;C_x000D_&amp;1#&amp;"Calibri"&amp;10&amp;K000000 C1 - FOR 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
  <sheetViews>
    <sheetView zoomScale="80" zoomScaleNormal="80" workbookViewId="0">
      <pane xSplit="1" ySplit="4" topLeftCell="B5" activePane="bottomRight" state="frozen"/>
      <selection activeCell="L18" sqref="L18"/>
      <selection pane="topRight" activeCell="L18" sqref="L18"/>
      <selection pane="bottomLeft" activeCell="L18" sqref="L18"/>
      <selection pane="bottomRight" activeCell="G27" sqref="G27"/>
    </sheetView>
  </sheetViews>
  <sheetFormatPr defaultColWidth="9.36328125" defaultRowHeight="13"/>
  <cols>
    <col min="1" max="1" width="9.54296875" style="2" bestFit="1" customWidth="1"/>
    <col min="2" max="2" width="76.36328125" style="2" customWidth="1"/>
    <col min="3" max="4" width="12" style="2" bestFit="1" customWidth="1"/>
    <col min="5" max="7" width="12" style="11" bestFit="1" customWidth="1"/>
    <col min="8" max="11" width="9.6328125" style="11" customWidth="1"/>
    <col min="12" max="16384" width="9.36328125" style="11"/>
  </cols>
  <sheetData>
    <row r="1" spans="1:8" ht="13.5">
      <c r="A1" s="513" t="s">
        <v>189</v>
      </c>
      <c r="B1" s="577" t="str">
        <f>Info!C2</f>
        <v>სს " პაშა ბანკი საქართველო"</v>
      </c>
      <c r="C1" s="12"/>
      <c r="D1" s="207"/>
    </row>
    <row r="2" spans="1:8" ht="13.5">
      <c r="A2" s="513" t="s">
        <v>190</v>
      </c>
      <c r="B2" s="635">
        <f>'1. key ratios'!B2</f>
        <v>44651</v>
      </c>
      <c r="C2" s="22"/>
      <c r="D2" s="14"/>
      <c r="E2" s="10"/>
      <c r="F2" s="10"/>
      <c r="G2" s="10"/>
      <c r="H2" s="10"/>
    </row>
    <row r="3" spans="1:8" ht="13.5">
      <c r="A3" s="13"/>
      <c r="B3" s="12"/>
      <c r="C3" s="22"/>
      <c r="D3" s="14"/>
      <c r="E3" s="10"/>
      <c r="F3" s="10"/>
      <c r="G3" s="10"/>
      <c r="H3" s="10"/>
    </row>
    <row r="4" spans="1:8" ht="15" customHeight="1" thickBot="1">
      <c r="A4" s="527" t="s">
        <v>332</v>
      </c>
      <c r="B4" s="456" t="s">
        <v>188</v>
      </c>
      <c r="C4" s="455" t="s">
        <v>94</v>
      </c>
    </row>
    <row r="5" spans="1:8" ht="15" customHeight="1">
      <c r="A5" s="459" t="s">
        <v>27</v>
      </c>
      <c r="B5" s="458"/>
      <c r="C5" s="581" t="str">
        <f>INT((MONTH($B$2))/3)&amp;"Q"&amp;"-"&amp;YEAR($B$2)</f>
        <v>1Q-2022</v>
      </c>
      <c r="D5" s="581" t="str">
        <f>IF(INT(MONTH($B$2))=3, "4"&amp;"Q"&amp;"-"&amp;YEAR($B$2)-1, IF(INT(MONTH($B$2))=6, "1"&amp;"Q"&amp;"-"&amp;YEAR($B$2), IF(INT(MONTH($B$2))=9, "2"&amp;"Q"&amp;"-"&amp;YEAR($B$2),IF(INT(MONTH($B$2))=12, "3"&amp;"Q"&amp;"-"&amp;YEAR($B$2), 0))))</f>
        <v>4Q-2021</v>
      </c>
      <c r="E5" s="581" t="str">
        <f>IF(INT(MONTH($B$2))=3, "3"&amp;"Q"&amp;"-"&amp;YEAR($B$2)-1, IF(INT(MONTH($B$2))=6, "4"&amp;"Q"&amp;"-"&amp;YEAR($B$2)-1, IF(INT(MONTH($B$2))=9, "1"&amp;"Q"&amp;"-"&amp;YEAR($B$2),IF(INT(MONTH($B$2))=12, "2"&amp;"Q"&amp;"-"&amp;YEAR($B$2), 0))))</f>
        <v>3Q-2021</v>
      </c>
      <c r="F5" s="581" t="str">
        <f>IF(INT(MONTH($B$2))=3, "2"&amp;"Q"&amp;"-"&amp;YEAR($B$2)-1, IF(INT(MONTH($B$2))=6, "3"&amp;"Q"&amp;"-"&amp;YEAR($B$2)-1, IF(INT(MONTH($B$2))=9, "4"&amp;"Q"&amp;"-"&amp;YEAR($B$2)-1,IF(INT(MONTH($B$2))=12, "1"&amp;"Q"&amp;"-"&amp;YEAR($B$2), 0))))</f>
        <v>2Q-2021</v>
      </c>
      <c r="G5" s="582" t="str">
        <f>IF(INT(MONTH($B$2))=3, "1"&amp;"Q"&amp;"-"&amp;YEAR($B$2)-1, IF(INT(MONTH($B$2))=6, "2"&amp;"Q"&amp;"-"&amp;YEAR($B$2)-1, IF(INT(MONTH($B$2))=9, "3"&amp;"Q"&amp;"-"&amp;YEAR($B$2)-1,IF(INT(MONTH($B$2))=12, "4"&amp;"Q"&amp;"-"&amp;YEAR($B$2)-1, 0))))</f>
        <v>1Q-2021</v>
      </c>
    </row>
    <row r="6" spans="1:8" ht="15" customHeight="1">
      <c r="A6" s="568">
        <v>1</v>
      </c>
      <c r="B6" s="578" t="s">
        <v>193</v>
      </c>
      <c r="C6" s="569">
        <f>C7+C9+C10</f>
        <v>438994707.56907994</v>
      </c>
      <c r="D6" s="569">
        <f>D7+D9+D10</f>
        <v>420416310.29008001</v>
      </c>
      <c r="E6" s="569">
        <f t="shared" ref="E6:G6" si="0">E7+E9+E10</f>
        <v>408896275.66061008</v>
      </c>
      <c r="F6" s="569">
        <f t="shared" si="0"/>
        <v>397624044.26947999</v>
      </c>
      <c r="G6" s="570">
        <f t="shared" si="0"/>
        <v>454932912.91016006</v>
      </c>
    </row>
    <row r="7" spans="1:8" ht="15" customHeight="1">
      <c r="A7" s="568">
        <v>1.1000000000000001</v>
      </c>
      <c r="B7" s="571" t="s">
        <v>476</v>
      </c>
      <c r="C7" s="572">
        <v>422082515.72287995</v>
      </c>
      <c r="D7" s="572">
        <v>403563013.85218</v>
      </c>
      <c r="E7" s="572">
        <v>388901879.89931005</v>
      </c>
      <c r="F7" s="572">
        <v>376228699.03288001</v>
      </c>
      <c r="G7" s="454">
        <v>431595906.86286002</v>
      </c>
    </row>
    <row r="8" spans="1:8" ht="16">
      <c r="A8" s="568" t="s">
        <v>252</v>
      </c>
      <c r="B8" s="462" t="s">
        <v>326</v>
      </c>
      <c r="C8" s="460"/>
      <c r="D8" s="460">
        <v>0</v>
      </c>
      <c r="E8" s="460">
        <v>0</v>
      </c>
      <c r="F8" s="460">
        <v>0</v>
      </c>
      <c r="G8" s="457">
        <v>0</v>
      </c>
    </row>
    <row r="9" spans="1:8" ht="15" customHeight="1">
      <c r="A9" s="568">
        <v>1.2</v>
      </c>
      <c r="B9" s="571" t="s">
        <v>23</v>
      </c>
      <c r="C9" s="572">
        <v>15299569.805499999</v>
      </c>
      <c r="D9" s="572">
        <v>15405026.996100001</v>
      </c>
      <c r="E9" s="572">
        <v>17855652.433600001</v>
      </c>
      <c r="F9" s="572">
        <v>19400660.230599999</v>
      </c>
      <c r="G9" s="454">
        <v>21019210.941599999</v>
      </c>
    </row>
    <row r="10" spans="1:8" ht="15" customHeight="1">
      <c r="A10" s="568">
        <v>1.3</v>
      </c>
      <c r="B10" s="461" t="s">
        <v>78</v>
      </c>
      <c r="C10" s="573">
        <v>1612622.0407</v>
      </c>
      <c r="D10" s="572">
        <v>1448269.4417999999</v>
      </c>
      <c r="E10" s="573">
        <v>2138743.3276999998</v>
      </c>
      <c r="F10" s="572">
        <v>1994685.0060000001</v>
      </c>
      <c r="G10" s="453">
        <v>2317795.1057000002</v>
      </c>
    </row>
    <row r="11" spans="1:8" ht="15" customHeight="1">
      <c r="A11" s="568">
        <v>2</v>
      </c>
      <c r="B11" s="578" t="s">
        <v>194</v>
      </c>
      <c r="C11" s="572">
        <v>10168256.324859003</v>
      </c>
      <c r="D11" s="572">
        <v>10816668.93624297</v>
      </c>
      <c r="E11" s="572">
        <v>1190115.2238224878</v>
      </c>
      <c r="F11" s="572">
        <v>5610520.3331548879</v>
      </c>
      <c r="G11" s="454">
        <v>6614035.9425159683</v>
      </c>
    </row>
    <row r="12" spans="1:8" ht="15" customHeight="1">
      <c r="A12" s="574">
        <v>3</v>
      </c>
      <c r="B12" s="579" t="s">
        <v>192</v>
      </c>
      <c r="C12" s="573">
        <v>44358158.868799999</v>
      </c>
      <c r="D12" s="572">
        <v>44358158.868799999</v>
      </c>
      <c r="E12" s="573">
        <v>41604452.331200004</v>
      </c>
      <c r="F12" s="572">
        <v>41604452.331200004</v>
      </c>
      <c r="G12" s="453">
        <v>41604452.331200004</v>
      </c>
    </row>
    <row r="13" spans="1:8" ht="15" customHeight="1" thickBot="1">
      <c r="A13" s="535">
        <v>4</v>
      </c>
      <c r="B13" s="580" t="s">
        <v>253</v>
      </c>
      <c r="C13" s="551">
        <f>C6+C11+C12</f>
        <v>493521122.76273894</v>
      </c>
      <c r="D13" s="551">
        <f>D6+D11+D12</f>
        <v>475591138.09512299</v>
      </c>
      <c r="E13" s="551">
        <f t="shared" ref="E13:G13" si="1">E6+E11+E12</f>
        <v>451690843.21563256</v>
      </c>
      <c r="F13" s="551">
        <f t="shared" si="1"/>
        <v>444839016.93383491</v>
      </c>
      <c r="G13" s="552">
        <f t="shared" si="1"/>
        <v>503151401.18387604</v>
      </c>
    </row>
    <row r="14" spans="1:8">
      <c r="B14" s="18"/>
    </row>
    <row r="15" spans="1:8" ht="39">
      <c r="B15" s="62" t="s">
        <v>477</v>
      </c>
    </row>
    <row r="16" spans="1:8">
      <c r="B16" s="62"/>
    </row>
    <row r="17" spans="2:2">
      <c r="B17" s="62"/>
    </row>
    <row r="18" spans="2:2">
      <c r="B18" s="62"/>
    </row>
  </sheetData>
  <pageMargins left="0.7" right="0.7" top="0.75" bottom="0.75" header="0.3" footer="0.3"/>
  <pageSetup paperSize="9" orientation="portrait" r:id="rId1"/>
  <headerFooter>
    <oddFooter>&amp;C_x000D_&amp;1#&amp;"Calibri"&amp;10&amp;K000000 C1 - FOR 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8"/>
  <sheetViews>
    <sheetView showGridLines="0" zoomScale="80" zoomScaleNormal="80" workbookViewId="0">
      <pane xSplit="1" ySplit="4" topLeftCell="B5" activePane="bottomRight" state="frozen"/>
      <selection pane="topRight" activeCell="B1" sqref="B1"/>
      <selection pane="bottomLeft" activeCell="A4" sqref="A4"/>
      <selection pane="bottomRight" activeCell="I21" sqref="I21"/>
    </sheetView>
  </sheetViews>
  <sheetFormatPr defaultColWidth="9.08984375" defaultRowHeight="14.5"/>
  <cols>
    <col min="1" max="1" width="11.90625" style="208" customWidth="1"/>
    <col min="2" max="2" width="40.54296875" style="208" customWidth="1"/>
    <col min="3" max="3" width="55.6328125" style="208" customWidth="1"/>
    <col min="4" max="16384" width="9.08984375" style="3"/>
  </cols>
  <sheetData>
    <row r="1" spans="1:8">
      <c r="A1" s="712" t="s">
        <v>189</v>
      </c>
      <c r="B1" s="713" t="str">
        <f>Info!C2</f>
        <v>სს " პაშა ბანკი საქართველო"</v>
      </c>
    </row>
    <row r="2" spans="1:8">
      <c r="A2" s="712" t="s">
        <v>190</v>
      </c>
      <c r="B2" s="714">
        <f>'1. key ratios'!B2</f>
        <v>44651</v>
      </c>
    </row>
    <row r="4" spans="1:8" ht="25.5" customHeight="1" thickBot="1">
      <c r="A4" s="715" t="s">
        <v>333</v>
      </c>
      <c r="B4" s="768" t="s">
        <v>150</v>
      </c>
      <c r="C4" s="768"/>
    </row>
    <row r="5" spans="1:8">
      <c r="A5" s="716"/>
      <c r="B5" s="717" t="s">
        <v>151</v>
      </c>
      <c r="C5" s="718" t="s">
        <v>491</v>
      </c>
    </row>
    <row r="6" spans="1:8">
      <c r="A6" s="719">
        <v>1</v>
      </c>
      <c r="B6" s="720" t="s">
        <v>756</v>
      </c>
      <c r="C6" s="721" t="s">
        <v>757</v>
      </c>
    </row>
    <row r="7" spans="1:8">
      <c r="A7" s="719">
        <v>2</v>
      </c>
      <c r="B7" s="720" t="s">
        <v>758</v>
      </c>
      <c r="C7" s="721" t="s">
        <v>759</v>
      </c>
    </row>
    <row r="8" spans="1:8">
      <c r="A8" s="719">
        <v>3</v>
      </c>
      <c r="B8" s="720" t="s">
        <v>760</v>
      </c>
      <c r="C8" s="721" t="s">
        <v>759</v>
      </c>
    </row>
    <row r="9" spans="1:8">
      <c r="A9" s="719">
        <v>4</v>
      </c>
      <c r="B9" s="720" t="s">
        <v>761</v>
      </c>
      <c r="C9" s="721" t="s">
        <v>757</v>
      </c>
    </row>
    <row r="10" spans="1:8">
      <c r="A10" s="719">
        <v>5</v>
      </c>
      <c r="B10" s="720" t="s">
        <v>741</v>
      </c>
      <c r="C10" s="721" t="s">
        <v>762</v>
      </c>
    </row>
    <row r="11" spans="1:8" ht="15">
      <c r="A11" s="719">
        <v>6</v>
      </c>
      <c r="B11" s="722"/>
      <c r="C11" s="723"/>
    </row>
    <row r="12" spans="1:8" ht="15">
      <c r="A12" s="719">
        <v>7</v>
      </c>
      <c r="B12" s="722"/>
      <c r="C12" s="723"/>
      <c r="H12" s="724"/>
    </row>
    <row r="13" spans="1:8" ht="15">
      <c r="A13" s="719">
        <v>8</v>
      </c>
      <c r="B13" s="722"/>
      <c r="C13" s="723"/>
    </row>
    <row r="14" spans="1:8" ht="15">
      <c r="A14" s="719">
        <v>9</v>
      </c>
      <c r="B14" s="722"/>
      <c r="C14" s="723"/>
    </row>
    <row r="15" spans="1:8" ht="15">
      <c r="A15" s="719">
        <v>10</v>
      </c>
      <c r="B15" s="722"/>
      <c r="C15" s="723"/>
    </row>
    <row r="16" spans="1:8" ht="15">
      <c r="A16" s="719"/>
      <c r="B16" s="764"/>
      <c r="C16" s="765"/>
    </row>
    <row r="17" spans="1:4" ht="27">
      <c r="A17" s="719"/>
      <c r="B17" s="725" t="s">
        <v>152</v>
      </c>
      <c r="C17" s="726" t="s">
        <v>492</v>
      </c>
    </row>
    <row r="18" spans="1:4">
      <c r="A18" s="727">
        <v>1</v>
      </c>
      <c r="B18" s="720" t="s">
        <v>742</v>
      </c>
      <c r="C18" s="721" t="s">
        <v>749</v>
      </c>
    </row>
    <row r="19" spans="1:4">
      <c r="A19" s="727">
        <v>2</v>
      </c>
      <c r="B19" s="720" t="s">
        <v>750</v>
      </c>
      <c r="C19" s="721" t="s">
        <v>751</v>
      </c>
    </row>
    <row r="20" spans="1:4">
      <c r="A20" s="727">
        <v>3</v>
      </c>
      <c r="B20" s="720" t="s">
        <v>752</v>
      </c>
      <c r="C20" s="721" t="s">
        <v>753</v>
      </c>
    </row>
    <row r="21" spans="1:4">
      <c r="A21" s="727">
        <v>4</v>
      </c>
      <c r="B21" s="720" t="s">
        <v>754</v>
      </c>
      <c r="C21" s="721" t="s">
        <v>755</v>
      </c>
      <c r="D21" s="3" t="s">
        <v>5</v>
      </c>
    </row>
    <row r="22" spans="1:4">
      <c r="A22" s="719">
        <v>5</v>
      </c>
      <c r="B22" s="728"/>
      <c r="C22" s="729"/>
    </row>
    <row r="23" spans="1:4">
      <c r="A23" s="719">
        <v>6</v>
      </c>
      <c r="B23" s="728"/>
      <c r="C23" s="729"/>
    </row>
    <row r="24" spans="1:4">
      <c r="A24" s="719">
        <v>7</v>
      </c>
      <c r="B24" s="728"/>
      <c r="C24" s="729"/>
    </row>
    <row r="25" spans="1:4">
      <c r="A25" s="719">
        <v>8</v>
      </c>
      <c r="B25" s="728"/>
      <c r="C25" s="729"/>
    </row>
    <row r="26" spans="1:4">
      <c r="A26" s="719">
        <v>9</v>
      </c>
      <c r="B26" s="728"/>
      <c r="C26" s="729"/>
    </row>
    <row r="27" spans="1:4" ht="15.75" customHeight="1">
      <c r="A27" s="719">
        <v>10</v>
      </c>
      <c r="B27" s="728"/>
      <c r="C27" s="730"/>
    </row>
    <row r="28" spans="1:4" ht="15.75" customHeight="1">
      <c r="A28" s="719"/>
      <c r="B28" s="728"/>
      <c r="C28" s="731"/>
    </row>
    <row r="29" spans="1:4" ht="30" customHeight="1">
      <c r="A29" s="719"/>
      <c r="B29" s="766" t="s">
        <v>153</v>
      </c>
      <c r="C29" s="767"/>
    </row>
    <row r="30" spans="1:4" ht="15">
      <c r="A30" s="727">
        <v>1</v>
      </c>
      <c r="B30" s="732" t="s">
        <v>748</v>
      </c>
      <c r="C30" s="733">
        <v>1</v>
      </c>
    </row>
    <row r="31" spans="1:4" ht="15.75" customHeight="1">
      <c r="A31" s="719"/>
      <c r="B31" s="722"/>
      <c r="C31" s="734"/>
    </row>
    <row r="32" spans="1:4" ht="29.25" customHeight="1">
      <c r="A32" s="719"/>
      <c r="B32" s="766" t="s">
        <v>273</v>
      </c>
      <c r="C32" s="767"/>
    </row>
    <row r="33" spans="1:3" ht="15">
      <c r="A33" s="735">
        <v>1</v>
      </c>
      <c r="B33" s="736" t="s">
        <v>744</v>
      </c>
      <c r="C33" s="737">
        <v>0.19489999999999999</v>
      </c>
    </row>
    <row r="34" spans="1:3" ht="15">
      <c r="A34" s="735">
        <v>2</v>
      </c>
      <c r="B34" s="736" t="s">
        <v>745</v>
      </c>
      <c r="C34" s="737">
        <v>0.34910000000000002</v>
      </c>
    </row>
    <row r="35" spans="1:3" ht="15">
      <c r="A35" s="735">
        <v>3</v>
      </c>
      <c r="B35" s="736" t="s">
        <v>746</v>
      </c>
      <c r="C35" s="737">
        <v>0.34910000000000002</v>
      </c>
    </row>
    <row r="36" spans="1:3" ht="15.5" thickBot="1">
      <c r="A36" s="738">
        <v>4</v>
      </c>
      <c r="B36" s="739" t="s">
        <v>747</v>
      </c>
      <c r="C36" s="740">
        <v>0.1069</v>
      </c>
    </row>
    <row r="37" spans="1:3">
      <c r="A37" s="741"/>
    </row>
    <row r="38" spans="1:3">
      <c r="A38" s="741"/>
    </row>
  </sheetData>
  <mergeCells count="4">
    <mergeCell ref="B16:C16"/>
    <mergeCell ref="B32:C32"/>
    <mergeCell ref="B29:C29"/>
    <mergeCell ref="B4:C4"/>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headerFooter>
    <oddFooter>&amp;C_x000D_&amp;1#&amp;"Calibri"&amp;10&amp;K000000 C1 - FOR 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80" zoomScaleNormal="80" workbookViewId="0">
      <pane xSplit="1" ySplit="5" topLeftCell="B6" activePane="bottomRight" state="frozen"/>
      <selection activeCell="H6" sqref="H6"/>
      <selection pane="topRight" activeCell="H6" sqref="H6"/>
      <selection pane="bottomLeft" activeCell="H6" sqref="H6"/>
      <selection pane="bottomRight" activeCell="C8" sqref="C8:E21"/>
    </sheetView>
  </sheetViews>
  <sheetFormatPr defaultRowHeight="14.5"/>
  <cols>
    <col min="1" max="1" width="9.54296875" style="2" bestFit="1" customWidth="1"/>
    <col min="2" max="2" width="69.90625" style="2" customWidth="1"/>
    <col min="3" max="3" width="28" style="2" customWidth="1"/>
    <col min="4" max="4" width="22.453125" style="2" customWidth="1"/>
    <col min="5" max="5" width="18.6328125" style="2" customWidth="1"/>
    <col min="6" max="6" width="12" bestFit="1" customWidth="1"/>
    <col min="7" max="7" width="12.54296875" bestFit="1" customWidth="1"/>
  </cols>
  <sheetData>
    <row r="1" spans="1:7">
      <c r="A1" s="13" t="s">
        <v>189</v>
      </c>
      <c r="B1" s="12" t="str">
        <f>Info!C2</f>
        <v>სს " პაშა ბანკი საქართველო"</v>
      </c>
    </row>
    <row r="2" spans="1:7" s="16" customFormat="1" ht="15.75" customHeight="1">
      <c r="A2" s="16" t="s">
        <v>190</v>
      </c>
      <c r="B2" s="625">
        <f>'1. key ratios'!B2</f>
        <v>44651</v>
      </c>
    </row>
    <row r="3" spans="1:7" s="16" customFormat="1" ht="15.75" customHeight="1"/>
    <row r="4" spans="1:7" s="16" customFormat="1" ht="15.75" customHeight="1" thickBot="1">
      <c r="A4" s="156" t="s">
        <v>334</v>
      </c>
      <c r="B4" s="157" t="s">
        <v>263</v>
      </c>
      <c r="C4" s="132"/>
      <c r="D4" s="132"/>
      <c r="E4" s="133" t="s">
        <v>94</v>
      </c>
    </row>
    <row r="5" spans="1:7" s="77" customFormat="1" ht="17.75" customHeight="1">
      <c r="A5" s="211"/>
      <c r="B5" s="212"/>
      <c r="C5" s="131" t="s">
        <v>0</v>
      </c>
      <c r="D5" s="131" t="s">
        <v>1</v>
      </c>
      <c r="E5" s="213" t="s">
        <v>2</v>
      </c>
    </row>
    <row r="6" spans="1:7" s="99" customFormat="1" ht="14.75" customHeight="1">
      <c r="A6" s="214"/>
      <c r="B6" s="769" t="s">
        <v>232</v>
      </c>
      <c r="C6" s="769" t="s">
        <v>231</v>
      </c>
      <c r="D6" s="770" t="s">
        <v>230</v>
      </c>
      <c r="E6" s="771"/>
      <c r="G6"/>
    </row>
    <row r="7" spans="1:7" s="99" customFormat="1" ht="99" customHeight="1">
      <c r="A7" s="214"/>
      <c r="B7" s="769"/>
      <c r="C7" s="769"/>
      <c r="D7" s="209" t="s">
        <v>229</v>
      </c>
      <c r="E7" s="210" t="s">
        <v>394</v>
      </c>
      <c r="G7"/>
    </row>
    <row r="8" spans="1:7" s="522" customFormat="1">
      <c r="A8" s="452">
        <v>1</v>
      </c>
      <c r="B8" s="215" t="s">
        <v>155</v>
      </c>
      <c r="C8" s="451">
        <f>'2. RC'!E7</f>
        <v>5608118.9744999995</v>
      </c>
      <c r="D8" s="451"/>
      <c r="E8" s="450">
        <f t="shared" ref="E8:E20" si="0">C8-D8</f>
        <v>5608118.9744999995</v>
      </c>
    </row>
    <row r="9" spans="1:7" s="522" customFormat="1">
      <c r="A9" s="452">
        <v>2</v>
      </c>
      <c r="B9" s="215" t="s">
        <v>156</v>
      </c>
      <c r="C9" s="451">
        <f>'2. RC'!E8</f>
        <v>35489221.7469</v>
      </c>
      <c r="D9" s="451"/>
      <c r="E9" s="450">
        <f t="shared" si="0"/>
        <v>35489221.7469</v>
      </c>
    </row>
    <row r="10" spans="1:7" s="522" customFormat="1">
      <c r="A10" s="452">
        <v>3</v>
      </c>
      <c r="B10" s="215" t="s">
        <v>228</v>
      </c>
      <c r="C10" s="451">
        <f>'2. RC'!E9</f>
        <v>56745873.633200005</v>
      </c>
      <c r="D10" s="451"/>
      <c r="E10" s="450">
        <f t="shared" si="0"/>
        <v>56745873.633200005</v>
      </c>
    </row>
    <row r="11" spans="1:7" s="522" customFormat="1">
      <c r="A11" s="452">
        <v>4</v>
      </c>
      <c r="B11" s="215" t="s">
        <v>186</v>
      </c>
      <c r="C11" s="451">
        <v>0</v>
      </c>
      <c r="D11" s="451"/>
      <c r="E11" s="450">
        <f t="shared" si="0"/>
        <v>0</v>
      </c>
    </row>
    <row r="12" spans="1:7" s="522" customFormat="1">
      <c r="A12" s="452">
        <v>5</v>
      </c>
      <c r="B12" s="215" t="s">
        <v>158</v>
      </c>
      <c r="C12" s="451">
        <f>'2. RC'!E11</f>
        <v>44639874.131999999</v>
      </c>
      <c r="D12" s="451"/>
      <c r="E12" s="450">
        <f t="shared" si="0"/>
        <v>44639874.131999999</v>
      </c>
    </row>
    <row r="13" spans="1:7" s="522" customFormat="1">
      <c r="A13" s="452">
        <v>6.1</v>
      </c>
      <c r="B13" s="215" t="s">
        <v>159</v>
      </c>
      <c r="C13" s="449">
        <f>'2. RC'!E12</f>
        <v>328351002.26489997</v>
      </c>
      <c r="D13" s="451"/>
      <c r="E13" s="450">
        <f t="shared" si="0"/>
        <v>328351002.26489997</v>
      </c>
    </row>
    <row r="14" spans="1:7" s="522" customFormat="1">
      <c r="A14" s="452">
        <v>6.2</v>
      </c>
      <c r="B14" s="216" t="s">
        <v>160</v>
      </c>
      <c r="C14" s="449">
        <f>'2. RC'!E13</f>
        <v>-20585767.974100001</v>
      </c>
      <c r="D14" s="451"/>
      <c r="E14" s="450">
        <f t="shared" si="0"/>
        <v>-20585767.974100001</v>
      </c>
    </row>
    <row r="15" spans="1:7" s="522" customFormat="1">
      <c r="A15" s="452">
        <v>6</v>
      </c>
      <c r="B15" s="215" t="s">
        <v>227</v>
      </c>
      <c r="C15" s="451">
        <f>'2. RC'!E14</f>
        <v>307765234.29079998</v>
      </c>
      <c r="D15" s="451"/>
      <c r="E15" s="450">
        <f t="shared" si="0"/>
        <v>307765234.29079998</v>
      </c>
    </row>
    <row r="16" spans="1:7" s="522" customFormat="1">
      <c r="A16" s="452">
        <v>7</v>
      </c>
      <c r="B16" s="215" t="s">
        <v>162</v>
      </c>
      <c r="C16" s="451">
        <f>'2. RC'!E15</f>
        <v>2376942.1666000001</v>
      </c>
      <c r="D16" s="451"/>
      <c r="E16" s="450">
        <f t="shared" si="0"/>
        <v>2376942.1666000001</v>
      </c>
    </row>
    <row r="17" spans="1:7" s="522" customFormat="1">
      <c r="A17" s="452">
        <v>8</v>
      </c>
      <c r="B17" s="215" t="s">
        <v>163</v>
      </c>
      <c r="C17" s="451">
        <f>'2. RC'!E16</f>
        <v>232301</v>
      </c>
      <c r="D17" s="451"/>
      <c r="E17" s="450">
        <f t="shared" si="0"/>
        <v>232301</v>
      </c>
      <c r="F17" s="448"/>
      <c r="G17" s="448"/>
    </row>
    <row r="18" spans="1:7" s="522" customFormat="1">
      <c r="A18" s="452">
        <v>9</v>
      </c>
      <c r="B18" s="215" t="s">
        <v>164</v>
      </c>
      <c r="C18" s="451">
        <v>0</v>
      </c>
      <c r="D18" s="451"/>
      <c r="E18" s="450">
        <f t="shared" si="0"/>
        <v>0</v>
      </c>
      <c r="G18" s="448"/>
    </row>
    <row r="19" spans="1:7" s="522" customFormat="1">
      <c r="A19" s="452">
        <v>10</v>
      </c>
      <c r="B19" s="215" t="s">
        <v>165</v>
      </c>
      <c r="C19" s="451">
        <f>'2. RC'!E18</f>
        <v>13455454.789999999</v>
      </c>
      <c r="D19" s="451">
        <v>5162240.7</v>
      </c>
      <c r="E19" s="450">
        <f t="shared" si="0"/>
        <v>8293214.0899999989</v>
      </c>
      <c r="G19" s="448"/>
    </row>
    <row r="20" spans="1:7" s="522" customFormat="1">
      <c r="A20" s="452">
        <v>11</v>
      </c>
      <c r="B20" s="215" t="s">
        <v>166</v>
      </c>
      <c r="C20" s="451">
        <f>'2. RC'!E19</f>
        <v>4136078.52</v>
      </c>
      <c r="D20" s="451"/>
      <c r="E20" s="450">
        <f t="shared" si="0"/>
        <v>4136078.52</v>
      </c>
    </row>
    <row r="21" spans="1:7" ht="26.5" thickBot="1">
      <c r="A21" s="217"/>
      <c r="B21" s="218" t="s">
        <v>369</v>
      </c>
      <c r="C21" s="558">
        <f>SUM(C8:C12, C15:C20)</f>
        <v>470449099.25400001</v>
      </c>
      <c r="D21" s="558">
        <f>SUM(D8:D12, D15:D20)</f>
        <v>5162240.7</v>
      </c>
      <c r="E21" s="567">
        <f>SUM(E8:E12, E15:E20)</f>
        <v>465286858.55399996</v>
      </c>
    </row>
    <row r="22" spans="1:7">
      <c r="A22"/>
      <c r="B22"/>
      <c r="C22"/>
      <c r="D22"/>
      <c r="E22"/>
    </row>
    <row r="23" spans="1:7">
      <c r="A23"/>
      <c r="B23"/>
      <c r="C23"/>
      <c r="D23"/>
      <c r="E23"/>
    </row>
    <row r="25" spans="1:7" s="2" customFormat="1">
      <c r="B25" s="25"/>
      <c r="F25"/>
      <c r="G25"/>
    </row>
    <row r="26" spans="1:7" s="2" customFormat="1">
      <c r="B26" s="26"/>
      <c r="F26"/>
      <c r="G26"/>
    </row>
    <row r="27" spans="1:7" s="2" customFormat="1">
      <c r="B27" s="25"/>
      <c r="F27"/>
      <c r="G27"/>
    </row>
    <row r="28" spans="1:7" s="2" customFormat="1">
      <c r="B28" s="25"/>
      <c r="F28"/>
      <c r="G28"/>
    </row>
    <row r="29" spans="1:7" s="2" customFormat="1">
      <c r="B29" s="25"/>
      <c r="F29"/>
      <c r="G29"/>
    </row>
    <row r="30" spans="1:7" s="2" customFormat="1">
      <c r="B30" s="25"/>
      <c r="F30"/>
      <c r="G30"/>
    </row>
    <row r="31" spans="1:7" s="2" customFormat="1">
      <c r="B31" s="25"/>
      <c r="F31"/>
      <c r="G31"/>
    </row>
    <row r="32" spans="1:7" s="2" customFormat="1">
      <c r="B32" s="26"/>
      <c r="F32"/>
      <c r="G32"/>
    </row>
    <row r="33" spans="2:7" s="2" customFormat="1">
      <c r="B33" s="26"/>
      <c r="F33"/>
      <c r="G33"/>
    </row>
    <row r="34" spans="2:7" s="2" customFormat="1">
      <c r="B34" s="26"/>
      <c r="F34"/>
      <c r="G34"/>
    </row>
    <row r="35" spans="2:7" s="2" customFormat="1">
      <c r="B35" s="26"/>
      <c r="F35"/>
      <c r="G35"/>
    </row>
    <row r="36" spans="2:7" s="2" customFormat="1">
      <c r="B36" s="26"/>
      <c r="F36"/>
      <c r="G36"/>
    </row>
    <row r="37" spans="2:7" s="2" customFormat="1">
      <c r="B37" s="26"/>
      <c r="F37"/>
      <c r="G37"/>
    </row>
  </sheetData>
  <mergeCells count="3">
    <mergeCell ref="B6:B7"/>
    <mergeCell ref="C6:C7"/>
    <mergeCell ref="D6:E6"/>
  </mergeCells>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3"/>
  <sheetViews>
    <sheetView zoomScale="80" zoomScaleNormal="8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4.5" outlineLevelRow="1"/>
  <cols>
    <col min="1" max="1" width="9.54296875" style="2" bestFit="1" customWidth="1"/>
    <col min="2" max="2" width="87.54296875" style="2" customWidth="1"/>
    <col min="3" max="3" width="18.6328125" customWidth="1"/>
    <col min="4" max="4" width="25.453125" customWidth="1"/>
    <col min="5" max="5" width="24.36328125" customWidth="1"/>
    <col min="6" max="6" width="24" customWidth="1"/>
    <col min="7" max="7" width="10" bestFit="1" customWidth="1"/>
    <col min="8" max="8" width="12" bestFit="1" customWidth="1"/>
    <col min="9" max="9" width="12.54296875" bestFit="1" customWidth="1"/>
  </cols>
  <sheetData>
    <row r="1" spans="1:6">
      <c r="A1" s="13" t="s">
        <v>189</v>
      </c>
      <c r="B1" s="12" t="str">
        <f>Info!C2</f>
        <v>სს " პაშა ბანკი საქართველო"</v>
      </c>
    </row>
    <row r="2" spans="1:6" s="16" customFormat="1" ht="15.75" customHeight="1">
      <c r="A2" s="16" t="s">
        <v>190</v>
      </c>
      <c r="B2" s="625">
        <f>'1. key ratios'!B2</f>
        <v>44651</v>
      </c>
      <c r="C2"/>
      <c r="D2"/>
      <c r="E2"/>
      <c r="F2"/>
    </row>
    <row r="3" spans="1:6" s="16" customFormat="1" ht="15.75" customHeight="1">
      <c r="C3"/>
      <c r="D3"/>
      <c r="E3"/>
      <c r="F3"/>
    </row>
    <row r="4" spans="1:6" s="16" customFormat="1" ht="26.5" thickBot="1">
      <c r="A4" s="16" t="s">
        <v>335</v>
      </c>
      <c r="B4" s="139" t="s">
        <v>266</v>
      </c>
      <c r="C4" s="133" t="s">
        <v>94</v>
      </c>
      <c r="D4"/>
      <c r="E4"/>
      <c r="F4"/>
    </row>
    <row r="5" spans="1:6" ht="26.5">
      <c r="A5" s="134">
        <v>1</v>
      </c>
      <c r="B5" s="135" t="s">
        <v>342</v>
      </c>
      <c r="C5" s="162">
        <f>'7. LI1'!E21</f>
        <v>465286858.55399996</v>
      </c>
    </row>
    <row r="6" spans="1:6" s="124" customFormat="1" ht="26.5">
      <c r="A6" s="76">
        <v>2.1</v>
      </c>
      <c r="B6" s="445" t="s">
        <v>267</v>
      </c>
      <c r="C6" s="447">
        <v>58214523.193800002</v>
      </c>
    </row>
    <row r="7" spans="1:6" s="4" customFormat="1" ht="26" outlineLevel="1">
      <c r="A7" s="140">
        <v>2.2000000000000002</v>
      </c>
      <c r="B7" s="136" t="s">
        <v>268</v>
      </c>
      <c r="C7" s="446">
        <v>80631102.033800006</v>
      </c>
    </row>
    <row r="8" spans="1:6" s="4" customFormat="1" ht="26.5">
      <c r="A8" s="140">
        <v>3</v>
      </c>
      <c r="B8" s="137" t="s">
        <v>343</v>
      </c>
      <c r="C8" s="163">
        <f>SUM(C5:C7)</f>
        <v>604132483.7816</v>
      </c>
    </row>
    <row r="9" spans="1:6" s="124" customFormat="1" ht="26">
      <c r="A9" s="76">
        <v>4</v>
      </c>
      <c r="B9" s="136" t="s">
        <v>264</v>
      </c>
      <c r="C9" s="447">
        <v>6058178.7143000001</v>
      </c>
    </row>
    <row r="10" spans="1:6" s="4" customFormat="1" ht="26" outlineLevel="1">
      <c r="A10" s="140">
        <v>5.0999999999999996</v>
      </c>
      <c r="B10" s="136" t="s">
        <v>274</v>
      </c>
      <c r="C10" s="446">
        <v>-42914953.388300002</v>
      </c>
    </row>
    <row r="11" spans="1:6" s="4" customFormat="1" ht="26" outlineLevel="1">
      <c r="A11" s="140">
        <v>5.2</v>
      </c>
      <c r="B11" s="136" t="s">
        <v>275</v>
      </c>
      <c r="C11" s="446">
        <v>-79018479.993124008</v>
      </c>
      <c r="D11" s="4" t="s">
        <v>5</v>
      </c>
    </row>
    <row r="12" spans="1:6" s="4" customFormat="1">
      <c r="A12" s="140">
        <v>6</v>
      </c>
      <c r="B12" s="141" t="s">
        <v>478</v>
      </c>
      <c r="C12" s="446"/>
    </row>
    <row r="13" spans="1:6" s="4" customFormat="1" ht="15" thickBot="1">
      <c r="A13" s="142">
        <v>7</v>
      </c>
      <c r="B13" s="138" t="s">
        <v>265</v>
      </c>
      <c r="C13" s="164">
        <f>SUM(C8:C12)</f>
        <v>488257229.11447597</v>
      </c>
    </row>
    <row r="15" spans="1:6" ht="39.5">
      <c r="B15" s="18" t="s">
        <v>479</v>
      </c>
    </row>
    <row r="17" spans="2:9" s="2" customFormat="1">
      <c r="B17" s="27"/>
      <c r="C17"/>
      <c r="D17"/>
      <c r="E17"/>
      <c r="F17"/>
      <c r="G17"/>
      <c r="H17"/>
      <c r="I17"/>
    </row>
    <row r="18" spans="2:9" s="2" customFormat="1">
      <c r="B18" s="24"/>
      <c r="C18"/>
      <c r="D18"/>
      <c r="E18"/>
      <c r="F18"/>
      <c r="G18"/>
      <c r="H18"/>
      <c r="I18"/>
    </row>
    <row r="19" spans="2:9" s="2" customFormat="1">
      <c r="B19" s="24"/>
      <c r="C19"/>
      <c r="D19"/>
      <c r="E19"/>
      <c r="F19"/>
      <c r="G19"/>
      <c r="H19"/>
      <c r="I19"/>
    </row>
    <row r="20" spans="2:9" s="2" customFormat="1">
      <c r="B20" s="26"/>
      <c r="C20"/>
      <c r="D20"/>
      <c r="E20"/>
      <c r="F20"/>
      <c r="G20"/>
      <c r="H20"/>
      <c r="I20"/>
    </row>
    <row r="21" spans="2:9" s="2" customFormat="1">
      <c r="B21" s="25"/>
      <c r="C21"/>
      <c r="D21"/>
      <c r="E21"/>
      <c r="F21"/>
      <c r="G21"/>
      <c r="H21"/>
      <c r="I21"/>
    </row>
    <row r="22" spans="2:9" s="2" customFormat="1">
      <c r="B22" s="26"/>
      <c r="C22"/>
      <c r="D22"/>
      <c r="E22"/>
      <c r="F22"/>
      <c r="G22"/>
      <c r="H22"/>
      <c r="I22"/>
    </row>
    <row r="23" spans="2:9" s="2" customFormat="1">
      <c r="B23" s="25"/>
      <c r="C23"/>
      <c r="D23"/>
      <c r="E23"/>
      <c r="F23"/>
      <c r="G23"/>
      <c r="H23"/>
      <c r="I23"/>
    </row>
    <row r="24" spans="2:9" s="2" customFormat="1">
      <c r="B24" s="25"/>
      <c r="C24"/>
      <c r="D24"/>
      <c r="E24"/>
      <c r="F24"/>
      <c r="G24"/>
      <c r="H24"/>
      <c r="I24"/>
    </row>
    <row r="25" spans="2:9" s="2" customFormat="1">
      <c r="B25" s="25"/>
      <c r="C25"/>
      <c r="D25"/>
      <c r="E25"/>
      <c r="F25"/>
      <c r="G25"/>
      <c r="H25"/>
      <c r="I25"/>
    </row>
    <row r="26" spans="2:9" s="2" customFormat="1">
      <c r="B26" s="25"/>
      <c r="C26"/>
      <c r="D26"/>
      <c r="E26"/>
      <c r="F26"/>
      <c r="G26"/>
      <c r="H26"/>
      <c r="I26"/>
    </row>
    <row r="27" spans="2:9" s="2" customFormat="1">
      <c r="B27" s="25"/>
      <c r="C27"/>
      <c r="D27"/>
      <c r="E27"/>
      <c r="F27"/>
      <c r="G27"/>
      <c r="H27"/>
      <c r="I27"/>
    </row>
    <row r="28" spans="2:9" s="2" customFormat="1">
      <c r="B28" s="26"/>
      <c r="C28"/>
      <c r="D28"/>
      <c r="E28"/>
      <c r="F28"/>
      <c r="G28"/>
      <c r="H28"/>
      <c r="I28"/>
    </row>
    <row r="29" spans="2:9" s="2" customFormat="1">
      <c r="B29" s="26"/>
      <c r="C29"/>
      <c r="D29"/>
      <c r="E29"/>
      <c r="F29"/>
      <c r="G29"/>
      <c r="H29"/>
      <c r="I29"/>
    </row>
    <row r="30" spans="2:9" s="2" customFormat="1">
      <c r="B30" s="26"/>
      <c r="C30"/>
      <c r="D30"/>
      <c r="E30"/>
      <c r="F30"/>
      <c r="G30"/>
      <c r="H30"/>
      <c r="I30"/>
    </row>
    <row r="31" spans="2:9" s="2" customFormat="1">
      <c r="B31" s="26"/>
      <c r="C31"/>
      <c r="D31"/>
      <c r="E31"/>
      <c r="F31"/>
      <c r="G31"/>
      <c r="H31"/>
      <c r="I31"/>
    </row>
    <row r="32" spans="2:9" s="2" customFormat="1">
      <c r="B32" s="26"/>
      <c r="C32"/>
      <c r="D32"/>
      <c r="E32"/>
      <c r="F32"/>
      <c r="G32"/>
      <c r="H32"/>
      <c r="I32"/>
    </row>
    <row r="33" spans="2:9" s="2" customFormat="1">
      <c r="B33" s="26"/>
      <c r="C33"/>
      <c r="D33"/>
      <c r="E33"/>
      <c r="F33"/>
      <c r="G33"/>
      <c r="H33"/>
      <c r="I33"/>
    </row>
  </sheetData>
  <pageMargins left="0.7" right="0.7" top="0.75" bottom="0.75" header="0.3" footer="0.3"/>
  <pageSetup paperSize="9" orientation="portrait" horizontalDpi="4294967295" verticalDpi="4294967295" r:id="rId1"/>
  <headerFooter>
    <oddFooter>&amp;C_x000D_&amp;1#&amp;"Calibri"&amp;10&amp;K000000 C1 - FOR 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2023-02-22T11:21:16Z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MSIP_Label_706c7ad2-60a5-409e-8203-10f940b19acd_Enabled">
    <vt:lpwstr>true</vt:lpwstr>
  </property>
  <property fmtid="{D5CDD505-2E9C-101B-9397-08002B2CF9AE}" pid="8" name="MSIP_Label_706c7ad2-60a5-409e-8203-10f940b19acd_SetDate">
    <vt:lpwstr>2023-02-21T11:43:35Z</vt:lpwstr>
  </property>
  <property fmtid="{D5CDD505-2E9C-101B-9397-08002B2CF9AE}" pid="9" name="MSIP_Label_706c7ad2-60a5-409e-8203-10f940b19acd_Method">
    <vt:lpwstr>Standard</vt:lpwstr>
  </property>
  <property fmtid="{D5CDD505-2E9C-101B-9397-08002B2CF9AE}" pid="10" name="MSIP_Label_706c7ad2-60a5-409e-8203-10f940b19acd_Name">
    <vt:lpwstr>For internal use only C1</vt:lpwstr>
  </property>
  <property fmtid="{D5CDD505-2E9C-101B-9397-08002B2CF9AE}" pid="11" name="MSIP_Label_706c7ad2-60a5-409e-8203-10f940b19acd_SiteId">
    <vt:lpwstr>91e167b0-e7f3-47d0-b08e-ac1e6b839fc3</vt:lpwstr>
  </property>
  <property fmtid="{D5CDD505-2E9C-101B-9397-08002B2CF9AE}" pid="12" name="MSIP_Label_706c7ad2-60a5-409e-8203-10f940b19acd_ActionId">
    <vt:lpwstr>483b4fc2-4b0a-466b-bece-0fa86d79bb06</vt:lpwstr>
  </property>
  <property fmtid="{D5CDD505-2E9C-101B-9397-08002B2CF9AE}" pid="13" name="MSIP_Label_706c7ad2-60a5-409e-8203-10f940b19acd_ContentBits">
    <vt:lpwstr>2</vt:lpwstr>
  </property>
</Properties>
</file>