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201_{D2CE0F43-8A49-433E-BF23-5EA826AD80CA}" xr6:coauthVersionLast="47" xr6:coauthVersionMax="47" xr10:uidLastSave="{00000000-0000-0000-0000-000000000000}"/>
  <bookViews>
    <workbookView xWindow="-110" yWindow="-110" windowWidth="19420" windowHeight="10420" tabRatio="919" firstSheet="18"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82" l="1"/>
  <c r="E21" i="82"/>
  <c r="F21" i="82"/>
  <c r="G21" i="82"/>
  <c r="H21" i="82"/>
  <c r="C21" i="82"/>
  <c r="B2" i="52"/>
  <c r="B1" i="52"/>
  <c r="B2" i="71"/>
  <c r="B1" i="71"/>
  <c r="B2" i="75"/>
  <c r="B1" i="75"/>
  <c r="B2" i="53"/>
  <c r="B1" i="53"/>
  <c r="B2" i="62"/>
  <c r="D19" i="91"/>
  <c r="E19" i="91"/>
  <c r="F19" i="91"/>
  <c r="G19" i="91"/>
  <c r="H19" i="91"/>
  <c r="I19" i="91"/>
  <c r="J19" i="91"/>
  <c r="K19" i="91"/>
  <c r="L19" i="91"/>
  <c r="M19" i="91"/>
  <c r="N19" i="91"/>
  <c r="O19" i="91"/>
  <c r="P19" i="91"/>
  <c r="Q19" i="91"/>
  <c r="R19" i="91"/>
  <c r="S19" i="91"/>
  <c r="C19" i="91"/>
  <c r="C22" i="81"/>
  <c r="B2" i="36"/>
  <c r="B1" i="36"/>
  <c r="G9" i="74"/>
  <c r="C22" i="74"/>
  <c r="F21" i="74"/>
  <c r="G21" i="74" s="1"/>
  <c r="G20" i="74"/>
  <c r="G19" i="74"/>
  <c r="G18" i="74"/>
  <c r="F17" i="74"/>
  <c r="G17" i="74" s="1"/>
  <c r="G16" i="74"/>
  <c r="F15" i="74"/>
  <c r="G15" i="74" s="1"/>
  <c r="E14" i="74"/>
  <c r="F14" i="74" s="1"/>
  <c r="G14" i="74" s="1"/>
  <c r="D14" i="74"/>
  <c r="F13" i="74"/>
  <c r="G13" i="74" s="1"/>
  <c r="G12" i="74"/>
  <c r="G11" i="74"/>
  <c r="G10" i="74"/>
  <c r="F8" i="74"/>
  <c r="G8" i="74" s="1"/>
  <c r="N14" i="35"/>
  <c r="C37" i="69"/>
  <c r="C15" i="69"/>
  <c r="E21" i="72"/>
  <c r="D21" i="72"/>
  <c r="C21" i="72"/>
  <c r="E20" i="72"/>
  <c r="E19" i="72"/>
  <c r="E18" i="72"/>
  <c r="E17" i="72"/>
  <c r="E16" i="72"/>
  <c r="E15" i="72"/>
  <c r="E14" i="72"/>
  <c r="E13" i="72"/>
  <c r="E12" i="72"/>
  <c r="E11" i="72"/>
  <c r="E10" i="72"/>
  <c r="E9" i="72"/>
  <c r="E8" i="72"/>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D40" i="75"/>
  <c r="C40" i="75"/>
  <c r="E40" i="75" s="1"/>
  <c r="H39" i="75"/>
  <c r="E39" i="75"/>
  <c r="H38" i="75"/>
  <c r="E38" i="75"/>
  <c r="H37" i="75"/>
  <c r="E37" i="75"/>
  <c r="H36" i="75"/>
  <c r="E36" i="75"/>
  <c r="H35" i="75"/>
  <c r="E35" i="75"/>
  <c r="H34" i="75"/>
  <c r="E34" i="75"/>
  <c r="H33" i="75"/>
  <c r="E33" i="75"/>
  <c r="H32" i="75"/>
  <c r="D32" i="75"/>
  <c r="C32" i="75"/>
  <c r="E32" i="75" s="1"/>
  <c r="H31" i="75"/>
  <c r="E31" i="75"/>
  <c r="H30" i="75"/>
  <c r="E30" i="75"/>
  <c r="H29" i="75"/>
  <c r="E29" i="75"/>
  <c r="H28" i="75"/>
  <c r="E28" i="75"/>
  <c r="H27" i="75"/>
  <c r="E27" i="75"/>
  <c r="H26" i="75"/>
  <c r="E26" i="75"/>
  <c r="H25" i="75"/>
  <c r="E25" i="75"/>
  <c r="H24" i="75"/>
  <c r="E24" i="75"/>
  <c r="H23" i="75"/>
  <c r="E23" i="75"/>
  <c r="H22" i="75"/>
  <c r="D22" i="75"/>
  <c r="C22" i="75"/>
  <c r="E22" i="75" s="1"/>
  <c r="H21" i="75"/>
  <c r="E21" i="75"/>
  <c r="H20" i="75"/>
  <c r="E20" i="75"/>
  <c r="H19" i="75"/>
  <c r="D19" i="75"/>
  <c r="H18" i="75"/>
  <c r="E18" i="75"/>
  <c r="H17" i="75"/>
  <c r="E17" i="75"/>
  <c r="H16" i="75"/>
  <c r="D16" i="75"/>
  <c r="C16" i="75"/>
  <c r="E16" i="75" s="1"/>
  <c r="H15" i="75"/>
  <c r="E15" i="75"/>
  <c r="H14" i="75"/>
  <c r="E14" i="75"/>
  <c r="H13" i="75"/>
  <c r="D13" i="75"/>
  <c r="C13" i="75"/>
  <c r="H12" i="75"/>
  <c r="E12" i="75"/>
  <c r="H11" i="75"/>
  <c r="E11" i="75"/>
  <c r="H10" i="75"/>
  <c r="E10" i="75"/>
  <c r="H9" i="75"/>
  <c r="E9" i="75"/>
  <c r="H8" i="75"/>
  <c r="E8" i="75"/>
  <c r="H7" i="75"/>
  <c r="D7" i="75"/>
  <c r="C7" i="75"/>
  <c r="B1" i="62"/>
  <c r="H66" i="53"/>
  <c r="E66" i="53"/>
  <c r="H64" i="53"/>
  <c r="E64" i="53"/>
  <c r="G61" i="53"/>
  <c r="F61" i="53"/>
  <c r="H61" i="53" s="1"/>
  <c r="D61" i="53"/>
  <c r="C61" i="53"/>
  <c r="E61" i="53" s="1"/>
  <c r="H60" i="53"/>
  <c r="E60" i="53"/>
  <c r="H59" i="53"/>
  <c r="E59" i="53"/>
  <c r="H58" i="53"/>
  <c r="E58" i="53"/>
  <c r="G53" i="53"/>
  <c r="F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F34" i="53"/>
  <c r="F45" i="53" s="1"/>
  <c r="F54" i="53" s="1"/>
  <c r="D34" i="53"/>
  <c r="D45" i="53" s="1"/>
  <c r="D54" i="53" s="1"/>
  <c r="C34" i="53"/>
  <c r="C45" i="53" s="1"/>
  <c r="G30" i="53"/>
  <c r="F30" i="53"/>
  <c r="H30" i="53" s="1"/>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9" i="53"/>
  <c r="D22" i="53" s="1"/>
  <c r="C9" i="53"/>
  <c r="C22" i="53" s="1"/>
  <c r="H8" i="53"/>
  <c r="E8" i="53"/>
  <c r="H40" i="62"/>
  <c r="E40" i="62"/>
  <c r="H39" i="62"/>
  <c r="E39" i="62"/>
  <c r="H38" i="62"/>
  <c r="E38" i="62"/>
  <c r="H37" i="62"/>
  <c r="E37" i="62"/>
  <c r="H36" i="62"/>
  <c r="E36" i="62"/>
  <c r="H35" i="62"/>
  <c r="E35" i="62"/>
  <c r="H34" i="62"/>
  <c r="E34" i="62"/>
  <c r="H33" i="62"/>
  <c r="E33" i="62"/>
  <c r="G31" i="62"/>
  <c r="G41" i="62" s="1"/>
  <c r="F31" i="62"/>
  <c r="F4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H14" i="62" s="1"/>
  <c r="D14" i="62"/>
  <c r="D20" i="62" s="1"/>
  <c r="C14" i="62"/>
  <c r="C20" i="62" s="1"/>
  <c r="H13" i="62"/>
  <c r="E13" i="62"/>
  <c r="H12" i="62"/>
  <c r="E12" i="62"/>
  <c r="H11" i="62"/>
  <c r="E11" i="62"/>
  <c r="H10" i="62"/>
  <c r="E10" i="62"/>
  <c r="H9" i="62"/>
  <c r="E9" i="62"/>
  <c r="H8" i="62"/>
  <c r="E8" i="62"/>
  <c r="H7" i="62"/>
  <c r="E7" i="62"/>
  <c r="H34" i="53" l="1"/>
  <c r="E53" i="53"/>
  <c r="E31" i="62"/>
  <c r="H45" i="53"/>
  <c r="E41" i="62"/>
  <c r="H41" i="62"/>
  <c r="D31" i="53"/>
  <c r="D56" i="53" s="1"/>
  <c r="D63" i="53" s="1"/>
  <c r="D65" i="53" s="1"/>
  <c r="D67" i="53" s="1"/>
  <c r="E13" i="75"/>
  <c r="E9" i="53"/>
  <c r="H53" i="53"/>
  <c r="E20" i="62"/>
  <c r="E7" i="75"/>
  <c r="E14" i="62"/>
  <c r="C19" i="75"/>
  <c r="E19" i="75" s="1"/>
  <c r="F31" i="53"/>
  <c r="H22" i="53"/>
  <c r="E22" i="53"/>
  <c r="C31" i="53"/>
  <c r="E45" i="53"/>
  <c r="C54" i="53"/>
  <c r="E54" i="53" s="1"/>
  <c r="H9" i="53"/>
  <c r="G54" i="53"/>
  <c r="H54" i="53" s="1"/>
  <c r="E34" i="53"/>
  <c r="F20" i="62"/>
  <c r="H20" i="62" s="1"/>
  <c r="H31" i="62"/>
  <c r="E31" i="53" l="1"/>
  <c r="C56" i="53"/>
  <c r="G56" i="53"/>
  <c r="G63" i="53" s="1"/>
  <c r="G65" i="53" s="1"/>
  <c r="G67" i="53" s="1"/>
  <c r="F56" i="53"/>
  <c r="H31" i="53"/>
  <c r="F63" i="53" l="1"/>
  <c r="H56" i="53"/>
  <c r="C63" i="53"/>
  <c r="E56" i="53"/>
  <c r="H63" i="53" l="1"/>
  <c r="F65" i="53"/>
  <c r="E63" i="53"/>
  <c r="C65" i="53"/>
  <c r="H65" i="53" l="1"/>
  <c r="F67" i="53"/>
  <c r="H67" i="53" s="1"/>
  <c r="E65" i="53"/>
  <c r="C67" i="53"/>
  <c r="E67" i="53" s="1"/>
  <c r="B2" i="91" l="1"/>
  <c r="B1" i="91"/>
  <c r="B1" i="89" l="1"/>
  <c r="B1" i="88"/>
  <c r="B1" i="87"/>
  <c r="B1" i="86"/>
  <c r="B1" i="85"/>
  <c r="B1" i="84"/>
  <c r="B1" i="83"/>
  <c r="B1" i="82"/>
  <c r="B1" i="81"/>
  <c r="D22" i="81" l="1"/>
  <c r="E22" i="81"/>
  <c r="F22" i="81"/>
  <c r="G22" i="81"/>
  <c r="B2" i="89" l="1"/>
  <c r="B2" i="88"/>
  <c r="B2" i="87"/>
  <c r="B2" i="86"/>
  <c r="B2" i="85"/>
  <c r="B2" i="84"/>
  <c r="B2" i="83"/>
  <c r="B2" i="82"/>
  <c r="B2" i="81"/>
  <c r="C10" i="85" l="1"/>
  <c r="C19" i="85" s="1"/>
  <c r="D12" i="84"/>
  <c r="C12" i="84"/>
  <c r="D7" i="84"/>
  <c r="C7" i="84"/>
  <c r="C19" i="84" s="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H22" i="81"/>
  <c r="I34" i="83"/>
  <c r="I21" i="82"/>
  <c r="B2" i="80"/>
  <c r="B1" i="80"/>
  <c r="G33" i="80"/>
  <c r="F33" i="80"/>
  <c r="E33" i="80"/>
  <c r="D33" i="80"/>
  <c r="C33" i="80"/>
  <c r="G24" i="80"/>
  <c r="F24" i="80"/>
  <c r="E24" i="80"/>
  <c r="D24" i="80"/>
  <c r="C24" i="80"/>
  <c r="G18" i="80"/>
  <c r="G14" i="80"/>
  <c r="F14" i="80"/>
  <c r="E14" i="80"/>
  <c r="D14" i="80"/>
  <c r="C14" i="80"/>
  <c r="G11" i="80"/>
  <c r="F11" i="80"/>
  <c r="E11" i="80"/>
  <c r="D11" i="80"/>
  <c r="C11" i="80"/>
  <c r="G8" i="80"/>
  <c r="F8" i="80"/>
  <c r="E8" i="80"/>
  <c r="D8" i="80"/>
  <c r="C8" i="80"/>
  <c r="G37" i="80" l="1"/>
  <c r="G21" i="80"/>
  <c r="B2" i="79"/>
  <c r="B2" i="37"/>
  <c r="B2" i="74"/>
  <c r="B2" i="64"/>
  <c r="B2" i="35"/>
  <c r="B2" i="69"/>
  <c r="B2" i="77"/>
  <c r="B2" i="28"/>
  <c r="B2" i="73"/>
  <c r="B2" i="72"/>
  <c r="G39" i="80" l="1"/>
  <c r="C5" i="6"/>
  <c r="G5" i="6"/>
  <c r="F5" i="6"/>
  <c r="E5" i="6"/>
  <c r="D5" i="6"/>
  <c r="G5" i="71"/>
  <c r="F5" i="71"/>
  <c r="E5" i="71"/>
  <c r="D5" i="71"/>
  <c r="C5" i="71"/>
  <c r="G6" i="71" l="1"/>
  <c r="G13" i="71" s="1"/>
  <c r="F6" i="71"/>
  <c r="F13" i="71" s="1"/>
  <c r="E6" i="71"/>
  <c r="E13" i="71" s="1"/>
  <c r="D6" i="71"/>
  <c r="D13" i="71" s="1"/>
  <c r="C6" i="71"/>
  <c r="C13" i="71" s="1"/>
  <c r="C35" i="79" l="1"/>
  <c r="B1" i="79" l="1"/>
  <c r="B1" i="37"/>
  <c r="B1" i="74"/>
  <c r="B1" i="64"/>
  <c r="B1" i="35"/>
  <c r="B1" i="69"/>
  <c r="B1" i="77"/>
  <c r="B1" i="28"/>
  <c r="B1" i="73"/>
  <c r="B1" i="72"/>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I7" i="37"/>
  <c r="H7" i="37"/>
  <c r="G7" i="37"/>
  <c r="F7" i="37"/>
  <c r="F21" i="37" s="1"/>
  <c r="C7" i="37"/>
  <c r="G21" i="37" l="1"/>
  <c r="H21" i="37"/>
  <c r="I21" i="37"/>
  <c r="J21" i="37"/>
  <c r="L21" i="37"/>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5" i="69" l="1"/>
  <c r="C25" i="69"/>
</calcChain>
</file>

<file path=xl/sharedStrings.xml><?xml version="1.0" encoding="utf-8"?>
<sst xmlns="http://schemas.openxmlformats.org/spreadsheetml/2006/main" count="1162" uniqueCount="763">
  <si>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</si>
  <si>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</si>
  <si>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</si>
  <si>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</si>
  <si>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</si>
  <si>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</si>
  <si>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</si>
  <si>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</si>
  <si>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</si>
  <si>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</si>
  <si>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</si>
  <si>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</si>
  <si>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</si>
  <si>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</si>
  <si>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</si>
  <si>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</si>
  <si>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</si>
  <si>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</si>
  <si>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</si>
  <si>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</si>
  <si>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</si>
  <si>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</si>
  <si>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</si>
  <si>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</si>
  <si>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</si>
  <si>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</si>
  <si>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</si>
  <si>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</si>
  <si>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</si>
  <si>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</si>
  <si>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</si>
  <si>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</si>
  <si>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</si>
  <si>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</si>
  <si>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</si>
  <si>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</si>
  <si>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</si>
  <si>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</si>
  <si>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</si>
  <si>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</si>
  <si>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</si>
  <si>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</si>
  <si>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</si>
  <si>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</si>
  <si>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</si>
  <si>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</si>
  <si>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</si>
  <si>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</si>
  <si>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</si>
  <si>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</si>
  <si>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</si>
  <si>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</si>
  <si>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</si>
  <si>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</si>
  <si>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</si>
  <si>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</si>
  <si>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</si>
  <si>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</si>
  <si>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</si>
  <si>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</si>
  <si>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</si>
  <si>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</si>
  <si>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</si>
  <si>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</si>
  <si>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</si>
  <si>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</si>
  <si>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</si>
  <si>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</si>
  <si>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</si>
  <si>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</si>
  <si>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</si>
  <si>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</si>
  <si>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</si>
  <si>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</si>
  <si>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</si>
  <si>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</si>
  <si>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</si>
  <si>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</si>
  <si>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</si>
  <si>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</si>
  <si>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</si>
  <si>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</si>
  <si>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</si>
  <si>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</si>
  <si>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</si>
  <si>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</si>
  <si>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</si>
  <si>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</si>
  <si>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</si>
  <si>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</si>
  <si>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</si>
  <si>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</si>
  <si>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</si>
  <si>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</si>
  <si>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</si>
  <si>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</si>
  <si>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</si>
  <si>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</si>
  <si>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</si>
  <si>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</si>
  <si>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</si>
  <si>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</si>
  <si>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</si>
  <si>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</si>
  <si>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</si>
  <si>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</si>
  <si>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</si>
  <si>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</si>
  <si>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</si>
  <si>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</si>
  <si>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</si>
  <si>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</si>
  <si>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</si>
  <si>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</si>
  <si>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</si>
  <si>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</si>
  <si>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</si>
  <si>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</si>
  <si>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</si>
  <si>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</si>
  <si>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</si>
  <si>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</si>
  <si>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</si>
  <si>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</si>
  <si>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</si>
  <si>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</si>
  <si>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</si>
  <si>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</si>
  <si>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</si>
  <si>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</si>
  <si>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</si>
  <si>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</si>
  <si>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</si>
  <si>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</si>
  <si>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</si>
  <si>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</si>
  <si>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</si>
  <si>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</si>
  <si>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</si>
  <si>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</si>
  <si>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</si>
  <si>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</si>
  <si>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</si>
  <si>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</si>
  <si>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</si>
  <si>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</si>
  <si>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</si>
  <si>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</si>
  <si>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</si>
  <si>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</si>
  <si>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</si>
  <si>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</si>
  <si>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</si>
  <si>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</si>
  <si>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</si>
  <si>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</si>
  <si>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</si>
  <si>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</si>
  <si>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</si>
  <si>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</si>
  <si>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</si>
  <si>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</si>
  <si>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</si>
  <si>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</si>
  <si>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</si>
  <si>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</si>
  <si>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</si>
  <si>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</si>
  <si>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</si>
  <si>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</si>
  <si>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</si>
  <si>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</si>
  <si>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</si>
  <si>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</si>
  <si>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</si>
  <si>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</si>
  <si>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</si>
  <si>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</si>
  <si>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</si>
  <si>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</si>
  <si>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</si>
  <si>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</si>
  <si>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</si>
  <si>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</si>
  <si>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</si>
  <si>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</si>
  <si>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</si>
  <si>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</si>
  <si>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</si>
  <si>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</si>
  <si>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</si>
  <si>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</si>
  <si>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</si>
  <si>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</si>
  <si>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</si>
  <si>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</si>
  <si>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</si>
  <si>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</si>
  <si>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</si>
  <si>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</si>
  <si>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</si>
  <si>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</si>
  <si>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</si>
  <si>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</si>
  <si>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</si>
  <si>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</si>
  <si>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</si>
  <si>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</si>
  <si>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</si>
  <si>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</si>
  <si>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</si>
  <si>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</si>
  <si>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</si>
  <si>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</si>
  <si>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</si>
  <si>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</si>
  <si>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</si>
  <si>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</si>
  <si>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</si>
  <si>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</si>
  <si>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</si>
  <si>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</si>
  <si>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</si>
  <si>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</si>
  <si>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</si>
  <si>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</si>
  <si>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</si>
  <si>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</si>
  <si>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</si>
  <si>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</si>
  <si>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</si>
  <si>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</si>
  <si>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</si>
  <si>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</si>
  <si>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</si>
  <si>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</si>
  <si>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</si>
  <si>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</si>
  <si>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</si>
  <si>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</si>
  <si>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</si>
  <si>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</si>
  <si>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</si>
  <si>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</si>
  <si>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</si>
  <si>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</si>
  <si>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</si>
  <si>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</si>
  <si>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</si>
  <si>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</si>
  <si>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</si>
  <si>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</si>
  <si>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</si>
  <si>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</si>
  <si>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</si>
  <si>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</si>
  <si>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</si>
  <si>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</si>
  <si>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</si>
  <si>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</si>
  <si>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</si>
  <si>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</si>
  <si>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</si>
  <si>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</si>
  <si>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</si>
  <si>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</si>
  <si>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</si>
  <si>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</si>
  <si>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</si>
  <si>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</si>
  <si>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</si>
  <si>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</si>
  <si>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</si>
  <si>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</si>
  <si>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</si>
  <si>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</si>
  <si>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</si>
  <si>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</si>
  <si>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</si>
  <si>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</si>
  <si>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</si>
  <si>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</si>
  <si>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</si>
  <si>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</si>
  <si>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</si>
  <si>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</si>
  <si>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</si>
  <si>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</si>
  <si>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</si>
  <si>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</si>
  <si>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</si>
  <si>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</si>
  <si>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</si>
  <si>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</si>
  <si>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</si>
  <si>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</si>
  <si>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</si>
  <si>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</si>
  <si>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</si>
  <si>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</si>
  <si>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</si>
  <si>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</si>
  <si>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</si>
  <si>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</si>
  <si>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</si>
  <si>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</si>
  <si>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</si>
  <si>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</si>
  <si>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</si>
  <si>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</si>
  <si>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</si>
  <si>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</si>
  <si>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</si>
  <si>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</si>
  <si>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</si>
  <si>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</si>
  <si>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</si>
  <si>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</si>
  <si>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</si>
  <si>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</si>
  <si>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</si>
  <si>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</si>
  <si>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</si>
  <si>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</si>
  <si>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</si>
  <si>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</si>
  <si>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</si>
  <si>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</si>
  <si>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</si>
  <si>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</si>
  <si>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</si>
  <si>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</si>
  <si>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</si>
  <si>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</si>
  <si>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</si>
  <si>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</si>
  <si>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</si>
  <si>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</si>
  <si>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</si>
  <si>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</si>
  <si>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</si>
  <si>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</si>
  <si>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</si>
  <si>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</si>
  <si>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</si>
  <si>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</si>
  <si>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</si>
  <si>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</si>
  <si>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</si>
  <si>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</si>
  <si>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</si>
  <si>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</si>
  <si>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</si>
  <si>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</si>
  <si>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</si>
  <si>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</si>
  <si>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</si>
  <si>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</si>
  <si>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</si>
  <si>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</si>
  <si>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</si>
  <si>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</si>
  <si>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</si>
  <si>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</si>
  <si>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</si>
  <si>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</si>
  <si>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</si>
  <si>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</si>
  <si>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</si>
  <si>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</si>
  <si>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</si>
  <si>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</si>
  <si>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</si>
  <si>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</si>
  <si>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</si>
  <si>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</si>
  <si>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</si>
  <si>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</si>
  <si>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</si>
  <si>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</si>
  <si>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</si>
  <si>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</si>
  <si>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</si>
  <si>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</si>
  <si>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</si>
  <si>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</si>
  <si>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</si>
  <si>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</si>
  <si>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</si>
  <si>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</si>
  <si>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</si>
  <si>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</si>
  <si>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</si>
  <si>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</si>
  <si>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</si>
  <si>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</si>
  <si>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</si>
  <si>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</si>
  <si>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</si>
  <si>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</si>
  <si>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</si>
  <si>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</si>
  <si>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</si>
  <si>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</si>
  <si>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</si>
  <si>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</si>
  <si>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</si>
  <si>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</si>
  <si>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</si>
  <si>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</si>
  <si>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</si>
  <si>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</si>
  <si>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</si>
  <si>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</si>
  <si>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</si>
  <si>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</si>
  <si>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</si>
  <si>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</si>
  <si>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</si>
  <si>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</si>
  <si>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</si>
  <si>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</si>
  <si>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</si>
  <si>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</si>
  <si>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</si>
  <si>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</si>
  <si>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</si>
  <si>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</si>
  <si>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</si>
  <si>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</si>
  <si>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</si>
  <si>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</si>
  <si>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</si>
  <si>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</si>
  <si>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</si>
  <si>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</si>
  <si>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</si>
  <si>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</si>
  <si>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</si>
  <si>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</si>
  <si>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</si>
  <si>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</si>
  <si>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</si>
  <si>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</si>
  <si>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</si>
  <si>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</si>
  <si>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</si>
  <si>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</si>
  <si>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</si>
  <si>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</si>
  <si>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</si>
  <si>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</si>
  <si>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</si>
  <si>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</si>
  <si>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</si>
  <si>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</si>
  <si>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</si>
  <si>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</si>
  <si>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</si>
  <si>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</si>
  <si>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</si>
  <si>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</si>
  <si>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</si>
  <si>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</si>
  <si>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</si>
  <si>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</si>
  <si>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</si>
  <si>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</si>
  <si>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</si>
  <si>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</si>
  <si>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</si>
  <si>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</si>
  <si>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</si>
  <si>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</si>
  <si>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</si>
  <si>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</si>
  <si>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</si>
  <si>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</si>
  <si>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</si>
  <si>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</si>
  <si>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</si>
  <si>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</si>
  <si>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</si>
  <si>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</si>
  <si>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</si>
  <si>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</si>
  <si>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</si>
  <si>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</si>
  <si>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</si>
  <si>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</si>
  <si>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</si>
  <si>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</si>
  <si>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</si>
  <si>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</si>
  <si>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</si>
  <si>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</si>
  <si>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</si>
  <si>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</si>
  <si>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</si>
  <si>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</si>
  <si>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</si>
  <si>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</si>
  <si>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</si>
  <si>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</si>
  <si>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</si>
  <si>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</si>
  <si>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</si>
  <si>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</si>
  <si>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</si>
  <si>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</si>
  <si>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</si>
  <si>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</si>
  <si>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</si>
  <si>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</si>
  <si>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</si>
  <si>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</si>
  <si>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</si>
  <si>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</si>
  <si>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</si>
  <si>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</si>
  <si>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</si>
  <si>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</si>
  <si>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</si>
  <si>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</si>
  <si>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</si>
  <si>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</si>
  <si>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</si>
  <si>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</si>
  <si>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</si>
  <si>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</si>
  <si>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</si>
  <si>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</si>
  <si>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</si>
  <si>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</si>
  <si>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</si>
  <si>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</si>
  <si>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</si>
  <si>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</si>
  <si>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</si>
  <si>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</si>
  <si>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</si>
  <si>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</si>
  <si>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</si>
  <si>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</si>
  <si>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</si>
  <si>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</si>
  <si>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</si>
  <si>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</si>
  <si>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</si>
  <si>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</si>
  <si>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</si>
  <si>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</si>
  <si>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</si>
  <si>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</si>
  <si>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</si>
  <si>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</si>
  <si>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</si>
  <si>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</si>
  <si>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</si>
  <si>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</si>
  <si>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</si>
  <si>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</si>
  <si>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</si>
  <si>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</si>
  <si>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</si>
  <si>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</si>
  <si>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</si>
  <si>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</si>
  <si>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</si>
  <si>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</si>
  <si>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</si>
  <si>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</si>
  <si>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</si>
  <si>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</si>
  <si>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</si>
  <si>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</si>
  <si>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</si>
  <si>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</si>
  <si>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</si>
  <si>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</si>
  <si>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</si>
  <si>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</si>
  <si>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</si>
  <si>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</si>
  <si>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</si>
  <si>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</si>
  <si>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</si>
  <si>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</si>
  <si>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</si>
  <si>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</si>
  <si>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</si>
  <si>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</si>
  <si>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</si>
  <si>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</si>
  <si>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</si>
  <si>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</si>
  <si>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</si>
  <si>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</si>
  <si>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</si>
  <si>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</si>
  <si>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</si>
  <si>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</si>
  <si>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</si>
  <si>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</si>
  <si>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</si>
  <si>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</si>
  <si>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</si>
  <si>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</si>
  <si>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</si>
  <si>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</si>
  <si>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</si>
  <si>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</si>
  <si>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</si>
  <si>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</si>
  <si>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</si>
  <si>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</si>
  <si>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</si>
  <si>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</si>
  <si>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</si>
  <si>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</si>
  <si>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</si>
  <si>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</si>
  <si>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</si>
  <si>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</si>
  <si>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</si>
  <si>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</si>
  <si>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</si>
  <si>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</si>
  <si>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</si>
  <si>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</si>
  <si>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</si>
  <si>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</si>
  <si>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</si>
  <si>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</si>
  <si>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</si>
  <si>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</si>
  <si>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</si>
  <si>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</si>
  <si>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</si>
  <si>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</si>
  <si>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</si>
  <si>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</si>
  <si>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</si>
  <si>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</si>
  <si>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</si>
  <si>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</si>
  <si>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</si>
  <si>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</si>
  <si>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</si>
  <si>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</si>
  <si>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</si>
  <si>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</si>
  <si>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</si>
  <si>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</si>
  <si>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</si>
  <si>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</si>
  <si>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</si>
  <si>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</si>
  <si>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</si>
  <si>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</si>
  <si>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</si>
  <si>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</si>
  <si>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</si>
  <si>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</si>
  <si>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</si>
  <si>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</si>
  <si>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</si>
  <si>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</si>
  <si>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</si>
  <si>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</si>
  <si>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</si>
  <si>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</si>
  <si>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</si>
  <si>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</si>
  <si>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</si>
  <si>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</si>
  <si>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</si>
  <si>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</si>
  <si>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</si>
  <si>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</si>
  <si>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</si>
  <si>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</si>
  <si>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</si>
  <si>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</si>
  <si>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</si>
  <si>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</si>
  <si>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</si>
  <si>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</si>
  <si>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</si>
  <si>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</si>
  <si>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</si>
  <si>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</si>
  <si>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</si>
  <si>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</si>
  <si>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</si>
  <si>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</si>
  <si>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</si>
  <si>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</si>
  <si>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</si>
  <si>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</si>
  <si>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</si>
  <si>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</si>
  <si>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</si>
  <si>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</si>
  <si>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</si>
  <si>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</si>
  <si>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</si>
  <si>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</si>
  <si>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</si>
  <si>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</si>
  <si>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</si>
  <si>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</si>
  <si>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</si>
  <si>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</si>
  <si>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</si>
  <si>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</si>
  <si>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</si>
  <si>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</si>
  <si>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</si>
  <si>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</si>
  <si>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</si>
  <si>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</si>
  <si>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</si>
  <si>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</si>
  <si>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</si>
  <si>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</si>
  <si>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</si>
  <si>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</si>
  <si>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</si>
  <si>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</si>
  <si>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</si>
  <si>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</si>
  <si>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</si>
  <si>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</si>
  <si>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</si>
  <si>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</si>
  <si>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</si>
  <si>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</si>
  <si>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</si>
  <si>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</si>
  <si>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 პაშა ბანკი საქართველო"</t>
  </si>
  <si>
    <t>ფარიდ მამმადოვი</t>
  </si>
  <si>
    <t>ნიკოლოზ შურღაია</t>
  </si>
  <si>
    <t>www.pashabank.ge</t>
  </si>
  <si>
    <t xml:space="preserve">არიფ პაშაევი </t>
  </si>
  <si>
    <t xml:space="preserve">არზუ ალიევა </t>
  </si>
  <si>
    <t xml:space="preserve">ლეილა ალიევა </t>
  </si>
  <si>
    <t>მირ ჯამალ პაშაევი</t>
  </si>
  <si>
    <t>ღსს "პაშა ბანკი" (PASHA Bank OJSC) -</t>
  </si>
  <si>
    <t>გენერალური დირექტორი</t>
  </si>
  <si>
    <t>სელიმ ბერენტ</t>
  </si>
  <si>
    <t>ფინანსური დირექტორი</t>
  </si>
  <si>
    <t>ლევან ალადაშვილი</t>
  </si>
  <si>
    <t>რისკების დირექტორი</t>
  </si>
  <si>
    <t>გიორგი ჩანადირი</t>
  </si>
  <si>
    <t>ინფორმაციული ტექნოლოგიებისა და საოპერაციოს დირექტორი</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</si>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</sst>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d\,\ yyyy;@"/>
    <numFmt numFmtId="195" formatCode="_-* #,##0_р_._-;\-* #,##0_р_._-;_-* &quot;-&quot;??_р_._-;_-@_-"/>
    <numFmt numFmtId="196" formatCode="_(* #,##0.00_);_(* \(#,##0.00\);_(* \-??_);_(@_)"/>
    <numFmt numFmtId="197" formatCode="_([$€-2]* #,##0.00_);_([$€-2]* \(#,##0.00\);_([$€-2]* &quot;-&quot;??_)"/>
  </numFmts>
  <fonts count="14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sz val="10"/>
      <name val="Times New Roman"/>
      <family val="1"/>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b/>
      <i/>
      <sz val="10"/>
      <name val="Arial"/>
      <family val="2"/>
      <charset val="204"/>
    </font>
    <font>
      <sz val="11"/>
      <color rgb="FF000000"/>
      <name val="Calibri"/>
      <family val="2"/>
      <charset val="1"/>
    </font>
    <font>
      <sz val="10"/>
      <color indexed="8"/>
      <name val="Calibri"/>
      <family val="2"/>
      <charset val="1"/>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s>
  <borders count="17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indexed="64"/>
      </right>
      <top style="thin">
        <color auto="1"/>
      </top>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673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9"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9"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3" fontId="2" fillId="75" borderId="87"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3" fontId="2" fillId="72" borderId="87" applyFont="0">
      <alignment horizontal="right" vertical="center"/>
      <protection locked="0"/>
    </xf>
    <xf numFmtId="0" fontId="68"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9"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9"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168" fontId="56" fillId="0" borderId="147">
      <alignment horizontal="left" vertical="center"/>
    </xf>
    <xf numFmtId="0" fontId="56" fillId="0" borderId="147">
      <alignment horizontal="left" vertical="center"/>
    </xf>
    <xf numFmtId="0" fontId="56" fillId="0" borderId="147">
      <alignment horizontal="left" vertical="center"/>
    </xf>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30" applyNumberFormat="0" applyFill="0" applyAlignment="0" applyProtection="0"/>
    <xf numFmtId="168" fontId="96" fillId="0" borderId="130" applyNumberFormat="0" applyFill="0" applyAlignment="0" applyProtection="0"/>
    <xf numFmtId="169" fontId="96" fillId="0" borderId="130" applyNumberFormat="0" applyFill="0" applyAlignment="0" applyProtection="0"/>
    <xf numFmtId="168" fontId="96" fillId="0" borderId="130" applyNumberFormat="0" applyFill="0" applyAlignment="0" applyProtection="0"/>
    <xf numFmtId="168" fontId="96" fillId="0" borderId="130" applyNumberFormat="0" applyFill="0" applyAlignment="0" applyProtection="0"/>
    <xf numFmtId="169" fontId="96" fillId="0" borderId="130" applyNumberFormat="0" applyFill="0" applyAlignment="0" applyProtection="0"/>
    <xf numFmtId="168" fontId="96" fillId="0" borderId="130" applyNumberFormat="0" applyFill="0" applyAlignment="0" applyProtection="0"/>
    <xf numFmtId="168" fontId="96" fillId="0" borderId="130" applyNumberFormat="0" applyFill="0" applyAlignment="0" applyProtection="0"/>
    <xf numFmtId="169" fontId="96" fillId="0" borderId="130" applyNumberFormat="0" applyFill="0" applyAlignment="0" applyProtection="0"/>
    <xf numFmtId="168" fontId="96" fillId="0" borderId="130" applyNumberFormat="0" applyFill="0" applyAlignment="0" applyProtection="0"/>
    <xf numFmtId="168" fontId="96" fillId="0" borderId="130" applyNumberFormat="0" applyFill="0" applyAlignment="0" applyProtection="0"/>
    <xf numFmtId="169" fontId="96" fillId="0" borderId="130" applyNumberFormat="0" applyFill="0" applyAlignment="0" applyProtection="0"/>
    <xf numFmtId="168" fontId="96"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169" fontId="96"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168" fontId="96"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168" fontId="96"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49" fillId="0" borderId="130" applyNumberFormat="0" applyFill="0" applyAlignment="0" applyProtection="0"/>
    <xf numFmtId="0" fontId="85" fillId="64" borderId="129" applyNumberFormat="0" applyAlignment="0" applyProtection="0"/>
    <xf numFmtId="168" fontId="87" fillId="64" borderId="129" applyNumberFormat="0" applyAlignment="0" applyProtection="0"/>
    <xf numFmtId="169" fontId="87" fillId="64" borderId="129" applyNumberFormat="0" applyAlignment="0" applyProtection="0"/>
    <xf numFmtId="168" fontId="87" fillId="64" borderId="129" applyNumberFormat="0" applyAlignment="0" applyProtection="0"/>
    <xf numFmtId="168" fontId="87" fillId="64" borderId="129" applyNumberFormat="0" applyAlignment="0" applyProtection="0"/>
    <xf numFmtId="169" fontId="87" fillId="64" borderId="129" applyNumberFormat="0" applyAlignment="0" applyProtection="0"/>
    <xf numFmtId="168" fontId="87" fillId="64" borderId="129" applyNumberFormat="0" applyAlignment="0" applyProtection="0"/>
    <xf numFmtId="168" fontId="87" fillId="64" borderId="129" applyNumberFormat="0" applyAlignment="0" applyProtection="0"/>
    <xf numFmtId="169" fontId="87" fillId="64" borderId="129" applyNumberFormat="0" applyAlignment="0" applyProtection="0"/>
    <xf numFmtId="168" fontId="87" fillId="64" borderId="129" applyNumberFormat="0" applyAlignment="0" applyProtection="0"/>
    <xf numFmtId="168" fontId="87" fillId="64" borderId="129" applyNumberFormat="0" applyAlignment="0" applyProtection="0"/>
    <xf numFmtId="169" fontId="87" fillId="64" borderId="129" applyNumberFormat="0" applyAlignment="0" applyProtection="0"/>
    <xf numFmtId="168" fontId="87"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169" fontId="87"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168" fontId="87"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168" fontId="87"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85" fillId="64" borderId="129" applyNumberForma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 fillId="74" borderId="128" applyNumberFormat="0" applyFont="0" applyAlignment="0" applyProtection="0"/>
    <xf numFmtId="0" fontId="29"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29" fillId="74" borderId="128" applyNumberFormat="0" applyFont="0" applyAlignment="0" applyProtection="0"/>
    <xf numFmtId="0" fontId="68" fillId="43" borderId="127" applyNumberFormat="0" applyAlignment="0" applyProtection="0"/>
    <xf numFmtId="168" fontId="70" fillId="43" borderId="127" applyNumberFormat="0" applyAlignment="0" applyProtection="0"/>
    <xf numFmtId="169" fontId="70" fillId="43" borderId="127" applyNumberFormat="0" applyAlignment="0" applyProtection="0"/>
    <xf numFmtId="168" fontId="70" fillId="43" borderId="127" applyNumberFormat="0" applyAlignment="0" applyProtection="0"/>
    <xf numFmtId="168" fontId="70" fillId="43" borderId="127" applyNumberFormat="0" applyAlignment="0" applyProtection="0"/>
    <xf numFmtId="169" fontId="70" fillId="43" borderId="127" applyNumberFormat="0" applyAlignment="0" applyProtection="0"/>
    <xf numFmtId="168" fontId="70" fillId="43" borderId="127" applyNumberFormat="0" applyAlignment="0" applyProtection="0"/>
    <xf numFmtId="168" fontId="70" fillId="43" borderId="127" applyNumberFormat="0" applyAlignment="0" applyProtection="0"/>
    <xf numFmtId="169" fontId="70" fillId="43" borderId="127" applyNumberFormat="0" applyAlignment="0" applyProtection="0"/>
    <xf numFmtId="168" fontId="70" fillId="43" borderId="127" applyNumberFormat="0" applyAlignment="0" applyProtection="0"/>
    <xf numFmtId="168" fontId="70" fillId="43" borderId="127" applyNumberFormat="0" applyAlignment="0" applyProtection="0"/>
    <xf numFmtId="169" fontId="70" fillId="43" borderId="127" applyNumberFormat="0" applyAlignment="0" applyProtection="0"/>
    <xf numFmtId="168" fontId="70"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169" fontId="70"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168" fontId="70"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168" fontId="70"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0" fontId="68" fillId="43" borderId="127" applyNumberFormat="0" applyAlignment="0" applyProtection="0"/>
    <xf numFmtId="168" fontId="56" fillId="0" borderId="126">
      <alignment horizontal="left" vertical="center"/>
    </xf>
    <xf numFmtId="0" fontId="56" fillId="0" borderId="126">
      <alignment horizontal="left" vertical="center"/>
    </xf>
    <xf numFmtId="0" fontId="56" fillId="0" borderId="126">
      <alignment horizontal="left" vertical="center"/>
    </xf>
    <xf numFmtId="0" fontId="40" fillId="64" borderId="127" applyNumberFormat="0" applyAlignment="0" applyProtection="0"/>
    <xf numFmtId="168" fontId="42" fillId="64" borderId="127" applyNumberFormat="0" applyAlignment="0" applyProtection="0"/>
    <xf numFmtId="169" fontId="42" fillId="64" borderId="127" applyNumberFormat="0" applyAlignment="0" applyProtection="0"/>
    <xf numFmtId="168" fontId="42" fillId="64" borderId="127" applyNumberFormat="0" applyAlignment="0" applyProtection="0"/>
    <xf numFmtId="168" fontId="42" fillId="64" borderId="127" applyNumberFormat="0" applyAlignment="0" applyProtection="0"/>
    <xf numFmtId="169" fontId="42" fillId="64" borderId="127" applyNumberFormat="0" applyAlignment="0" applyProtection="0"/>
    <xf numFmtId="168" fontId="42" fillId="64" borderId="127" applyNumberFormat="0" applyAlignment="0" applyProtection="0"/>
    <xf numFmtId="168" fontId="42" fillId="64" borderId="127" applyNumberFormat="0" applyAlignment="0" applyProtection="0"/>
    <xf numFmtId="169" fontId="42" fillId="64" borderId="127" applyNumberFormat="0" applyAlignment="0" applyProtection="0"/>
    <xf numFmtId="168" fontId="42" fillId="64" borderId="127" applyNumberFormat="0" applyAlignment="0" applyProtection="0"/>
    <xf numFmtId="168" fontId="42" fillId="64" borderId="127" applyNumberFormat="0" applyAlignment="0" applyProtection="0"/>
    <xf numFmtId="169" fontId="42" fillId="64" borderId="127" applyNumberFormat="0" applyAlignment="0" applyProtection="0"/>
    <xf numFmtId="168" fontId="42"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169" fontId="42"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168" fontId="42"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168" fontId="42"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27"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68" fontId="42"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68" fontId="42"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69" fontId="42"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0" fontId="40" fillId="64"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8" fontId="70"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8" fontId="70"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9" fontId="70"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0" fontId="68" fillId="43" borderId="133" applyNumberForma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168" fontId="87"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168" fontId="87"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169" fontId="87"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0" fontId="85" fillId="64" borderId="135" applyNumberFormat="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8"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8"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9"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168" fontId="96" fillId="0" borderId="136" applyNumberFormat="0" applyFill="0" applyAlignment="0" applyProtection="0"/>
    <xf numFmtId="169" fontId="96" fillId="0" borderId="136" applyNumberFormat="0" applyFill="0" applyAlignment="0" applyProtection="0"/>
    <xf numFmtId="168"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9"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8"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168" fontId="96"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49" fillId="0" borderId="136" applyNumberFormat="0" applyFill="0" applyAlignment="0" applyProtection="0"/>
    <xf numFmtId="0" fontId="85"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168" fontId="87" fillId="64" borderId="135" applyNumberFormat="0" applyAlignment="0" applyProtection="0"/>
    <xf numFmtId="169" fontId="87" fillId="64" borderId="135" applyNumberFormat="0" applyAlignment="0" applyProtection="0"/>
    <xf numFmtId="168" fontId="87"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169" fontId="87"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168" fontId="87"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168" fontId="87"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85" fillId="64" borderId="135" applyNumberForma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29" fillId="74" borderId="134" applyNumberFormat="0" applyFont="0" applyAlignment="0" applyProtection="0"/>
    <xf numFmtId="0" fontId="68"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168" fontId="70" fillId="43" borderId="133" applyNumberFormat="0" applyAlignment="0" applyProtection="0"/>
    <xf numFmtId="169" fontId="70" fillId="43" borderId="133" applyNumberFormat="0" applyAlignment="0" applyProtection="0"/>
    <xf numFmtId="168" fontId="70"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9" fontId="70"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8" fontId="70"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8" fontId="70"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0" fontId="68" fillId="43" borderId="133" applyNumberFormat="0" applyAlignment="0" applyProtection="0"/>
    <xf numFmtId="168" fontId="56" fillId="0" borderId="137">
      <alignment horizontal="left" vertical="center"/>
    </xf>
    <xf numFmtId="0" fontId="56" fillId="0" borderId="137">
      <alignment horizontal="left" vertical="center"/>
    </xf>
    <xf numFmtId="0" fontId="56" fillId="0" borderId="137">
      <alignment horizontal="left" vertical="center"/>
    </xf>
    <xf numFmtId="0" fontId="40"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168" fontId="42" fillId="64" borderId="133" applyNumberFormat="0" applyAlignment="0" applyProtection="0"/>
    <xf numFmtId="169" fontId="42" fillId="64" borderId="133" applyNumberFormat="0" applyAlignment="0" applyProtection="0"/>
    <xf numFmtId="168" fontId="42"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69" fontId="42"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68" fontId="42"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68" fontId="42"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0" fontId="40" fillId="64" borderId="133" applyNumberFormat="0" applyAlignment="0" applyProtection="0"/>
    <xf numFmtId="194" fontId="1" fillId="0" borderId="0"/>
    <xf numFmtId="43" fontId="1" fillId="0" borderId="0"/>
    <xf numFmtId="9" fontId="1" fillId="0" borderId="0"/>
    <xf numFmtId="166" fontId="1" fillId="0" borderId="0"/>
    <xf numFmtId="166" fontId="1" fillId="0" borderId="0" applyFont="0" applyFill="0" applyBorder="0" applyAlignment="0" applyProtection="0"/>
    <xf numFmtId="197" fontId="2" fillId="0" borderId="0" applyFont="0" applyFill="0" applyBorder="0" applyAlignment="0" applyProtection="0"/>
    <xf numFmtId="19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9" fillId="0" borderId="0" applyFont="0" applyFill="0" applyBorder="0" applyAlignment="0" applyProtection="0"/>
    <xf numFmtId="43" fontId="8" fillId="0" borderId="0" applyFont="0" applyFill="0" applyBorder="0" applyAlignment="0" applyProtection="0"/>
    <xf numFmtId="194" fontId="27" fillId="0" borderId="0"/>
    <xf numFmtId="44" fontId="8" fillId="0" borderId="0" applyFont="0" applyFill="0" applyBorder="0" applyAlignment="0" applyProtection="0"/>
    <xf numFmtId="38" fontId="130" fillId="0" borderId="45">
      <alignment vertical="center"/>
    </xf>
    <xf numFmtId="194" fontId="2" fillId="0" borderId="0" applyFont="0" applyFill="0" applyBorder="0" applyAlignment="0" applyProtection="0"/>
    <xf numFmtId="194" fontId="8" fillId="0" borderId="0" applyFont="0" applyFill="0" applyBorder="0" applyAlignment="0" applyProtection="0"/>
    <xf numFmtId="194" fontId="2" fillId="0" borderId="0"/>
    <xf numFmtId="194" fontId="8" fillId="0" borderId="0"/>
    <xf numFmtId="194" fontId="38" fillId="0" borderId="87" applyNumberFormat="0" applyAlignment="0">
      <alignment horizontal="right"/>
      <protection locked="0"/>
    </xf>
    <xf numFmtId="194" fontId="2" fillId="69" borderId="87" applyNumberFormat="0" applyFont="0" applyBorder="0" applyProtection="0">
      <alignment horizontal="center" vertical="center"/>
    </xf>
    <xf numFmtId="194" fontId="56" fillId="0" borderId="34" applyNumberFormat="0" applyAlignment="0" applyProtection="0">
      <alignment horizontal="left" vertical="center"/>
    </xf>
    <xf numFmtId="194" fontId="56" fillId="0" borderId="126">
      <alignment horizontal="left" vertical="center"/>
    </xf>
    <xf numFmtId="194" fontId="131" fillId="0" borderId="0"/>
    <xf numFmtId="194" fontId="132" fillId="0" borderId="0"/>
    <xf numFmtId="194" fontId="133" fillId="0" borderId="0"/>
    <xf numFmtId="194" fontId="134" fillId="0" borderId="0"/>
    <xf numFmtId="194" fontId="135" fillId="0" borderId="0"/>
    <xf numFmtId="194" fontId="136" fillId="0" borderId="0"/>
    <xf numFmtId="194" fontId="64" fillId="70" borderId="88" applyFont="0" applyBorder="0">
      <alignment horizontal="center" wrapText="1"/>
    </xf>
    <xf numFmtId="3" fontId="2" fillId="71" borderId="87" applyFont="0" applyProtection="0">
      <alignment horizontal="right" vertical="center"/>
    </xf>
    <xf numFmtId="9" fontId="2" fillId="71" borderId="87" applyFont="0" applyProtection="0">
      <alignment horizontal="right" vertical="center"/>
    </xf>
    <xf numFmtId="194" fontId="2" fillId="71" borderId="88" applyNumberFormat="0" applyFont="0" applyBorder="0" applyProtection="0">
      <alignment horizontal="left" vertical="center"/>
    </xf>
    <xf numFmtId="194" fontId="2" fillId="0" borderId="0">
      <alignment horizontal="center"/>
    </xf>
    <xf numFmtId="194" fontId="8" fillId="0" borderId="0">
      <alignment horizontal="center"/>
    </xf>
    <xf numFmtId="3" fontId="2" fillId="72" borderId="87" applyFont="0">
      <alignment horizontal="right" vertical="center"/>
      <protection locked="0"/>
    </xf>
    <xf numFmtId="194" fontId="2" fillId="0" borderId="0">
      <alignment horizontal="center"/>
    </xf>
    <xf numFmtId="194" fontId="8" fillId="0" borderId="0">
      <alignment horizontal="center"/>
    </xf>
    <xf numFmtId="194" fontId="8" fillId="0" borderId="0"/>
    <xf numFmtId="194" fontId="8" fillId="0" borderId="0"/>
    <xf numFmtId="194" fontId="8" fillId="0" borderId="0"/>
    <xf numFmtId="194" fontId="8" fillId="0" borderId="0"/>
    <xf numFmtId="194" fontId="8" fillId="0" borderId="0"/>
    <xf numFmtId="194" fontId="27" fillId="0" borderId="0"/>
    <xf numFmtId="194" fontId="8" fillId="0" borderId="0"/>
    <xf numFmtId="194" fontId="128" fillId="0" borderId="0"/>
    <xf numFmtId="194" fontId="8" fillId="0" borderId="0"/>
    <xf numFmtId="194" fontId="2" fillId="0" borderId="0"/>
    <xf numFmtId="194" fontId="29" fillId="0" borderId="0"/>
    <xf numFmtId="194" fontId="8" fillId="0" borderId="0"/>
    <xf numFmtId="194" fontId="8" fillId="0" borderId="0"/>
    <xf numFmtId="194" fontId="8" fillId="0" borderId="0"/>
    <xf numFmtId="3" fontId="2" fillId="75" borderId="87" applyFont="0">
      <alignment horizontal="right" vertical="center"/>
      <protection locked="0"/>
    </xf>
    <xf numFmtId="194" fontId="137" fillId="0" borderId="0"/>
    <xf numFmtId="0" fontId="2" fillId="71" borderId="88" applyNumberFormat="0" applyFont="0" applyBorder="0" applyProtection="0">
      <alignment horizontal="left" vertical="center"/>
    </xf>
    <xf numFmtId="9" fontId="128" fillId="0" borderId="0" applyFont="0" applyFill="0" applyBorder="0" applyAlignment="0" applyProtection="0"/>
    <xf numFmtId="0" fontId="2" fillId="69" borderId="87" applyNumberFormat="0" applyFont="0" applyBorder="0" applyProtection="0">
      <alignment horizontal="center" vertical="center"/>
    </xf>
    <xf numFmtId="0" fontId="64" fillId="70" borderId="88" applyFont="0" applyBorder="0">
      <alignment horizontal="center" wrapText="1"/>
    </xf>
    <xf numFmtId="194" fontId="2" fillId="0" borderId="0"/>
    <xf numFmtId="194" fontId="8" fillId="0" borderId="0"/>
    <xf numFmtId="3" fontId="2" fillId="70" borderId="87" applyFont="0">
      <alignment horizontal="right" vertical="center"/>
    </xf>
    <xf numFmtId="188" fontId="2" fillId="70" borderId="87" applyFont="0">
      <alignment horizontal="right" vertical="center"/>
    </xf>
    <xf numFmtId="194" fontId="27" fillId="0" borderId="0"/>
    <xf numFmtId="194" fontId="92" fillId="0" borderId="0"/>
    <xf numFmtId="194" fontId="2" fillId="0" borderId="0">
      <alignment horizontal="center" textRotation="90"/>
    </xf>
    <xf numFmtId="194" fontId="8" fillId="0" borderId="0">
      <alignment horizontal="center" textRotation="90"/>
    </xf>
    <xf numFmtId="197" fontId="8" fillId="0" borderId="0" applyFont="0" applyFill="0" applyBorder="0" applyAlignment="0" applyProtection="0"/>
    <xf numFmtId="196" fontId="138" fillId="0" borderId="0" applyBorder="0" applyProtection="0"/>
    <xf numFmtId="0" fontId="138" fillId="0" borderId="0"/>
    <xf numFmtId="196" fontId="138" fillId="0" borderId="0" applyBorder="0" applyProtection="0"/>
    <xf numFmtId="9" fontId="138" fillId="0" borderId="0" applyBorder="0" applyProtection="0"/>
    <xf numFmtId="0" fontId="2" fillId="0" borderId="0"/>
    <xf numFmtId="196" fontId="138" fillId="0" borderId="0" applyBorder="0" applyProtection="0"/>
    <xf numFmtId="0" fontId="8" fillId="0" borderId="0"/>
    <xf numFmtId="0" fontId="38" fillId="0" borderId="87" applyNumberFormat="0" applyAlignment="0">
      <alignment horizontal="right"/>
      <protection locked="0"/>
    </xf>
    <xf numFmtId="0" fontId="56" fillId="0" borderId="126">
      <alignment horizontal="left" vertical="center"/>
    </xf>
    <xf numFmtId="0" fontId="131" fillId="0" borderId="0"/>
    <xf numFmtId="0" fontId="132" fillId="0" borderId="0"/>
    <xf numFmtId="0" fontId="133" fillId="0" borderId="0"/>
    <xf numFmtId="0" fontId="134" fillId="0" borderId="0"/>
    <xf numFmtId="0" fontId="135" fillId="0" borderId="0"/>
    <xf numFmtId="0" fontId="136" fillId="0" borderId="0"/>
    <xf numFmtId="0" fontId="8" fillId="0" borderId="0">
      <alignment horizontal="center"/>
    </xf>
    <xf numFmtId="0" fontId="8" fillId="0" borderId="0">
      <alignment horizontal="center"/>
    </xf>
    <xf numFmtId="0" fontId="8" fillId="0" borderId="0"/>
    <xf numFmtId="0" fontId="8" fillId="0" borderId="0"/>
    <xf numFmtId="0" fontId="8" fillId="0" borderId="0"/>
    <xf numFmtId="0" fontId="8" fillId="0" borderId="0"/>
    <xf numFmtId="0" fontId="27" fillId="0" borderId="0"/>
    <xf numFmtId="0" fontId="128" fillId="0" borderId="0"/>
    <xf numFmtId="0" fontId="8" fillId="0" borderId="0"/>
    <xf numFmtId="0" fontId="29" fillId="0" borderId="0"/>
    <xf numFmtId="0" fontId="8" fillId="0" borderId="0"/>
    <xf numFmtId="0" fontId="8" fillId="0" borderId="0"/>
    <xf numFmtId="0" fontId="8" fillId="0" borderId="0"/>
    <xf numFmtId="0" fontId="137" fillId="0" borderId="0"/>
    <xf numFmtId="0" fontId="8" fillId="0" borderId="0"/>
    <xf numFmtId="0" fontId="8" fillId="0" borderId="0">
      <alignment horizontal="center" textRotation="90"/>
    </xf>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9"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2" fillId="69" borderId="138" applyNumberFormat="0" applyFont="0" applyBorder="0" applyProtection="0">
      <alignment horizontal="center" vertical="center"/>
    </xf>
    <xf numFmtId="0" fontId="56" fillId="0" borderId="141">
      <alignment horizontal="left" vertical="center"/>
    </xf>
    <xf numFmtId="0" fontId="56" fillId="0" borderId="141">
      <alignment horizontal="left" vertical="center"/>
    </xf>
    <xf numFmtId="168" fontId="56" fillId="0" borderId="141">
      <alignment horizontal="left" vertical="center"/>
    </xf>
    <xf numFmtId="0" fontId="64" fillId="70" borderId="140" applyFont="0" applyBorder="0">
      <alignment horizontal="center" wrapText="1"/>
    </xf>
    <xf numFmtId="3" fontId="2" fillId="71" borderId="138" applyFont="0" applyProtection="0">
      <alignment horizontal="right" vertical="center"/>
    </xf>
    <xf numFmtId="9" fontId="2" fillId="71" borderId="138" applyFont="0" applyProtection="0">
      <alignment horizontal="right" vertical="center"/>
    </xf>
    <xf numFmtId="0" fontId="2" fillId="71" borderId="140" applyNumberFormat="0" applyFont="0" applyBorder="0" applyProtection="0">
      <alignment horizontal="left" vertical="center"/>
    </xf>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9"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0" fontId="68" fillId="43" borderId="142" applyNumberFormat="0" applyAlignment="0" applyProtection="0"/>
    <xf numFmtId="3" fontId="2" fillId="72" borderId="138" applyFont="0">
      <alignment horizontal="right" vertical="center"/>
      <protection locked="0"/>
    </xf>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3" fontId="2" fillId="75" borderId="138" applyFont="0">
      <alignment horizontal="right" vertical="center"/>
      <protection locked="0"/>
    </xf>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9"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0" fontId="85" fillId="64" borderId="144" applyNumberFormat="0" applyAlignment="0" applyProtection="0"/>
    <xf numFmtId="3" fontId="2" fillId="70" borderId="138" applyFont="0">
      <alignment horizontal="right" vertical="center"/>
    </xf>
    <xf numFmtId="188" fontId="2" fillId="70" borderId="138" applyFont="0">
      <alignment horizontal="right" vertical="center"/>
    </xf>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9"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9"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88" fontId="2" fillId="70" borderId="138" applyFont="0">
      <alignment horizontal="right" vertical="center"/>
    </xf>
    <xf numFmtId="3" fontId="2" fillId="70" borderId="138" applyFont="0">
      <alignment horizontal="right" vertical="center"/>
    </xf>
    <xf numFmtId="0" fontId="85"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9"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3" fontId="2" fillId="75" borderId="138" applyFont="0">
      <alignment horizontal="right" vertical="center"/>
      <protection locked="0"/>
    </xf>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3" fontId="2" fillId="72" borderId="138" applyFont="0">
      <alignment horizontal="right" vertical="center"/>
      <protection locked="0"/>
    </xf>
    <xf numFmtId="0" fontId="68"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9"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2" fillId="71" borderId="140" applyNumberFormat="0" applyFont="0" applyBorder="0" applyProtection="0">
      <alignment horizontal="left" vertical="center"/>
    </xf>
    <xf numFmtId="9" fontId="2" fillId="71" borderId="138" applyFont="0" applyProtection="0">
      <alignment horizontal="right" vertical="center"/>
    </xf>
    <xf numFmtId="3" fontId="2" fillId="71" borderId="138" applyFont="0" applyProtection="0">
      <alignment horizontal="right" vertical="center"/>
    </xf>
    <xf numFmtId="0" fontId="64" fillId="70" borderId="140" applyFont="0" applyBorder="0">
      <alignment horizontal="center" wrapText="1"/>
    </xf>
    <xf numFmtId="168" fontId="56" fillId="0" borderId="141">
      <alignment horizontal="left" vertical="center"/>
    </xf>
    <xf numFmtId="0" fontId="56" fillId="0" borderId="141">
      <alignment horizontal="left" vertical="center"/>
    </xf>
    <xf numFmtId="0" fontId="56" fillId="0" borderId="141">
      <alignment horizontal="left" vertical="center"/>
    </xf>
    <xf numFmtId="0" fontId="2" fillId="69" borderId="138" applyNumberFormat="0" applyFont="0" applyBorder="0" applyProtection="0">
      <alignment horizontal="center" vertical="center"/>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38" fillId="0" borderId="138" applyNumberFormat="0" applyAlignment="0">
      <alignment horizontal="right"/>
      <protection locked="0"/>
    </xf>
    <xf numFmtId="0" fontId="40"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9"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94" fontId="38" fillId="0" borderId="138" applyNumberFormat="0" applyAlignment="0">
      <alignment horizontal="right"/>
      <protection locked="0"/>
    </xf>
    <xf numFmtId="194" fontId="2" fillId="69" borderId="138" applyNumberFormat="0" applyFont="0" applyBorder="0" applyProtection="0">
      <alignment horizontal="center" vertical="center"/>
    </xf>
    <xf numFmtId="194" fontId="56" fillId="0" borderId="141">
      <alignment horizontal="left" vertical="center"/>
    </xf>
    <xf numFmtId="194" fontId="64" fillId="70" borderId="140" applyFont="0" applyBorder="0">
      <alignment horizontal="center" wrapText="1"/>
    </xf>
    <xf numFmtId="3" fontId="2" fillId="71" borderId="138" applyFont="0" applyProtection="0">
      <alignment horizontal="right" vertical="center"/>
    </xf>
    <xf numFmtId="9" fontId="2" fillId="71" borderId="138" applyFont="0" applyProtection="0">
      <alignment horizontal="right" vertical="center"/>
    </xf>
    <xf numFmtId="194" fontId="2" fillId="71" borderId="140" applyNumberFormat="0" applyFont="0" applyBorder="0" applyProtection="0">
      <alignment horizontal="left" vertical="center"/>
    </xf>
    <xf numFmtId="3" fontId="2" fillId="72" borderId="138" applyFont="0">
      <alignment horizontal="right" vertical="center"/>
      <protection locked="0"/>
    </xf>
    <xf numFmtId="3" fontId="2" fillId="75" borderId="138" applyFont="0">
      <alignment horizontal="right" vertical="center"/>
      <protection locked="0"/>
    </xf>
    <xf numFmtId="0" fontId="2" fillId="71" borderId="140" applyNumberFormat="0" applyFont="0" applyBorder="0" applyProtection="0">
      <alignment horizontal="left" vertical="center"/>
    </xf>
    <xf numFmtId="0" fontId="2" fillId="69" borderId="138" applyNumberFormat="0" applyFont="0" applyBorder="0" applyProtection="0">
      <alignment horizontal="center" vertical="center"/>
    </xf>
    <xf numFmtId="0" fontId="64" fillId="70" borderId="140" applyFont="0" applyBorder="0">
      <alignment horizontal="center" wrapText="1"/>
    </xf>
    <xf numFmtId="3" fontId="2" fillId="70" borderId="138" applyFont="0">
      <alignment horizontal="right" vertical="center"/>
    </xf>
    <xf numFmtId="188" fontId="2" fillId="70" borderId="138" applyFont="0">
      <alignment horizontal="right" vertical="center"/>
    </xf>
    <xf numFmtId="0" fontId="38" fillId="0" borderId="138" applyNumberFormat="0" applyAlignment="0">
      <alignment horizontal="right"/>
      <protection locked="0"/>
    </xf>
    <xf numFmtId="0" fontId="56" fillId="0" borderId="141">
      <alignment horizontal="left" vertical="center"/>
    </xf>
    <xf numFmtId="0" fontId="49" fillId="0" borderId="153" applyNumberFormat="0" applyFill="0" applyAlignment="0" applyProtection="0"/>
    <xf numFmtId="168" fontId="96" fillId="0" borderId="153" applyNumberFormat="0" applyFill="0" applyAlignment="0" applyProtection="0"/>
    <xf numFmtId="169" fontId="96" fillId="0" borderId="153" applyNumberFormat="0" applyFill="0" applyAlignment="0" applyProtection="0"/>
    <xf numFmtId="168" fontId="96" fillId="0" borderId="153" applyNumberFormat="0" applyFill="0" applyAlignment="0" applyProtection="0"/>
    <xf numFmtId="168" fontId="96" fillId="0" borderId="153" applyNumberFormat="0" applyFill="0" applyAlignment="0" applyProtection="0"/>
    <xf numFmtId="169" fontId="96" fillId="0" borderId="153" applyNumberFormat="0" applyFill="0" applyAlignment="0" applyProtection="0"/>
    <xf numFmtId="168" fontId="96" fillId="0" borderId="153" applyNumberFormat="0" applyFill="0" applyAlignment="0" applyProtection="0"/>
    <xf numFmtId="168" fontId="96" fillId="0" borderId="153" applyNumberFormat="0" applyFill="0" applyAlignment="0" applyProtection="0"/>
    <xf numFmtId="169" fontId="96" fillId="0" borderId="153" applyNumberFormat="0" applyFill="0" applyAlignment="0" applyProtection="0"/>
    <xf numFmtId="168" fontId="96" fillId="0" borderId="153" applyNumberFormat="0" applyFill="0" applyAlignment="0" applyProtection="0"/>
    <xf numFmtId="168" fontId="96" fillId="0" borderId="153" applyNumberFormat="0" applyFill="0" applyAlignment="0" applyProtection="0"/>
    <xf numFmtId="169" fontId="96" fillId="0" borderId="153" applyNumberFormat="0" applyFill="0" applyAlignment="0" applyProtection="0"/>
    <xf numFmtId="168" fontId="96"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169" fontId="96"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168" fontId="96"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168" fontId="96"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49" fillId="0" borderId="153" applyNumberFormat="0" applyFill="0" applyAlignment="0" applyProtection="0"/>
    <xf numFmtId="0" fontId="85" fillId="64" borderId="152" applyNumberFormat="0" applyAlignment="0" applyProtection="0"/>
    <xf numFmtId="168" fontId="87" fillId="64" borderId="152" applyNumberFormat="0" applyAlignment="0" applyProtection="0"/>
    <xf numFmtId="169" fontId="87" fillId="64" borderId="152" applyNumberFormat="0" applyAlignment="0" applyProtection="0"/>
    <xf numFmtId="168" fontId="87" fillId="64" borderId="152" applyNumberFormat="0" applyAlignment="0" applyProtection="0"/>
    <xf numFmtId="168" fontId="87" fillId="64" borderId="152" applyNumberFormat="0" applyAlignment="0" applyProtection="0"/>
    <xf numFmtId="169" fontId="87" fillId="64" borderId="152" applyNumberFormat="0" applyAlignment="0" applyProtection="0"/>
    <xf numFmtId="168" fontId="87" fillId="64" borderId="152" applyNumberFormat="0" applyAlignment="0" applyProtection="0"/>
    <xf numFmtId="168" fontId="87" fillId="64" borderId="152" applyNumberFormat="0" applyAlignment="0" applyProtection="0"/>
    <xf numFmtId="169" fontId="87" fillId="64" borderId="152" applyNumberFormat="0" applyAlignment="0" applyProtection="0"/>
    <xf numFmtId="168" fontId="87" fillId="64" borderId="152" applyNumberFormat="0" applyAlignment="0" applyProtection="0"/>
    <xf numFmtId="168" fontId="87" fillId="64" borderId="152" applyNumberFormat="0" applyAlignment="0" applyProtection="0"/>
    <xf numFmtId="169" fontId="87" fillId="64" borderId="152" applyNumberFormat="0" applyAlignment="0" applyProtection="0"/>
    <xf numFmtId="168" fontId="87"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169" fontId="87"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168" fontId="87"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168" fontId="87"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85" fillId="64" borderId="152" applyNumberForma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 fillId="74" borderId="151" applyNumberFormat="0" applyFont="0" applyAlignment="0" applyProtection="0"/>
    <xf numFmtId="0" fontId="29"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29" fillId="74" borderId="151" applyNumberFormat="0" applyFont="0" applyAlignment="0" applyProtection="0"/>
    <xf numFmtId="0" fontId="68" fillId="43" borderId="150" applyNumberFormat="0" applyAlignment="0" applyProtection="0"/>
    <xf numFmtId="168" fontId="70" fillId="43" borderId="150" applyNumberFormat="0" applyAlignment="0" applyProtection="0"/>
    <xf numFmtId="169" fontId="70" fillId="43" borderId="150" applyNumberFormat="0" applyAlignment="0" applyProtection="0"/>
    <xf numFmtId="168" fontId="70" fillId="43" borderId="150" applyNumberFormat="0" applyAlignment="0" applyProtection="0"/>
    <xf numFmtId="168" fontId="70" fillId="43" borderId="150" applyNumberFormat="0" applyAlignment="0" applyProtection="0"/>
    <xf numFmtId="169" fontId="70" fillId="43" borderId="150" applyNumberFormat="0" applyAlignment="0" applyProtection="0"/>
    <xf numFmtId="168" fontId="70" fillId="43" borderId="150" applyNumberFormat="0" applyAlignment="0" applyProtection="0"/>
    <xf numFmtId="168" fontId="70" fillId="43" borderId="150" applyNumberFormat="0" applyAlignment="0" applyProtection="0"/>
    <xf numFmtId="169" fontId="70" fillId="43" borderId="150" applyNumberFormat="0" applyAlignment="0" applyProtection="0"/>
    <xf numFmtId="168" fontId="70" fillId="43" borderId="150" applyNumberFormat="0" applyAlignment="0" applyProtection="0"/>
    <xf numFmtId="168" fontId="70" fillId="43" borderId="150" applyNumberFormat="0" applyAlignment="0" applyProtection="0"/>
    <xf numFmtId="169" fontId="70" fillId="43" borderId="150" applyNumberFormat="0" applyAlignment="0" applyProtection="0"/>
    <xf numFmtId="168" fontId="70"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169" fontId="70"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168" fontId="70"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168" fontId="70"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0" fontId="68" fillId="43" borderId="150" applyNumberFormat="0" applyAlignment="0" applyProtection="0"/>
    <xf numFmtId="168" fontId="56" fillId="0" borderId="147">
      <alignment horizontal="left" vertical="center"/>
    </xf>
    <xf numFmtId="0" fontId="56" fillId="0" borderId="147">
      <alignment horizontal="left" vertical="center"/>
    </xf>
    <xf numFmtId="0" fontId="56" fillId="0" borderId="147">
      <alignment horizontal="left" vertical="center"/>
    </xf>
    <xf numFmtId="0" fontId="40" fillId="64" borderId="150" applyNumberFormat="0" applyAlignment="0" applyProtection="0"/>
    <xf numFmtId="168" fontId="42" fillId="64" borderId="150" applyNumberFormat="0" applyAlignment="0" applyProtection="0"/>
    <xf numFmtId="169" fontId="42" fillId="64" borderId="150" applyNumberFormat="0" applyAlignment="0" applyProtection="0"/>
    <xf numFmtId="168" fontId="42" fillId="64" borderId="150" applyNumberFormat="0" applyAlignment="0" applyProtection="0"/>
    <xf numFmtId="168" fontId="42" fillId="64" borderId="150" applyNumberFormat="0" applyAlignment="0" applyProtection="0"/>
    <xf numFmtId="169" fontId="42" fillId="64" borderId="150" applyNumberFormat="0" applyAlignment="0" applyProtection="0"/>
    <xf numFmtId="168" fontId="42" fillId="64" borderId="150" applyNumberFormat="0" applyAlignment="0" applyProtection="0"/>
    <xf numFmtId="168" fontId="42" fillId="64" borderId="150" applyNumberFormat="0" applyAlignment="0" applyProtection="0"/>
    <xf numFmtId="169" fontId="42" fillId="64" borderId="150" applyNumberFormat="0" applyAlignment="0" applyProtection="0"/>
    <xf numFmtId="168" fontId="42" fillId="64" borderId="150" applyNumberFormat="0" applyAlignment="0" applyProtection="0"/>
    <xf numFmtId="168" fontId="42" fillId="64" borderId="150" applyNumberFormat="0" applyAlignment="0" applyProtection="0"/>
    <xf numFmtId="169" fontId="42" fillId="64" borderId="150" applyNumberFormat="0" applyAlignment="0" applyProtection="0"/>
    <xf numFmtId="168" fontId="42"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169" fontId="42"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168" fontId="42"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168" fontId="42"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50"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9"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9"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9"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9"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168" fontId="96" fillId="0" borderId="145" applyNumberFormat="0" applyFill="0" applyAlignment="0" applyProtection="0"/>
    <xf numFmtId="169" fontId="96"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9"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168" fontId="96"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49" fillId="0" borderId="145" applyNumberFormat="0" applyFill="0" applyAlignment="0" applyProtection="0"/>
    <xf numFmtId="0" fontId="85"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168" fontId="87" fillId="64" borderId="144" applyNumberFormat="0" applyAlignment="0" applyProtection="0"/>
    <xf numFmtId="169" fontId="87"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9"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168" fontId="87"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85" fillId="64" borderId="144" applyNumberForma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29" fillId="74" borderId="143" applyNumberFormat="0" applyFont="0" applyAlignment="0" applyProtection="0"/>
    <xf numFmtId="0" fontId="68"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168" fontId="70" fillId="43" borderId="142" applyNumberFormat="0" applyAlignment="0" applyProtection="0"/>
    <xf numFmtId="169" fontId="70"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9"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70"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0" fontId="68" fillId="43" borderId="142"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40"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168" fontId="42" fillId="64" borderId="142" applyNumberFormat="0" applyAlignment="0" applyProtection="0"/>
    <xf numFmtId="169" fontId="42"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9"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68" fontId="42"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0" fontId="40" fillId="64" borderId="142" applyNumberFormat="0" applyAlignment="0" applyProtection="0"/>
    <xf numFmtId="194" fontId="56" fillId="0" borderId="147">
      <alignment horizontal="left" vertical="center"/>
    </xf>
    <xf numFmtId="0" fontId="56" fillId="0" borderId="147">
      <alignment horizontal="left" vertical="center"/>
    </xf>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68" fontId="42"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68" fontId="42"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69" fontId="42"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0" fontId="40" fillId="64" borderId="157" applyNumberFormat="0" applyAlignment="0" applyProtection="0"/>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2" fillId="69" borderId="154" applyNumberFormat="0" applyFont="0" applyBorder="0" applyProtection="0">
      <alignment horizontal="center" vertical="center"/>
    </xf>
    <xf numFmtId="0" fontId="64" fillId="70" borderId="156" applyFont="0" applyBorder="0">
      <alignment horizontal="center" wrapText="1"/>
    </xf>
    <xf numFmtId="3" fontId="2" fillId="71" borderId="154" applyFont="0" applyProtection="0">
      <alignment horizontal="right" vertical="center"/>
    </xf>
    <xf numFmtId="9" fontId="2" fillId="71" borderId="154" applyFont="0" applyProtection="0">
      <alignment horizontal="right" vertical="center"/>
    </xf>
    <xf numFmtId="0" fontId="2" fillId="71" borderId="156" applyNumberFormat="0" applyFont="0" applyBorder="0" applyProtection="0">
      <alignment horizontal="left" vertical="center"/>
    </xf>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168" fontId="70"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168" fontId="70"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169" fontId="70"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0" fontId="68" fillId="43" borderId="157" applyNumberFormat="0" applyAlignment="0" applyProtection="0"/>
    <xf numFmtId="3" fontId="2" fillId="72" borderId="154" applyFont="0">
      <alignment horizontal="right" vertical="center"/>
      <protection locked="0"/>
    </xf>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54" applyFont="0">
      <alignment horizontal="right" vertical="center"/>
      <protection locked="0"/>
    </xf>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168" fontId="87"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168" fontId="87"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169" fontId="87"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0" fontId="85" fillId="64" borderId="159" applyNumberFormat="0" applyAlignment="0" applyProtection="0"/>
    <xf numFmtId="3" fontId="2" fillId="70" borderId="154" applyFont="0">
      <alignment horizontal="right" vertical="center"/>
    </xf>
    <xf numFmtId="188" fontId="2" fillId="70" borderId="154" applyFont="0">
      <alignment horizontal="right" vertical="center"/>
    </xf>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8"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8"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9"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168" fontId="96" fillId="0" borderId="160" applyNumberFormat="0" applyFill="0" applyAlignment="0" applyProtection="0"/>
    <xf numFmtId="169" fontId="96" fillId="0" borderId="160" applyNumberFormat="0" applyFill="0" applyAlignment="0" applyProtection="0"/>
    <xf numFmtId="168"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9"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8"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68" fontId="96"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0" fontId="49" fillId="0" borderId="160" applyNumberFormat="0" applyFill="0" applyAlignment="0" applyProtection="0"/>
    <xf numFmtId="188" fontId="2" fillId="70" borderId="154" applyFont="0">
      <alignment horizontal="right" vertical="center"/>
    </xf>
    <xf numFmtId="3" fontId="2" fillId="70" borderId="154" applyFont="0">
      <alignment horizontal="right" vertical="center"/>
    </xf>
    <xf numFmtId="0" fontId="85"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168" fontId="87" fillId="64" borderId="159" applyNumberFormat="0" applyAlignment="0" applyProtection="0"/>
    <xf numFmtId="169" fontId="87" fillId="64" borderId="159" applyNumberFormat="0" applyAlignment="0" applyProtection="0"/>
    <xf numFmtId="168" fontId="87"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169" fontId="87"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168" fontId="87"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168" fontId="87"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0" fontId="85" fillId="64" borderId="159" applyNumberFormat="0" applyAlignment="0" applyProtection="0"/>
    <xf numFmtId="3" fontId="2" fillId="75" borderId="154" applyFont="0">
      <alignment horizontal="right" vertical="center"/>
      <protection locked="0"/>
    </xf>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0" fontId="29" fillId="74" borderId="158" applyNumberFormat="0" applyFont="0" applyAlignment="0" applyProtection="0"/>
    <xf numFmtId="3" fontId="2" fillId="72" borderId="154" applyFont="0">
      <alignment horizontal="right" vertical="center"/>
      <protection locked="0"/>
    </xf>
    <xf numFmtId="0" fontId="68"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168" fontId="70" fillId="43" borderId="157" applyNumberFormat="0" applyAlignment="0" applyProtection="0"/>
    <xf numFmtId="169" fontId="70" fillId="43" borderId="157" applyNumberFormat="0" applyAlignment="0" applyProtection="0"/>
    <xf numFmtId="168" fontId="70"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169" fontId="70"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168" fontId="70"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168" fontId="70"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68" fillId="43" borderId="157" applyNumberFormat="0" applyAlignment="0" applyProtection="0"/>
    <xf numFmtId="0" fontId="2" fillId="71" borderId="156" applyNumberFormat="0" applyFont="0" applyBorder="0" applyProtection="0">
      <alignment horizontal="left" vertical="center"/>
    </xf>
    <xf numFmtId="9" fontId="2" fillId="71" borderId="154" applyFont="0" applyProtection="0">
      <alignment horizontal="right" vertical="center"/>
    </xf>
    <xf numFmtId="3" fontId="2" fillId="71" borderId="154" applyFont="0" applyProtection="0">
      <alignment horizontal="right" vertical="center"/>
    </xf>
    <xf numFmtId="0" fontId="64" fillId="70" borderId="156" applyFont="0" applyBorder="0">
      <alignment horizontal="center" wrapText="1"/>
    </xf>
    <xf numFmtId="0" fontId="2" fillId="69" borderId="154" applyNumberFormat="0" applyFont="0" applyBorder="0" applyProtection="0">
      <alignment horizontal="center" vertical="center"/>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38" fillId="0" borderId="154" applyNumberFormat="0" applyAlignment="0">
      <alignment horizontal="right"/>
      <protection locked="0"/>
    </xf>
    <xf numFmtId="0" fontId="40"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168" fontId="42" fillId="64" borderId="157" applyNumberFormat="0" applyAlignment="0" applyProtection="0"/>
    <xf numFmtId="169" fontId="42" fillId="64" borderId="157" applyNumberFormat="0" applyAlignment="0" applyProtection="0"/>
    <xf numFmtId="168" fontId="42"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69" fontId="42"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68" fontId="42"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68" fontId="42"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0" fontId="40" fillId="64" borderId="157" applyNumberFormat="0" applyAlignment="0" applyProtection="0"/>
    <xf numFmtId="194" fontId="38" fillId="0" borderId="154" applyNumberFormat="0" applyAlignment="0">
      <alignment horizontal="right"/>
      <protection locked="0"/>
    </xf>
    <xf numFmtId="194" fontId="2" fillId="69" borderId="154" applyNumberFormat="0" applyFont="0" applyBorder="0" applyProtection="0">
      <alignment horizontal="center" vertical="center"/>
    </xf>
    <xf numFmtId="194" fontId="64" fillId="70" borderId="156" applyFont="0" applyBorder="0">
      <alignment horizontal="center" wrapText="1"/>
    </xf>
    <xf numFmtId="3" fontId="2" fillId="71" borderId="154" applyFont="0" applyProtection="0">
      <alignment horizontal="right" vertical="center"/>
    </xf>
    <xf numFmtId="9" fontId="2" fillId="71" borderId="154" applyFont="0" applyProtection="0">
      <alignment horizontal="right" vertical="center"/>
    </xf>
    <xf numFmtId="194" fontId="2" fillId="71" borderId="156" applyNumberFormat="0" applyFont="0" applyBorder="0" applyProtection="0">
      <alignment horizontal="left" vertical="center"/>
    </xf>
    <xf numFmtId="3" fontId="2" fillId="72" borderId="154" applyFont="0">
      <alignment horizontal="right" vertical="center"/>
      <protection locked="0"/>
    </xf>
    <xf numFmtId="3" fontId="2" fillId="75" borderId="154" applyFont="0">
      <alignment horizontal="right" vertical="center"/>
      <protection locked="0"/>
    </xf>
    <xf numFmtId="0" fontId="2" fillId="71" borderId="156" applyNumberFormat="0" applyFont="0" applyBorder="0" applyProtection="0">
      <alignment horizontal="left" vertical="center"/>
    </xf>
    <xf numFmtId="0" fontId="2" fillId="69" borderId="154" applyNumberFormat="0" applyFont="0" applyBorder="0" applyProtection="0">
      <alignment horizontal="center" vertical="center"/>
    </xf>
    <xf numFmtId="0" fontId="64" fillId="70" borderId="156" applyFont="0" applyBorder="0">
      <alignment horizontal="center" wrapText="1"/>
    </xf>
    <xf numFmtId="3" fontId="2" fillId="70" borderId="154" applyFont="0">
      <alignment horizontal="right" vertical="center"/>
    </xf>
    <xf numFmtId="188" fontId="2" fillId="70" borderId="154" applyFont="0">
      <alignment horizontal="right" vertical="center"/>
    </xf>
    <xf numFmtId="0" fontId="38" fillId="0" borderId="154" applyNumberFormat="0" applyAlignment="0">
      <alignment horizontal="right"/>
      <protection locked="0"/>
    </xf>
  </cellStyleXfs>
  <cellXfs count="84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6" fillId="0" borderId="0" xfId="0" applyFont="1" applyAlignment="1">
      <alignment horizontal="center"/>
    </xf>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4" fillId="0" borderId="59" xfId="0" applyFont="1" applyBorder="1"/>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wrapText="1"/>
    </xf>
    <xf numFmtId="0" fontId="4" fillId="0" borderId="25" xfId="0" applyFont="1" applyBorder="1" applyAlignment="1">
      <alignment horizontal="center" vertical="center" wrapText="1"/>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6"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3"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0" xfId="0" applyFont="1"/>
    <xf numFmtId="0" fontId="4" fillId="0" borderId="0" xfId="0" applyFont="1" applyFill="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1" xfId="0" applyBorder="1"/>
    <xf numFmtId="0" fontId="4" fillId="0" borderId="86" xfId="0" applyFont="1" applyBorder="1" applyAlignment="1">
      <alignment vertical="center" wrapText="1"/>
    </xf>
    <xf numFmtId="0" fontId="14" fillId="0" borderId="86" xfId="0" applyFont="1" applyBorder="1" applyAlignment="1">
      <alignment vertical="center" wrapText="1"/>
    </xf>
    <xf numFmtId="0" fontId="0" fillId="0" borderId="25" xfId="0" applyBorder="1"/>
    <xf numFmtId="0" fontId="6" fillId="36" borderId="102"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1"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99" xfId="0" applyFont="1" applyFill="1" applyBorder="1" applyAlignment="1">
      <alignment horizontal="left" vertical="center" wrapText="1"/>
    </xf>
    <xf numFmtId="0" fontId="4" fillId="0" borderId="101"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1"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11" fillId="0" borderId="87" xfId="17" applyFill="1" applyBorder="1" applyAlignment="1" applyProtection="1"/>
    <xf numFmtId="49" fontId="108" fillId="0" borderId="101"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1" xfId="0" applyFont="1" applyBorder="1" applyAlignment="1">
      <alignment horizontal="right" vertical="center" wrapText="1"/>
    </xf>
    <xf numFmtId="0" fontId="9" fillId="0" borderId="101"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99" xfId="0" applyFont="1" applyBorder="1" applyAlignment="1"/>
    <xf numFmtId="0" fontId="9" fillId="0" borderId="99" xfId="0" applyFont="1" applyBorder="1" applyAlignment="1"/>
    <xf numFmtId="0" fontId="9" fillId="0" borderId="99" xfId="0" applyFont="1" applyBorder="1" applyAlignment="1">
      <alignment wrapText="1"/>
    </xf>
    <xf numFmtId="0" fontId="10" fillId="0" borderId="21" xfId="0" applyFont="1" applyBorder="1" applyAlignment="1">
      <alignment horizontal="center"/>
    </xf>
    <xf numFmtId="0" fontId="10" fillId="0" borderId="99"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1"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0" fontId="7" fillId="0" borderId="87" xfId="0" applyFont="1" applyBorder="1" applyAlignment="1">
      <alignment vertical="center" wrapText="1"/>
    </xf>
    <xf numFmtId="0" fontId="9" fillId="2" borderId="101"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0" fontId="15" fillId="0" borderId="10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9" xfId="0" applyFont="1" applyFill="1" applyBorder="1"/>
    <xf numFmtId="0" fontId="4" fillId="3" borderId="104" xfId="0" applyFont="1" applyFill="1" applyBorder="1" applyAlignment="1">
      <alignment wrapText="1"/>
    </xf>
    <xf numFmtId="0" fontId="4" fillId="3" borderId="105" xfId="0" applyFont="1" applyFill="1" applyBorder="1"/>
    <xf numFmtId="0" fontId="6" fillId="3" borderId="11" xfId="0" applyFont="1" applyFill="1" applyBorder="1" applyAlignment="1">
      <alignment horizontal="center" wrapText="1"/>
    </xf>
    <xf numFmtId="0" fontId="4" fillId="0" borderId="87" xfId="0" applyFont="1" applyFill="1" applyBorder="1" applyAlignment="1">
      <alignment horizontal="center"/>
    </xf>
    <xf numFmtId="0" fontId="4" fillId="0" borderId="8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0" xfId="0" applyFont="1" applyFill="1" applyBorder="1" applyAlignment="1">
      <alignment horizontal="center" vertical="center" wrapText="1"/>
    </xf>
    <xf numFmtId="0" fontId="4" fillId="0" borderId="101" xfId="0" applyFont="1" applyBorder="1"/>
    <xf numFmtId="164" fontId="4" fillId="0" borderId="87" xfId="7" applyNumberFormat="1" applyFont="1" applyBorder="1"/>
    <xf numFmtId="164" fontId="4" fillId="0" borderId="99" xfId="7" applyNumberFormat="1" applyFont="1" applyBorder="1"/>
    <xf numFmtId="0" fontId="6" fillId="0" borderId="101" xfId="0" applyFont="1" applyBorder="1"/>
    <xf numFmtId="0" fontId="3" fillId="3" borderId="71" xfId="0" applyFont="1" applyFill="1" applyBorder="1" applyAlignment="1">
      <alignment horizontal="left"/>
    </xf>
    <xf numFmtId="0" fontId="6" fillId="0" borderId="25" xfId="0" applyFont="1" applyBorder="1"/>
    <xf numFmtId="0" fontId="9" fillId="2" borderId="94" xfId="0" applyFont="1" applyFill="1" applyBorder="1" applyAlignment="1">
      <alignment horizontal="right" vertical="center"/>
    </xf>
    <xf numFmtId="0" fontId="9" fillId="2" borderId="82" xfId="0" applyFont="1" applyFill="1" applyBorder="1" applyAlignment="1">
      <alignment vertical="center"/>
    </xf>
    <xf numFmtId="0" fontId="9" fillId="0" borderId="87"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6" fillId="0" borderId="87" xfId="0" applyFont="1" applyFill="1" applyBorder="1" applyAlignment="1">
      <alignment horizontal="left" wrapText="1"/>
    </xf>
    <xf numFmtId="0" fontId="119" fillId="0" borderId="7" xfId="0" applyFont="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5"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25" fillId="0" borderId="101" xfId="0" applyFont="1" applyBorder="1" applyAlignment="1">
      <alignment horizontal="center"/>
    </xf>
    <xf numFmtId="0" fontId="124" fillId="0" borderId="87" xfId="0" applyFont="1" applyBorder="1" applyAlignment="1">
      <alignment horizontal="left" indent="2"/>
    </xf>
    <xf numFmtId="0" fontId="126" fillId="0" borderId="119" xfId="0" applyNumberFormat="1" applyFont="1" applyFill="1" applyBorder="1" applyAlignment="1">
      <alignment vertical="center" wrapText="1" readingOrder="1"/>
    </xf>
    <xf numFmtId="0" fontId="126" fillId="0" borderId="120" xfId="0" applyNumberFormat="1" applyFont="1" applyFill="1" applyBorder="1" applyAlignment="1">
      <alignment vertical="center" wrapText="1" readingOrder="1"/>
    </xf>
    <xf numFmtId="0" fontId="126" fillId="0" borderId="120" xfId="0" applyNumberFormat="1" applyFont="1" applyFill="1" applyBorder="1" applyAlignment="1">
      <alignment horizontal="left" vertical="center" wrapText="1" indent="1" readingOrder="1"/>
    </xf>
    <xf numFmtId="0" fontId="124" fillId="0" borderId="82" xfId="0" applyFont="1" applyBorder="1" applyAlignment="1">
      <alignment horizontal="left" indent="2"/>
    </xf>
    <xf numFmtId="0" fontId="126" fillId="0" borderId="121" xfId="0" applyNumberFormat="1" applyFont="1" applyFill="1" applyBorder="1" applyAlignment="1">
      <alignment vertical="center" wrapText="1" readingOrder="1"/>
    </xf>
    <xf numFmtId="0" fontId="124" fillId="0" borderId="87" xfId="0" applyFont="1" applyFill="1" applyBorder="1" applyAlignment="1">
      <alignment horizontal="left" indent="2"/>
    </xf>
    <xf numFmtId="0" fontId="127" fillId="0" borderId="87" xfId="0" applyNumberFormat="1" applyFont="1" applyFill="1" applyBorder="1" applyAlignment="1">
      <alignment vertical="center" wrapText="1" readingOrder="1"/>
    </xf>
    <xf numFmtId="0" fontId="0" fillId="0" borderId="7" xfId="0" applyBorder="1"/>
    <xf numFmtId="0" fontId="124" fillId="0" borderId="87" xfId="0" applyFont="1" applyBorder="1" applyAlignment="1">
      <alignment horizontal="left" indent="3"/>
    </xf>
    <xf numFmtId="164" fontId="118" fillId="0" borderId="87" xfId="7" applyNumberFormat="1" applyFont="1" applyFill="1" applyBorder="1" applyAlignment="1">
      <alignment horizontal="left" vertical="center" wrapText="1"/>
    </xf>
    <xf numFmtId="0" fontId="7" fillId="0" borderId="87" xfId="0" applyFont="1" applyFill="1" applyBorder="1" applyAlignment="1">
      <alignment vertical="top" wrapText="1"/>
    </xf>
    <xf numFmtId="0" fontId="6" fillId="3" borderId="132" xfId="0" applyFont="1" applyFill="1" applyBorder="1" applyAlignment="1">
      <alignment vertical="center"/>
    </xf>
    <xf numFmtId="0" fontId="104" fillId="0" borderId="87" xfId="0" applyFont="1" applyBorder="1"/>
    <xf numFmtId="9" fontId="4" fillId="0" borderId="24" xfId="20961" applyFont="1" applyBorder="1" applyAlignment="1"/>
    <xf numFmtId="14" fontId="7" fillId="0" borderId="0" xfId="0" applyNumberFormat="1" applyFont="1" applyAlignment="1">
      <alignment horizontal="left"/>
    </xf>
    <xf numFmtId="164" fontId="0" fillId="0" borderId="87" xfId="7" applyNumberFormat="1" applyFont="1" applyBorder="1"/>
    <xf numFmtId="0" fontId="4" fillId="82" borderId="24" xfId="0" applyFont="1" applyFill="1" applyBorder="1" applyAlignment="1">
      <alignment vertical="center"/>
    </xf>
    <xf numFmtId="164" fontId="116" fillId="0" borderId="87" xfId="7" applyNumberFormat="1" applyFont="1" applyBorder="1" applyAlignment="1">
      <alignment vertical="center"/>
    </xf>
    <xf numFmtId="9" fontId="140" fillId="0" borderId="87" xfId="20961" applyFont="1" applyBorder="1"/>
    <xf numFmtId="164" fontId="124" fillId="0" borderId="162" xfId="7" applyNumberFormat="1" applyFont="1" applyBorder="1"/>
    <xf numFmtId="164" fontId="140" fillId="0" borderId="87" xfId="7" applyNumberFormat="1" applyFont="1" applyBorder="1"/>
    <xf numFmtId="164" fontId="115" fillId="0" borderId="87" xfId="7" applyNumberFormat="1" applyFont="1" applyFill="1" applyBorder="1" applyAlignment="1">
      <alignment horizontal="left" vertical="center" wrapText="1"/>
    </xf>
    <xf numFmtId="164" fontId="119" fillId="0" borderId="87" xfId="7" applyNumberFormat="1" applyFont="1" applyFill="1" applyBorder="1" applyAlignment="1">
      <alignment horizontal="left" vertical="center" wrapText="1"/>
    </xf>
    <xf numFmtId="164" fontId="116" fillId="0" borderId="87" xfId="7" applyNumberFormat="1" applyFont="1" applyFill="1" applyBorder="1" applyAlignment="1">
      <alignment vertical="center"/>
    </xf>
    <xf numFmtId="164" fontId="116" fillId="0" borderId="87" xfId="7" applyNumberFormat="1" applyFont="1" applyFill="1" applyBorder="1" applyAlignment="1">
      <alignment horizontal="left" vertical="center" wrapText="1"/>
    </xf>
    <xf numFmtId="164" fontId="116" fillId="81" borderId="87" xfId="7" applyNumberFormat="1" applyFont="1" applyFill="1" applyBorder="1" applyAlignment="1">
      <alignment vertical="center"/>
    </xf>
    <xf numFmtId="164" fontId="116" fillId="0" borderId="87" xfId="7" applyNumberFormat="1" applyFont="1" applyBorder="1" applyAlignment="1">
      <alignment horizontal="left" vertical="center"/>
    </xf>
    <xf numFmtId="164" fontId="119" fillId="0" borderId="7" xfId="7" applyNumberFormat="1" applyFont="1" applyBorder="1" applyAlignment="1">
      <alignment vertical="center"/>
    </xf>
    <xf numFmtId="49" fontId="116" fillId="0" borderId="87" xfId="0" applyNumberFormat="1" applyFont="1" applyFill="1" applyBorder="1" applyAlignment="1">
      <alignment horizontal="left" vertical="center" wrapText="1" indent="3"/>
    </xf>
    <xf numFmtId="164" fontId="116" fillId="80" borderId="87" xfId="7" applyNumberFormat="1" applyFont="1" applyFill="1" applyBorder="1"/>
    <xf numFmtId="164" fontId="116" fillId="0" borderId="87" xfId="7" applyNumberFormat="1" applyFont="1" applyBorder="1" applyAlignment="1">
      <alignment horizontal="left" indent="1"/>
    </xf>
    <xf numFmtId="0" fontId="119" fillId="0" borderId="87" xfId="0" applyFont="1" applyFill="1" applyBorder="1" applyAlignment="1">
      <alignment wrapText="1"/>
    </xf>
    <xf numFmtId="164" fontId="119" fillId="79" borderId="87" xfId="7" applyNumberFormat="1" applyFont="1" applyFill="1" applyBorder="1"/>
    <xf numFmtId="164" fontId="116" fillId="79" borderId="87" xfId="7" applyNumberFormat="1" applyFont="1" applyFill="1" applyBorder="1"/>
    <xf numFmtId="0" fontId="116" fillId="0" borderId="0" xfId="0" applyFont="1" applyAlignment="1">
      <alignment vertical="center"/>
    </xf>
    <xf numFmtId="0" fontId="116" fillId="0" borderId="87" xfId="0" applyFont="1" applyFill="1" applyBorder="1" applyAlignment="1">
      <alignment vertical="center"/>
    </xf>
    <xf numFmtId="0" fontId="119" fillId="0" borderId="87" xfId="0" applyFont="1" applyFill="1" applyBorder="1" applyAlignment="1">
      <alignment vertical="center"/>
    </xf>
    <xf numFmtId="0" fontId="119" fillId="0" borderId="7" xfId="0" applyFont="1" applyBorder="1" applyAlignment="1">
      <alignment wrapText="1"/>
    </xf>
    <xf numFmtId="0" fontId="116" fillId="0" borderId="87" xfId="0" applyFont="1" applyFill="1" applyBorder="1" applyAlignment="1">
      <alignment wrapText="1"/>
    </xf>
    <xf numFmtId="0" fontId="119" fillId="0" borderId="87" xfId="0" applyFont="1" applyBorder="1" applyAlignment="1">
      <alignment wrapText="1"/>
    </xf>
    <xf numFmtId="0" fontId="115" fillId="0" borderId="87" xfId="0" applyFont="1" applyFill="1" applyBorder="1" applyAlignment="1">
      <alignment horizontal="left" vertical="center" indent="1"/>
    </xf>
    <xf numFmtId="164" fontId="119" fillId="0" borderId="87" xfId="7" applyNumberFormat="1" applyFont="1" applyBorder="1" applyAlignment="1">
      <alignment vertical="center"/>
    </xf>
    <xf numFmtId="164" fontId="118" fillId="36" borderId="87" xfId="7" applyNumberFormat="1" applyFont="1" applyFill="1" applyBorder="1"/>
    <xf numFmtId="164" fontId="116" fillId="0" borderId="0" xfId="7" applyNumberFormat="1" applyFont="1" applyFill="1"/>
    <xf numFmtId="164" fontId="119" fillId="0" borderId="0" xfId="7" applyNumberFormat="1" applyFont="1"/>
    <xf numFmtId="164" fontId="116" fillId="0" borderId="87" xfId="7" applyNumberFormat="1" applyFont="1" applyFill="1" applyBorder="1"/>
    <xf numFmtId="164" fontId="119" fillId="0" borderId="87" xfId="7" applyNumberFormat="1" applyFont="1" applyBorder="1" applyAlignment="1">
      <alignment horizontal="center" vertical="center" wrapText="1"/>
    </xf>
    <xf numFmtId="164" fontId="121" fillId="0" borderId="87" xfId="7" applyNumberFormat="1" applyFont="1" applyFill="1" applyBorder="1" applyAlignment="1" applyProtection="1">
      <alignment horizontal="right" vertical="center"/>
      <protection locked="0"/>
    </xf>
    <xf numFmtId="10" fontId="6" fillId="0" borderId="27" xfId="20961" applyNumberFormat="1" applyFont="1" applyBorder="1" applyAlignment="1">
      <alignment vertical="center"/>
    </xf>
    <xf numFmtId="169" fontId="28" fillId="37" borderId="28" xfId="20" applyBorder="1" applyAlignment="1">
      <alignment vertical="center"/>
    </xf>
    <xf numFmtId="164" fontId="4" fillId="3" borderId="80" xfId="7" applyNumberFormat="1" applyFont="1" applyFill="1" applyBorder="1" applyAlignment="1">
      <alignment vertical="center"/>
    </xf>
    <xf numFmtId="164" fontId="4" fillId="0" borderId="99" xfId="7" applyNumberFormat="1" applyFont="1" applyBorder="1" applyAlignment="1">
      <alignment vertical="center"/>
    </xf>
    <xf numFmtId="0" fontId="4" fillId="3" borderId="0" xfId="0" applyFont="1" applyFill="1" applyAlignment="1">
      <alignment wrapText="1"/>
    </xf>
    <xf numFmtId="164" fontId="4" fillId="0" borderId="167" xfId="7" applyNumberFormat="1" applyFont="1" applyBorder="1"/>
    <xf numFmtId="0" fontId="4" fillId="0" borderId="84" xfId="0" applyFont="1" applyBorder="1" applyAlignment="1">
      <alignment vertical="center"/>
    </xf>
    <xf numFmtId="0" fontId="4" fillId="0" borderId="95" xfId="0" applyFont="1" applyBorder="1" applyAlignment="1">
      <alignment horizontal="center" vertical="center"/>
    </xf>
    <xf numFmtId="0" fontId="4" fillId="0" borderId="162" xfId="0" applyFont="1" applyBorder="1" applyAlignment="1">
      <alignment vertical="center"/>
    </xf>
    <xf numFmtId="0" fontId="4" fillId="0" borderId="163" xfId="0" applyFont="1" applyBorder="1" applyAlignment="1">
      <alignment horizontal="center" vertical="center"/>
    </xf>
    <xf numFmtId="0" fontId="4" fillId="0" borderId="20" xfId="0" applyFont="1" applyBorder="1" applyAlignment="1">
      <alignment vertical="center"/>
    </xf>
    <xf numFmtId="0" fontId="4" fillId="3" borderId="0" xfId="0" applyFont="1" applyFill="1" applyAlignment="1">
      <alignment vertical="center"/>
    </xf>
    <xf numFmtId="0" fontId="6" fillId="0" borderId="26" xfId="0" applyFont="1" applyBorder="1" applyAlignment="1">
      <alignment vertical="center"/>
    </xf>
    <xf numFmtId="0" fontId="4" fillId="0" borderId="25" xfId="0" applyFont="1" applyBorder="1" applyAlignment="1">
      <alignment horizontal="center" vertical="center"/>
    </xf>
    <xf numFmtId="0" fontId="4" fillId="82" borderId="169" xfId="0" applyFont="1" applyFill="1" applyBorder="1" applyAlignment="1">
      <alignment vertical="center"/>
    </xf>
    <xf numFmtId="164" fontId="4" fillId="3" borderId="169" xfId="7" applyNumberFormat="1" applyFont="1" applyFill="1" applyBorder="1" applyAlignment="1">
      <alignment vertical="center"/>
    </xf>
    <xf numFmtId="0" fontId="6" fillId="0" borderId="87" xfId="0" applyFont="1" applyBorder="1" applyAlignment="1">
      <alignment vertical="center"/>
    </xf>
    <xf numFmtId="164" fontId="4" fillId="0" borderId="167" xfId="7" applyNumberFormat="1" applyFont="1" applyFill="1" applyBorder="1" applyAlignment="1">
      <alignment vertical="center"/>
    </xf>
    <xf numFmtId="0" fontId="4" fillId="0" borderId="87" xfId="0" applyFont="1" applyBorder="1" applyAlignment="1">
      <alignment vertical="center"/>
    </xf>
    <xf numFmtId="169" fontId="28" fillId="37" borderId="0" xfId="20"/>
    <xf numFmtId="0" fontId="4" fillId="0" borderId="7" xfId="0" applyFont="1" applyBorder="1" applyAlignment="1">
      <alignment vertical="center"/>
    </xf>
    <xf numFmtId="0" fontId="4" fillId="0" borderId="77" xfId="0" applyFont="1" applyBorder="1" applyAlignment="1">
      <alignment horizontal="center" vertical="center"/>
    </xf>
    <xf numFmtId="0" fontId="4" fillId="3" borderId="169" xfId="0" applyFont="1" applyFill="1" applyBorder="1" applyAlignment="1">
      <alignment vertical="center"/>
    </xf>
    <xf numFmtId="0" fontId="4" fillId="0" borderId="167" xfId="0" applyFont="1" applyBorder="1" applyAlignment="1">
      <alignment horizontal="center" vertical="center" wrapText="1"/>
    </xf>
    <xf numFmtId="0" fontId="4" fillId="0" borderId="87" xfId="0" applyFont="1" applyBorder="1" applyAlignment="1">
      <alignment horizontal="center" vertical="center" wrapText="1"/>
    </xf>
    <xf numFmtId="0" fontId="14" fillId="3" borderId="139" xfId="0" applyFont="1" applyFill="1" applyBorder="1" applyAlignment="1">
      <alignment horizontal="left"/>
    </xf>
    <xf numFmtId="0" fontId="14" fillId="3" borderId="168" xfId="0" applyFont="1" applyFill="1" applyBorder="1" applyAlignment="1">
      <alignment horizontal="left"/>
    </xf>
    <xf numFmtId="164" fontId="4" fillId="0" borderId="88" xfId="7" applyNumberFormat="1" applyFont="1" applyBorder="1"/>
    <xf numFmtId="164" fontId="12" fillId="0" borderId="0" xfId="7" applyNumberFormat="1" applyFont="1"/>
    <xf numFmtId="164" fontId="15" fillId="3" borderId="26" xfId="7" applyNumberFormat="1" applyFont="1" applyFill="1" applyBorder="1" applyAlignment="1" applyProtection="1">
      <protection locked="0"/>
    </xf>
    <xf numFmtId="164" fontId="7" fillId="3" borderId="25" xfId="7" applyNumberFormat="1" applyFont="1" applyFill="1" applyBorder="1" applyAlignment="1" applyProtection="1">
      <alignment horizontal="left" vertical="center"/>
      <protection locked="0"/>
    </xf>
    <xf numFmtId="164" fontId="4" fillId="0" borderId="8" xfId="7" applyNumberFormat="1" applyFont="1" applyBorder="1" applyAlignment="1"/>
    <xf numFmtId="164" fontId="4" fillId="0" borderId="3" xfId="7" applyNumberFormat="1" applyFont="1" applyBorder="1" applyAlignment="1"/>
    <xf numFmtId="0" fontId="19" fillId="0" borderId="12" xfId="0" applyFont="1" applyBorder="1" applyAlignment="1">
      <alignment horizontal="right"/>
    </xf>
    <xf numFmtId="164" fontId="6" fillId="36" borderId="99" xfId="7" applyNumberFormat="1" applyFont="1" applyFill="1" applyBorder="1" applyAlignment="1">
      <alignment horizontal="center" vertical="center" wrapText="1"/>
    </xf>
    <xf numFmtId="164" fontId="108" fillId="0" borderId="99" xfId="7" applyNumberFormat="1" applyFont="1" applyFill="1" applyBorder="1" applyAlignment="1">
      <alignment horizontal="right" vertical="center" wrapText="1"/>
    </xf>
    <xf numFmtId="164" fontId="6" fillId="36" borderId="99" xfId="7" applyNumberFormat="1" applyFont="1" applyFill="1" applyBorder="1" applyAlignment="1">
      <alignment horizontal="right" vertical="center" wrapText="1"/>
    </xf>
    <xf numFmtId="164" fontId="4" fillId="0" borderId="99" xfId="7" applyNumberFormat="1" applyFont="1" applyFill="1" applyBorder="1" applyAlignment="1">
      <alignment horizontal="right" vertical="center" wrapText="1"/>
    </xf>
    <xf numFmtId="193" fontId="7" fillId="3" borderId="167" xfId="2" applyNumberFormat="1" applyFont="1" applyFill="1" applyBorder="1" applyAlignment="1" applyProtection="1">
      <alignment vertical="top" wrapText="1"/>
      <protection locked="0"/>
    </xf>
    <xf numFmtId="193" fontId="7" fillId="3" borderId="167" xfId="2" applyNumberFormat="1" applyFont="1" applyFill="1" applyBorder="1" applyAlignment="1" applyProtection="1">
      <alignment vertical="top"/>
      <protection locked="0"/>
    </xf>
    <xf numFmtId="0" fontId="4" fillId="0" borderId="9" xfId="0" applyFont="1" applyFill="1" applyBorder="1" applyAlignment="1">
      <alignment wrapText="1"/>
    </xf>
    <xf numFmtId="193" fontId="0" fillId="0" borderId="167" xfId="0" applyNumberFormat="1" applyBorder="1" applyAlignment="1">
      <alignment wrapText="1"/>
    </xf>
    <xf numFmtId="193" fontId="0" fillId="0" borderId="167" xfId="0" applyNumberFormat="1" applyBorder="1"/>
    <xf numFmtId="167" fontId="0" fillId="0" borderId="0" xfId="0" applyNumberFormat="1" applyAlignment="1">
      <alignment wrapText="1"/>
    </xf>
    <xf numFmtId="167" fontId="14" fillId="0" borderId="87" xfId="0" applyNumberFormat="1" applyFont="1" applyBorder="1" applyAlignment="1">
      <alignment horizontal="center" vertical="center" wrapText="1"/>
    </xf>
    <xf numFmtId="193" fontId="139" fillId="64" borderId="166" xfId="24929" applyNumberFormat="1" applyFont="1" applyBorder="1" applyAlignment="1">
      <alignment horizontal="center" vertical="center" wrapText="1"/>
    </xf>
    <xf numFmtId="167" fontId="4" fillId="0" borderId="87" xfId="0" applyNumberFormat="1" applyFont="1" applyBorder="1" applyAlignment="1">
      <alignment horizontal="center" vertical="center" wrapText="1"/>
    </xf>
    <xf numFmtId="0" fontId="0" fillId="0" borderId="101" xfId="0" applyBorder="1" applyAlignment="1">
      <alignment horizontal="center" wrapText="1"/>
    </xf>
    <xf numFmtId="0" fontId="9" fillId="0" borderId="131" xfId="0" applyFont="1" applyBorder="1"/>
    <xf numFmtId="10" fontId="4" fillId="0" borderId="165" xfId="20961" applyNumberFormat="1" applyFont="1" applyBorder="1" applyAlignment="1"/>
    <xf numFmtId="0" fontId="13" fillId="0" borderId="164" xfId="0" applyFont="1" applyBorder="1" applyAlignment="1">
      <alignment wrapText="1"/>
    </xf>
    <xf numFmtId="0" fontId="9" fillId="0" borderId="163" xfId="0" applyFont="1" applyBorder="1" applyAlignment="1">
      <alignment vertical="center"/>
    </xf>
    <xf numFmtId="3" fontId="23" fillId="0" borderId="131" xfId="0" applyNumberFormat="1" applyFont="1" applyFill="1" applyBorder="1" applyAlignment="1">
      <alignment vertical="center" wrapText="1"/>
    </xf>
    <xf numFmtId="3" fontId="23" fillId="0" borderId="131" xfId="0" applyNumberFormat="1" applyFont="1" applyBorder="1" applyAlignment="1">
      <alignment vertical="center" wrapText="1"/>
    </xf>
    <xf numFmtId="0" fontId="18" fillId="0" borderId="0" xfId="0" applyFont="1" applyFill="1" applyBorder="1" applyAlignment="1">
      <alignment horizontal="center"/>
    </xf>
    <xf numFmtId="0" fontId="6" fillId="0" borderId="0" xfId="0" applyFont="1" applyBorder="1" applyAlignment="1">
      <alignment horizontal="center"/>
    </xf>
    <xf numFmtId="43" fontId="23" fillId="0" borderId="131" xfId="7" applyFont="1" applyBorder="1" applyAlignment="1">
      <alignment vertical="center" wrapText="1"/>
    </xf>
    <xf numFmtId="0" fontId="6" fillId="0" borderId="20" xfId="0" applyFont="1" applyBorder="1" applyAlignment="1">
      <alignment vertical="center" wrapText="1"/>
    </xf>
    <xf numFmtId="0" fontId="4" fillId="0" borderId="19" xfId="0" applyFont="1" applyBorder="1" applyAlignment="1">
      <alignment vertical="center" wrapText="1"/>
    </xf>
    <xf numFmtId="43" fontId="23" fillId="0" borderId="87" xfId="7" applyFont="1" applyBorder="1" applyAlignment="1">
      <alignment vertical="center" wrapText="1"/>
    </xf>
    <xf numFmtId="0" fontId="4" fillId="0" borderId="87" xfId="0" applyFont="1" applyFill="1" applyBorder="1" applyAlignment="1">
      <alignment horizontal="left" vertical="center" indent="2"/>
    </xf>
    <xf numFmtId="14" fontId="7" fillId="3" borderId="87" xfId="8" quotePrefix="1" applyNumberFormat="1" applyFont="1" applyFill="1" applyBorder="1" applyAlignment="1" applyProtection="1">
      <alignment horizontal="left" vertical="center" indent="3"/>
      <protection locked="0"/>
    </xf>
    <xf numFmtId="193" fontId="9" fillId="36" borderId="26"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87" xfId="0" applyNumberFormat="1" applyFont="1" applyFill="1" applyBorder="1" applyAlignment="1">
      <alignment horizontal="right"/>
    </xf>
    <xf numFmtId="0" fontId="18" fillId="0" borderId="0" xfId="0" applyFont="1" applyAlignment="1">
      <alignment horizontal="center"/>
    </xf>
    <xf numFmtId="0" fontId="9" fillId="0" borderId="0" xfId="0" applyFont="1" applyAlignment="1">
      <alignment horizontal="center"/>
    </xf>
    <xf numFmtId="0" fontId="21" fillId="0" borderId="26" xfId="0" applyFont="1" applyBorder="1"/>
    <xf numFmtId="0" fontId="20" fillId="0" borderId="25" xfId="0" applyFont="1" applyBorder="1" applyAlignment="1">
      <alignment horizontal="left" vertical="center" indent="1"/>
    </xf>
    <xf numFmtId="193" fontId="20" fillId="0" borderId="87" xfId="0" applyNumberFormat="1" applyFont="1" applyBorder="1" applyAlignment="1" applyProtection="1">
      <alignment horizontal="right" vertical="center"/>
      <protection locked="0"/>
    </xf>
    <xf numFmtId="0" fontId="21" fillId="0" borderId="87" xfId="0" applyFont="1" applyBorder="1" applyAlignment="1">
      <alignment horizontal="center" vertical="center" wrapText="1"/>
    </xf>
    <xf numFmtId="0" fontId="21" fillId="0" borderId="87" xfId="0" applyFont="1" applyBorder="1" applyAlignment="1">
      <alignment horizontal="left" indent="1"/>
    </xf>
    <xf numFmtId="193" fontId="20" fillId="0" borderId="87" xfId="0" applyNumberFormat="1" applyFont="1" applyBorder="1" applyProtection="1">
      <protection locked="0"/>
    </xf>
    <xf numFmtId="193" fontId="20" fillId="0" borderId="87" xfId="0" applyNumberFormat="1" applyFont="1" applyBorder="1" applyAlignment="1" applyProtection="1">
      <alignment horizontal="left" indent="1"/>
      <protection locked="0"/>
    </xf>
    <xf numFmtId="193" fontId="20" fillId="0" borderId="131" xfId="0" applyNumberFormat="1" applyFont="1" applyBorder="1" applyAlignment="1" applyProtection="1">
      <alignment horizontal="right"/>
      <protection locked="0"/>
    </xf>
    <xf numFmtId="0" fontId="20" fillId="0" borderId="87" xfId="0" applyFont="1" applyBorder="1" applyAlignment="1">
      <alignment horizontal="left" indent="1"/>
    </xf>
    <xf numFmtId="193" fontId="21" fillId="0" borderId="131" xfId="0" applyNumberFormat="1" applyFont="1" applyBorder="1" applyAlignment="1">
      <alignment horizontal="center"/>
    </xf>
    <xf numFmtId="193" fontId="21" fillId="0" borderId="87" xfId="0" applyNumberFormat="1" applyFont="1" applyBorder="1" applyAlignment="1">
      <alignment horizontal="center"/>
    </xf>
    <xf numFmtId="0" fontId="21" fillId="0" borderId="87" xfId="0" applyFont="1" applyBorder="1" applyAlignment="1">
      <alignment horizontal="left"/>
    </xf>
    <xf numFmtId="193" fontId="20" fillId="0" borderId="87" xfId="0" applyNumberFormat="1" applyFont="1" applyBorder="1" applyAlignment="1" applyProtection="1">
      <alignment horizontal="right"/>
      <protection locked="0"/>
    </xf>
    <xf numFmtId="38" fontId="20" fillId="0" borderId="131" xfId="0" applyNumberFormat="1" applyFont="1" applyBorder="1" applyAlignment="1" applyProtection="1">
      <alignment horizontal="right"/>
      <protection locked="0"/>
    </xf>
    <xf numFmtId="38" fontId="20" fillId="0" borderId="87" xfId="0" applyNumberFormat="1" applyFont="1" applyBorder="1" applyAlignment="1" applyProtection="1">
      <alignment horizontal="right"/>
      <protection locked="0"/>
    </xf>
    <xf numFmtId="0" fontId="21" fillId="0" borderId="87" xfId="0" applyFont="1" applyBorder="1" applyAlignment="1">
      <alignment horizontal="center"/>
    </xf>
    <xf numFmtId="0" fontId="20" fillId="0" borderId="101" xfId="0" applyFont="1" applyBorder="1" applyAlignment="1">
      <alignment horizontal="left" indent="1"/>
    </xf>
    <xf numFmtId="0" fontId="20" fillId="0" borderId="131"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87" xfId="0" applyFont="1" applyBorder="1" applyAlignment="1">
      <alignment horizontal="left" vertical="center"/>
    </xf>
    <xf numFmtId="0" fontId="20" fillId="0" borderId="101" xfId="0" applyFont="1" applyBorder="1" applyAlignment="1">
      <alignment horizontal="left" vertical="center" indent="1"/>
    </xf>
    <xf numFmtId="0" fontId="20" fillId="0" borderId="20" xfId="0" applyFont="1" applyBorder="1" applyAlignment="1">
      <alignment horizontal="left" vertical="center"/>
    </xf>
    <xf numFmtId="0" fontId="20" fillId="0" borderId="19" xfId="0" applyFont="1" applyBorder="1" applyAlignment="1">
      <alignment horizontal="left" vertical="center" indent="1"/>
    </xf>
    <xf numFmtId="0" fontId="18" fillId="0" borderId="0" xfId="0" applyFont="1"/>
    <xf numFmtId="193" fontId="9" fillId="36" borderId="27" xfId="0" applyNumberFormat="1" applyFont="1" applyFill="1" applyBorder="1" applyAlignment="1">
      <alignment horizontal="right"/>
    </xf>
    <xf numFmtId="0" fontId="10" fillId="0" borderId="28" xfId="0" applyFont="1" applyBorder="1"/>
    <xf numFmtId="0" fontId="9" fillId="0" borderId="25" xfId="0" applyFont="1" applyBorder="1" applyAlignment="1">
      <alignment horizontal="left" indent="1"/>
    </xf>
    <xf numFmtId="193" fontId="9" fillId="0" borderId="131" xfId="0" applyNumberFormat="1" applyFont="1" applyBorder="1" applyAlignment="1">
      <alignment horizontal="right"/>
    </xf>
    <xf numFmtId="193" fontId="9" fillId="0" borderId="87" xfId="0" applyNumberFormat="1" applyFont="1" applyBorder="1" applyAlignment="1" applyProtection="1">
      <alignment horizontal="right"/>
      <protection locked="0"/>
    </xf>
    <xf numFmtId="193" fontId="9" fillId="0" borderId="161" xfId="0" applyNumberFormat="1" applyFont="1" applyBorder="1" applyAlignment="1" applyProtection="1">
      <alignment horizontal="right"/>
      <protection locked="0"/>
    </xf>
    <xf numFmtId="0" fontId="10" fillId="0" borderId="88" xfId="0" applyFont="1" applyBorder="1"/>
    <xf numFmtId="0" fontId="9" fillId="0" borderId="88" xfId="0" applyFont="1" applyBorder="1" applyAlignment="1">
      <alignment horizontal="left" indent="2"/>
    </xf>
    <xf numFmtId="193" fontId="9" fillId="36" borderId="131" xfId="0" applyNumberFormat="1" applyFont="1" applyFill="1" applyBorder="1" applyAlignment="1">
      <alignment horizontal="right"/>
    </xf>
    <xf numFmtId="193" fontId="9" fillId="0" borderId="87" xfId="0" applyNumberFormat="1" applyFont="1" applyBorder="1" applyAlignment="1">
      <alignment horizontal="right"/>
    </xf>
    <xf numFmtId="193" fontId="9" fillId="0" borderId="161" xfId="0" applyNumberFormat="1" applyFont="1" applyBorder="1" applyAlignment="1">
      <alignment horizontal="right"/>
    </xf>
    <xf numFmtId="0" fontId="9" fillId="0" borderId="88" xfId="0" applyFont="1" applyBorder="1" applyAlignment="1">
      <alignment horizontal="left" indent="1"/>
    </xf>
    <xf numFmtId="0" fontId="9" fillId="0" borderId="131" xfId="0" applyFont="1" applyBorder="1" applyAlignment="1">
      <alignment horizontal="center" vertical="center" wrapText="1"/>
    </xf>
    <xf numFmtId="0" fontId="9" fillId="0" borderId="87" xfId="0" applyFont="1" applyBorder="1" applyAlignment="1">
      <alignment horizontal="center" vertical="center" wrapText="1"/>
    </xf>
    <xf numFmtId="0" fontId="10" fillId="0" borderId="88" xfId="0" applyFont="1" applyBorder="1" applyAlignment="1">
      <alignment horizontal="center"/>
    </xf>
    <xf numFmtId="0" fontId="9" fillId="0" borderId="101" xfId="0" applyFont="1" applyBorder="1" applyAlignment="1">
      <alignment horizontal="left" indent="1"/>
    </xf>
    <xf numFmtId="0" fontId="9" fillId="0" borderId="20" xfId="0" applyFont="1" applyBorder="1"/>
    <xf numFmtId="0" fontId="10" fillId="0" borderId="19" xfId="0" applyFont="1" applyBorder="1" applyAlignment="1">
      <alignment horizontal="center" vertical="center"/>
    </xf>
    <xf numFmtId="0" fontId="18" fillId="0" borderId="0" xfId="0" applyFont="1" applyProtection="1">
      <protection locked="0"/>
    </xf>
    <xf numFmtId="0" fontId="9" fillId="0" borderId="0" xfId="0" applyFont="1" applyProtection="1">
      <protection locked="0"/>
    </xf>
    <xf numFmtId="0" fontId="10" fillId="0" borderId="0" xfId="0" applyFont="1" applyAlignment="1">
      <alignment horizontal="center" vertical="center"/>
    </xf>
    <xf numFmtId="0" fontId="9" fillId="0" borderId="0" xfId="11" applyFont="1"/>
    <xf numFmtId="164" fontId="4" fillId="0" borderId="167" xfId="7" applyNumberFormat="1" applyFont="1" applyBorder="1" applyAlignment="1">
      <alignment vertical="center"/>
    </xf>
    <xf numFmtId="164" fontId="6" fillId="0" borderId="99" xfId="7" applyNumberFormat="1" applyFont="1" applyBorder="1" applyAlignment="1">
      <alignment vertical="center"/>
    </xf>
    <xf numFmtId="0" fontId="4" fillId="0" borderId="19" xfId="0" applyFont="1" applyBorder="1" applyAlignment="1">
      <alignment horizontal="center" vertical="center"/>
    </xf>
    <xf numFmtId="164" fontId="116" fillId="0" borderId="87" xfId="7" applyNumberFormat="1" applyFont="1" applyFill="1" applyBorder="1" applyAlignment="1">
      <alignment horizontal="left" vertical="center"/>
    </xf>
    <xf numFmtId="0" fontId="4" fillId="3" borderId="80" xfId="0" applyFont="1" applyFill="1" applyBorder="1" applyAlignment="1">
      <alignment vertical="center"/>
    </xf>
    <xf numFmtId="169" fontId="28" fillId="37" borderId="102" xfId="20" applyBorder="1" applyAlignment="1">
      <alignment vertical="center"/>
    </xf>
    <xf numFmtId="169" fontId="28" fillId="37" borderId="87" xfId="20" applyBorder="1" applyAlignment="1">
      <alignment vertical="center"/>
    </xf>
    <xf numFmtId="0" fontId="20" fillId="0" borderId="87" xfId="0" applyFont="1" applyBorder="1" applyAlignment="1">
      <alignment horizontal="left" wrapText="1" indent="1"/>
    </xf>
    <xf numFmtId="0" fontId="21" fillId="0" borderId="87" xfId="0" applyFont="1" applyBorder="1"/>
    <xf numFmtId="0" fontId="6" fillId="3" borderId="0" xfId="0" applyFont="1" applyFill="1" applyAlignment="1">
      <alignment horizontal="center"/>
    </xf>
    <xf numFmtId="169" fontId="28" fillId="37" borderId="97" xfId="20" applyBorder="1" applyAlignment="1">
      <alignment vertical="center"/>
    </xf>
    <xf numFmtId="0" fontId="20" fillId="0" borderId="87" xfId="0" applyFont="1" applyBorder="1" applyAlignment="1">
      <alignment horizontal="left" wrapText="1" indent="2"/>
    </xf>
    <xf numFmtId="0" fontId="0" fillId="0" borderId="0" xfId="0"/>
    <xf numFmtId="0" fontId="4" fillId="0" borderId="0" xfId="0" applyFont="1"/>
    <xf numFmtId="0" fontId="0" fillId="0" borderId="0" xfId="0" applyAlignment="1">
      <alignment wrapText="1"/>
    </xf>
    <xf numFmtId="167" fontId="0" fillId="0" borderId="0" xfId="0" applyNumberFormat="1" applyBorder="1" applyAlignment="1">
      <alignment horizontal="center"/>
    </xf>
    <xf numFmtId="0" fontId="4" fillId="0" borderId="87" xfId="0" applyFont="1" applyBorder="1"/>
    <xf numFmtId="0" fontId="12" fillId="0" borderId="0" xfId="0" applyFont="1"/>
    <xf numFmtId="0" fontId="9" fillId="0" borderId="101" xfId="0" applyFont="1" applyBorder="1" applyAlignment="1">
      <alignment vertical="center"/>
    </xf>
    <xf numFmtId="0" fontId="9" fillId="0" borderId="25" xfId="0" applyFont="1" applyBorder="1"/>
    <xf numFmtId="0" fontId="7" fillId="0" borderId="0" xfId="0" applyFont="1"/>
    <xf numFmtId="0" fontId="4" fillId="0" borderId="0" xfId="0" applyFont="1" applyBorder="1"/>
    <xf numFmtId="0" fontId="9" fillId="0" borderId="0" xfId="0" applyFont="1"/>
    <xf numFmtId="0" fontId="4" fillId="0" borderId="0" xfId="0" applyFont="1" applyAlignment="1">
      <alignment wrapText="1"/>
    </xf>
    <xf numFmtId="0" fontId="9" fillId="0" borderId="88"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19" fillId="0" borderId="0" xfId="0" applyFont="1" applyAlignment="1">
      <alignment vertical="center"/>
    </xf>
    <xf numFmtId="0" fontId="6" fillId="0" borderId="0" xfId="0" applyFont="1" applyAlignment="1">
      <alignment horizontal="center"/>
    </xf>
    <xf numFmtId="0" fontId="13" fillId="0" borderId="88" xfId="0" applyFont="1" applyBorder="1" applyAlignment="1">
      <alignment wrapText="1"/>
    </xf>
    <xf numFmtId="0" fontId="13" fillId="0" borderId="28" xfId="0" applyFont="1" applyBorder="1" applyAlignment="1">
      <alignment wrapText="1"/>
    </xf>
    <xf numFmtId="0" fontId="4" fillId="0" borderId="101" xfId="0" applyFont="1" applyBorder="1" applyAlignment="1">
      <alignment horizontal="center" vertical="center"/>
    </xf>
    <xf numFmtId="0" fontId="22" fillId="0" borderId="25" xfId="0" applyFont="1" applyBorder="1" applyAlignment="1">
      <alignment horizontal="center" vertical="center" wrapText="1"/>
    </xf>
    <xf numFmtId="167" fontId="25" fillId="0" borderId="66" xfId="0" applyNumberFormat="1" applyFont="1" applyBorder="1" applyAlignment="1">
      <alignment horizontal="center"/>
    </xf>
    <xf numFmtId="0" fontId="0" fillId="0" borderId="0" xfId="0" applyAlignment="1"/>
    <xf numFmtId="0" fontId="0" fillId="0" borderId="0" xfId="0" applyAlignment="1">
      <alignment horizontal="left" indent="1"/>
    </xf>
    <xf numFmtId="0" fontId="12" fillId="0" borderId="0" xfId="0" applyFont="1" applyAlignment="1">
      <alignment horizontal="left" indent="1"/>
    </xf>
    <xf numFmtId="193" fontId="9" fillId="0" borderId="87" xfId="7" applyNumberFormat="1" applyFont="1" applyFill="1" applyBorder="1" applyAlignment="1" applyProtection="1">
      <alignment horizontal="right"/>
    </xf>
    <xf numFmtId="193" fontId="9" fillId="36" borderId="87" xfId="7" applyNumberFormat="1" applyFont="1" applyFill="1" applyBorder="1" applyAlignment="1" applyProtection="1">
      <alignment horizontal="right"/>
    </xf>
    <xf numFmtId="193" fontId="9" fillId="0" borderId="87" xfId="7" applyNumberFormat="1" applyFont="1" applyFill="1" applyBorder="1" applyAlignment="1" applyProtection="1">
      <alignment horizontal="right"/>
      <protection locked="0"/>
    </xf>
    <xf numFmtId="193" fontId="9" fillId="36" borderId="26" xfId="7" applyNumberFormat="1" applyFont="1" applyFill="1" applyBorder="1" applyAlignment="1" applyProtection="1">
      <alignment horizontal="right"/>
    </xf>
    <xf numFmtId="193" fontId="9" fillId="36" borderId="131" xfId="7" applyNumberFormat="1" applyFont="1" applyFill="1" applyBorder="1" applyAlignment="1" applyProtection="1">
      <alignment horizontal="right"/>
    </xf>
    <xf numFmtId="193" fontId="20" fillId="36" borderId="87" xfId="0" applyNumberFormat="1" applyFont="1" applyFill="1" applyBorder="1" applyAlignment="1">
      <alignment horizontal="right"/>
    </xf>
    <xf numFmtId="193" fontId="9" fillId="0" borderId="131" xfId="7" applyNumberFormat="1" applyFont="1" applyFill="1" applyBorder="1" applyAlignment="1" applyProtection="1">
      <alignment horizontal="right"/>
    </xf>
    <xf numFmtId="193" fontId="9" fillId="36" borderId="87" xfId="7" applyNumberFormat="1" applyFont="1" applyFill="1" applyBorder="1" applyAlignment="1" applyProtection="1"/>
    <xf numFmtId="193" fontId="9" fillId="36" borderId="131" xfId="7" applyNumberFormat="1" applyFont="1" applyFill="1" applyBorder="1" applyAlignment="1" applyProtection="1"/>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19" fillId="0" borderId="14" xfId="0" applyNumberFormat="1" applyFont="1" applyBorder="1" applyAlignment="1">
      <alignment vertical="center"/>
    </xf>
    <xf numFmtId="193" fontId="24" fillId="36" borderId="148"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9" fillId="3" borderId="87" xfId="5" applyNumberFormat="1" applyFont="1" applyFill="1" applyBorder="1" applyProtection="1">
      <protection locked="0"/>
    </xf>
    <xf numFmtId="167" fontId="6" fillId="36" borderId="26" xfId="0" applyNumberFormat="1" applyFont="1" applyFill="1" applyBorder="1" applyAlignment="1">
      <alignment horizontal="center" vertical="center"/>
    </xf>
    <xf numFmtId="169" fontId="28" fillId="37" borderId="0" xfId="20" applyBorder="1"/>
    <xf numFmtId="169" fontId="28" fillId="37" borderId="80" xfId="20" applyBorder="1"/>
    <xf numFmtId="169" fontId="28" fillId="37" borderId="34" xfId="20" applyBorder="1"/>
    <xf numFmtId="169" fontId="28" fillId="37" borderId="97" xfId="20" applyBorder="1"/>
    <xf numFmtId="169" fontId="28" fillId="37" borderId="102" xfId="20" applyBorder="1"/>
    <xf numFmtId="169" fontId="28" fillId="37" borderId="60"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3" borderId="24" xfId="0" applyFont="1" applyFill="1" applyBorder="1" applyAlignment="1">
      <alignment vertical="center"/>
    </xf>
    <xf numFmtId="169" fontId="28" fillId="37" borderId="28" xfId="20" applyBorder="1"/>
    <xf numFmtId="167" fontId="6" fillId="36" borderId="27" xfId="0" applyNumberFormat="1" applyFont="1" applyFill="1" applyBorder="1" applyAlignment="1">
      <alignment horizontal="center" vertical="center"/>
    </xf>
    <xf numFmtId="0" fontId="22" fillId="0" borderId="101"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31"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3" fontId="23" fillId="0" borderId="87" xfId="0" applyNumberFormat="1" applyFont="1" applyFill="1" applyBorder="1" applyAlignment="1">
      <alignment vertical="center" wrapText="1"/>
    </xf>
    <xf numFmtId="0" fontId="22" fillId="0" borderId="101" xfId="0" applyFont="1" applyFill="1" applyBorder="1" applyAlignment="1">
      <alignment horizontal="center" vertical="center" wrapText="1"/>
    </xf>
    <xf numFmtId="164" fontId="112" fillId="0" borderId="87" xfId="948" applyNumberFormat="1" applyFont="1" applyFill="1" applyBorder="1" applyAlignment="1" applyProtection="1">
      <alignment horizontal="right" vertical="center"/>
      <protection locked="0"/>
    </xf>
    <xf numFmtId="10" fontId="108" fillId="0" borderId="87" xfId="20961" applyNumberFormat="1" applyFont="1" applyFill="1" applyBorder="1" applyAlignment="1">
      <alignment horizontal="left" vertical="center" wrapText="1"/>
    </xf>
    <xf numFmtId="43" fontId="7" fillId="0" borderId="0" xfId="7" applyFont="1"/>
    <xf numFmtId="0" fontId="4" fillId="0" borderId="87" xfId="0" applyFont="1" applyBorder="1" applyAlignment="1">
      <alignment vertical="center" wrapText="1"/>
    </xf>
    <xf numFmtId="0" fontId="4" fillId="0" borderId="87" xfId="0" applyFont="1" applyFill="1" applyBorder="1" applyAlignment="1">
      <alignment vertical="center" wrapText="1"/>
    </xf>
    <xf numFmtId="0" fontId="6" fillId="0" borderId="26" xfId="0" applyFont="1" applyBorder="1" applyAlignment="1">
      <alignment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4" fillId="0" borderId="87" xfId="0" applyFont="1" applyBorder="1" applyAlignment="1">
      <alignment wrapText="1"/>
    </xf>
    <xf numFmtId="164" fontId="4" fillId="0" borderId="87" xfId="7" applyNumberFormat="1" applyFont="1" applyBorder="1"/>
    <xf numFmtId="0" fontId="14" fillId="0" borderId="87" xfId="0" applyFont="1" applyBorder="1" applyAlignment="1">
      <alignment horizontal="left" wrapText="1" indent="2"/>
    </xf>
    <xf numFmtId="164" fontId="4" fillId="0" borderId="87" xfId="7" applyNumberFormat="1" applyFont="1" applyBorder="1" applyAlignment="1">
      <alignment vertical="center"/>
    </xf>
    <xf numFmtId="0" fontId="6" fillId="0" borderId="87" xfId="0" applyFont="1" applyBorder="1" applyAlignment="1">
      <alignment wrapText="1"/>
    </xf>
    <xf numFmtId="164" fontId="4" fillId="3" borderId="0" xfId="7" applyNumberFormat="1" applyFont="1" applyFill="1" applyBorder="1" applyAlignment="1">
      <alignment vertical="center"/>
    </xf>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6" fillId="0" borderId="26" xfId="0" applyFont="1" applyBorder="1" applyAlignment="1">
      <alignment wrapText="1"/>
    </xf>
    <xf numFmtId="193" fontId="9" fillId="2" borderId="146" xfId="0" applyNumberFormat="1" applyFont="1" applyFill="1" applyBorder="1" applyAlignment="1" applyProtection="1">
      <alignment vertical="center"/>
      <protection locked="0"/>
    </xf>
    <xf numFmtId="0" fontId="116" fillId="0" borderId="0" xfId="0" applyFont="1"/>
    <xf numFmtId="0" fontId="119" fillId="0" borderId="87" xfId="0" applyFont="1" applyBorder="1"/>
    <xf numFmtId="0" fontId="116" fillId="0" borderId="0" xfId="0" applyFont="1" applyAlignment="1">
      <alignment wrapText="1"/>
    </xf>
    <xf numFmtId="0" fontId="116" fillId="0" borderId="87" xfId="0" applyFont="1" applyBorder="1"/>
    <xf numFmtId="0" fontId="119" fillId="0" borderId="0" xfId="0" applyFont="1"/>
    <xf numFmtId="0" fontId="118" fillId="0" borderId="87" xfId="0" applyFont="1" applyFill="1" applyBorder="1" applyAlignment="1">
      <alignment horizontal="left" wrapText="1"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5" fillId="0" borderId="87" xfId="0" applyNumberFormat="1" applyFont="1" applyFill="1" applyBorder="1" applyAlignment="1">
      <alignment horizontal="left" vertical="center" indent="1"/>
    </xf>
    <xf numFmtId="10" fontId="17" fillId="2" borderId="26"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64" fontId="7" fillId="0" borderId="27" xfId="7" applyNumberFormat="1" applyFont="1" applyFill="1" applyBorder="1" applyAlignment="1" applyProtection="1">
      <alignment horizontal="right" vertical="center"/>
    </xf>
    <xf numFmtId="164" fontId="4" fillId="36" borderId="26" xfId="7" applyNumberFormat="1" applyFont="1" applyFill="1" applyBorder="1"/>
    <xf numFmtId="164" fontId="4" fillId="36" borderId="27" xfId="7" applyNumberFormat="1" applyFont="1" applyFill="1" applyBorder="1"/>
    <xf numFmtId="10" fontId="112" fillId="78" borderId="87" xfId="20961" applyNumberFormat="1" applyFont="1" applyFill="1" applyBorder="1" applyAlignment="1" applyProtection="1">
      <alignment horizontal="right" vertical="center"/>
    </xf>
    <xf numFmtId="193" fontId="7" fillId="0" borderId="154" xfId="0" applyNumberFormat="1" applyFont="1" applyFill="1" applyBorder="1" applyAlignment="1" applyProtection="1">
      <alignment vertical="center" wrapText="1"/>
      <protection locked="0"/>
    </xf>
    <xf numFmtId="193" fontId="4" fillId="0" borderId="154" xfId="0" applyNumberFormat="1" applyFont="1" applyFill="1" applyBorder="1" applyAlignment="1" applyProtection="1">
      <alignment vertical="center" wrapText="1"/>
      <protection locked="0"/>
    </xf>
    <xf numFmtId="193" fontId="4" fillId="0" borderId="155" xfId="0" applyNumberFormat="1" applyFont="1" applyFill="1" applyBorder="1" applyAlignment="1" applyProtection="1">
      <alignment vertical="center" wrapText="1"/>
      <protection locked="0"/>
    </xf>
    <xf numFmtId="193" fontId="7" fillId="0" borderId="154" xfId="0" applyNumberFormat="1" applyFont="1" applyFill="1" applyBorder="1" applyAlignment="1" applyProtection="1">
      <alignment horizontal="right" vertical="center" wrapText="1"/>
      <protection locked="0"/>
    </xf>
    <xf numFmtId="10" fontId="4" fillId="0" borderId="154" xfId="20961" applyNumberFormat="1" applyFont="1" applyFill="1" applyBorder="1" applyAlignment="1" applyProtection="1">
      <alignment horizontal="right" vertical="center" wrapText="1"/>
      <protection locked="0"/>
    </xf>
    <xf numFmtId="10" fontId="4" fillId="0" borderId="154"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3" fontId="9" fillId="2" borderId="154" xfId="0" applyNumberFormat="1" applyFont="1" applyFill="1" applyBorder="1" applyAlignment="1" applyProtection="1">
      <alignment vertical="center"/>
      <protection locked="0"/>
    </xf>
    <xf numFmtId="10" fontId="17" fillId="2" borderId="154"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65" fontId="17" fillId="2" borderId="154" xfId="20961" applyNumberFormat="1" applyFont="1" applyFill="1" applyBorder="1" applyAlignment="1" applyProtection="1">
      <alignment vertical="center"/>
      <protection locked="0"/>
    </xf>
    <xf numFmtId="165" fontId="17" fillId="2" borderId="155" xfId="20961" applyNumberFormat="1" applyFont="1" applyFill="1" applyBorder="1" applyAlignment="1" applyProtection="1">
      <alignment vertical="center"/>
      <protection locked="0"/>
    </xf>
    <xf numFmtId="10" fontId="9" fillId="2" borderId="154" xfId="20961" applyNumberFormat="1" applyFont="1" applyFill="1" applyBorder="1" applyAlignment="1" applyProtection="1">
      <alignment vertical="center"/>
      <protection locked="0"/>
    </xf>
    <xf numFmtId="10" fontId="9" fillId="2" borderId="155" xfId="20961" applyNumberFormat="1" applyFont="1" applyFill="1" applyBorder="1" applyAlignment="1" applyProtection="1">
      <alignment vertical="center"/>
      <protection locked="0"/>
    </xf>
    <xf numFmtId="193" fontId="9" fillId="2" borderId="155" xfId="0" applyNumberFormat="1" applyFont="1" applyFill="1" applyBorder="1" applyAlignment="1" applyProtection="1">
      <alignment vertical="center"/>
      <protection locked="0"/>
    </xf>
    <xf numFmtId="193" fontId="17" fillId="2" borderId="154" xfId="0" applyNumberFormat="1" applyFont="1" applyFill="1" applyBorder="1" applyAlignment="1" applyProtection="1">
      <alignment vertical="center"/>
      <protection locked="0"/>
    </xf>
    <xf numFmtId="193" fontId="17" fillId="2" borderId="155" xfId="0" applyNumberFormat="1" applyFont="1" applyFill="1" applyBorder="1" applyAlignment="1" applyProtection="1">
      <alignment vertical="center"/>
      <protection locked="0"/>
    </xf>
    <xf numFmtId="193" fontId="17" fillId="2" borderId="146" xfId="0" applyNumberFormat="1" applyFont="1" applyFill="1" applyBorder="1" applyAlignment="1" applyProtection="1">
      <alignment vertical="center"/>
      <protection locked="0"/>
    </xf>
    <xf numFmtId="193" fontId="17" fillId="2" borderId="149" xfId="0"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4" fillId="0" borderId="0" xfId="0" applyNumberFormat="1" applyFont="1" applyAlignment="1">
      <alignment horizontal="left"/>
    </xf>
    <xf numFmtId="10" fontId="4" fillId="0" borderId="27" xfId="20961" applyNumberFormat="1" applyFont="1" applyBorder="1" applyAlignment="1"/>
    <xf numFmtId="0" fontId="14" fillId="0" borderId="87" xfId="0" applyFont="1" applyBorder="1" applyAlignment="1">
      <alignment horizontal="left" indent="2"/>
    </xf>
    <xf numFmtId="0" fontId="14" fillId="0" borderId="87" xfId="0" applyFont="1" applyBorder="1" applyAlignment="1">
      <alignment horizontal="left" indent="4"/>
    </xf>
    <xf numFmtId="164" fontId="115" fillId="36" borderId="87" xfId="7" applyNumberFormat="1" applyFont="1" applyFill="1" applyBorder="1"/>
    <xf numFmtId="14" fontId="116" fillId="0" borderId="0" xfId="0" applyNumberFormat="1" applyFont="1" applyAlignment="1">
      <alignment horizontal="left"/>
    </xf>
    <xf numFmtId="164" fontId="116" fillId="0" borderId="87" xfId="7" applyNumberFormat="1" applyFont="1" applyBorder="1"/>
    <xf numFmtId="164" fontId="119" fillId="0" borderId="87" xfId="7" applyNumberFormat="1" applyFont="1" applyBorder="1"/>
    <xf numFmtId="164" fontId="116" fillId="0" borderId="0" xfId="7" applyNumberFormat="1" applyFont="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24" fillId="0" borderId="87" xfId="7" applyNumberFormat="1" applyFont="1" applyBorder="1"/>
    <xf numFmtId="9" fontId="124" fillId="0" borderId="87" xfId="20961" applyFont="1" applyBorder="1"/>
    <xf numFmtId="14" fontId="7" fillId="0" borderId="0" xfId="0" applyNumberFormat="1" applyFont="1" applyAlignment="1">
      <alignment horizontal="left"/>
    </xf>
    <xf numFmtId="164" fontId="4" fillId="0" borderId="8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58" xfId="7" applyNumberFormat="1" applyFont="1" applyFill="1" applyBorder="1" applyAlignment="1">
      <alignment vertical="center"/>
    </xf>
    <xf numFmtId="164" fontId="4" fillId="0" borderId="30" xfId="0" applyNumberFormat="1" applyFont="1" applyBorder="1" applyAlignment="1">
      <alignment vertical="center"/>
    </xf>
    <xf numFmtId="164" fontId="4" fillId="0" borderId="21" xfId="0" applyNumberFormat="1" applyFont="1" applyBorder="1" applyAlignment="1">
      <alignment vertical="center"/>
    </xf>
    <xf numFmtId="10" fontId="4" fillId="0" borderId="81" xfId="20961" applyNumberFormat="1" applyFont="1" applyFill="1" applyBorder="1" applyAlignment="1">
      <alignment vertical="center"/>
    </xf>
    <xf numFmtId="10" fontId="4" fillId="0" borderId="96" xfId="20961"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27" xfId="7" applyNumberFormat="1" applyFont="1" applyFill="1" applyBorder="1" applyAlignment="1">
      <alignment vertical="center"/>
    </xf>
    <xf numFmtId="164" fontId="116" fillId="0" borderId="0" xfId="7" applyNumberFormat="1" applyFont="1" applyBorder="1"/>
    <xf numFmtId="164" fontId="0" fillId="0" borderId="170" xfId="7" applyNumberFormat="1" applyFont="1" applyBorder="1"/>
    <xf numFmtId="164" fontId="4" fillId="0" borderId="103" xfId="0" applyNumberFormat="1" applyFont="1" applyBorder="1" applyAlignment="1">
      <alignment vertical="center"/>
    </xf>
    <xf numFmtId="164" fontId="0" fillId="0" borderId="25" xfId="7" applyNumberFormat="1" applyFont="1" applyBorder="1"/>
    <xf numFmtId="164" fontId="0" fillId="0" borderId="26" xfId="7" applyNumberFormat="1" applyFont="1" applyBorder="1"/>
    <xf numFmtId="164" fontId="0" fillId="0" borderId="27" xfId="7" applyNumberFormat="1" applyFont="1" applyBorder="1"/>
    <xf numFmtId="164" fontId="119" fillId="0" borderId="171" xfId="7" applyNumberFormat="1" applyFont="1" applyBorder="1"/>
    <xf numFmtId="164" fontId="4" fillId="0" borderId="87" xfId="7" applyNumberFormat="1" applyFont="1" applyFill="1" applyBorder="1" applyAlignment="1"/>
    <xf numFmtId="164" fontId="4" fillId="0" borderId="87" xfId="7" applyNumberFormat="1" applyFont="1" applyFill="1" applyBorder="1"/>
    <xf numFmtId="164" fontId="116" fillId="0" borderId="87" xfId="7" applyNumberFormat="1" applyFont="1" applyFill="1" applyBorder="1" applyAlignment="1">
      <alignment horizontal="left" indent="1"/>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0"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93" xfId="0" applyFont="1" applyBorder="1" applyAlignment="1">
      <alignment horizontal="center" vertical="center" wrapText="1"/>
    </xf>
    <xf numFmtId="0" fontId="14" fillId="0" borderId="59" xfId="0" applyFont="1" applyBorder="1" applyAlignment="1">
      <alignment horizontal="left" vertical="center"/>
    </xf>
    <xf numFmtId="0" fontId="14" fillId="0" borderId="60"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99" xfId="0" applyFont="1" applyBorder="1" applyAlignment="1">
      <alignment horizontal="center" vertical="center" wrapText="1"/>
    </xf>
    <xf numFmtId="0" fontId="118" fillId="0" borderId="106" xfId="0" applyNumberFormat="1" applyFont="1" applyFill="1" applyBorder="1" applyAlignment="1">
      <alignment horizontal="left" vertical="center" wrapText="1"/>
    </xf>
    <xf numFmtId="0" fontId="118" fillId="0" borderId="107"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2"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98"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58" xfId="0" applyFont="1" applyFill="1" applyBorder="1" applyAlignment="1">
      <alignment horizontal="center" vertical="center" wrapText="1"/>
    </xf>
    <xf numFmtId="0" fontId="119" fillId="0" borderId="111"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08" xfId="0" applyFont="1" applyFill="1" applyBorder="1" applyAlignment="1">
      <alignment horizontal="center" vertical="center"/>
    </xf>
    <xf numFmtId="0" fontId="123" fillId="0" borderId="58"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4" xfId="0" applyFont="1" applyFill="1" applyBorder="1" applyAlignment="1">
      <alignment horizontal="center" vertical="center" wrapText="1"/>
    </xf>
    <xf numFmtId="0" fontId="119" fillId="0" borderId="115"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08" xfId="0" applyNumberFormat="1" applyFont="1" applyFill="1" applyBorder="1" applyAlignment="1">
      <alignment horizontal="left" vertical="top" wrapText="1"/>
    </xf>
    <xf numFmtId="0" fontId="118" fillId="0" borderId="114" xfId="0" applyNumberFormat="1" applyFont="1" applyFill="1" applyBorder="1" applyAlignment="1">
      <alignment horizontal="left" vertical="top" wrapText="1"/>
    </xf>
    <xf numFmtId="0" fontId="118" fillId="0" borderId="115" xfId="0" applyNumberFormat="1" applyFont="1" applyFill="1" applyBorder="1" applyAlignment="1">
      <alignment horizontal="left" vertical="top" wrapText="1"/>
    </xf>
    <xf numFmtId="0" fontId="118" fillId="0" borderId="58"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98" xfId="0" applyFont="1" applyFill="1" applyBorder="1" applyAlignment="1">
      <alignment horizontal="center" vertical="center"/>
    </xf>
    <xf numFmtId="0" fontId="116" fillId="0" borderId="108"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98"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98" xfId="0" applyFont="1" applyBorder="1" applyAlignment="1">
      <alignment horizontal="center" vertical="top" wrapText="1"/>
    </xf>
    <xf numFmtId="0" fontId="116" fillId="0" borderId="108"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7" xfId="0" applyNumberFormat="1" applyFont="1" applyFill="1" applyBorder="1" applyAlignment="1">
      <alignment horizontal="left" vertical="top" wrapText="1"/>
    </xf>
    <xf numFmtId="0" fontId="118" fillId="0" borderId="118" xfId="0" applyNumberFormat="1" applyFont="1" applyFill="1" applyBorder="1" applyAlignment="1">
      <alignment horizontal="left" vertical="top" wrapText="1"/>
    </xf>
    <xf numFmtId="0" fontId="125" fillId="0" borderId="87" xfId="0" applyFont="1" applyBorder="1" applyAlignment="1">
      <alignment horizontal="center" vertical="center"/>
    </xf>
    <xf numFmtId="0" fontId="124" fillId="0" borderId="87" xfId="0" applyFont="1" applyBorder="1" applyAlignment="1">
      <alignment horizontal="center" vertical="center" wrapText="1"/>
    </xf>
    <xf numFmtId="0" fontId="124" fillId="0" borderId="82" xfId="0" applyFont="1" applyBorder="1" applyAlignment="1">
      <alignment horizontal="center" vertical="center" wrapText="1"/>
    </xf>
  </cellXfs>
  <cellStyles count="2673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2 2 2" xfId="23125" xr:uid="{2709AFCC-DDB5-419C-BF87-3C7187E66049}"/>
    <cellStyle name="Calculation 2 10 2 2 2 2" xfId="25825" xr:uid="{557789E5-F24A-4B9D-AE0E-E66A1730121D}"/>
    <cellStyle name="Calculation 2 10 2 2 3" xfId="24525" xr:uid="{D39F83F5-4D17-4F09-9B1A-5391F32D40A5}"/>
    <cellStyle name="Calculation 2 10 2 2 3 2" xfId="26717" xr:uid="{520291E4-4107-4890-8576-3623D8615F0B}"/>
    <cellStyle name="Calculation 2 10 2 2 4" xfId="22270" xr:uid="{530E4318-DF16-4140-A3A5-6D62C4D2A5A8}"/>
    <cellStyle name="Calculation 2 10 2 2 5" xfId="24970" xr:uid="{B90592F9-12A0-4C81-879D-739F2022FC80}"/>
    <cellStyle name="Calculation 2 10 2 3" xfId="22273" xr:uid="{272667C1-8B10-4BBB-95CC-D02FB497500E}"/>
    <cellStyle name="Calculation 2 10 2 3 2" xfId="24973" xr:uid="{A2BC9399-FC87-42FF-829A-BCA9380558B1}"/>
    <cellStyle name="Calculation 2 10 2 4" xfId="23632" xr:uid="{AE54B35B-D2DA-42EE-974A-2BF3A3D0ECF6}"/>
    <cellStyle name="Calculation 2 10 2 4 2" xfId="25830" xr:uid="{CB0C1BCB-14C9-4BF1-BF38-140AF686DAAA}"/>
    <cellStyle name="Calculation 2 10 2 5" xfId="21415" xr:uid="{D35D92F6-C105-42C0-BC23-23F562B0E8C1}"/>
    <cellStyle name="Calculation 2 10 3" xfId="724" xr:uid="{00000000-0005-0000-0000-0000C4020000}"/>
    <cellStyle name="Calculation 2 10 3 2" xfId="21407" xr:uid="{00000000-0005-0000-0000-0000C5020000}"/>
    <cellStyle name="Calculation 2 10 3 2 2" xfId="23124" xr:uid="{B18AD1FF-A89F-4A66-8574-0102C0CA3545}"/>
    <cellStyle name="Calculation 2 10 3 2 2 2" xfId="25824" xr:uid="{F444B7BD-C9FF-4537-917D-2AB19B0C7320}"/>
    <cellStyle name="Calculation 2 10 3 2 3" xfId="24524" xr:uid="{8BABD18D-147F-4771-9138-02D28EA483C2}"/>
    <cellStyle name="Calculation 2 10 3 2 3 2" xfId="26716" xr:uid="{868E9ABC-6D4A-48BE-B919-8A6C51F7687B}"/>
    <cellStyle name="Calculation 2 10 3 2 4" xfId="22269" xr:uid="{BCFE309A-4BC9-41FD-A8C4-23F67C54CE76}"/>
    <cellStyle name="Calculation 2 10 3 2 5" xfId="24969" xr:uid="{A181335E-663D-4546-A65E-2EB150CC8B99}"/>
    <cellStyle name="Calculation 2 10 3 3" xfId="22274" xr:uid="{4CF19FCD-5F20-4D34-8272-1DEA27E3A4C8}"/>
    <cellStyle name="Calculation 2 10 3 3 2" xfId="24974" xr:uid="{B1708C57-039D-41E8-9E72-BB95A9F672FA}"/>
    <cellStyle name="Calculation 2 10 3 4" xfId="23633" xr:uid="{9FA672DE-1443-4103-B92D-A098CCB69705}"/>
    <cellStyle name="Calculation 2 10 3 4 2" xfId="25831" xr:uid="{48145DB0-DBA0-4B79-BB09-0FE9D22804BD}"/>
    <cellStyle name="Calculation 2 10 3 5" xfId="21416" xr:uid="{453A5928-CDFE-435F-B78D-1F9DC0D44DF3}"/>
    <cellStyle name="Calculation 2 10 4" xfId="725" xr:uid="{00000000-0005-0000-0000-0000C6020000}"/>
    <cellStyle name="Calculation 2 10 4 2" xfId="21406" xr:uid="{00000000-0005-0000-0000-0000C7020000}"/>
    <cellStyle name="Calculation 2 10 4 2 2" xfId="23123" xr:uid="{9C3A3E0D-8668-49A4-AC77-E159C846385D}"/>
    <cellStyle name="Calculation 2 10 4 2 2 2" xfId="25823" xr:uid="{CAA1FE13-20F1-4961-AC1F-FE725BB6FA3B}"/>
    <cellStyle name="Calculation 2 10 4 2 3" xfId="24523" xr:uid="{1C72B117-9FDC-45C8-A1A5-F950EA2B6AEE}"/>
    <cellStyle name="Calculation 2 10 4 2 3 2" xfId="26715" xr:uid="{699E3813-D793-4E60-8FDC-9465D2DB8EEA}"/>
    <cellStyle name="Calculation 2 10 4 2 4" xfId="22268" xr:uid="{DC06B44B-DB84-402E-B738-EBD70E26CC4F}"/>
    <cellStyle name="Calculation 2 10 4 2 5" xfId="24968" xr:uid="{5824EEEE-7C49-4348-AB0C-AEB706C60203}"/>
    <cellStyle name="Calculation 2 10 4 3" xfId="22275" xr:uid="{5A5C03A9-4CE9-4211-A9D3-409C5332E968}"/>
    <cellStyle name="Calculation 2 10 4 3 2" xfId="24975" xr:uid="{465F5D8C-F01A-4C55-8A25-8C3425A6AB0D}"/>
    <cellStyle name="Calculation 2 10 4 4" xfId="23634" xr:uid="{DF9FA61F-B08D-481C-9D43-369E3F4B2C5E}"/>
    <cellStyle name="Calculation 2 10 4 4 2" xfId="25832" xr:uid="{F931BA59-DFDA-4606-A96A-F99915DFC8BC}"/>
    <cellStyle name="Calculation 2 10 4 5" xfId="21417" xr:uid="{7594863D-5E9F-4088-8828-158634FDB436}"/>
    <cellStyle name="Calculation 2 10 5" xfId="726" xr:uid="{00000000-0005-0000-0000-0000C8020000}"/>
    <cellStyle name="Calculation 2 10 5 2" xfId="21405" xr:uid="{00000000-0005-0000-0000-0000C9020000}"/>
    <cellStyle name="Calculation 2 10 5 2 2" xfId="23122" xr:uid="{6B5F846E-15D3-4756-A6ED-0805AD67F12E}"/>
    <cellStyle name="Calculation 2 10 5 2 2 2" xfId="25822" xr:uid="{B862028D-A0C1-4DC6-A52C-AFA986DC5DEC}"/>
    <cellStyle name="Calculation 2 10 5 2 3" xfId="24522" xr:uid="{279689BA-7544-4989-8698-A8186C4EE293}"/>
    <cellStyle name="Calculation 2 10 5 2 3 2" xfId="26714" xr:uid="{1A8537E2-26A3-4EAC-B1F3-A84D9765B536}"/>
    <cellStyle name="Calculation 2 10 5 2 4" xfId="22267" xr:uid="{393B17B8-1FCB-4C86-9FE8-2D53FDC0FB08}"/>
    <cellStyle name="Calculation 2 10 5 2 5" xfId="24967" xr:uid="{87316DD1-18A9-4C31-90A4-904AF917A863}"/>
    <cellStyle name="Calculation 2 10 5 3" xfId="22276" xr:uid="{2D7E82C4-161D-4454-B9C6-84035A36F59B}"/>
    <cellStyle name="Calculation 2 10 5 3 2" xfId="24976" xr:uid="{B8986D57-3BFD-4AD8-93C9-CF05EFB4BD65}"/>
    <cellStyle name="Calculation 2 10 5 4" xfId="23635" xr:uid="{C9BADC1A-6DD1-4457-A9D6-3E8F782019C7}"/>
    <cellStyle name="Calculation 2 10 5 4 2" xfId="25833" xr:uid="{7B05C2F0-FEC4-4C97-A9B1-7DC12F7BD02E}"/>
    <cellStyle name="Calculation 2 10 5 5" xfId="21418" xr:uid="{71D4BDB0-B3CD-4EBF-B35F-783ACF8B9720}"/>
    <cellStyle name="Calculation 2 11" xfId="727" xr:uid="{00000000-0005-0000-0000-0000CA020000}"/>
    <cellStyle name="Calculation 2 11 2" xfId="728" xr:uid="{00000000-0005-0000-0000-0000CB020000}"/>
    <cellStyle name="Calculation 2 11 2 2" xfId="21403" xr:uid="{00000000-0005-0000-0000-0000CC020000}"/>
    <cellStyle name="Calculation 2 11 2 2 2" xfId="23120" xr:uid="{71A85918-69F3-4EA5-A056-0E2D3FD59887}"/>
    <cellStyle name="Calculation 2 11 2 2 2 2" xfId="25820" xr:uid="{41856A2E-6094-401B-BCFF-F6FBE77EA6B6}"/>
    <cellStyle name="Calculation 2 11 2 2 3" xfId="24520" xr:uid="{9AC19004-7106-47D4-8751-514D83BA24DD}"/>
    <cellStyle name="Calculation 2 11 2 2 3 2" xfId="26712" xr:uid="{FE80DADA-E285-4674-B654-B4EE0ADBDF42}"/>
    <cellStyle name="Calculation 2 11 2 2 4" xfId="22265" xr:uid="{38D9EE70-32A7-47BA-8D97-AF26404D8A08}"/>
    <cellStyle name="Calculation 2 11 2 2 5" xfId="24965" xr:uid="{6FB2CD9D-3B94-4384-8646-E42D5F04BB5A}"/>
    <cellStyle name="Calculation 2 11 2 3" xfId="22278" xr:uid="{EAC5D0B5-57E6-4045-ACF4-F2736B39F1F1}"/>
    <cellStyle name="Calculation 2 11 2 3 2" xfId="24978" xr:uid="{8B80754D-D05E-4A5C-9D46-BA8BC8E2AE3B}"/>
    <cellStyle name="Calculation 2 11 2 4" xfId="23637" xr:uid="{5320F9FC-8BB6-4E05-8460-8E13536D3021}"/>
    <cellStyle name="Calculation 2 11 2 4 2" xfId="25835" xr:uid="{41F1980F-365A-43D0-BDE1-5BC6EE4F4070}"/>
    <cellStyle name="Calculation 2 11 2 5" xfId="21420" xr:uid="{7E563024-8251-4833-B23B-B62512871CD0}"/>
    <cellStyle name="Calculation 2 11 3" xfId="729" xr:uid="{00000000-0005-0000-0000-0000CD020000}"/>
    <cellStyle name="Calculation 2 11 3 2" xfId="21402" xr:uid="{00000000-0005-0000-0000-0000CE020000}"/>
    <cellStyle name="Calculation 2 11 3 2 2" xfId="23119" xr:uid="{4D35FBD3-C58F-4ACE-A0FE-BBCA824C621C}"/>
    <cellStyle name="Calculation 2 11 3 2 2 2" xfId="25819" xr:uid="{BE1B2EB1-FEBE-4077-88AD-53EACFD3A124}"/>
    <cellStyle name="Calculation 2 11 3 2 3" xfId="24519" xr:uid="{EE01C185-D5FF-4C40-B9E2-7A84AEF1904D}"/>
    <cellStyle name="Calculation 2 11 3 2 3 2" xfId="26711" xr:uid="{CA834ECF-82B3-4E8B-9F67-38C5CDEA5429}"/>
    <cellStyle name="Calculation 2 11 3 2 4" xfId="22264" xr:uid="{3C9B5A7F-CEC7-4A11-ACC1-644C95DAFB26}"/>
    <cellStyle name="Calculation 2 11 3 2 5" xfId="24964" xr:uid="{55CE8609-3652-49A1-88C0-775E18B7194A}"/>
    <cellStyle name="Calculation 2 11 3 3" xfId="22279" xr:uid="{D3C5FDDD-F374-40E0-B4D2-8C04D41D4C5A}"/>
    <cellStyle name="Calculation 2 11 3 3 2" xfId="24979" xr:uid="{4C935A91-71E2-4207-9F87-5CCF9821D335}"/>
    <cellStyle name="Calculation 2 11 3 4" xfId="23638" xr:uid="{497D2B20-0534-4EB9-A0DD-F7A1414043C7}"/>
    <cellStyle name="Calculation 2 11 3 4 2" xfId="25836" xr:uid="{D3896845-9A1F-4D09-B50D-6D06A395FF4D}"/>
    <cellStyle name="Calculation 2 11 3 5" xfId="21421" xr:uid="{5828AC0A-B2AE-43F7-8568-7FABB5240A7A}"/>
    <cellStyle name="Calculation 2 11 4" xfId="730" xr:uid="{00000000-0005-0000-0000-0000CF020000}"/>
    <cellStyle name="Calculation 2 11 4 2" xfId="21401" xr:uid="{00000000-0005-0000-0000-0000D0020000}"/>
    <cellStyle name="Calculation 2 11 4 2 2" xfId="23118" xr:uid="{770F4D37-FE45-4A49-AA6E-CC9601702182}"/>
    <cellStyle name="Calculation 2 11 4 2 2 2" xfId="25818" xr:uid="{8A832669-6F40-4AF9-A729-5AC638A7F557}"/>
    <cellStyle name="Calculation 2 11 4 2 3" xfId="24518" xr:uid="{0F6A775E-0C9D-4ED7-8ECC-CB68EA71C953}"/>
    <cellStyle name="Calculation 2 11 4 2 3 2" xfId="26710" xr:uid="{962D4717-48A9-4915-89B3-62FE89DC9C1D}"/>
    <cellStyle name="Calculation 2 11 4 2 4" xfId="22263" xr:uid="{19517BFE-CD4F-4136-9AD8-F5EBB1485909}"/>
    <cellStyle name="Calculation 2 11 4 2 5" xfId="24963" xr:uid="{8FCCF5C9-184F-405B-BBB1-93D5F7B4B98B}"/>
    <cellStyle name="Calculation 2 11 4 3" xfId="22280" xr:uid="{D087F211-717D-4033-BE31-0750BFEA1CC9}"/>
    <cellStyle name="Calculation 2 11 4 3 2" xfId="24980" xr:uid="{56401B48-A3F6-46B8-8561-30B04D2A77B1}"/>
    <cellStyle name="Calculation 2 11 4 4" xfId="23639" xr:uid="{8C4073FA-2F96-49AF-B665-BA5217A80CCB}"/>
    <cellStyle name="Calculation 2 11 4 4 2" xfId="25837" xr:uid="{A9F6641A-BA69-4051-AE41-6EEA16622E91}"/>
    <cellStyle name="Calculation 2 11 4 5" xfId="21422" xr:uid="{6E899414-694B-44A5-BF02-08C0667A4136}"/>
    <cellStyle name="Calculation 2 11 5" xfId="731" xr:uid="{00000000-0005-0000-0000-0000D1020000}"/>
    <cellStyle name="Calculation 2 11 5 2" xfId="21400" xr:uid="{00000000-0005-0000-0000-0000D2020000}"/>
    <cellStyle name="Calculation 2 11 5 2 2" xfId="23117" xr:uid="{4241C575-210D-4862-BE5E-28E254974187}"/>
    <cellStyle name="Calculation 2 11 5 2 2 2" xfId="25817" xr:uid="{725553C3-FB5A-4599-9A37-756A74A1717C}"/>
    <cellStyle name="Calculation 2 11 5 2 3" xfId="24517" xr:uid="{0CE51EE4-46B7-42A5-8A36-C2892A765D1E}"/>
    <cellStyle name="Calculation 2 11 5 2 3 2" xfId="26709" xr:uid="{F5DFD550-8FF8-4C57-9A15-BB2416AB5C5F}"/>
    <cellStyle name="Calculation 2 11 5 2 4" xfId="22262" xr:uid="{62B86731-409A-4344-9486-6D260660FAF2}"/>
    <cellStyle name="Calculation 2 11 5 2 5" xfId="24962" xr:uid="{5C2EBF8E-4D8E-44A2-AF16-B4A22CE31ACA}"/>
    <cellStyle name="Calculation 2 11 5 3" xfId="22281" xr:uid="{9A6FD86D-5BD9-468F-A180-5214FBB613A6}"/>
    <cellStyle name="Calculation 2 11 5 3 2" xfId="24981" xr:uid="{AC982C51-B9C0-4F50-A808-F72EE9695403}"/>
    <cellStyle name="Calculation 2 11 5 4" xfId="23640" xr:uid="{959963E5-0CD3-450A-9191-BCDC4A74369F}"/>
    <cellStyle name="Calculation 2 11 5 4 2" xfId="25838" xr:uid="{7F027641-5E79-46DF-AD1B-6CBB230793A3}"/>
    <cellStyle name="Calculation 2 11 5 5" xfId="21423" xr:uid="{BB1CA774-1DAA-4D01-A1E9-AD7B040DE75A}"/>
    <cellStyle name="Calculation 2 11 6" xfId="21404" xr:uid="{00000000-0005-0000-0000-0000D3020000}"/>
    <cellStyle name="Calculation 2 11 6 2" xfId="23121" xr:uid="{83544339-B118-4AA2-AC3D-D3594ED8E369}"/>
    <cellStyle name="Calculation 2 11 6 2 2" xfId="25821" xr:uid="{8A24FD84-077D-4A46-8B75-8AAC87AB58E2}"/>
    <cellStyle name="Calculation 2 11 6 3" xfId="24521" xr:uid="{B0B4195C-1F47-487F-B283-9677F05987C9}"/>
    <cellStyle name="Calculation 2 11 6 3 2" xfId="26713" xr:uid="{B1653DED-3B01-4AFA-B010-AC6F08ED423D}"/>
    <cellStyle name="Calculation 2 11 6 4" xfId="22266" xr:uid="{98501D08-E1ED-4730-A0C5-78BC5E042522}"/>
    <cellStyle name="Calculation 2 11 6 5" xfId="24966" xr:uid="{6D362F3C-B830-4896-B7EE-8BF179BE106A}"/>
    <cellStyle name="Calculation 2 11 7" xfId="22277" xr:uid="{EA4A9432-DB14-46A4-B9E4-238A8A0D1507}"/>
    <cellStyle name="Calculation 2 11 7 2" xfId="24977" xr:uid="{DA46E4AB-0F08-47FA-B092-9FA370C576D9}"/>
    <cellStyle name="Calculation 2 11 8" xfId="23636" xr:uid="{5E41A741-C2DF-41FF-B9AF-272512125D12}"/>
    <cellStyle name="Calculation 2 11 8 2" xfId="25834" xr:uid="{20C97E23-C622-4A55-98CB-967FAA87AD28}"/>
    <cellStyle name="Calculation 2 11 9" xfId="21419" xr:uid="{6BBDC176-B41C-416D-94B0-39DFD554FA7D}"/>
    <cellStyle name="Calculation 2 12" xfId="732" xr:uid="{00000000-0005-0000-0000-0000D4020000}"/>
    <cellStyle name="Calculation 2 12 2" xfId="733" xr:uid="{00000000-0005-0000-0000-0000D5020000}"/>
    <cellStyle name="Calculation 2 12 2 2" xfId="21398" xr:uid="{00000000-0005-0000-0000-0000D6020000}"/>
    <cellStyle name="Calculation 2 12 2 2 2" xfId="23115" xr:uid="{CEC184CC-9508-4120-8D88-9F7A921FD07D}"/>
    <cellStyle name="Calculation 2 12 2 2 2 2" xfId="25815" xr:uid="{E8116F9F-C9CD-40F3-9DFB-5D4E468CEB55}"/>
    <cellStyle name="Calculation 2 12 2 2 3" xfId="24515" xr:uid="{07680FBF-152A-4334-81BA-3154BB9F08C3}"/>
    <cellStyle name="Calculation 2 12 2 2 3 2" xfId="26707" xr:uid="{1175F660-B349-4ED3-AC05-AFA9B7333F95}"/>
    <cellStyle name="Calculation 2 12 2 2 4" xfId="22260" xr:uid="{7121787B-CE9A-47B9-96E1-C41D0C329967}"/>
    <cellStyle name="Calculation 2 12 2 2 5" xfId="24960" xr:uid="{95D80CFC-85D1-4A0A-BE61-39841730246B}"/>
    <cellStyle name="Calculation 2 12 2 3" xfId="22283" xr:uid="{0E9FDE34-E68D-4E51-9FB2-655986B9FCFC}"/>
    <cellStyle name="Calculation 2 12 2 3 2" xfId="24983" xr:uid="{FE50526E-2B01-4743-8EB7-3405BC28E215}"/>
    <cellStyle name="Calculation 2 12 2 4" xfId="23642" xr:uid="{685EE570-17CB-4EB4-B03F-C8A5A5A72761}"/>
    <cellStyle name="Calculation 2 12 2 4 2" xfId="25840" xr:uid="{C9225910-6BC7-432A-9713-63B7A0978021}"/>
    <cellStyle name="Calculation 2 12 2 5" xfId="21425" xr:uid="{45727456-86A9-486D-8EDA-6748A6F658B3}"/>
    <cellStyle name="Calculation 2 12 3" xfId="734" xr:uid="{00000000-0005-0000-0000-0000D7020000}"/>
    <cellStyle name="Calculation 2 12 3 2" xfId="21397" xr:uid="{00000000-0005-0000-0000-0000D8020000}"/>
    <cellStyle name="Calculation 2 12 3 2 2" xfId="23114" xr:uid="{61D8EE24-D89E-4C3F-889A-16A9A9BF2292}"/>
    <cellStyle name="Calculation 2 12 3 2 2 2" xfId="25814" xr:uid="{4A38E823-5903-4B5F-BE89-7E8C81EAA5CE}"/>
    <cellStyle name="Calculation 2 12 3 2 3" xfId="24514" xr:uid="{BACBBEC2-6345-4828-B816-0E0AF1D2DAB5}"/>
    <cellStyle name="Calculation 2 12 3 2 3 2" xfId="26706" xr:uid="{623AA84B-E43E-42A2-BDD3-44BE828D8ED5}"/>
    <cellStyle name="Calculation 2 12 3 2 4" xfId="22259" xr:uid="{9A382D48-48F5-45DD-90D0-7213F784660C}"/>
    <cellStyle name="Calculation 2 12 3 2 5" xfId="24959" xr:uid="{B902A78C-5D67-4BB6-8D6B-760197255BB4}"/>
    <cellStyle name="Calculation 2 12 3 3" xfId="22284" xr:uid="{2C7B831B-BC39-4BCD-BF4E-7F048F4041D5}"/>
    <cellStyle name="Calculation 2 12 3 3 2" xfId="24984" xr:uid="{9C60CC4F-A31B-4107-AAEB-2EE4B09672C6}"/>
    <cellStyle name="Calculation 2 12 3 4" xfId="23643" xr:uid="{0D59875A-7F17-421D-822D-B0910B8E9FC2}"/>
    <cellStyle name="Calculation 2 12 3 4 2" xfId="25841" xr:uid="{8D52D630-6E32-4A94-BE7B-E79AE5946484}"/>
    <cellStyle name="Calculation 2 12 3 5" xfId="21426" xr:uid="{50A545BD-F8A2-449F-AD91-540200346306}"/>
    <cellStyle name="Calculation 2 12 4" xfId="735" xr:uid="{00000000-0005-0000-0000-0000D9020000}"/>
    <cellStyle name="Calculation 2 12 4 2" xfId="21396" xr:uid="{00000000-0005-0000-0000-0000DA020000}"/>
    <cellStyle name="Calculation 2 12 4 2 2" xfId="23113" xr:uid="{9E772537-00AA-44B9-BEAC-E96FD844FF33}"/>
    <cellStyle name="Calculation 2 12 4 2 2 2" xfId="25813" xr:uid="{E1EB2F94-482B-42BC-B68E-F6BB9895AF5F}"/>
    <cellStyle name="Calculation 2 12 4 2 3" xfId="24513" xr:uid="{6E3B0791-74AC-4F1E-AF03-6DFDB1B1FA91}"/>
    <cellStyle name="Calculation 2 12 4 2 3 2" xfId="26705" xr:uid="{B92B467A-C76E-42AE-AD09-EDB69AE89B0D}"/>
    <cellStyle name="Calculation 2 12 4 2 4" xfId="22258" xr:uid="{3447A2D4-EA13-4043-861A-9F785A8AE88B}"/>
    <cellStyle name="Calculation 2 12 4 2 5" xfId="24958" xr:uid="{352A7635-5C9F-4D53-AD1F-F0791793A064}"/>
    <cellStyle name="Calculation 2 12 4 3" xfId="22285" xr:uid="{55BB907E-E93F-4ABF-BF9D-CF0AF00A8C18}"/>
    <cellStyle name="Calculation 2 12 4 3 2" xfId="24985" xr:uid="{E9521677-0E88-4F1A-A443-9410997DC2F7}"/>
    <cellStyle name="Calculation 2 12 4 4" xfId="23644" xr:uid="{8662AE44-E2B3-457E-BF3A-BB0A58F02F36}"/>
    <cellStyle name="Calculation 2 12 4 4 2" xfId="25842" xr:uid="{1138361C-2089-40C4-983D-E8302A1A0A0A}"/>
    <cellStyle name="Calculation 2 12 4 5" xfId="21427" xr:uid="{4B4C082D-3E56-4C37-99A9-2678341B0BDD}"/>
    <cellStyle name="Calculation 2 12 5" xfId="736" xr:uid="{00000000-0005-0000-0000-0000DB020000}"/>
    <cellStyle name="Calculation 2 12 5 2" xfId="21395" xr:uid="{00000000-0005-0000-0000-0000DC020000}"/>
    <cellStyle name="Calculation 2 12 5 2 2" xfId="23112" xr:uid="{2268E118-03E3-4EDC-986D-A15BFF590BA8}"/>
    <cellStyle name="Calculation 2 12 5 2 2 2" xfId="25812" xr:uid="{68FFF8C1-FA53-47EE-89FD-6E3EBD6DC4BE}"/>
    <cellStyle name="Calculation 2 12 5 2 3" xfId="24512" xr:uid="{7E080DA9-DB3C-4323-80C8-603EFD94B2F3}"/>
    <cellStyle name="Calculation 2 12 5 2 3 2" xfId="26704" xr:uid="{750C9ED9-D203-40C7-BB39-EC0077E2433B}"/>
    <cellStyle name="Calculation 2 12 5 2 4" xfId="22257" xr:uid="{13177558-BE97-4F9C-9D85-71DAD2B9BEBC}"/>
    <cellStyle name="Calculation 2 12 5 2 5" xfId="24957" xr:uid="{6D48845A-C48E-4AF3-B040-89B5A217C95A}"/>
    <cellStyle name="Calculation 2 12 5 3" xfId="22286" xr:uid="{831EFD0F-34EA-44E3-AD13-F779AC4D898C}"/>
    <cellStyle name="Calculation 2 12 5 3 2" xfId="24986" xr:uid="{0EFDE995-7B9A-4C7D-91DC-C3F8C4CAF606}"/>
    <cellStyle name="Calculation 2 12 5 4" xfId="23645" xr:uid="{30F128C2-4F96-44A3-96D4-F15F98755201}"/>
    <cellStyle name="Calculation 2 12 5 4 2" xfId="25843" xr:uid="{89073B88-5CBC-4A17-96F4-331837EFD2E9}"/>
    <cellStyle name="Calculation 2 12 5 5" xfId="21428" xr:uid="{B7D4A773-59C3-4767-9B2C-5FF6A0EF8D32}"/>
    <cellStyle name="Calculation 2 12 6" xfId="21399" xr:uid="{00000000-0005-0000-0000-0000DD020000}"/>
    <cellStyle name="Calculation 2 12 6 2" xfId="23116" xr:uid="{B802274B-DFDA-4441-A76D-10EBD6DBA264}"/>
    <cellStyle name="Calculation 2 12 6 2 2" xfId="25816" xr:uid="{36E19012-3194-4265-AA33-0B0574D67D14}"/>
    <cellStyle name="Calculation 2 12 6 3" xfId="24516" xr:uid="{A859CBF4-AE61-42F1-B1FB-6E56D275EF6C}"/>
    <cellStyle name="Calculation 2 12 6 3 2" xfId="26708" xr:uid="{485EB88E-18B0-4E51-BD70-061C17FDD92E}"/>
    <cellStyle name="Calculation 2 12 6 4" xfId="22261" xr:uid="{B2CE3D40-F8D5-4668-9B71-E0D2285E4576}"/>
    <cellStyle name="Calculation 2 12 6 5" xfId="24961" xr:uid="{42B08D4D-47F5-4051-B6B6-2F129DDD5667}"/>
    <cellStyle name="Calculation 2 12 7" xfId="22282" xr:uid="{D649E484-FE56-4BF3-B46F-A9F357EFD942}"/>
    <cellStyle name="Calculation 2 12 7 2" xfId="24982" xr:uid="{5664A64D-D158-4D76-923D-DFC5E1DE7C79}"/>
    <cellStyle name="Calculation 2 12 8" xfId="23641" xr:uid="{0C11BEE5-785B-4234-A34C-F7AD6132D648}"/>
    <cellStyle name="Calculation 2 12 8 2" xfId="25839" xr:uid="{69A35966-0F52-45BD-A1CD-B5EACBB7CD7D}"/>
    <cellStyle name="Calculation 2 12 9" xfId="21424" xr:uid="{D64D50CB-4CCD-414B-9F3A-912B9FE81C12}"/>
    <cellStyle name="Calculation 2 13" xfId="737" xr:uid="{00000000-0005-0000-0000-0000DE020000}"/>
    <cellStyle name="Calculation 2 13 2" xfId="738" xr:uid="{00000000-0005-0000-0000-0000DF020000}"/>
    <cellStyle name="Calculation 2 13 2 2" xfId="21393" xr:uid="{00000000-0005-0000-0000-0000E0020000}"/>
    <cellStyle name="Calculation 2 13 2 2 2" xfId="23110" xr:uid="{B7D66B0B-A9B1-465F-943A-D0719EFB405B}"/>
    <cellStyle name="Calculation 2 13 2 2 2 2" xfId="25810" xr:uid="{FBB66D67-51C3-4015-97A1-D5FFEEDF7653}"/>
    <cellStyle name="Calculation 2 13 2 2 3" xfId="24510" xr:uid="{CA99C9D2-A41C-4B79-8139-03AC757A0CC0}"/>
    <cellStyle name="Calculation 2 13 2 2 3 2" xfId="26702" xr:uid="{78533747-6ADD-449C-B0CA-09169BC4BEEB}"/>
    <cellStyle name="Calculation 2 13 2 2 4" xfId="22255" xr:uid="{57B018E7-3F3A-4B9A-A625-DF67A1A39F42}"/>
    <cellStyle name="Calculation 2 13 2 2 5" xfId="24955" xr:uid="{C627B473-224D-45EF-A600-441D582AE50E}"/>
    <cellStyle name="Calculation 2 13 2 3" xfId="22288" xr:uid="{9FA0226A-3E56-490D-8EB7-BF481D02D12A}"/>
    <cellStyle name="Calculation 2 13 2 3 2" xfId="24988" xr:uid="{B6365314-5DF7-4776-B29E-A19061A6A724}"/>
    <cellStyle name="Calculation 2 13 2 4" xfId="23647" xr:uid="{4058B5E4-A187-49AF-980B-F035E1431F0B}"/>
    <cellStyle name="Calculation 2 13 2 4 2" xfId="25845" xr:uid="{9D0342CD-CF87-43E3-80CC-2A82CF4CBCB2}"/>
    <cellStyle name="Calculation 2 13 2 5" xfId="21430" xr:uid="{1F9EFB55-CAF1-4CD7-B37F-3D480AD7C664}"/>
    <cellStyle name="Calculation 2 13 3" xfId="739" xr:uid="{00000000-0005-0000-0000-0000E1020000}"/>
    <cellStyle name="Calculation 2 13 3 2" xfId="21392" xr:uid="{00000000-0005-0000-0000-0000E2020000}"/>
    <cellStyle name="Calculation 2 13 3 2 2" xfId="23109" xr:uid="{845A9B50-8D68-46FB-A078-60127E3E9F6C}"/>
    <cellStyle name="Calculation 2 13 3 2 2 2" xfId="25809" xr:uid="{3DD2E341-BE72-489A-A4F5-A95D5A988220}"/>
    <cellStyle name="Calculation 2 13 3 2 3" xfId="24509" xr:uid="{5E9186C0-BA3E-4BC9-8360-A0CC46A5DA8F}"/>
    <cellStyle name="Calculation 2 13 3 2 3 2" xfId="26701" xr:uid="{6A13F325-3ADE-4B8B-8A68-A48493C83643}"/>
    <cellStyle name="Calculation 2 13 3 2 4" xfId="22254" xr:uid="{8C68C396-3D5A-490F-B528-1B44796C1654}"/>
    <cellStyle name="Calculation 2 13 3 2 5" xfId="24954" xr:uid="{EA901558-69CD-4B76-8BFC-B685BC5FF1A9}"/>
    <cellStyle name="Calculation 2 13 3 3" xfId="22289" xr:uid="{F1F64D73-E5B4-467A-9FCE-4BDAA2CD1140}"/>
    <cellStyle name="Calculation 2 13 3 3 2" xfId="24989" xr:uid="{5E2F19D0-CA12-44A3-AF68-DD4BFD583FE8}"/>
    <cellStyle name="Calculation 2 13 3 4" xfId="23648" xr:uid="{91493599-79E1-4001-9C6A-324FD84EA39C}"/>
    <cellStyle name="Calculation 2 13 3 4 2" xfId="25846" xr:uid="{57783B7C-8FDC-4C16-AF36-08FE705BA69E}"/>
    <cellStyle name="Calculation 2 13 3 5" xfId="21431" xr:uid="{53F26E39-425D-47D6-BEDE-7CF2E34D7495}"/>
    <cellStyle name="Calculation 2 13 4" xfId="740" xr:uid="{00000000-0005-0000-0000-0000E3020000}"/>
    <cellStyle name="Calculation 2 13 4 2" xfId="21391" xr:uid="{00000000-0005-0000-0000-0000E4020000}"/>
    <cellStyle name="Calculation 2 13 4 2 2" xfId="23108" xr:uid="{1F345E10-1A25-4210-B3A0-991479B5E3CF}"/>
    <cellStyle name="Calculation 2 13 4 2 2 2" xfId="25808" xr:uid="{454C1BD9-EDF9-41A6-9D88-915A57BC83A6}"/>
    <cellStyle name="Calculation 2 13 4 2 3" xfId="24508" xr:uid="{077E0C35-CF8C-4BA1-A12A-FC2A9F06E936}"/>
    <cellStyle name="Calculation 2 13 4 2 3 2" xfId="26700" xr:uid="{BBC167A5-D1A2-4CBC-A56C-58F73EA2325F}"/>
    <cellStyle name="Calculation 2 13 4 2 4" xfId="22253" xr:uid="{D38C4F8C-4564-4A48-8A0F-D980D7BB49BD}"/>
    <cellStyle name="Calculation 2 13 4 2 5" xfId="24953" xr:uid="{FEDDCCB8-8C3B-430E-BF10-51E9E5A8A42A}"/>
    <cellStyle name="Calculation 2 13 4 3" xfId="22290" xr:uid="{A452C143-DE0D-49AA-B7C4-CF78DC265878}"/>
    <cellStyle name="Calculation 2 13 4 3 2" xfId="24990" xr:uid="{6344D65A-D818-444E-8F4F-D629869E80C4}"/>
    <cellStyle name="Calculation 2 13 4 4" xfId="23649" xr:uid="{5E4CE38B-D25C-43A7-A4DD-A9F27AF94AF3}"/>
    <cellStyle name="Calculation 2 13 4 4 2" xfId="25847" xr:uid="{BC72ABD1-157D-4FC1-8CF0-C4031BB157D9}"/>
    <cellStyle name="Calculation 2 13 4 5" xfId="21432" xr:uid="{6F02361F-4A75-4E72-94FF-2F7ED0C94205}"/>
    <cellStyle name="Calculation 2 13 5" xfId="21394" xr:uid="{00000000-0005-0000-0000-0000E5020000}"/>
    <cellStyle name="Calculation 2 13 5 2" xfId="23111" xr:uid="{628C7C16-3CD0-450F-8266-E0241210D0AE}"/>
    <cellStyle name="Calculation 2 13 5 2 2" xfId="25811" xr:uid="{6574D63D-9FC4-4F76-8D93-C776786AFE61}"/>
    <cellStyle name="Calculation 2 13 5 3" xfId="24511" xr:uid="{E5DF6203-2792-4235-8F89-9E649ED2773F}"/>
    <cellStyle name="Calculation 2 13 5 3 2" xfId="26703" xr:uid="{1489578A-0BF3-4083-A15D-95ED16B89EFB}"/>
    <cellStyle name="Calculation 2 13 5 4" xfId="22256" xr:uid="{63EC7E85-BF92-4934-BB06-CAA3468D1500}"/>
    <cellStyle name="Calculation 2 13 5 5" xfId="24956" xr:uid="{D66D804D-F640-418A-A30F-EA57418C7C39}"/>
    <cellStyle name="Calculation 2 13 6" xfId="22287" xr:uid="{9F782ECC-4E49-4CB9-A960-036613AC4507}"/>
    <cellStyle name="Calculation 2 13 6 2" xfId="24987" xr:uid="{2981E596-12DB-4CDA-A93A-15CDE6BBA26D}"/>
    <cellStyle name="Calculation 2 13 7" xfId="23646" xr:uid="{395A3837-7654-475D-AD8F-6E454F097AB6}"/>
    <cellStyle name="Calculation 2 13 7 2" xfId="25844" xr:uid="{3E475289-F33B-4073-BAB0-986BBCB29828}"/>
    <cellStyle name="Calculation 2 13 8" xfId="21429" xr:uid="{1479EC4F-4B0A-4C40-B271-7F4C85809D1E}"/>
    <cellStyle name="Calculation 2 14" xfId="741" xr:uid="{00000000-0005-0000-0000-0000E6020000}"/>
    <cellStyle name="Calculation 2 14 2" xfId="21390" xr:uid="{00000000-0005-0000-0000-0000E7020000}"/>
    <cellStyle name="Calculation 2 14 2 2" xfId="23107" xr:uid="{9E8EA83B-B052-4DFF-954C-AE296A03E623}"/>
    <cellStyle name="Calculation 2 14 2 2 2" xfId="25807" xr:uid="{25CF71BF-A4BB-4547-938F-2267E7EA4823}"/>
    <cellStyle name="Calculation 2 14 2 3" xfId="24507" xr:uid="{5F4BA258-518E-46BC-AB9C-71B1AFDC1670}"/>
    <cellStyle name="Calculation 2 14 2 3 2" xfId="26699" xr:uid="{91B593CC-D10B-416A-A179-D86B712E0533}"/>
    <cellStyle name="Calculation 2 14 2 4" xfId="22252" xr:uid="{C9E92099-A35D-4855-85D8-18175ACB5216}"/>
    <cellStyle name="Calculation 2 14 2 5" xfId="24952" xr:uid="{E026EBA7-FAD7-4257-A260-9F1A940A3DC3}"/>
    <cellStyle name="Calculation 2 14 3" xfId="22291" xr:uid="{0DD803C4-2EE9-4CCD-A0E0-3CA03AC774E9}"/>
    <cellStyle name="Calculation 2 14 3 2" xfId="24991" xr:uid="{716DD359-5D5E-4AB6-AF97-D39E48C05AA8}"/>
    <cellStyle name="Calculation 2 14 4" xfId="23650" xr:uid="{4095BE08-CB9D-451E-BB7C-013A213AD845}"/>
    <cellStyle name="Calculation 2 14 4 2" xfId="25848" xr:uid="{A9245530-26DB-4DF6-BE3C-398FE7BF3C6B}"/>
    <cellStyle name="Calculation 2 14 5" xfId="21433" xr:uid="{DE28D5DB-FA86-41F2-B126-6A976B7F0743}"/>
    <cellStyle name="Calculation 2 15" xfId="742" xr:uid="{00000000-0005-0000-0000-0000E8020000}"/>
    <cellStyle name="Calculation 2 15 2" xfId="21389" xr:uid="{00000000-0005-0000-0000-0000E9020000}"/>
    <cellStyle name="Calculation 2 15 2 2" xfId="23106" xr:uid="{2A9884B3-AF1A-44A5-A6D4-B3CC4036D302}"/>
    <cellStyle name="Calculation 2 15 2 2 2" xfId="25806" xr:uid="{81D94A77-A7C6-4603-A933-C936EB76A339}"/>
    <cellStyle name="Calculation 2 15 2 3" xfId="24506" xr:uid="{183FB92F-E12F-4793-B394-6420401365CB}"/>
    <cellStyle name="Calculation 2 15 2 3 2" xfId="26698" xr:uid="{0BE956FE-5EED-4245-9A53-940DA7E7E2D6}"/>
    <cellStyle name="Calculation 2 15 2 4" xfId="22251" xr:uid="{E0682D5E-2D6E-45A2-A63C-C779920DC156}"/>
    <cellStyle name="Calculation 2 15 2 5" xfId="24951" xr:uid="{687EB337-9DB3-4775-82D4-5258331ABDAF}"/>
    <cellStyle name="Calculation 2 15 3" xfId="22292" xr:uid="{706B4301-6FED-4A3A-9E41-47CB40476E72}"/>
    <cellStyle name="Calculation 2 15 3 2" xfId="24992" xr:uid="{50463505-7CFA-4881-8B80-BE2DA660D343}"/>
    <cellStyle name="Calculation 2 15 4" xfId="23651" xr:uid="{DB7148B1-5A22-43F2-B06A-80D9615F5455}"/>
    <cellStyle name="Calculation 2 15 4 2" xfId="25849" xr:uid="{99A91991-A61E-45E1-AFB1-279DCD5D140E}"/>
    <cellStyle name="Calculation 2 15 5" xfId="21434" xr:uid="{635029AC-0D16-4BFB-B129-2ADA33B5C27F}"/>
    <cellStyle name="Calculation 2 16" xfId="743" xr:uid="{00000000-0005-0000-0000-0000EA020000}"/>
    <cellStyle name="Calculation 2 16 2" xfId="21388" xr:uid="{00000000-0005-0000-0000-0000EB020000}"/>
    <cellStyle name="Calculation 2 16 2 2" xfId="23105" xr:uid="{7103C948-5F0C-416B-BBE7-1C12B91C65DE}"/>
    <cellStyle name="Calculation 2 16 2 2 2" xfId="25805" xr:uid="{3D0185A5-904E-4394-8381-11026A2C98EB}"/>
    <cellStyle name="Calculation 2 16 2 3" xfId="24505" xr:uid="{47648352-61F2-48CE-9D8B-96D8004ABBA6}"/>
    <cellStyle name="Calculation 2 16 2 3 2" xfId="26697" xr:uid="{EB7205EA-2335-4FD0-BB4A-664C2931A22C}"/>
    <cellStyle name="Calculation 2 16 2 4" xfId="22250" xr:uid="{3E760AB5-46E8-4016-9A87-D65EA985AF63}"/>
    <cellStyle name="Calculation 2 16 2 5" xfId="24950" xr:uid="{86A9DCE1-77B2-42DF-BD49-42A620168B4B}"/>
    <cellStyle name="Calculation 2 16 3" xfId="22293" xr:uid="{10E8BF9F-9FF4-486E-B674-CCE24A552C19}"/>
    <cellStyle name="Calculation 2 16 3 2" xfId="24993" xr:uid="{FAA91166-6533-461B-9828-257E8A488982}"/>
    <cellStyle name="Calculation 2 16 4" xfId="23652" xr:uid="{751EB72D-9D24-4187-905A-184EB2317D01}"/>
    <cellStyle name="Calculation 2 16 4 2" xfId="25850" xr:uid="{6A433C82-A920-415E-9B49-3BB37D8A4B18}"/>
    <cellStyle name="Calculation 2 16 5" xfId="21435" xr:uid="{D7FF9149-4841-49EC-84DA-38A597DFCD31}"/>
    <cellStyle name="Calculation 2 17" xfId="21409" xr:uid="{00000000-0005-0000-0000-0000EC020000}"/>
    <cellStyle name="Calculation 2 17 2" xfId="23126" xr:uid="{A5809E15-76EC-4E7C-AA9F-F42907FC19D1}"/>
    <cellStyle name="Calculation 2 17 2 2" xfId="25826" xr:uid="{D710F77C-406C-4CCC-A224-059BE403CB8A}"/>
    <cellStyle name="Calculation 2 17 3" xfId="24526" xr:uid="{F0385376-92F2-44D0-9CF1-CB6A2CDB05D6}"/>
    <cellStyle name="Calculation 2 17 3 2" xfId="26718" xr:uid="{948CC827-6CCB-4797-9FB9-D817BE92B3CE}"/>
    <cellStyle name="Calculation 2 17 4" xfId="22271" xr:uid="{A71880DE-7064-41F6-9299-DB6BEEC00B32}"/>
    <cellStyle name="Calculation 2 17 5" xfId="24971" xr:uid="{3C3BB44D-EFD3-4F50-803F-467CC625EECB}"/>
    <cellStyle name="Calculation 2 18" xfId="22272" xr:uid="{7174707E-5B14-4D5E-9F1E-69D722353977}"/>
    <cellStyle name="Calculation 2 18 2" xfId="24972" xr:uid="{741B21B2-82B5-43DC-AEA3-9D58BACD6915}"/>
    <cellStyle name="Calculation 2 19" xfId="23631" xr:uid="{77297CD9-142B-42D1-8FED-AFE343C53AFC}"/>
    <cellStyle name="Calculation 2 19 2" xfId="25829" xr:uid="{A7D78780-6D59-45D5-A84A-9016DCDD6B86}"/>
    <cellStyle name="Calculation 2 2" xfId="744" xr:uid="{00000000-0005-0000-0000-0000ED020000}"/>
    <cellStyle name="Calculation 2 2 10" xfId="21387" xr:uid="{00000000-0005-0000-0000-0000EE020000}"/>
    <cellStyle name="Calculation 2 2 10 2" xfId="23104" xr:uid="{FAFDCF73-4E41-4D8D-A446-82AC90B950EA}"/>
    <cellStyle name="Calculation 2 2 10 2 2" xfId="25804" xr:uid="{778EC31A-C555-4028-AF84-EC878C7030DB}"/>
    <cellStyle name="Calculation 2 2 10 3" xfId="24504" xr:uid="{5C3B059E-EBE1-4CEA-824E-D48357269A1E}"/>
    <cellStyle name="Calculation 2 2 10 3 2" xfId="26696" xr:uid="{BA75F85D-952A-4C9F-BB6E-D7CB1CF3F9B8}"/>
    <cellStyle name="Calculation 2 2 10 4" xfId="22249" xr:uid="{0632123A-805D-4EBA-B11F-E5A79BBFB0DB}"/>
    <cellStyle name="Calculation 2 2 10 5" xfId="24949" xr:uid="{DC2C1A45-D583-4328-9904-275D836D0E03}"/>
    <cellStyle name="Calculation 2 2 11" xfId="22294" xr:uid="{F6C44E77-02FA-472C-877C-857EA99890B4}"/>
    <cellStyle name="Calculation 2 2 11 2" xfId="24994" xr:uid="{8D848B43-5AAB-47AB-A8DA-C97368ED32EB}"/>
    <cellStyle name="Calculation 2 2 12" xfId="23653" xr:uid="{2DA357A5-CF69-413C-B877-5955A057B2D9}"/>
    <cellStyle name="Calculation 2 2 12 2" xfId="25851" xr:uid="{B63D9705-1AA7-45AE-8D1A-D42613341C43}"/>
    <cellStyle name="Calculation 2 2 13" xfId="21436" xr:uid="{1D6E9556-7646-4BC5-A141-EF81B77550C6}"/>
    <cellStyle name="Calculation 2 2 2" xfId="745" xr:uid="{00000000-0005-0000-0000-0000EF020000}"/>
    <cellStyle name="Calculation 2 2 2 2" xfId="746" xr:uid="{00000000-0005-0000-0000-0000F0020000}"/>
    <cellStyle name="Calculation 2 2 2 2 2" xfId="21385" xr:uid="{00000000-0005-0000-0000-0000F1020000}"/>
    <cellStyle name="Calculation 2 2 2 2 2 2" xfId="23102" xr:uid="{D5928207-AB83-4DFC-9D5F-076996BAC0FC}"/>
    <cellStyle name="Calculation 2 2 2 2 2 2 2" xfId="25802" xr:uid="{C2DC4C33-1340-4C0E-B512-9D09475D8239}"/>
    <cellStyle name="Calculation 2 2 2 2 2 3" xfId="24502" xr:uid="{17788268-6281-4BFA-8AFB-AF057126F9AB}"/>
    <cellStyle name="Calculation 2 2 2 2 2 3 2" xfId="26694" xr:uid="{1D5C5CD6-5657-443E-AE3C-0188211CEA21}"/>
    <cellStyle name="Calculation 2 2 2 2 2 4" xfId="22247" xr:uid="{5E14FC1A-35AE-4052-8ADC-CB174C929589}"/>
    <cellStyle name="Calculation 2 2 2 2 2 5" xfId="24947" xr:uid="{A3DD6054-A1E2-4CD7-A4A4-A242683C9D96}"/>
    <cellStyle name="Calculation 2 2 2 2 3" xfId="22296" xr:uid="{C6003848-43A2-4C68-B9B1-F353E487BDDD}"/>
    <cellStyle name="Calculation 2 2 2 2 3 2" xfId="24996" xr:uid="{E19DDB8E-47A3-4B7B-8470-E763C7F4C9BC}"/>
    <cellStyle name="Calculation 2 2 2 2 4" xfId="23655" xr:uid="{08273B4C-05EE-4EE5-915F-719132711F04}"/>
    <cellStyle name="Calculation 2 2 2 2 4 2" xfId="25853" xr:uid="{D2DDAC58-9DFE-4018-9020-A9C09789B686}"/>
    <cellStyle name="Calculation 2 2 2 2 5" xfId="21438" xr:uid="{7B6CA29A-F47A-4076-843A-B3CD132DE213}"/>
    <cellStyle name="Calculation 2 2 2 3" xfId="747" xr:uid="{00000000-0005-0000-0000-0000F2020000}"/>
    <cellStyle name="Calculation 2 2 2 3 2" xfId="21384" xr:uid="{00000000-0005-0000-0000-0000F3020000}"/>
    <cellStyle name="Calculation 2 2 2 3 2 2" xfId="23101" xr:uid="{A375213E-590E-422E-9931-34C73F8FBD7B}"/>
    <cellStyle name="Calculation 2 2 2 3 2 2 2" xfId="25801" xr:uid="{89C5E217-1FD4-449F-A45D-93727D72400E}"/>
    <cellStyle name="Calculation 2 2 2 3 2 3" xfId="24501" xr:uid="{74E4964D-CE55-475F-A0C4-9DE252E674C9}"/>
    <cellStyle name="Calculation 2 2 2 3 2 3 2" xfId="26693" xr:uid="{8B9164ED-F2D8-4BD6-9FA0-91AB395C47CC}"/>
    <cellStyle name="Calculation 2 2 2 3 2 4" xfId="22246" xr:uid="{16DC6BD7-9901-46C6-812D-03A262078E86}"/>
    <cellStyle name="Calculation 2 2 2 3 2 5" xfId="24946" xr:uid="{ED50E0CF-960C-4BB5-BA57-016DCFC2CBDA}"/>
    <cellStyle name="Calculation 2 2 2 3 3" xfId="22297" xr:uid="{46D74B94-28F6-458A-A868-8964BC1A4C2B}"/>
    <cellStyle name="Calculation 2 2 2 3 3 2" xfId="24997" xr:uid="{F260A7BA-D821-4F94-BAC9-9E7124E8E614}"/>
    <cellStyle name="Calculation 2 2 2 3 4" xfId="23656" xr:uid="{84360BF8-539C-4CC8-9052-7DFA4A1B2BCE}"/>
    <cellStyle name="Calculation 2 2 2 3 4 2" xfId="25854" xr:uid="{9894A9BD-7C54-4B7B-871A-0E1635B8001B}"/>
    <cellStyle name="Calculation 2 2 2 3 5" xfId="21439" xr:uid="{8046899D-E712-4F9D-A297-6E3F36483FA9}"/>
    <cellStyle name="Calculation 2 2 2 4" xfId="748" xr:uid="{00000000-0005-0000-0000-0000F4020000}"/>
    <cellStyle name="Calculation 2 2 2 4 2" xfId="21383" xr:uid="{00000000-0005-0000-0000-0000F5020000}"/>
    <cellStyle name="Calculation 2 2 2 4 2 2" xfId="23100" xr:uid="{9FE9176C-9D4C-4487-9FAD-58D8D86635AE}"/>
    <cellStyle name="Calculation 2 2 2 4 2 2 2" xfId="25800" xr:uid="{DF13BD61-7866-43C6-B5B2-6F28802F7E7B}"/>
    <cellStyle name="Calculation 2 2 2 4 2 3" xfId="24500" xr:uid="{45E2CBE8-DD46-479E-BF95-F667735A2855}"/>
    <cellStyle name="Calculation 2 2 2 4 2 3 2" xfId="26692" xr:uid="{50306FBB-C81B-4D35-9F0D-7E757B61CFA2}"/>
    <cellStyle name="Calculation 2 2 2 4 2 4" xfId="22245" xr:uid="{B5395831-E72C-4D08-9350-F34011D2BA76}"/>
    <cellStyle name="Calculation 2 2 2 4 2 5" xfId="24945" xr:uid="{8BD35B0C-BB9C-4DEF-9F45-E11FABD4B014}"/>
    <cellStyle name="Calculation 2 2 2 4 3" xfId="22298" xr:uid="{8277DA38-0A87-4619-9218-234F8BDF2F5F}"/>
    <cellStyle name="Calculation 2 2 2 4 3 2" xfId="24998" xr:uid="{2CC7B4D1-E569-4B80-B7FC-9C1173C39509}"/>
    <cellStyle name="Calculation 2 2 2 4 4" xfId="23657" xr:uid="{2B341BDB-4EEC-424D-AFE8-1A34B142C49D}"/>
    <cellStyle name="Calculation 2 2 2 4 4 2" xfId="25855" xr:uid="{64C4BBFF-5474-4CB9-A23E-51A6CBAC4882}"/>
    <cellStyle name="Calculation 2 2 2 4 5" xfId="21440" xr:uid="{48E9CA70-A494-4040-B5B2-38108266DBDD}"/>
    <cellStyle name="Calculation 2 2 2 5" xfId="21386" xr:uid="{00000000-0005-0000-0000-0000F6020000}"/>
    <cellStyle name="Calculation 2 2 2 5 2" xfId="23103" xr:uid="{7D95D19F-81E9-447E-8089-18781F4F203C}"/>
    <cellStyle name="Calculation 2 2 2 5 2 2" xfId="25803" xr:uid="{BCB1BF85-6316-4B3E-A850-6A32BF5F21D8}"/>
    <cellStyle name="Calculation 2 2 2 5 3" xfId="24503" xr:uid="{0DFDA26D-CC8C-4512-BB74-D58F80965941}"/>
    <cellStyle name="Calculation 2 2 2 5 3 2" xfId="26695" xr:uid="{9A7C8973-6CA9-4885-A368-32EA6063F709}"/>
    <cellStyle name="Calculation 2 2 2 5 4" xfId="22248" xr:uid="{EE0B3B6C-6C04-46F4-BDDD-4078D83CC072}"/>
    <cellStyle name="Calculation 2 2 2 5 5" xfId="24948" xr:uid="{05D5F594-75A9-43A8-8E22-750799C54AD0}"/>
    <cellStyle name="Calculation 2 2 2 6" xfId="22295" xr:uid="{5BFD402D-8D5F-4D89-833A-D896501CA6C1}"/>
    <cellStyle name="Calculation 2 2 2 6 2" xfId="24995" xr:uid="{1058D04B-7CA7-4ED3-B112-8450154C435B}"/>
    <cellStyle name="Calculation 2 2 2 7" xfId="23654" xr:uid="{4312CAE8-75CE-4E18-80F5-6561F00BDC56}"/>
    <cellStyle name="Calculation 2 2 2 7 2" xfId="25852" xr:uid="{4CC7BF9B-97AA-4A82-B876-296AE2C654A6}"/>
    <cellStyle name="Calculation 2 2 2 8" xfId="21437" xr:uid="{BD92B750-CCE0-45EC-B7E5-E995660AA100}"/>
    <cellStyle name="Calculation 2 2 3" xfId="749" xr:uid="{00000000-0005-0000-0000-0000F7020000}"/>
    <cellStyle name="Calculation 2 2 3 2" xfId="750" xr:uid="{00000000-0005-0000-0000-0000F8020000}"/>
    <cellStyle name="Calculation 2 2 3 2 2" xfId="21381" xr:uid="{00000000-0005-0000-0000-0000F9020000}"/>
    <cellStyle name="Calculation 2 2 3 2 2 2" xfId="23098" xr:uid="{A1EF7030-963F-4932-90D5-CCE2E0F1252F}"/>
    <cellStyle name="Calculation 2 2 3 2 2 2 2" xfId="25798" xr:uid="{71387925-5B8C-438A-877E-4D7133510D37}"/>
    <cellStyle name="Calculation 2 2 3 2 2 3" xfId="24498" xr:uid="{073EDEB7-CBA8-4D77-968F-931A33AC4142}"/>
    <cellStyle name="Calculation 2 2 3 2 2 3 2" xfId="26690" xr:uid="{D51394C4-0BFE-4C79-A475-1FF34F2136E6}"/>
    <cellStyle name="Calculation 2 2 3 2 2 4" xfId="22243" xr:uid="{A68C6D38-2ED1-4A77-9129-C0DFC691EC9C}"/>
    <cellStyle name="Calculation 2 2 3 2 2 5" xfId="24943" xr:uid="{EDA39749-5AC9-42F5-A708-2B6C808EC3A5}"/>
    <cellStyle name="Calculation 2 2 3 2 3" xfId="22300" xr:uid="{1ECEEC6A-D7D2-48B3-9B4D-AB7A13AACE94}"/>
    <cellStyle name="Calculation 2 2 3 2 3 2" xfId="25000" xr:uid="{7BA07EEE-8910-4CD7-9040-1F9A864757B5}"/>
    <cellStyle name="Calculation 2 2 3 2 4" xfId="23659" xr:uid="{F8CA1CA7-6DE5-4867-B195-1DA157514934}"/>
    <cellStyle name="Calculation 2 2 3 2 4 2" xfId="25857" xr:uid="{F690E259-9014-4C90-9D9B-CCAB369D299E}"/>
    <cellStyle name="Calculation 2 2 3 2 5" xfId="21442" xr:uid="{9E36D561-E107-41EC-93E3-B2350E3DEB2C}"/>
    <cellStyle name="Calculation 2 2 3 3" xfId="751" xr:uid="{00000000-0005-0000-0000-0000FA020000}"/>
    <cellStyle name="Calculation 2 2 3 3 2" xfId="21380" xr:uid="{00000000-0005-0000-0000-0000FB020000}"/>
    <cellStyle name="Calculation 2 2 3 3 2 2" xfId="23097" xr:uid="{59EABECA-C969-4379-8E6D-F5E5A7A4D678}"/>
    <cellStyle name="Calculation 2 2 3 3 2 2 2" xfId="25797" xr:uid="{ADC39358-2FDD-4249-99E2-65E9F3A549A7}"/>
    <cellStyle name="Calculation 2 2 3 3 2 3" xfId="24497" xr:uid="{D4BB2E1A-F2F0-4700-904F-7F1185379417}"/>
    <cellStyle name="Calculation 2 2 3 3 2 3 2" xfId="26689" xr:uid="{7CC54677-85B0-492C-9E59-F1458725D677}"/>
    <cellStyle name="Calculation 2 2 3 3 2 4" xfId="22242" xr:uid="{AAF0A5B4-B30A-4FD4-B564-5C5FA65DB57C}"/>
    <cellStyle name="Calculation 2 2 3 3 2 5" xfId="24942" xr:uid="{FDC2B836-E37C-470E-B4F3-145E0448563A}"/>
    <cellStyle name="Calculation 2 2 3 3 3" xfId="22301" xr:uid="{D287DA58-E084-4204-8CDC-ABBC2288BA78}"/>
    <cellStyle name="Calculation 2 2 3 3 3 2" xfId="25001" xr:uid="{AF8B12CA-C9C6-4AE7-8D6E-C1332D97A561}"/>
    <cellStyle name="Calculation 2 2 3 3 4" xfId="23660" xr:uid="{088721EE-CD1A-4362-A342-573536BCD7E5}"/>
    <cellStyle name="Calculation 2 2 3 3 4 2" xfId="25858" xr:uid="{F266FF59-3198-4B01-99C8-A61FF107799F}"/>
    <cellStyle name="Calculation 2 2 3 3 5" xfId="21443" xr:uid="{A35BABE0-B29E-48D7-8CA7-0C80038EC23D}"/>
    <cellStyle name="Calculation 2 2 3 4" xfId="752" xr:uid="{00000000-0005-0000-0000-0000FC020000}"/>
    <cellStyle name="Calculation 2 2 3 4 2" xfId="21379" xr:uid="{00000000-0005-0000-0000-0000FD020000}"/>
    <cellStyle name="Calculation 2 2 3 4 2 2" xfId="23096" xr:uid="{6BA8F6EA-1448-4BC7-8EAB-CF4E3F27AE0F}"/>
    <cellStyle name="Calculation 2 2 3 4 2 2 2" xfId="25796" xr:uid="{49C72877-7963-414F-B471-AD7D31FEE3B3}"/>
    <cellStyle name="Calculation 2 2 3 4 2 3" xfId="24496" xr:uid="{B8CA4CE9-7FF1-45DB-BA9C-70BA36D4AC45}"/>
    <cellStyle name="Calculation 2 2 3 4 2 3 2" xfId="26688" xr:uid="{2474FC0A-FBAE-4D14-987A-BA79DE8424AF}"/>
    <cellStyle name="Calculation 2 2 3 4 2 4" xfId="22241" xr:uid="{BA85384F-D1F7-48D2-A6BB-CC080D974468}"/>
    <cellStyle name="Calculation 2 2 3 4 2 5" xfId="24941" xr:uid="{F416F224-6A6C-4DC8-AC53-7D5A84AFECB8}"/>
    <cellStyle name="Calculation 2 2 3 4 3" xfId="22302" xr:uid="{9DBF946E-8A4B-434B-A804-F85ADDFF3652}"/>
    <cellStyle name="Calculation 2 2 3 4 3 2" xfId="25002" xr:uid="{F45C8073-B85D-49FC-92A6-9670DA756409}"/>
    <cellStyle name="Calculation 2 2 3 4 4" xfId="23661" xr:uid="{30957856-B317-4802-B1D6-08AAC00C5AA6}"/>
    <cellStyle name="Calculation 2 2 3 4 4 2" xfId="25859" xr:uid="{E3270CFB-87CE-45C0-B97B-8B5B2BCB9B69}"/>
    <cellStyle name="Calculation 2 2 3 4 5" xfId="21444" xr:uid="{4C413B9A-0183-4986-86FF-89DDE88B9DAC}"/>
    <cellStyle name="Calculation 2 2 3 5" xfId="21382" xr:uid="{00000000-0005-0000-0000-0000FE020000}"/>
    <cellStyle name="Calculation 2 2 3 5 2" xfId="23099" xr:uid="{A37A8A52-EF7B-481B-9630-41A3B18FFAFA}"/>
    <cellStyle name="Calculation 2 2 3 5 2 2" xfId="25799" xr:uid="{AC9703ED-6219-4EBF-9386-2DA917FCEBE7}"/>
    <cellStyle name="Calculation 2 2 3 5 3" xfId="24499" xr:uid="{0C408676-E028-44EE-930B-06F12B697069}"/>
    <cellStyle name="Calculation 2 2 3 5 3 2" xfId="26691" xr:uid="{6907061A-7466-4E11-863D-D9D8E08B5C63}"/>
    <cellStyle name="Calculation 2 2 3 5 4" xfId="22244" xr:uid="{30F5C5BC-C9A6-46BB-A4C8-F0839AFE3CBA}"/>
    <cellStyle name="Calculation 2 2 3 5 5" xfId="24944" xr:uid="{AA64D09B-634F-428C-B033-4DEBDDC59C17}"/>
    <cellStyle name="Calculation 2 2 3 6" xfId="22299" xr:uid="{01058CF6-018B-48B5-BB2B-9DECB7B96ADB}"/>
    <cellStyle name="Calculation 2 2 3 6 2" xfId="24999" xr:uid="{EFDF9B36-A356-4C23-894A-86B1EE2B0752}"/>
    <cellStyle name="Calculation 2 2 3 7" xfId="23658" xr:uid="{2C7113DC-626B-4FCE-95A6-8E61D4A8F8F6}"/>
    <cellStyle name="Calculation 2 2 3 7 2" xfId="25856" xr:uid="{E10AF61A-E840-4041-9414-DC4DDE151CAD}"/>
    <cellStyle name="Calculation 2 2 3 8" xfId="21441" xr:uid="{2FBC8509-5DD2-4F1B-BA0E-53D0A0E8457D}"/>
    <cellStyle name="Calculation 2 2 4" xfId="753" xr:uid="{00000000-0005-0000-0000-0000FF020000}"/>
    <cellStyle name="Calculation 2 2 4 2" xfId="754" xr:uid="{00000000-0005-0000-0000-000000030000}"/>
    <cellStyle name="Calculation 2 2 4 2 2" xfId="21377" xr:uid="{00000000-0005-0000-0000-000001030000}"/>
    <cellStyle name="Calculation 2 2 4 2 2 2" xfId="23094" xr:uid="{22083E6B-6DD6-4168-8BD3-036652B99022}"/>
    <cellStyle name="Calculation 2 2 4 2 2 2 2" xfId="25794" xr:uid="{3159C893-FE70-4962-9373-EEC68DAA6AD3}"/>
    <cellStyle name="Calculation 2 2 4 2 2 3" xfId="24494" xr:uid="{F8B01CE1-2907-4D90-BEE2-20D9DC5513C3}"/>
    <cellStyle name="Calculation 2 2 4 2 2 3 2" xfId="26686" xr:uid="{636E8D5B-9322-45EF-9AA3-C15E3E275D5B}"/>
    <cellStyle name="Calculation 2 2 4 2 2 4" xfId="22239" xr:uid="{39DFC9D1-0C1F-445F-B141-A3004D84223F}"/>
    <cellStyle name="Calculation 2 2 4 2 2 5" xfId="24939" xr:uid="{AEAFBEEF-522B-47AF-954F-7DB23F927F45}"/>
    <cellStyle name="Calculation 2 2 4 2 3" xfId="22304" xr:uid="{74BD9F3A-BD15-4C89-A001-6F8914DABF24}"/>
    <cellStyle name="Calculation 2 2 4 2 3 2" xfId="25004" xr:uid="{9F8E99B7-F012-46F8-AE6E-ED0C7F7ACA51}"/>
    <cellStyle name="Calculation 2 2 4 2 4" xfId="23663" xr:uid="{A9FF8DF0-6853-4AF8-956D-569E32D4CCFF}"/>
    <cellStyle name="Calculation 2 2 4 2 4 2" xfId="25861" xr:uid="{133041A5-95B8-46FF-836D-5BA95FD40701}"/>
    <cellStyle name="Calculation 2 2 4 2 5" xfId="21446" xr:uid="{0A69079A-B89E-4B62-87DD-6549DCDABF11}"/>
    <cellStyle name="Calculation 2 2 4 3" xfId="755" xr:uid="{00000000-0005-0000-0000-000002030000}"/>
    <cellStyle name="Calculation 2 2 4 3 2" xfId="21376" xr:uid="{00000000-0005-0000-0000-000003030000}"/>
    <cellStyle name="Calculation 2 2 4 3 2 2" xfId="23093" xr:uid="{BE5D43EA-5D35-46AE-AE5B-EC0DCA42748D}"/>
    <cellStyle name="Calculation 2 2 4 3 2 2 2" xfId="25793" xr:uid="{A114B7C1-4D90-4C77-86EA-73FD36295734}"/>
    <cellStyle name="Calculation 2 2 4 3 2 3" xfId="24493" xr:uid="{1CF2C3CE-897D-4117-B57E-55373C3AEBA4}"/>
    <cellStyle name="Calculation 2 2 4 3 2 3 2" xfId="26685" xr:uid="{9D42F670-66F8-4D36-8B20-952E6B546CC4}"/>
    <cellStyle name="Calculation 2 2 4 3 2 4" xfId="22238" xr:uid="{9DBA6FB6-7876-465B-80C3-B39FDF429397}"/>
    <cellStyle name="Calculation 2 2 4 3 2 5" xfId="24938" xr:uid="{9E196B2B-0AFF-4195-8C78-FA5284995687}"/>
    <cellStyle name="Calculation 2 2 4 3 3" xfId="22305" xr:uid="{CDA5DE61-3473-4286-B713-B3D57AFA8177}"/>
    <cellStyle name="Calculation 2 2 4 3 3 2" xfId="25005" xr:uid="{1A1289C2-9FC2-4C7E-805E-AB0962E8544B}"/>
    <cellStyle name="Calculation 2 2 4 3 4" xfId="23664" xr:uid="{5CCE4FF6-4A0B-49FF-A91F-82D9C3E85E77}"/>
    <cellStyle name="Calculation 2 2 4 3 4 2" xfId="25862" xr:uid="{A25344AC-E8A4-4EDC-901D-DE97ED514484}"/>
    <cellStyle name="Calculation 2 2 4 3 5" xfId="21447" xr:uid="{8F43AE64-0885-470B-9FC0-F9F5C49AEDE9}"/>
    <cellStyle name="Calculation 2 2 4 4" xfId="756" xr:uid="{00000000-0005-0000-0000-000004030000}"/>
    <cellStyle name="Calculation 2 2 4 4 2" xfId="21375" xr:uid="{00000000-0005-0000-0000-000005030000}"/>
    <cellStyle name="Calculation 2 2 4 4 2 2" xfId="23092" xr:uid="{EBB452BF-BC29-4219-BD8F-B0B17E719700}"/>
    <cellStyle name="Calculation 2 2 4 4 2 2 2" xfId="25792" xr:uid="{5B1C0284-395D-4B92-A391-3B5362103CBC}"/>
    <cellStyle name="Calculation 2 2 4 4 2 3" xfId="24492" xr:uid="{DEFD995A-2DBE-41F4-81E6-DF70994967E9}"/>
    <cellStyle name="Calculation 2 2 4 4 2 3 2" xfId="26684" xr:uid="{6AA9F3AF-A63C-49EC-930F-CA815FECAFAA}"/>
    <cellStyle name="Calculation 2 2 4 4 2 4" xfId="22237" xr:uid="{336813D1-C82B-4B8F-ABD7-E5906B21768E}"/>
    <cellStyle name="Calculation 2 2 4 4 2 5" xfId="24937" xr:uid="{C9F9F14B-518C-4B5C-ACD1-1A1280EA3AB4}"/>
    <cellStyle name="Calculation 2 2 4 4 3" xfId="22306" xr:uid="{5E666F07-838B-4CD2-83C8-0FB7BB1DBE61}"/>
    <cellStyle name="Calculation 2 2 4 4 3 2" xfId="25006" xr:uid="{67632928-212F-40E8-97D5-86FA4D47FD4B}"/>
    <cellStyle name="Calculation 2 2 4 4 4" xfId="23665" xr:uid="{97EB02DB-FCCA-4990-BD87-130503AC658B}"/>
    <cellStyle name="Calculation 2 2 4 4 4 2" xfId="25863" xr:uid="{214E842E-7862-42F8-A340-238DB828AE9A}"/>
    <cellStyle name="Calculation 2 2 4 4 5" xfId="21448" xr:uid="{F81EEE64-D807-4C66-B559-3B863E08A86D}"/>
    <cellStyle name="Calculation 2 2 4 5" xfId="21378" xr:uid="{00000000-0005-0000-0000-000006030000}"/>
    <cellStyle name="Calculation 2 2 4 5 2" xfId="23095" xr:uid="{C50AAEB1-9EA6-4A64-B78A-447A141DF0C7}"/>
    <cellStyle name="Calculation 2 2 4 5 2 2" xfId="25795" xr:uid="{E3B671CA-B2E9-4141-B4A3-58DF01DAAA5C}"/>
    <cellStyle name="Calculation 2 2 4 5 3" xfId="24495" xr:uid="{ACBE8C50-6C65-48EE-8FBA-424F11B65790}"/>
    <cellStyle name="Calculation 2 2 4 5 3 2" xfId="26687" xr:uid="{ABC53C22-C86C-4C87-A41F-B2FBB2B984A9}"/>
    <cellStyle name="Calculation 2 2 4 5 4" xfId="22240" xr:uid="{693524DB-23A8-470D-B84B-220B120DC099}"/>
    <cellStyle name="Calculation 2 2 4 5 5" xfId="24940" xr:uid="{419A9FD4-93F5-41E0-9665-62DA8EFCD0DF}"/>
    <cellStyle name="Calculation 2 2 4 6" xfId="22303" xr:uid="{BD0D96CC-74EE-4E6D-8F16-A5B6CD7D1F06}"/>
    <cellStyle name="Calculation 2 2 4 6 2" xfId="25003" xr:uid="{1D3FFE73-FA35-46EA-BF92-72B5618E3DF2}"/>
    <cellStyle name="Calculation 2 2 4 7" xfId="23662" xr:uid="{2BE0B7CD-1A7A-4516-A24E-9BB6427F66CF}"/>
    <cellStyle name="Calculation 2 2 4 7 2" xfId="25860" xr:uid="{391D81E2-551C-46F0-97F3-A9AC05F6D7CB}"/>
    <cellStyle name="Calculation 2 2 4 8" xfId="21445" xr:uid="{23216C3A-E469-4A94-A6EF-E482E1D6F8AB}"/>
    <cellStyle name="Calculation 2 2 5" xfId="757" xr:uid="{00000000-0005-0000-0000-000007030000}"/>
    <cellStyle name="Calculation 2 2 5 2" xfId="758" xr:uid="{00000000-0005-0000-0000-000008030000}"/>
    <cellStyle name="Calculation 2 2 5 2 2" xfId="21373" xr:uid="{00000000-0005-0000-0000-000009030000}"/>
    <cellStyle name="Calculation 2 2 5 2 2 2" xfId="23090" xr:uid="{B195485B-6595-42FF-8C64-8D144DB1C1E5}"/>
    <cellStyle name="Calculation 2 2 5 2 2 2 2" xfId="25790" xr:uid="{8E1CD44E-9A8D-45F8-8BD1-BA98F7CF4ECB}"/>
    <cellStyle name="Calculation 2 2 5 2 2 3" xfId="24490" xr:uid="{492785D5-B501-446F-93E6-248B404879FF}"/>
    <cellStyle name="Calculation 2 2 5 2 2 3 2" xfId="26682" xr:uid="{3C3DD8D3-EF2A-4FE2-9668-D01D90578A1D}"/>
    <cellStyle name="Calculation 2 2 5 2 2 4" xfId="22235" xr:uid="{AAFEBCDA-8955-453B-868E-58E4F0008600}"/>
    <cellStyle name="Calculation 2 2 5 2 2 5" xfId="24935" xr:uid="{D56E96F2-26D3-453A-A2E4-1DEA79B3B7E5}"/>
    <cellStyle name="Calculation 2 2 5 2 3" xfId="22308" xr:uid="{325972EE-D932-404B-B409-BA7F352487C5}"/>
    <cellStyle name="Calculation 2 2 5 2 3 2" xfId="25008" xr:uid="{CA4FA6A1-6EBA-4F2D-8631-44A6B91174A4}"/>
    <cellStyle name="Calculation 2 2 5 2 4" xfId="23667" xr:uid="{83D82BB1-11E9-44E8-8579-DF5F0307BB6A}"/>
    <cellStyle name="Calculation 2 2 5 2 4 2" xfId="25865" xr:uid="{B50625A4-D697-4A23-8FD2-AE0CF06F3BAB}"/>
    <cellStyle name="Calculation 2 2 5 2 5" xfId="21450" xr:uid="{39492DAC-A716-48C5-8546-FF6DEAEE01EF}"/>
    <cellStyle name="Calculation 2 2 5 3" xfId="759" xr:uid="{00000000-0005-0000-0000-00000A030000}"/>
    <cellStyle name="Calculation 2 2 5 3 2" xfId="21372" xr:uid="{00000000-0005-0000-0000-00000B030000}"/>
    <cellStyle name="Calculation 2 2 5 3 2 2" xfId="23089" xr:uid="{47B642B5-1903-474F-9CE8-F5FF1AE07203}"/>
    <cellStyle name="Calculation 2 2 5 3 2 2 2" xfId="25789" xr:uid="{BFB9CE76-1F80-405D-A153-36E2C31BC0DE}"/>
    <cellStyle name="Calculation 2 2 5 3 2 3" xfId="24489" xr:uid="{A798C78E-B808-428E-A13D-115188991D40}"/>
    <cellStyle name="Calculation 2 2 5 3 2 3 2" xfId="26681" xr:uid="{CC636730-3CEF-4A2F-A03F-810FDF955008}"/>
    <cellStyle name="Calculation 2 2 5 3 2 4" xfId="22234" xr:uid="{3C1BD524-8141-44D1-A22A-2D9B9A2184FE}"/>
    <cellStyle name="Calculation 2 2 5 3 2 5" xfId="24934" xr:uid="{735AE9DF-785C-431E-B48A-9DB2CE9C0EF9}"/>
    <cellStyle name="Calculation 2 2 5 3 3" xfId="22309" xr:uid="{B679A582-0BA5-4AC4-9B32-C43DCAD56235}"/>
    <cellStyle name="Calculation 2 2 5 3 3 2" xfId="25009" xr:uid="{C5E7DBC0-A0C6-453A-9F04-207A750C7E15}"/>
    <cellStyle name="Calculation 2 2 5 3 4" xfId="23668" xr:uid="{3650708F-A50F-4B70-A36D-D78553A87156}"/>
    <cellStyle name="Calculation 2 2 5 3 4 2" xfId="25866" xr:uid="{A0F39962-6139-47D6-A19B-A3B9D7AA48C5}"/>
    <cellStyle name="Calculation 2 2 5 3 5" xfId="21451" xr:uid="{9F51555C-CDB4-4A16-8AFA-BF592C7B1C89}"/>
    <cellStyle name="Calculation 2 2 5 4" xfId="760" xr:uid="{00000000-0005-0000-0000-00000C030000}"/>
    <cellStyle name="Calculation 2 2 5 4 2" xfId="21371" xr:uid="{00000000-0005-0000-0000-00000D030000}"/>
    <cellStyle name="Calculation 2 2 5 4 2 2" xfId="23088" xr:uid="{00A6F36A-DDDB-4597-924E-AA78BD89821B}"/>
    <cellStyle name="Calculation 2 2 5 4 2 2 2" xfId="25788" xr:uid="{8A6A31F1-E2BA-42AF-99B4-825E9011D52C}"/>
    <cellStyle name="Calculation 2 2 5 4 2 3" xfId="24488" xr:uid="{1A0B2FEA-E63D-4758-8CE9-72B41489309E}"/>
    <cellStyle name="Calculation 2 2 5 4 2 3 2" xfId="26680" xr:uid="{ED6AAB1C-DD83-4FD2-B7D5-2BEB09DE56A8}"/>
    <cellStyle name="Calculation 2 2 5 4 2 4" xfId="22233" xr:uid="{84CD5D5D-5722-41DC-BF2A-234665B8F9B9}"/>
    <cellStyle name="Calculation 2 2 5 4 2 5" xfId="24933" xr:uid="{A8FE4B2B-D6AC-445F-8305-6EB4899B351E}"/>
    <cellStyle name="Calculation 2 2 5 4 3" xfId="22310" xr:uid="{FF0850EC-5CD8-4DE5-B460-CE91D511F777}"/>
    <cellStyle name="Calculation 2 2 5 4 3 2" xfId="25010" xr:uid="{0A708ECE-6D9C-4CEC-9AF0-467AB871E8D7}"/>
    <cellStyle name="Calculation 2 2 5 4 4" xfId="23669" xr:uid="{229BFD34-ACCB-4068-9D68-871E48F74A86}"/>
    <cellStyle name="Calculation 2 2 5 4 4 2" xfId="25867" xr:uid="{2B9620E1-F4DA-4A3A-B58D-095B735BAB01}"/>
    <cellStyle name="Calculation 2 2 5 4 5" xfId="21452" xr:uid="{D6D48BD1-7C99-42E6-B5E9-7F70A7A697F2}"/>
    <cellStyle name="Calculation 2 2 5 5" xfId="21374" xr:uid="{00000000-0005-0000-0000-00000E030000}"/>
    <cellStyle name="Calculation 2 2 5 5 2" xfId="23091" xr:uid="{4E8779DB-D542-4C48-8395-95F958522576}"/>
    <cellStyle name="Calculation 2 2 5 5 2 2" xfId="25791" xr:uid="{13056680-1D29-460B-B0CF-C871877F07EF}"/>
    <cellStyle name="Calculation 2 2 5 5 3" xfId="24491" xr:uid="{A6D35E60-8A93-4C2F-99CD-C8C69B55BC2C}"/>
    <cellStyle name="Calculation 2 2 5 5 3 2" xfId="26683" xr:uid="{53EC43E8-CC50-44F4-8E30-8D494B10C127}"/>
    <cellStyle name="Calculation 2 2 5 5 4" xfId="22236" xr:uid="{C0C0E5B9-5D84-4316-8A42-6C4CB633C8EC}"/>
    <cellStyle name="Calculation 2 2 5 5 5" xfId="24936" xr:uid="{1F645AA8-1602-41F6-9D10-23D1838F0EDB}"/>
    <cellStyle name="Calculation 2 2 5 6" xfId="22307" xr:uid="{EB96A7AE-D426-46EB-B365-8FD81E1855AF}"/>
    <cellStyle name="Calculation 2 2 5 6 2" xfId="25007" xr:uid="{C9627831-B915-408E-BEA4-0969744328B4}"/>
    <cellStyle name="Calculation 2 2 5 7" xfId="23666" xr:uid="{5EBA9A1A-96CC-421F-BD0A-D9F3F701AD2F}"/>
    <cellStyle name="Calculation 2 2 5 7 2" xfId="25864" xr:uid="{BE8BA467-AB71-4EFA-8A50-71AB77D19F5E}"/>
    <cellStyle name="Calculation 2 2 5 8" xfId="21449" xr:uid="{86D97ACB-A0DE-4391-9677-9E9A75652217}"/>
    <cellStyle name="Calculation 2 2 6" xfId="761" xr:uid="{00000000-0005-0000-0000-00000F030000}"/>
    <cellStyle name="Calculation 2 2 6 2" xfId="21370" xr:uid="{00000000-0005-0000-0000-000010030000}"/>
    <cellStyle name="Calculation 2 2 6 2 2" xfId="23087" xr:uid="{1105787B-782F-4495-B655-D63F9531F403}"/>
    <cellStyle name="Calculation 2 2 6 2 2 2" xfId="25787" xr:uid="{938851B0-B96D-4F1C-9C7A-496521159B6B}"/>
    <cellStyle name="Calculation 2 2 6 2 3" xfId="24487" xr:uid="{E27CAFB7-3195-43B7-905C-0BC8AAE81171}"/>
    <cellStyle name="Calculation 2 2 6 2 3 2" xfId="26679" xr:uid="{26F0991B-E83C-4B52-B687-80C66F116735}"/>
    <cellStyle name="Calculation 2 2 6 2 4" xfId="22232" xr:uid="{52222B15-491F-4BCF-93CE-22F1316F5806}"/>
    <cellStyle name="Calculation 2 2 6 2 5" xfId="24932" xr:uid="{0A4D9BC4-6654-4B54-AD46-ACA0B956B673}"/>
    <cellStyle name="Calculation 2 2 6 3" xfId="22311" xr:uid="{79807367-0F2C-47FC-BF4A-6C237A660C2D}"/>
    <cellStyle name="Calculation 2 2 6 3 2" xfId="25011" xr:uid="{74800670-431B-4238-91D2-C66B76A9A799}"/>
    <cellStyle name="Calculation 2 2 6 4" xfId="23670" xr:uid="{25C87425-BF9B-46AC-93E9-E80D5E855FB0}"/>
    <cellStyle name="Calculation 2 2 6 4 2" xfId="25868" xr:uid="{53792B9E-1940-4665-B5B5-354FDF2C137A}"/>
    <cellStyle name="Calculation 2 2 6 5" xfId="21453" xr:uid="{22E744ED-2DA1-44E9-B83D-9963AB3FB848}"/>
    <cellStyle name="Calculation 2 2 7" xfId="762" xr:uid="{00000000-0005-0000-0000-000011030000}"/>
    <cellStyle name="Calculation 2 2 7 2" xfId="21369" xr:uid="{00000000-0005-0000-0000-000012030000}"/>
    <cellStyle name="Calculation 2 2 7 2 2" xfId="23086" xr:uid="{D9AAD3CF-553D-4B18-9BE3-88036242E1EA}"/>
    <cellStyle name="Calculation 2 2 7 2 2 2" xfId="25786" xr:uid="{738BC6B9-06B0-48B2-95E2-FB4509DD8F7B}"/>
    <cellStyle name="Calculation 2 2 7 2 3" xfId="24486" xr:uid="{503A2712-1D11-49F6-8347-2B7A273BD0F2}"/>
    <cellStyle name="Calculation 2 2 7 2 3 2" xfId="26678" xr:uid="{DA1932B6-F085-4948-86A2-140C827D9F2E}"/>
    <cellStyle name="Calculation 2 2 7 2 4" xfId="22231" xr:uid="{C2931CB6-8D5B-4C99-92CD-FD59A86838EB}"/>
    <cellStyle name="Calculation 2 2 7 2 5" xfId="24931" xr:uid="{5EB44F0C-8953-4CF2-8D66-38D47F102DF3}"/>
    <cellStyle name="Calculation 2 2 7 3" xfId="22312" xr:uid="{432BECDA-3F9E-4D3C-800D-D1E99126E684}"/>
    <cellStyle name="Calculation 2 2 7 3 2" xfId="25012" xr:uid="{DF5D50FE-D673-40E1-98F1-805741E70739}"/>
    <cellStyle name="Calculation 2 2 7 4" xfId="23671" xr:uid="{B65A8EEB-7847-494D-8B76-8418FC5628AB}"/>
    <cellStyle name="Calculation 2 2 7 4 2" xfId="25869" xr:uid="{0F429C67-A677-4FF4-8769-3B491E3E10C4}"/>
    <cellStyle name="Calculation 2 2 7 5" xfId="21454" xr:uid="{0FD28E41-67B2-4D38-AA30-62229FBBBD64}"/>
    <cellStyle name="Calculation 2 2 8" xfId="763" xr:uid="{00000000-0005-0000-0000-000013030000}"/>
    <cellStyle name="Calculation 2 2 8 2" xfId="21368" xr:uid="{00000000-0005-0000-0000-000014030000}"/>
    <cellStyle name="Calculation 2 2 8 2 2" xfId="23085" xr:uid="{DC9A1DBA-8FC6-44DF-B5B1-1E1E5B6DCC24}"/>
    <cellStyle name="Calculation 2 2 8 2 2 2" xfId="25785" xr:uid="{B8CA3BE2-D29C-45B7-BF30-159FDDE5BBC9}"/>
    <cellStyle name="Calculation 2 2 8 2 3" xfId="24485" xr:uid="{E3F8FF43-6141-445B-85BA-FDFF6EEA46DB}"/>
    <cellStyle name="Calculation 2 2 8 2 3 2" xfId="26677" xr:uid="{FDA2B9A9-3729-40E9-988D-47C5EF6DB39B}"/>
    <cellStyle name="Calculation 2 2 8 2 4" xfId="22230" xr:uid="{00CC7617-518D-4805-97BC-AAD6701D8AD8}"/>
    <cellStyle name="Calculation 2 2 8 2 5" xfId="24930" xr:uid="{00F2A01D-E54E-47E0-8DD5-2758FD6D3F4C}"/>
    <cellStyle name="Calculation 2 2 8 3" xfId="22313" xr:uid="{A9651433-F271-4FD1-AE12-4162B2FE8AB2}"/>
    <cellStyle name="Calculation 2 2 8 3 2" xfId="25013" xr:uid="{06BD9CD7-13CD-4C48-98B5-399309238677}"/>
    <cellStyle name="Calculation 2 2 8 4" xfId="23672" xr:uid="{0EFBCF31-1FD5-4955-961F-3C71800103D6}"/>
    <cellStyle name="Calculation 2 2 8 4 2" xfId="25870" xr:uid="{DF26C60E-15C5-4412-A496-BD8FAD01CE3D}"/>
    <cellStyle name="Calculation 2 2 8 5" xfId="21455" xr:uid="{93AA231C-8A87-4B84-95A9-7542308E7E0A}"/>
    <cellStyle name="Calculation 2 2 9" xfId="764" xr:uid="{00000000-0005-0000-0000-000015030000}"/>
    <cellStyle name="Calculation 2 2 9 2" xfId="21367" xr:uid="{00000000-0005-0000-0000-000016030000}"/>
    <cellStyle name="Calculation 2 2 9 2 2" xfId="23084" xr:uid="{479D1D20-F06C-45E8-ABBD-08979AC50DFC}"/>
    <cellStyle name="Calculation 2 2 9 2 2 2" xfId="25784" xr:uid="{188A2829-D6BC-410F-9D01-0B55508372A8}"/>
    <cellStyle name="Calculation 2 2 9 2 3" xfId="24484" xr:uid="{4F61A222-75F9-46D0-BC2A-CB29317324D6}"/>
    <cellStyle name="Calculation 2 2 9 2 3 2" xfId="26676" xr:uid="{CFA26702-BD97-4E7B-AF71-7D2CB9A1BA9D}"/>
    <cellStyle name="Calculation 2 2 9 2 4" xfId="22229" xr:uid="{1F09A379-0170-435C-9BB1-29FAED119EF9}"/>
    <cellStyle name="Calculation 2 2 9 2 5" xfId="24929" xr:uid="{D42D3251-C22D-457B-A7EC-2BDA293D6C68}"/>
    <cellStyle name="Calculation 2 2 9 3" xfId="22314" xr:uid="{854368B2-67C6-41B1-8434-3B767D44D3C9}"/>
    <cellStyle name="Calculation 2 2 9 3 2" xfId="25014" xr:uid="{29338177-1025-4CCE-A687-2E06BB4A626C}"/>
    <cellStyle name="Calculation 2 2 9 4" xfId="23673" xr:uid="{A75B63F0-9728-41D2-911A-7053DBE55D19}"/>
    <cellStyle name="Calculation 2 2 9 4 2" xfId="25871" xr:uid="{3C57B102-2D60-47F0-8729-29888B3D7EB4}"/>
    <cellStyle name="Calculation 2 2 9 5" xfId="21456" xr:uid="{15DFE390-596B-4620-803B-29CCB9923155}"/>
    <cellStyle name="Calculation 2 20" xfId="21414" xr:uid="{362EBF1F-531E-49B7-B135-02A60AAE06C1}"/>
    <cellStyle name="Calculation 2 3" xfId="765" xr:uid="{00000000-0005-0000-0000-000017030000}"/>
    <cellStyle name="Calculation 2 3 2" xfId="766" xr:uid="{00000000-0005-0000-0000-000018030000}"/>
    <cellStyle name="Calculation 2 3 2 2" xfId="21366" xr:uid="{00000000-0005-0000-0000-000019030000}"/>
    <cellStyle name="Calculation 2 3 2 2 2" xfId="23083" xr:uid="{9E5B6626-1F21-427A-8BAC-EF9520924514}"/>
    <cellStyle name="Calculation 2 3 2 2 2 2" xfId="25783" xr:uid="{B933D2E4-0603-4A64-A12D-701B3E9F6920}"/>
    <cellStyle name="Calculation 2 3 2 2 3" xfId="24483" xr:uid="{1F56A13F-9D03-4D25-9CF4-74412A64425D}"/>
    <cellStyle name="Calculation 2 3 2 2 3 2" xfId="26675" xr:uid="{0E2A031F-84B6-4706-A474-5FEFA1B61D43}"/>
    <cellStyle name="Calculation 2 3 2 2 4" xfId="22228" xr:uid="{84C43071-8D06-4E9F-8E81-F8E4237D4E45}"/>
    <cellStyle name="Calculation 2 3 2 2 5" xfId="24928" xr:uid="{957F2273-C1A9-44DB-A2E9-8A1477538462}"/>
    <cellStyle name="Calculation 2 3 2 3" xfId="22315" xr:uid="{ACDB3902-7C43-48B0-BC98-145023F3B90E}"/>
    <cellStyle name="Calculation 2 3 2 3 2" xfId="25015" xr:uid="{81A303D7-3802-4B97-A5AB-B8DE0860C564}"/>
    <cellStyle name="Calculation 2 3 2 4" xfId="23674" xr:uid="{0C05292E-3D4F-4D1C-B2D0-55FBAB890395}"/>
    <cellStyle name="Calculation 2 3 2 4 2" xfId="25872" xr:uid="{44AF2D5A-5C4C-44C2-B426-AC4B5A2AF4E3}"/>
    <cellStyle name="Calculation 2 3 2 5" xfId="21457" xr:uid="{DC6FB5F0-4088-4C4C-AB63-D5C551BE2BEA}"/>
    <cellStyle name="Calculation 2 3 3" xfId="767" xr:uid="{00000000-0005-0000-0000-00001A030000}"/>
    <cellStyle name="Calculation 2 3 3 2" xfId="21365" xr:uid="{00000000-0005-0000-0000-00001B030000}"/>
    <cellStyle name="Calculation 2 3 3 2 2" xfId="23082" xr:uid="{89D2ACCC-9F95-4ED5-B0B9-5BC6947BF427}"/>
    <cellStyle name="Calculation 2 3 3 2 2 2" xfId="25782" xr:uid="{158254D9-C83D-4E12-BB7E-B29BA715AC48}"/>
    <cellStyle name="Calculation 2 3 3 2 3" xfId="24482" xr:uid="{D921E13E-C6C5-4996-B813-6209ECD2AD30}"/>
    <cellStyle name="Calculation 2 3 3 2 3 2" xfId="26674" xr:uid="{35EB9075-1421-49CE-826E-69EEFE5926EB}"/>
    <cellStyle name="Calculation 2 3 3 2 4" xfId="22227" xr:uid="{2A509340-5B4F-43FF-BC8B-6CB10E8CF8E0}"/>
    <cellStyle name="Calculation 2 3 3 2 5" xfId="24927" xr:uid="{C1F074AF-5321-4162-BB3D-6381ABF56CCD}"/>
    <cellStyle name="Calculation 2 3 3 3" xfId="22316" xr:uid="{696E3A98-FD89-4F6D-93B7-400951B70F9A}"/>
    <cellStyle name="Calculation 2 3 3 3 2" xfId="25016" xr:uid="{0D6FF8B6-4DCC-42D7-A5D0-7E78122517D5}"/>
    <cellStyle name="Calculation 2 3 3 4" xfId="23675" xr:uid="{4DCB4158-6269-4761-859C-5B81892B5FC7}"/>
    <cellStyle name="Calculation 2 3 3 4 2" xfId="25873" xr:uid="{9F2D7A1E-774D-46CC-9ECF-6CC79C0FA24E}"/>
    <cellStyle name="Calculation 2 3 3 5" xfId="21458" xr:uid="{0697C20C-AF5C-4A01-8B6D-FBEAE6BFAD8B}"/>
    <cellStyle name="Calculation 2 3 4" xfId="768" xr:uid="{00000000-0005-0000-0000-00001C030000}"/>
    <cellStyle name="Calculation 2 3 4 2" xfId="21364" xr:uid="{00000000-0005-0000-0000-00001D030000}"/>
    <cellStyle name="Calculation 2 3 4 2 2" xfId="23081" xr:uid="{8FA4D8BB-5C2D-4AA8-98D4-4A1DD4BC76A7}"/>
    <cellStyle name="Calculation 2 3 4 2 2 2" xfId="25781" xr:uid="{4BF48D98-CA0B-469C-A806-6E8C77640254}"/>
    <cellStyle name="Calculation 2 3 4 2 3" xfId="24481" xr:uid="{D28A5012-215D-446A-844E-078E4BB9E72D}"/>
    <cellStyle name="Calculation 2 3 4 2 3 2" xfId="26673" xr:uid="{8EB94CDA-4CCD-4540-93E0-196091E288A8}"/>
    <cellStyle name="Calculation 2 3 4 2 4" xfId="22226" xr:uid="{48F94ECD-D9EC-47A5-A656-3771C4E971B6}"/>
    <cellStyle name="Calculation 2 3 4 2 5" xfId="24926" xr:uid="{9C07FB2A-D50B-4878-BB1F-3CB4A99BA09D}"/>
    <cellStyle name="Calculation 2 3 4 3" xfId="22317" xr:uid="{05BBB09A-EA6D-44B0-9D64-5C19A63ED733}"/>
    <cellStyle name="Calculation 2 3 4 3 2" xfId="25017" xr:uid="{FAEBC502-D64E-4A92-975F-664B77E8794D}"/>
    <cellStyle name="Calculation 2 3 4 4" xfId="23676" xr:uid="{15ABAB56-4DB2-4329-ADCB-AB8FC9C86027}"/>
    <cellStyle name="Calculation 2 3 4 4 2" xfId="25874" xr:uid="{5E467F0C-A3C7-4797-B201-DFCA20CC8A09}"/>
    <cellStyle name="Calculation 2 3 4 5" xfId="21459" xr:uid="{80830CCF-1A2A-4C4F-A1D3-FF061E48E268}"/>
    <cellStyle name="Calculation 2 3 5" xfId="769" xr:uid="{00000000-0005-0000-0000-00001E030000}"/>
    <cellStyle name="Calculation 2 3 5 2" xfId="21363" xr:uid="{00000000-0005-0000-0000-00001F030000}"/>
    <cellStyle name="Calculation 2 3 5 2 2" xfId="23080" xr:uid="{CFFB906D-E386-4D7B-A47E-EDCF33846D09}"/>
    <cellStyle name="Calculation 2 3 5 2 2 2" xfId="25780" xr:uid="{B8FF0698-AECF-450A-9882-3A5F9F8B9965}"/>
    <cellStyle name="Calculation 2 3 5 2 3" xfId="24480" xr:uid="{9C9160FF-AA94-4FDC-98CC-878A22ECDEE8}"/>
    <cellStyle name="Calculation 2 3 5 2 3 2" xfId="26672" xr:uid="{E13AD191-01B3-4641-94A9-90173F8C0CEA}"/>
    <cellStyle name="Calculation 2 3 5 2 4" xfId="22225" xr:uid="{FCCAF98D-28BA-4F64-9EB9-042B1442B5AA}"/>
    <cellStyle name="Calculation 2 3 5 2 5" xfId="24925" xr:uid="{9B1BC193-8BEB-4A8D-BBA5-8F7CB4C372A2}"/>
    <cellStyle name="Calculation 2 3 5 3" xfId="22318" xr:uid="{E40CD0F3-22FB-4DA2-93CD-4B0A923FFD57}"/>
    <cellStyle name="Calculation 2 3 5 3 2" xfId="25018" xr:uid="{34519F33-7A95-4AE0-9008-0230A057CAE6}"/>
    <cellStyle name="Calculation 2 3 5 4" xfId="23677" xr:uid="{FFBB7634-5890-4DC5-BA69-99C31FD53AB8}"/>
    <cellStyle name="Calculation 2 3 5 4 2" xfId="25875" xr:uid="{C45A5340-EF5D-43C1-81F1-F7D3A8BB1D50}"/>
    <cellStyle name="Calculation 2 3 5 5" xfId="21460" xr:uid="{EEB9A2D1-0400-4F75-BE1A-6C08FF5143FD}"/>
    <cellStyle name="Calculation 2 4" xfId="770" xr:uid="{00000000-0005-0000-0000-000020030000}"/>
    <cellStyle name="Calculation 2 4 2" xfId="771" xr:uid="{00000000-0005-0000-0000-000021030000}"/>
    <cellStyle name="Calculation 2 4 2 2" xfId="21362" xr:uid="{00000000-0005-0000-0000-000022030000}"/>
    <cellStyle name="Calculation 2 4 2 2 2" xfId="23079" xr:uid="{D5A2A9F2-D3D9-43A3-9D8D-CD0862659296}"/>
    <cellStyle name="Calculation 2 4 2 2 2 2" xfId="25779" xr:uid="{1BCC9D3F-100E-48D4-867B-83897BA08EDE}"/>
    <cellStyle name="Calculation 2 4 2 2 3" xfId="24479" xr:uid="{94F0A83A-FB8D-4BEB-B982-94B4D8F0A925}"/>
    <cellStyle name="Calculation 2 4 2 2 3 2" xfId="26671" xr:uid="{E01C4979-7229-4498-BD23-9BF4CBB10830}"/>
    <cellStyle name="Calculation 2 4 2 2 4" xfId="22224" xr:uid="{5EA66F44-FB6E-42B1-AB17-C247DBD7B1D4}"/>
    <cellStyle name="Calculation 2 4 2 2 5" xfId="24924" xr:uid="{B168647B-02DE-4A78-9F0F-B9BC24F09544}"/>
    <cellStyle name="Calculation 2 4 2 3" xfId="22319" xr:uid="{675D87B1-1050-4D6D-A39A-D19C72927B96}"/>
    <cellStyle name="Calculation 2 4 2 3 2" xfId="25019" xr:uid="{2B32FA85-836A-45FE-9F8B-9E6AA6D64163}"/>
    <cellStyle name="Calculation 2 4 2 4" xfId="23678" xr:uid="{B3B836C7-EB5F-4775-90BF-EA2F15F54573}"/>
    <cellStyle name="Calculation 2 4 2 4 2" xfId="25876" xr:uid="{02D1E470-B33F-484A-8AC3-EC3CF1C2B7A0}"/>
    <cellStyle name="Calculation 2 4 2 5" xfId="21461" xr:uid="{CDA0F911-B00C-4B81-AA69-CC14C86E90DB}"/>
    <cellStyle name="Calculation 2 4 3" xfId="772" xr:uid="{00000000-0005-0000-0000-000023030000}"/>
    <cellStyle name="Calculation 2 4 3 2" xfId="21361" xr:uid="{00000000-0005-0000-0000-000024030000}"/>
    <cellStyle name="Calculation 2 4 3 2 2" xfId="23078" xr:uid="{59EB589E-F5BF-455D-B745-8BB8A6D212B4}"/>
    <cellStyle name="Calculation 2 4 3 2 2 2" xfId="25778" xr:uid="{C3F8728C-D59A-4B68-A69F-AB17EDC25104}"/>
    <cellStyle name="Calculation 2 4 3 2 3" xfId="24478" xr:uid="{2D398F17-F9E1-44F6-A492-8F5E1004B1B7}"/>
    <cellStyle name="Calculation 2 4 3 2 3 2" xfId="26670" xr:uid="{8A07097A-127E-4885-9EB0-59A73DD22DF6}"/>
    <cellStyle name="Calculation 2 4 3 2 4" xfId="22223" xr:uid="{7718473E-D2E2-4165-9831-94BC3C50A5E1}"/>
    <cellStyle name="Calculation 2 4 3 2 5" xfId="24923" xr:uid="{7FA8C491-C428-41AA-9D8C-A45EF517CB0D}"/>
    <cellStyle name="Calculation 2 4 3 3" xfId="22320" xr:uid="{FF425231-8748-4653-B668-148379629F01}"/>
    <cellStyle name="Calculation 2 4 3 3 2" xfId="25020" xr:uid="{246F70D3-C5F6-4233-864F-D2B423D4A2F5}"/>
    <cellStyle name="Calculation 2 4 3 4" xfId="23679" xr:uid="{F4679216-514B-4C17-AE3A-99AD802B03C4}"/>
    <cellStyle name="Calculation 2 4 3 4 2" xfId="25877" xr:uid="{78FE8BA5-60D5-4F7F-BA6E-3079FBAC9F1E}"/>
    <cellStyle name="Calculation 2 4 3 5" xfId="21462" xr:uid="{E49EECCD-6FA2-4744-8830-1B0C27EE3257}"/>
    <cellStyle name="Calculation 2 4 4" xfId="773" xr:uid="{00000000-0005-0000-0000-000025030000}"/>
    <cellStyle name="Calculation 2 4 4 2" xfId="21360" xr:uid="{00000000-0005-0000-0000-000026030000}"/>
    <cellStyle name="Calculation 2 4 4 2 2" xfId="23077" xr:uid="{A1C3EDFB-26B3-4954-AB0B-79B438A4FAAE}"/>
    <cellStyle name="Calculation 2 4 4 2 2 2" xfId="25777" xr:uid="{8E3BE9B6-9545-484B-A8E2-88904799AA7C}"/>
    <cellStyle name="Calculation 2 4 4 2 3" xfId="24477" xr:uid="{411CEEA6-4028-4652-8A15-2D463B033B0E}"/>
    <cellStyle name="Calculation 2 4 4 2 3 2" xfId="26669" xr:uid="{FD3F99A9-BCA8-4C53-B233-A3C6F207D2B1}"/>
    <cellStyle name="Calculation 2 4 4 2 4" xfId="22222" xr:uid="{914AB69A-AF20-4685-A405-6A78E71C1130}"/>
    <cellStyle name="Calculation 2 4 4 2 5" xfId="24922" xr:uid="{881AD42E-C7A1-4EC2-B711-45FC60F86829}"/>
    <cellStyle name="Calculation 2 4 4 3" xfId="22321" xr:uid="{C2DA2043-706A-43F0-AB2F-268815A2D67A}"/>
    <cellStyle name="Calculation 2 4 4 3 2" xfId="25021" xr:uid="{713EECD0-5DEF-48C2-9574-6B100091BECD}"/>
    <cellStyle name="Calculation 2 4 4 4" xfId="23680" xr:uid="{F4AB2684-D3C0-42DA-AE84-105F03859226}"/>
    <cellStyle name="Calculation 2 4 4 4 2" xfId="25878" xr:uid="{BF879E59-AF34-443E-85F6-7C9C490C04B9}"/>
    <cellStyle name="Calculation 2 4 4 5" xfId="21463" xr:uid="{6FF973BE-3405-4AC0-88FE-B45FA509570F}"/>
    <cellStyle name="Calculation 2 4 5" xfId="774" xr:uid="{00000000-0005-0000-0000-000027030000}"/>
    <cellStyle name="Calculation 2 4 5 2" xfId="21359" xr:uid="{00000000-0005-0000-0000-000028030000}"/>
    <cellStyle name="Calculation 2 4 5 2 2" xfId="23076" xr:uid="{189EF1D9-B68B-4F11-8062-55D25A27F746}"/>
    <cellStyle name="Calculation 2 4 5 2 2 2" xfId="25776" xr:uid="{EFDFD8B3-DBAC-4829-8490-E3C01078EDF1}"/>
    <cellStyle name="Calculation 2 4 5 2 3" xfId="24476" xr:uid="{0523F8BB-B1D7-4228-83D9-C044ACBD1AB9}"/>
    <cellStyle name="Calculation 2 4 5 2 3 2" xfId="26668" xr:uid="{43296BB8-66B2-4E5F-B92D-B12786441BF4}"/>
    <cellStyle name="Calculation 2 4 5 2 4" xfId="22221" xr:uid="{EA453166-DB10-4E53-B224-B851D99B4F99}"/>
    <cellStyle name="Calculation 2 4 5 2 5" xfId="24921" xr:uid="{4ACEF5A8-5C08-452A-9DC0-2624B2185F38}"/>
    <cellStyle name="Calculation 2 4 5 3" xfId="22322" xr:uid="{00064872-43EC-4F8C-A3FD-18732D0FDC68}"/>
    <cellStyle name="Calculation 2 4 5 3 2" xfId="25022" xr:uid="{4657A343-14EF-4A55-806B-19ABF1D9A362}"/>
    <cellStyle name="Calculation 2 4 5 4" xfId="23681" xr:uid="{A5C0B0EF-7F47-4052-A2BC-3733C9A5FE38}"/>
    <cellStyle name="Calculation 2 4 5 4 2" xfId="25879" xr:uid="{CC8E36EB-39C7-4C9B-BE75-9C721DB8CEAC}"/>
    <cellStyle name="Calculation 2 4 5 5" xfId="21464" xr:uid="{A2DE297A-32C0-4A6E-AC39-753302728ADF}"/>
    <cellStyle name="Calculation 2 5" xfId="775" xr:uid="{00000000-0005-0000-0000-000029030000}"/>
    <cellStyle name="Calculation 2 5 2" xfId="776" xr:uid="{00000000-0005-0000-0000-00002A030000}"/>
    <cellStyle name="Calculation 2 5 2 2" xfId="21358" xr:uid="{00000000-0005-0000-0000-00002B030000}"/>
    <cellStyle name="Calculation 2 5 2 2 2" xfId="23075" xr:uid="{1AFBA702-EC35-476F-A0AC-D8C3B84D34EB}"/>
    <cellStyle name="Calculation 2 5 2 2 2 2" xfId="25775" xr:uid="{723CC900-AAE8-492A-9463-9F2E653E2427}"/>
    <cellStyle name="Calculation 2 5 2 2 3" xfId="24475" xr:uid="{0E5BCA2D-7F05-44B4-8F87-4841D6460656}"/>
    <cellStyle name="Calculation 2 5 2 2 3 2" xfId="26667" xr:uid="{327F607E-7546-47CD-87D7-272641464A4B}"/>
    <cellStyle name="Calculation 2 5 2 2 4" xfId="22220" xr:uid="{5666CF76-DD1B-486E-8B06-E62AA7283848}"/>
    <cellStyle name="Calculation 2 5 2 2 5" xfId="24920" xr:uid="{114775ED-8A3D-417F-AA7A-62E249B9622B}"/>
    <cellStyle name="Calculation 2 5 2 3" xfId="22323" xr:uid="{0E87FC4E-4F5A-40FB-9CCF-E75390B75EB3}"/>
    <cellStyle name="Calculation 2 5 2 3 2" xfId="25023" xr:uid="{3A88ACCE-C7E8-4020-A80F-456EBC68B59E}"/>
    <cellStyle name="Calculation 2 5 2 4" xfId="23682" xr:uid="{2CFA24BB-0C38-43FA-8380-15750C549B5C}"/>
    <cellStyle name="Calculation 2 5 2 4 2" xfId="25880" xr:uid="{984DDEC6-EBDB-438B-B42C-732AA26D72F5}"/>
    <cellStyle name="Calculation 2 5 2 5" xfId="21465" xr:uid="{6508646B-72F0-4E7E-8F5B-1675AB8D9022}"/>
    <cellStyle name="Calculation 2 5 3" xfId="777" xr:uid="{00000000-0005-0000-0000-00002C030000}"/>
    <cellStyle name="Calculation 2 5 3 2" xfId="21357" xr:uid="{00000000-0005-0000-0000-00002D030000}"/>
    <cellStyle name="Calculation 2 5 3 2 2" xfId="23074" xr:uid="{E5402441-BE5C-464D-80FC-5901E3E88762}"/>
    <cellStyle name="Calculation 2 5 3 2 2 2" xfId="25774" xr:uid="{7D67DB19-28C6-40F5-BF3C-A71342C93560}"/>
    <cellStyle name="Calculation 2 5 3 2 3" xfId="24474" xr:uid="{7AEA52E4-5F32-494A-B048-C68F6B5387DA}"/>
    <cellStyle name="Calculation 2 5 3 2 3 2" xfId="26666" xr:uid="{74466B10-2CD0-4441-93C6-B3EC61BC1244}"/>
    <cellStyle name="Calculation 2 5 3 2 4" xfId="22219" xr:uid="{FB8C390D-8A99-4411-981F-F9F91EB86D2B}"/>
    <cellStyle name="Calculation 2 5 3 2 5" xfId="24919" xr:uid="{12E0F06D-69A9-46B3-AFB8-EC17B5B2DE43}"/>
    <cellStyle name="Calculation 2 5 3 3" xfId="22324" xr:uid="{DBB40FEF-BE34-4681-ADC9-E01E8A19B52C}"/>
    <cellStyle name="Calculation 2 5 3 3 2" xfId="25024" xr:uid="{8B9854DF-D197-4206-9F89-69DBC3E011CF}"/>
    <cellStyle name="Calculation 2 5 3 4" xfId="23683" xr:uid="{5847A715-8355-4A8D-AA29-A670AD3EE34D}"/>
    <cellStyle name="Calculation 2 5 3 4 2" xfId="25881" xr:uid="{8D42EFCE-77B4-413B-B5F8-DE185AC30C95}"/>
    <cellStyle name="Calculation 2 5 3 5" xfId="21466" xr:uid="{F5A8D87D-A7EA-4576-8B0E-34ACFCC0BA8C}"/>
    <cellStyle name="Calculation 2 5 4" xfId="778" xr:uid="{00000000-0005-0000-0000-00002E030000}"/>
    <cellStyle name="Calculation 2 5 4 2" xfId="21356" xr:uid="{00000000-0005-0000-0000-00002F030000}"/>
    <cellStyle name="Calculation 2 5 4 2 2" xfId="23073" xr:uid="{A0375C90-4F9A-4150-9761-0980B34A007C}"/>
    <cellStyle name="Calculation 2 5 4 2 2 2" xfId="25773" xr:uid="{0394BEA0-E929-46DE-9339-C096D74D5732}"/>
    <cellStyle name="Calculation 2 5 4 2 3" xfId="24473" xr:uid="{A3A8920A-ADAD-4F94-9595-E74DBEE3A3E9}"/>
    <cellStyle name="Calculation 2 5 4 2 3 2" xfId="26665" xr:uid="{37838CAE-9984-4D7A-8429-3736533B1130}"/>
    <cellStyle name="Calculation 2 5 4 2 4" xfId="22218" xr:uid="{4037B79E-49AF-4B0D-AB1F-C93D1ADAECEC}"/>
    <cellStyle name="Calculation 2 5 4 2 5" xfId="24918" xr:uid="{CD91BF48-095B-46A8-9D17-D1065DFCE03D}"/>
    <cellStyle name="Calculation 2 5 4 3" xfId="22325" xr:uid="{697D7B34-6030-4409-A7C1-919CA62CF556}"/>
    <cellStyle name="Calculation 2 5 4 3 2" xfId="25025" xr:uid="{40E5726E-CF4F-47D4-8BCB-AAAA93267DD8}"/>
    <cellStyle name="Calculation 2 5 4 4" xfId="23684" xr:uid="{6767EC05-14F8-4F2E-AE73-241C6A3951D4}"/>
    <cellStyle name="Calculation 2 5 4 4 2" xfId="25882" xr:uid="{44BB96C8-98DB-4070-917F-AF21683BC813}"/>
    <cellStyle name="Calculation 2 5 4 5" xfId="21467" xr:uid="{CDD3E28D-791A-4FBD-96A9-F09614786257}"/>
    <cellStyle name="Calculation 2 5 5" xfId="779" xr:uid="{00000000-0005-0000-0000-000030030000}"/>
    <cellStyle name="Calculation 2 5 5 2" xfId="21355" xr:uid="{00000000-0005-0000-0000-000031030000}"/>
    <cellStyle name="Calculation 2 5 5 2 2" xfId="23072" xr:uid="{59778EBB-80CF-4478-B79B-A40A5F765B0D}"/>
    <cellStyle name="Calculation 2 5 5 2 2 2" xfId="25772" xr:uid="{E7E07D93-FC57-4213-B941-85EC36BC1C7D}"/>
    <cellStyle name="Calculation 2 5 5 2 3" xfId="24472" xr:uid="{BDDF4F4F-95DD-4D2F-941D-D41C26DBDBB3}"/>
    <cellStyle name="Calculation 2 5 5 2 3 2" xfId="26664" xr:uid="{CED873F7-514E-4FBD-9F89-0DB50F7E0E05}"/>
    <cellStyle name="Calculation 2 5 5 2 4" xfId="22217" xr:uid="{B750469B-47F4-44D2-9816-7A494968D68D}"/>
    <cellStyle name="Calculation 2 5 5 2 5" xfId="24917" xr:uid="{2D954AAB-23F7-4D73-918E-FE99A3794D3F}"/>
    <cellStyle name="Calculation 2 5 5 3" xfId="22326" xr:uid="{3CEC075E-89A9-4D24-ADBA-5364A082E7B8}"/>
    <cellStyle name="Calculation 2 5 5 3 2" xfId="25026" xr:uid="{67382B4A-31C9-4ECA-84A5-AE257805FE97}"/>
    <cellStyle name="Calculation 2 5 5 4" xfId="23685" xr:uid="{B4AE5144-B29B-4242-A6EF-189F97BCCD7F}"/>
    <cellStyle name="Calculation 2 5 5 4 2" xfId="25883" xr:uid="{2ED6ED3D-5D92-470F-ABAE-2644205C0A8B}"/>
    <cellStyle name="Calculation 2 5 5 5" xfId="21468" xr:uid="{42F9A88A-1BE0-4999-B5DC-F600DDFB9A22}"/>
    <cellStyle name="Calculation 2 6" xfId="780" xr:uid="{00000000-0005-0000-0000-000032030000}"/>
    <cellStyle name="Calculation 2 6 2" xfId="781" xr:uid="{00000000-0005-0000-0000-000033030000}"/>
    <cellStyle name="Calculation 2 6 2 2" xfId="21354" xr:uid="{00000000-0005-0000-0000-000034030000}"/>
    <cellStyle name="Calculation 2 6 2 2 2" xfId="23071" xr:uid="{93F7DBA1-DF58-4E0C-978F-AEADDF385D02}"/>
    <cellStyle name="Calculation 2 6 2 2 2 2" xfId="25771" xr:uid="{F1CBF2F8-FE3C-4F6B-8704-CC676A00B94C}"/>
    <cellStyle name="Calculation 2 6 2 2 3" xfId="24471" xr:uid="{CB275F35-C4E6-47A1-9100-0D6A11FE3375}"/>
    <cellStyle name="Calculation 2 6 2 2 3 2" xfId="26663" xr:uid="{B3C62B93-C8B1-4498-8393-94984AF09F20}"/>
    <cellStyle name="Calculation 2 6 2 2 4" xfId="22216" xr:uid="{C954CCBF-5FF1-4FE1-97E3-B45B81216422}"/>
    <cellStyle name="Calculation 2 6 2 2 5" xfId="24916" xr:uid="{DB2A0BA3-FFFF-4B75-8D65-42BA2061F628}"/>
    <cellStyle name="Calculation 2 6 2 3" xfId="22327" xr:uid="{26C82552-6120-4DFA-8E8D-BF21F459217D}"/>
    <cellStyle name="Calculation 2 6 2 3 2" xfId="25027" xr:uid="{D31A7DB0-9796-49BE-81C7-D8BDA89275D9}"/>
    <cellStyle name="Calculation 2 6 2 4" xfId="23686" xr:uid="{188309F0-2F42-4B83-81AA-E38300DEF14A}"/>
    <cellStyle name="Calculation 2 6 2 4 2" xfId="25884" xr:uid="{DA48CFC0-6AF2-4FDB-99C5-5F0335121178}"/>
    <cellStyle name="Calculation 2 6 2 5" xfId="21469" xr:uid="{FC272B34-A120-443B-9A16-1BF9B2265617}"/>
    <cellStyle name="Calculation 2 6 3" xfId="782" xr:uid="{00000000-0005-0000-0000-000035030000}"/>
    <cellStyle name="Calculation 2 6 3 2" xfId="21353" xr:uid="{00000000-0005-0000-0000-000036030000}"/>
    <cellStyle name="Calculation 2 6 3 2 2" xfId="23070" xr:uid="{A7A927EE-280C-42F3-A590-1ED660C71CB1}"/>
    <cellStyle name="Calculation 2 6 3 2 2 2" xfId="25770" xr:uid="{FC944FAC-4377-407C-A647-71091A4F9D79}"/>
    <cellStyle name="Calculation 2 6 3 2 3" xfId="24470" xr:uid="{96F2AF83-E2EA-4EBE-980E-6711E3B58815}"/>
    <cellStyle name="Calculation 2 6 3 2 3 2" xfId="26662" xr:uid="{84725DC7-010A-4ED1-8F50-3C92BDA4DD1F}"/>
    <cellStyle name="Calculation 2 6 3 2 4" xfId="22215" xr:uid="{5D747F89-1AB4-4A10-9276-460416BC222F}"/>
    <cellStyle name="Calculation 2 6 3 2 5" xfId="24915" xr:uid="{86C13937-C225-4404-8463-C4152AF007F6}"/>
    <cellStyle name="Calculation 2 6 3 3" xfId="22328" xr:uid="{9B6D384B-7665-4227-AEF4-4F6429F9CB14}"/>
    <cellStyle name="Calculation 2 6 3 3 2" xfId="25028" xr:uid="{B0F71F1E-783D-4BE2-84E0-68EA49596F10}"/>
    <cellStyle name="Calculation 2 6 3 4" xfId="23687" xr:uid="{AEDD731D-9656-47E5-9F17-CA5B8311AAAF}"/>
    <cellStyle name="Calculation 2 6 3 4 2" xfId="25885" xr:uid="{D8D0C93B-C28F-4048-B908-88382657033B}"/>
    <cellStyle name="Calculation 2 6 3 5" xfId="21470" xr:uid="{8A20421B-AC26-450C-8A59-ACFFCA6C58F2}"/>
    <cellStyle name="Calculation 2 6 4" xfId="783" xr:uid="{00000000-0005-0000-0000-000037030000}"/>
    <cellStyle name="Calculation 2 6 4 2" xfId="21352" xr:uid="{00000000-0005-0000-0000-000038030000}"/>
    <cellStyle name="Calculation 2 6 4 2 2" xfId="23069" xr:uid="{587B5012-9F7B-4EA5-9953-AB9F347CB275}"/>
    <cellStyle name="Calculation 2 6 4 2 2 2" xfId="25769" xr:uid="{DFDEE820-385E-4067-AC78-68B9C81A9071}"/>
    <cellStyle name="Calculation 2 6 4 2 3" xfId="24469" xr:uid="{33C847AA-F2BE-4EAB-A6D5-ED4B173F875E}"/>
    <cellStyle name="Calculation 2 6 4 2 3 2" xfId="26661" xr:uid="{C2AD2074-4ED0-4E7F-9E52-6A46BEE7A1A6}"/>
    <cellStyle name="Calculation 2 6 4 2 4" xfId="22214" xr:uid="{B90C725F-9E7E-4B6D-9937-7ED8458FE1C0}"/>
    <cellStyle name="Calculation 2 6 4 2 5" xfId="24914" xr:uid="{2B48C815-C434-4557-96F1-F887161A43C0}"/>
    <cellStyle name="Calculation 2 6 4 3" xfId="22329" xr:uid="{3D44786D-5D79-4127-AEC4-0FC8725DB8D6}"/>
    <cellStyle name="Calculation 2 6 4 3 2" xfId="25029" xr:uid="{9FA10165-C29D-4188-800D-5D60FD31FE65}"/>
    <cellStyle name="Calculation 2 6 4 4" xfId="23688" xr:uid="{DF0672D1-F342-4096-B6EC-89A05AF55C9E}"/>
    <cellStyle name="Calculation 2 6 4 4 2" xfId="25886" xr:uid="{151B6AD7-EC7C-4EB8-8C45-DCDEA9AFF9C0}"/>
    <cellStyle name="Calculation 2 6 4 5" xfId="21471" xr:uid="{D48D22A7-AF7A-4EE5-9704-5492D3740369}"/>
    <cellStyle name="Calculation 2 6 5" xfId="784" xr:uid="{00000000-0005-0000-0000-000039030000}"/>
    <cellStyle name="Calculation 2 6 5 2" xfId="21351" xr:uid="{00000000-0005-0000-0000-00003A030000}"/>
    <cellStyle name="Calculation 2 6 5 2 2" xfId="23068" xr:uid="{A3F4CC03-CA59-4ED6-8597-368F83688B53}"/>
    <cellStyle name="Calculation 2 6 5 2 2 2" xfId="25768" xr:uid="{283C2EAD-A486-4D1A-B0A2-3AAFB7F71B36}"/>
    <cellStyle name="Calculation 2 6 5 2 3" xfId="24468" xr:uid="{9A86080D-518B-495F-BE43-F62AC56D3E6E}"/>
    <cellStyle name="Calculation 2 6 5 2 3 2" xfId="26660" xr:uid="{556B9252-06DB-4ED8-8C09-E7231B2853A8}"/>
    <cellStyle name="Calculation 2 6 5 2 4" xfId="22213" xr:uid="{BF300306-073E-43E4-9565-622E5FCFA236}"/>
    <cellStyle name="Calculation 2 6 5 2 5" xfId="24913" xr:uid="{1E8BD6F1-990A-4326-9659-F3A954610919}"/>
    <cellStyle name="Calculation 2 6 5 3" xfId="22330" xr:uid="{8BE0110D-C1E2-4DB1-9874-553382D3E491}"/>
    <cellStyle name="Calculation 2 6 5 3 2" xfId="25030" xr:uid="{6F9B9062-6CBF-42FD-9DFE-795A045A36C9}"/>
    <cellStyle name="Calculation 2 6 5 4" xfId="23689" xr:uid="{CF5C74C8-82A7-4576-A65F-41346FE79C12}"/>
    <cellStyle name="Calculation 2 6 5 4 2" xfId="25887" xr:uid="{0B265D34-8BE8-4AC9-BACA-04CB1CEBFAFE}"/>
    <cellStyle name="Calculation 2 6 5 5" xfId="21472" xr:uid="{32F944E6-CDCB-47B2-90B5-93471C286CF9}"/>
    <cellStyle name="Calculation 2 7" xfId="785" xr:uid="{00000000-0005-0000-0000-00003B030000}"/>
    <cellStyle name="Calculation 2 7 2" xfId="786" xr:uid="{00000000-0005-0000-0000-00003C030000}"/>
    <cellStyle name="Calculation 2 7 2 2" xfId="21350" xr:uid="{00000000-0005-0000-0000-00003D030000}"/>
    <cellStyle name="Calculation 2 7 2 2 2" xfId="23067" xr:uid="{64F803E0-E5C3-4449-AB38-501D5149C9CC}"/>
    <cellStyle name="Calculation 2 7 2 2 2 2" xfId="25767" xr:uid="{C46E602A-86B1-4485-B8F8-565A362EC471}"/>
    <cellStyle name="Calculation 2 7 2 2 3" xfId="24467" xr:uid="{94881160-7D1A-46FB-B6E6-66D8143F84F1}"/>
    <cellStyle name="Calculation 2 7 2 2 3 2" xfId="26659" xr:uid="{0FB9C6DB-C74F-447A-A4F7-CF18E73D60DD}"/>
    <cellStyle name="Calculation 2 7 2 2 4" xfId="22212" xr:uid="{1544E07C-FC19-47A9-AC2B-B1A4796155EC}"/>
    <cellStyle name="Calculation 2 7 2 2 5" xfId="24912" xr:uid="{E8A7B0CB-AA98-4468-8892-54D697467067}"/>
    <cellStyle name="Calculation 2 7 2 3" xfId="22331" xr:uid="{0F96F56C-2EEA-472D-9940-CE428C3DF5B7}"/>
    <cellStyle name="Calculation 2 7 2 3 2" xfId="25031" xr:uid="{59A5E2BC-F230-4386-852E-74A630BE289A}"/>
    <cellStyle name="Calculation 2 7 2 4" xfId="23690" xr:uid="{50C05C84-38CE-4A3E-B238-3DD982632C6B}"/>
    <cellStyle name="Calculation 2 7 2 4 2" xfId="25888" xr:uid="{DA776525-A329-4BD7-B841-66550BE3C23B}"/>
    <cellStyle name="Calculation 2 7 2 5" xfId="21473" xr:uid="{7EC90FE6-C24E-4BB7-AEB5-A6F133C021CD}"/>
    <cellStyle name="Calculation 2 7 3" xfId="787" xr:uid="{00000000-0005-0000-0000-00003E030000}"/>
    <cellStyle name="Calculation 2 7 3 2" xfId="21349" xr:uid="{00000000-0005-0000-0000-00003F030000}"/>
    <cellStyle name="Calculation 2 7 3 2 2" xfId="23066" xr:uid="{11AE7A92-9C8C-4916-ABAC-701596B364DF}"/>
    <cellStyle name="Calculation 2 7 3 2 2 2" xfId="25766" xr:uid="{5DEFB36E-AA23-450D-9EF6-CC8BC7FA27C7}"/>
    <cellStyle name="Calculation 2 7 3 2 3" xfId="24466" xr:uid="{4FBC0729-D965-4A2D-9EE9-6476DC81CE9A}"/>
    <cellStyle name="Calculation 2 7 3 2 3 2" xfId="26658" xr:uid="{54C6FC9B-9C7E-4CCB-BB70-0CC75236DCED}"/>
    <cellStyle name="Calculation 2 7 3 2 4" xfId="22211" xr:uid="{B912D066-865A-4572-9D4B-920225C4DFB9}"/>
    <cellStyle name="Calculation 2 7 3 2 5" xfId="24911" xr:uid="{DC6D9934-4197-4DC4-8581-8E7A3741C77E}"/>
    <cellStyle name="Calculation 2 7 3 3" xfId="22332" xr:uid="{169E18DC-6116-4634-8F45-468428097333}"/>
    <cellStyle name="Calculation 2 7 3 3 2" xfId="25032" xr:uid="{A9CA9828-4EDB-45A7-A1E5-C115EE9C66CB}"/>
    <cellStyle name="Calculation 2 7 3 4" xfId="23691" xr:uid="{1A5D9C5F-CD4E-45D1-B770-C6F7212DBFF3}"/>
    <cellStyle name="Calculation 2 7 3 4 2" xfId="25889" xr:uid="{E4864AD0-D4AB-4A62-8BEA-8C125FBCB8B9}"/>
    <cellStyle name="Calculation 2 7 3 5" xfId="21474" xr:uid="{23B2C742-1D51-48A1-A392-852F7CB2C131}"/>
    <cellStyle name="Calculation 2 7 4" xfId="788" xr:uid="{00000000-0005-0000-0000-000040030000}"/>
    <cellStyle name="Calculation 2 7 4 2" xfId="21348" xr:uid="{00000000-0005-0000-0000-000041030000}"/>
    <cellStyle name="Calculation 2 7 4 2 2" xfId="23065" xr:uid="{FCDE6AC1-8A65-4DBB-B09C-978A072ECECE}"/>
    <cellStyle name="Calculation 2 7 4 2 2 2" xfId="25765" xr:uid="{D37B3A9F-F90A-46FB-A4C9-0EBE23636D54}"/>
    <cellStyle name="Calculation 2 7 4 2 3" xfId="24465" xr:uid="{D987E3F8-8E20-4180-B3A2-A9E18032D38A}"/>
    <cellStyle name="Calculation 2 7 4 2 3 2" xfId="26657" xr:uid="{0F89FDAA-33F4-442C-BF3D-FD1A1BFD504F}"/>
    <cellStyle name="Calculation 2 7 4 2 4" xfId="22210" xr:uid="{8248477C-8F5B-4512-B9B5-317E33A1DEAE}"/>
    <cellStyle name="Calculation 2 7 4 2 5" xfId="24910" xr:uid="{9C914B72-686F-464B-91C6-BD5E0E1C2C3C}"/>
    <cellStyle name="Calculation 2 7 4 3" xfId="22333" xr:uid="{9B1112EE-80B6-4299-800D-8D0C5BE4F75F}"/>
    <cellStyle name="Calculation 2 7 4 3 2" xfId="25033" xr:uid="{8593D9CF-BAE2-499B-83B8-77BCA38C3AB6}"/>
    <cellStyle name="Calculation 2 7 4 4" xfId="23692" xr:uid="{754DC743-2F02-4E24-82A3-C43AAAC5EE4C}"/>
    <cellStyle name="Calculation 2 7 4 4 2" xfId="25890" xr:uid="{C5F97E1E-984A-4698-BCA1-29E8A77F4CC9}"/>
    <cellStyle name="Calculation 2 7 4 5" xfId="21475" xr:uid="{0ED7ED9D-E821-40E5-ADEE-6DCA552E553F}"/>
    <cellStyle name="Calculation 2 7 5" xfId="789" xr:uid="{00000000-0005-0000-0000-000042030000}"/>
    <cellStyle name="Calculation 2 7 5 2" xfId="21347" xr:uid="{00000000-0005-0000-0000-000043030000}"/>
    <cellStyle name="Calculation 2 7 5 2 2" xfId="23064" xr:uid="{3C30350C-7187-4B46-AE6E-0FFFDFDA3909}"/>
    <cellStyle name="Calculation 2 7 5 2 2 2" xfId="25764" xr:uid="{C22EE6CE-22E7-458A-90BC-CA608B5D6670}"/>
    <cellStyle name="Calculation 2 7 5 2 3" xfId="24464" xr:uid="{5D70BBCE-0008-45B1-8AC1-A5A321C0BCA6}"/>
    <cellStyle name="Calculation 2 7 5 2 3 2" xfId="26656" xr:uid="{A9543921-B396-411B-9794-EFE623F6E6D2}"/>
    <cellStyle name="Calculation 2 7 5 2 4" xfId="22209" xr:uid="{C45E7D8A-8D48-4569-B3F1-572CABA7C704}"/>
    <cellStyle name="Calculation 2 7 5 2 5" xfId="24909" xr:uid="{FDD9AAD7-E9F8-4E58-88D2-3BA2E0BC8636}"/>
    <cellStyle name="Calculation 2 7 5 3" xfId="22334" xr:uid="{40084ADA-E591-4C86-AC30-D2E411312E01}"/>
    <cellStyle name="Calculation 2 7 5 3 2" xfId="25034" xr:uid="{D1890778-BDE7-4CF0-AFF0-273E03B5E3F9}"/>
    <cellStyle name="Calculation 2 7 5 4" xfId="23693" xr:uid="{4A6005A0-B1D2-4593-8D2B-ABE895C24986}"/>
    <cellStyle name="Calculation 2 7 5 4 2" xfId="25891" xr:uid="{33170BEE-3A2F-406E-8DEF-526023FF649D}"/>
    <cellStyle name="Calculation 2 7 5 5" xfId="21476" xr:uid="{0ADE08F7-DA8A-4B6A-A287-959535605E73}"/>
    <cellStyle name="Calculation 2 8" xfId="790" xr:uid="{00000000-0005-0000-0000-000044030000}"/>
    <cellStyle name="Calculation 2 8 2" xfId="791" xr:uid="{00000000-0005-0000-0000-000045030000}"/>
    <cellStyle name="Calculation 2 8 2 2" xfId="21346" xr:uid="{00000000-0005-0000-0000-000046030000}"/>
    <cellStyle name="Calculation 2 8 2 2 2" xfId="23063" xr:uid="{F16CE13D-E585-473B-BD3F-794FD068D60A}"/>
    <cellStyle name="Calculation 2 8 2 2 2 2" xfId="25763" xr:uid="{2536070C-F7B5-4C78-907E-F1A5C354F556}"/>
    <cellStyle name="Calculation 2 8 2 2 3" xfId="24463" xr:uid="{77122DA5-86D1-470C-89B9-AB63BC6B4357}"/>
    <cellStyle name="Calculation 2 8 2 2 3 2" xfId="26655" xr:uid="{76943E88-4F94-4319-BD2A-C4BA097CCA09}"/>
    <cellStyle name="Calculation 2 8 2 2 4" xfId="22208" xr:uid="{130E3FAA-8508-4E73-9331-6A50F6EBA6D0}"/>
    <cellStyle name="Calculation 2 8 2 2 5" xfId="24908" xr:uid="{BCD86671-0BEA-4637-B339-743FF52A5BC8}"/>
    <cellStyle name="Calculation 2 8 2 3" xfId="22335" xr:uid="{9032E83D-ABB5-437F-B954-1432393D7645}"/>
    <cellStyle name="Calculation 2 8 2 3 2" xfId="25035" xr:uid="{E0004E5E-7CB0-43E7-9A94-08203E011AC6}"/>
    <cellStyle name="Calculation 2 8 2 4" xfId="23694" xr:uid="{509EC1E7-F967-4A0C-B5B2-797DE4F93EAB}"/>
    <cellStyle name="Calculation 2 8 2 4 2" xfId="25892" xr:uid="{1B6CE77E-C839-46A3-9E64-218B01E9A1B7}"/>
    <cellStyle name="Calculation 2 8 2 5" xfId="21477" xr:uid="{5987E125-7DE8-40A9-B52F-0A1ADECDC964}"/>
    <cellStyle name="Calculation 2 8 3" xfId="792" xr:uid="{00000000-0005-0000-0000-000047030000}"/>
    <cellStyle name="Calculation 2 8 3 2" xfId="21345" xr:uid="{00000000-0005-0000-0000-000048030000}"/>
    <cellStyle name="Calculation 2 8 3 2 2" xfId="23062" xr:uid="{38EE06D2-B96C-4B59-92C3-51E71D88E9DB}"/>
    <cellStyle name="Calculation 2 8 3 2 2 2" xfId="25762" xr:uid="{85FF7041-6383-4156-A174-D2F38CA61579}"/>
    <cellStyle name="Calculation 2 8 3 2 3" xfId="24462" xr:uid="{D4876A6C-7843-4B95-87D0-2964AEF31D0C}"/>
    <cellStyle name="Calculation 2 8 3 2 3 2" xfId="26654" xr:uid="{61B9B27F-80F8-4D83-8B80-F6F1D707E262}"/>
    <cellStyle name="Calculation 2 8 3 2 4" xfId="22207" xr:uid="{46F99E02-2423-4AE7-957A-526E9C4090B9}"/>
    <cellStyle name="Calculation 2 8 3 2 5" xfId="24907" xr:uid="{A4352E96-1735-4028-B2BB-6B1AEE6F6B39}"/>
    <cellStyle name="Calculation 2 8 3 3" xfId="22336" xr:uid="{93282925-E9F1-424B-9D99-D427E03E9083}"/>
    <cellStyle name="Calculation 2 8 3 3 2" xfId="25036" xr:uid="{9A3364D7-DA5B-4C75-AE2C-9579CE20EC9C}"/>
    <cellStyle name="Calculation 2 8 3 4" xfId="23695" xr:uid="{F763A467-BBAF-42D6-A784-2AB996700EB1}"/>
    <cellStyle name="Calculation 2 8 3 4 2" xfId="25893" xr:uid="{FE2F714B-7A86-41E5-8524-C82AC93F06FB}"/>
    <cellStyle name="Calculation 2 8 3 5" xfId="21478" xr:uid="{829104F0-0EBD-4768-B72C-66722ED52ABE}"/>
    <cellStyle name="Calculation 2 8 4" xfId="793" xr:uid="{00000000-0005-0000-0000-000049030000}"/>
    <cellStyle name="Calculation 2 8 4 2" xfId="21344" xr:uid="{00000000-0005-0000-0000-00004A030000}"/>
    <cellStyle name="Calculation 2 8 4 2 2" xfId="23061" xr:uid="{B7A44C76-39F5-4934-B027-FA4189C986A0}"/>
    <cellStyle name="Calculation 2 8 4 2 2 2" xfId="25761" xr:uid="{31186702-048B-4CB0-8807-67CA6529E4D3}"/>
    <cellStyle name="Calculation 2 8 4 2 3" xfId="24461" xr:uid="{FFCF0CD6-BB15-41AD-9C9C-F5EA465A85A6}"/>
    <cellStyle name="Calculation 2 8 4 2 3 2" xfId="26653" xr:uid="{C899E0A1-5CDE-45D9-965E-6598A4D2218C}"/>
    <cellStyle name="Calculation 2 8 4 2 4" xfId="22206" xr:uid="{753614FD-B294-4BC2-AD4C-F27A03994F85}"/>
    <cellStyle name="Calculation 2 8 4 2 5" xfId="24906" xr:uid="{D46222B4-752B-4982-8A9E-7D7BC3E6B86B}"/>
    <cellStyle name="Calculation 2 8 4 3" xfId="22337" xr:uid="{C1AD8E9D-6821-4D1A-8214-E8D1F1CD11A7}"/>
    <cellStyle name="Calculation 2 8 4 3 2" xfId="25037" xr:uid="{16FBCED1-21B8-4B66-8543-6CA2625C99ED}"/>
    <cellStyle name="Calculation 2 8 4 4" xfId="23696" xr:uid="{59407ADD-F061-4590-ACCB-2587318FA352}"/>
    <cellStyle name="Calculation 2 8 4 4 2" xfId="25894" xr:uid="{8A052C10-1BF6-450B-BBF3-B1405E0F0AB3}"/>
    <cellStyle name="Calculation 2 8 4 5" xfId="21479" xr:uid="{AC6FBDA1-A51C-4953-8EF0-ABF94ABDD907}"/>
    <cellStyle name="Calculation 2 8 5" xfId="794" xr:uid="{00000000-0005-0000-0000-00004B030000}"/>
    <cellStyle name="Calculation 2 8 5 2" xfId="21343" xr:uid="{00000000-0005-0000-0000-00004C030000}"/>
    <cellStyle name="Calculation 2 8 5 2 2" xfId="23060" xr:uid="{B2C1FCFB-880D-487E-A2B7-EB308456E8A8}"/>
    <cellStyle name="Calculation 2 8 5 2 2 2" xfId="25760" xr:uid="{AA1FAE6E-24A6-4300-B08F-3ECC91A50D37}"/>
    <cellStyle name="Calculation 2 8 5 2 3" xfId="24460" xr:uid="{A506B37F-AAAA-457E-A1FA-32E732B75D15}"/>
    <cellStyle name="Calculation 2 8 5 2 3 2" xfId="26652" xr:uid="{98812C62-5A23-4594-946F-1EE5FCC6B462}"/>
    <cellStyle name="Calculation 2 8 5 2 4" xfId="22205" xr:uid="{7670A5A4-3638-48AF-9C3B-D9E288A12B1A}"/>
    <cellStyle name="Calculation 2 8 5 2 5" xfId="24905" xr:uid="{9F8B1014-7730-4C13-9231-A7431DE98CEC}"/>
    <cellStyle name="Calculation 2 8 5 3" xfId="22338" xr:uid="{339B672B-2664-4002-85B1-FDAD4E7B424C}"/>
    <cellStyle name="Calculation 2 8 5 3 2" xfId="25038" xr:uid="{D753BF6F-5299-443F-928D-A6DEDE907213}"/>
    <cellStyle name="Calculation 2 8 5 4" xfId="23697" xr:uid="{0B25E556-B905-4A64-8835-1809B7662397}"/>
    <cellStyle name="Calculation 2 8 5 4 2" xfId="25895" xr:uid="{EA47307F-4FA3-4311-BF7E-054AC1E0AC47}"/>
    <cellStyle name="Calculation 2 8 5 5" xfId="21480" xr:uid="{D7101906-3021-4035-92FC-5110A8441C60}"/>
    <cellStyle name="Calculation 2 9" xfId="795" xr:uid="{00000000-0005-0000-0000-00004D030000}"/>
    <cellStyle name="Calculation 2 9 2" xfId="796" xr:uid="{00000000-0005-0000-0000-00004E030000}"/>
    <cellStyle name="Calculation 2 9 2 2" xfId="21342" xr:uid="{00000000-0005-0000-0000-00004F030000}"/>
    <cellStyle name="Calculation 2 9 2 2 2" xfId="23059" xr:uid="{F157EC59-741D-4AC8-A179-5F44D9ECA45B}"/>
    <cellStyle name="Calculation 2 9 2 2 2 2" xfId="25759" xr:uid="{7479E361-2981-4A72-BF45-36474DD261AC}"/>
    <cellStyle name="Calculation 2 9 2 2 3" xfId="24459" xr:uid="{CBCC6064-B6E9-4844-AA4B-65AF7647939C}"/>
    <cellStyle name="Calculation 2 9 2 2 3 2" xfId="26651" xr:uid="{AFDC5618-1B46-4A49-A5BC-6758C15F2B12}"/>
    <cellStyle name="Calculation 2 9 2 2 4" xfId="22204" xr:uid="{2CD3DCA5-FB3F-4F8D-963D-AC84692D79A2}"/>
    <cellStyle name="Calculation 2 9 2 2 5" xfId="24904" xr:uid="{B7D5947C-C7DC-4E92-9B41-E41D71C1FCDA}"/>
    <cellStyle name="Calculation 2 9 2 3" xfId="22339" xr:uid="{78BDC4DF-549B-4373-8F17-9BB54B825A34}"/>
    <cellStyle name="Calculation 2 9 2 3 2" xfId="25039" xr:uid="{2E4FFD97-AB05-4DF9-8A84-BDB03B1AC45D}"/>
    <cellStyle name="Calculation 2 9 2 4" xfId="23698" xr:uid="{2C77BE6E-502D-43FB-9F95-32E96F655F1E}"/>
    <cellStyle name="Calculation 2 9 2 4 2" xfId="25896" xr:uid="{392F1C41-A44A-4390-8BFE-4CC1502B651B}"/>
    <cellStyle name="Calculation 2 9 2 5" xfId="21481" xr:uid="{DB24F72F-C0E2-4D84-BBAA-808514A90770}"/>
    <cellStyle name="Calculation 2 9 3" xfId="797" xr:uid="{00000000-0005-0000-0000-000050030000}"/>
    <cellStyle name="Calculation 2 9 3 2" xfId="21341" xr:uid="{00000000-0005-0000-0000-000051030000}"/>
    <cellStyle name="Calculation 2 9 3 2 2" xfId="23058" xr:uid="{99AC548B-BEC1-4299-9689-9E0FA69FC8BA}"/>
    <cellStyle name="Calculation 2 9 3 2 2 2" xfId="25758" xr:uid="{FF89C98B-63B5-4858-AFB8-5AD7EE71FE9A}"/>
    <cellStyle name="Calculation 2 9 3 2 3" xfId="24458" xr:uid="{F69580D0-FF14-471F-88B0-94F736CE693F}"/>
    <cellStyle name="Calculation 2 9 3 2 3 2" xfId="26650" xr:uid="{2176776E-238E-49BE-9D3C-3F4A91AA24DF}"/>
    <cellStyle name="Calculation 2 9 3 2 4" xfId="22203" xr:uid="{63E1869A-B5BA-43C8-BB04-33B6EAC91FEC}"/>
    <cellStyle name="Calculation 2 9 3 2 5" xfId="24903" xr:uid="{24275CF3-EBD3-4013-958C-905240F7762E}"/>
    <cellStyle name="Calculation 2 9 3 3" xfId="22340" xr:uid="{D4F14DC5-3E27-41D3-928B-A767E4FF68BB}"/>
    <cellStyle name="Calculation 2 9 3 3 2" xfId="25040" xr:uid="{14F4A164-D999-4554-9058-9CA96380BDD7}"/>
    <cellStyle name="Calculation 2 9 3 4" xfId="23699" xr:uid="{085DA351-F0CB-4CEF-AFC3-6E4C979EF27B}"/>
    <cellStyle name="Calculation 2 9 3 4 2" xfId="25897" xr:uid="{D66820D2-C768-43E9-A4E6-C06EC97408A5}"/>
    <cellStyle name="Calculation 2 9 3 5" xfId="21482" xr:uid="{8B21BF28-9A52-4F01-8C2D-8A5CDAF98F6F}"/>
    <cellStyle name="Calculation 2 9 4" xfId="798" xr:uid="{00000000-0005-0000-0000-000052030000}"/>
    <cellStyle name="Calculation 2 9 4 2" xfId="21340" xr:uid="{00000000-0005-0000-0000-000053030000}"/>
    <cellStyle name="Calculation 2 9 4 2 2" xfId="23057" xr:uid="{CEC7576F-3456-4787-B223-589E92DE7AE7}"/>
    <cellStyle name="Calculation 2 9 4 2 2 2" xfId="25757" xr:uid="{71824C7A-84BE-4DCD-B10E-E55DEB8C634C}"/>
    <cellStyle name="Calculation 2 9 4 2 3" xfId="24457" xr:uid="{724C437C-6E55-4F53-9108-EF90C549FEFF}"/>
    <cellStyle name="Calculation 2 9 4 2 3 2" xfId="26649" xr:uid="{9E9A57CA-318B-4135-8D7D-38FE0FEF8E3D}"/>
    <cellStyle name="Calculation 2 9 4 2 4" xfId="22202" xr:uid="{45896898-B1B4-4979-A4C8-0545316901D6}"/>
    <cellStyle name="Calculation 2 9 4 2 5" xfId="24902" xr:uid="{F2B1F945-9F28-4DBB-B904-C80D53FD4368}"/>
    <cellStyle name="Calculation 2 9 4 3" xfId="22341" xr:uid="{C678309D-79C4-439F-8845-254E17AD711C}"/>
    <cellStyle name="Calculation 2 9 4 3 2" xfId="25041" xr:uid="{6F0FDC2A-EDBD-420D-847E-FC71EA6A1C2D}"/>
    <cellStyle name="Calculation 2 9 4 4" xfId="23700" xr:uid="{5821F14D-AB14-4AD9-A9E1-C219292E958E}"/>
    <cellStyle name="Calculation 2 9 4 4 2" xfId="25898" xr:uid="{F9BCC15C-11FF-4BB6-A78F-6D3C900A6C29}"/>
    <cellStyle name="Calculation 2 9 4 5" xfId="21483" xr:uid="{03225C71-9A39-4598-AD85-70F11DFAB92D}"/>
    <cellStyle name="Calculation 2 9 5" xfId="799" xr:uid="{00000000-0005-0000-0000-000054030000}"/>
    <cellStyle name="Calculation 2 9 5 2" xfId="21339" xr:uid="{00000000-0005-0000-0000-000055030000}"/>
    <cellStyle name="Calculation 2 9 5 2 2" xfId="23056" xr:uid="{29F354DB-3792-480B-AE9C-16ACEBB00806}"/>
    <cellStyle name="Calculation 2 9 5 2 2 2" xfId="25756" xr:uid="{FF4D67BB-33D4-4C3B-A8C8-D55FCB9CF796}"/>
    <cellStyle name="Calculation 2 9 5 2 3" xfId="24456" xr:uid="{0B987208-5D0C-4531-AD82-9BCBD20DA509}"/>
    <cellStyle name="Calculation 2 9 5 2 3 2" xfId="26648" xr:uid="{AF88C68A-63CD-44C4-87C9-4B93F3188577}"/>
    <cellStyle name="Calculation 2 9 5 2 4" xfId="22201" xr:uid="{D09CF921-1831-40B5-B71E-DFF58A9BCE6C}"/>
    <cellStyle name="Calculation 2 9 5 2 5" xfId="24901" xr:uid="{FF799E88-E337-4838-B54C-A84F2CC17A48}"/>
    <cellStyle name="Calculation 2 9 5 3" xfId="22342" xr:uid="{B8EBE47F-614D-44BB-9CC7-359084101AE5}"/>
    <cellStyle name="Calculation 2 9 5 3 2" xfId="25042" xr:uid="{609322C5-BC94-49A1-953E-320FAFD4FFDA}"/>
    <cellStyle name="Calculation 2 9 5 4" xfId="23701" xr:uid="{C3AD0117-C523-4F0F-9FA6-AF62D3CA5582}"/>
    <cellStyle name="Calculation 2 9 5 4 2" xfId="25899" xr:uid="{4DC0C41D-25E3-4E8F-814C-D8ABDEED69BE}"/>
    <cellStyle name="Calculation 2 9 5 5" xfId="21484" xr:uid="{613D0AAC-EF2D-4D44-80CC-F8555234225B}"/>
    <cellStyle name="Calculation 3" xfId="800" xr:uid="{00000000-0005-0000-0000-000056030000}"/>
    <cellStyle name="Calculation 3 2" xfId="801" xr:uid="{00000000-0005-0000-0000-000057030000}"/>
    <cellStyle name="Calculation 3 2 2" xfId="21337" xr:uid="{00000000-0005-0000-0000-000058030000}"/>
    <cellStyle name="Calculation 3 2 2 2" xfId="23054" xr:uid="{1D2B4659-8576-4332-864A-33FAD987A8C3}"/>
    <cellStyle name="Calculation 3 2 2 2 2" xfId="25754" xr:uid="{3DA5752A-F99D-479F-9919-36CF3D7F970F}"/>
    <cellStyle name="Calculation 3 2 2 3" xfId="24454" xr:uid="{574973D3-1AA0-40FA-9DFF-C5FAB53DB36F}"/>
    <cellStyle name="Calculation 3 2 2 3 2" xfId="26646" xr:uid="{ADE4CA2E-C7E2-4D99-93CA-E9E8302F358F}"/>
    <cellStyle name="Calculation 3 2 2 4" xfId="22199" xr:uid="{237DC216-C8F2-43D7-817F-B2E56A10DF3B}"/>
    <cellStyle name="Calculation 3 2 2 5" xfId="24899" xr:uid="{F68CB3B6-9A15-41F9-B1B8-522C43BD745A}"/>
    <cellStyle name="Calculation 3 2 3" xfId="22344" xr:uid="{7819378E-41EA-474D-90D2-E7293AA7FB40}"/>
    <cellStyle name="Calculation 3 2 3 2" xfId="25044" xr:uid="{02EA0FEE-DF44-42B9-A177-5309AA92CCBF}"/>
    <cellStyle name="Calculation 3 2 4" xfId="23703" xr:uid="{B7346801-FED8-4E22-9509-B9E174AD96FC}"/>
    <cellStyle name="Calculation 3 2 4 2" xfId="25901" xr:uid="{A1802920-752C-4127-A03C-C27117D04175}"/>
    <cellStyle name="Calculation 3 2 5" xfId="21486" xr:uid="{266F637D-457F-4DF1-BDB3-63BD3AD56BC0}"/>
    <cellStyle name="Calculation 3 3" xfId="802" xr:uid="{00000000-0005-0000-0000-000059030000}"/>
    <cellStyle name="Calculation 3 3 2" xfId="21336" xr:uid="{00000000-0005-0000-0000-00005A030000}"/>
    <cellStyle name="Calculation 3 3 2 2" xfId="23053" xr:uid="{A38E2831-75BA-4707-8B01-1438DE6711D4}"/>
    <cellStyle name="Calculation 3 3 2 2 2" xfId="25753" xr:uid="{182B18A9-0E34-4312-A94B-2357317F9A68}"/>
    <cellStyle name="Calculation 3 3 2 3" xfId="24453" xr:uid="{F43227F5-8AF8-4100-9571-759A3D615438}"/>
    <cellStyle name="Calculation 3 3 2 3 2" xfId="26645" xr:uid="{9E90766D-8D54-4100-A40B-1820289296AE}"/>
    <cellStyle name="Calculation 3 3 2 4" xfId="22198" xr:uid="{F6017DEF-4AC1-48A4-8A1D-B727968ECEAC}"/>
    <cellStyle name="Calculation 3 3 2 5" xfId="24898" xr:uid="{2D250DC2-F1DB-4329-93A1-C9FC73021A02}"/>
    <cellStyle name="Calculation 3 3 3" xfId="22345" xr:uid="{94324386-7415-4374-A4F9-9F1686359C1D}"/>
    <cellStyle name="Calculation 3 3 3 2" xfId="25045" xr:uid="{6796E932-D97D-41C2-84CF-D05D497C5553}"/>
    <cellStyle name="Calculation 3 3 4" xfId="23704" xr:uid="{86561DB2-B6B8-4A4A-B99F-E93EA1DFB893}"/>
    <cellStyle name="Calculation 3 3 4 2" xfId="25902" xr:uid="{4056544B-F200-4698-B6C5-758FF079CAEE}"/>
    <cellStyle name="Calculation 3 3 5" xfId="21487" xr:uid="{67D34A35-3D4B-4049-B92A-9401777D47D6}"/>
    <cellStyle name="Calculation 3 4" xfId="21338" xr:uid="{00000000-0005-0000-0000-00005B030000}"/>
    <cellStyle name="Calculation 3 4 2" xfId="23055" xr:uid="{586C1BAD-F9E7-4D33-BFE2-1C79944F1213}"/>
    <cellStyle name="Calculation 3 4 2 2" xfId="25755" xr:uid="{8887272E-02DA-4B8B-A51D-AFAA3E4F8C53}"/>
    <cellStyle name="Calculation 3 4 3" xfId="24455" xr:uid="{1FC9D377-6DD9-4B54-844A-4147A6DCAEB8}"/>
    <cellStyle name="Calculation 3 4 3 2" xfId="26647" xr:uid="{C6FB6736-C264-47E3-8A57-6CC22232C086}"/>
    <cellStyle name="Calculation 3 4 4" xfId="22200" xr:uid="{7E16624E-C858-400B-9A52-16C7D3F859D4}"/>
    <cellStyle name="Calculation 3 4 5" xfId="24900" xr:uid="{114DD028-61C0-4D61-B9E7-0841D44B819A}"/>
    <cellStyle name="Calculation 3 5" xfId="22343" xr:uid="{7F41CD67-16D3-4E48-85D0-DCDC01A8E49F}"/>
    <cellStyle name="Calculation 3 5 2" xfId="25043" xr:uid="{5975B55F-85A0-4158-8CEF-7E626786B2F0}"/>
    <cellStyle name="Calculation 3 6" xfId="23702" xr:uid="{A9D81874-5E07-4BB1-B918-1FA2E961D1DA}"/>
    <cellStyle name="Calculation 3 6 2" xfId="25900" xr:uid="{DD3C7408-9D58-4963-BAD5-1D2AAFC1223C}"/>
    <cellStyle name="Calculation 3 7" xfId="21485" xr:uid="{F9B1EB97-9126-4EF9-A357-109AC2E28422}"/>
    <cellStyle name="Calculation 4" xfId="803" xr:uid="{00000000-0005-0000-0000-00005C030000}"/>
    <cellStyle name="Calculation 4 2" xfId="804" xr:uid="{00000000-0005-0000-0000-00005D030000}"/>
    <cellStyle name="Calculation 4 2 2" xfId="21334" xr:uid="{00000000-0005-0000-0000-00005E030000}"/>
    <cellStyle name="Calculation 4 2 2 2" xfId="23051" xr:uid="{24302506-20F0-4C5A-ACD6-66558202CB84}"/>
    <cellStyle name="Calculation 4 2 2 2 2" xfId="25751" xr:uid="{64FB6F2D-A0A8-46F4-A116-1E604232333A}"/>
    <cellStyle name="Calculation 4 2 2 3" xfId="24451" xr:uid="{851C4F8E-E876-45AE-9E18-1C062243EAAD}"/>
    <cellStyle name="Calculation 4 2 2 3 2" xfId="26643" xr:uid="{DB964CF1-2978-4F43-B115-FBFEAEC74F3C}"/>
    <cellStyle name="Calculation 4 2 2 4" xfId="22196" xr:uid="{2C0D51B8-29D3-4AF6-BA7F-D463614C4A40}"/>
    <cellStyle name="Calculation 4 2 2 5" xfId="24896" xr:uid="{5CFE0346-6AE2-427E-B80D-3BB92D068705}"/>
    <cellStyle name="Calculation 4 2 3" xfId="22347" xr:uid="{3369C916-2356-43CA-96AA-38A58B17FEC0}"/>
    <cellStyle name="Calculation 4 2 3 2" xfId="25047" xr:uid="{EE2718BD-C9E8-48DF-AEC2-B05C21CF6C65}"/>
    <cellStyle name="Calculation 4 2 4" xfId="23706" xr:uid="{3126776B-FCD5-41D6-B558-C6542C65624F}"/>
    <cellStyle name="Calculation 4 2 4 2" xfId="25904" xr:uid="{6C3CADD2-8ACA-4A02-8A2E-F9531BE104E4}"/>
    <cellStyle name="Calculation 4 2 5" xfId="21489" xr:uid="{96A1CE55-80B4-4259-B3FC-9958D565D89F}"/>
    <cellStyle name="Calculation 4 3" xfId="805" xr:uid="{00000000-0005-0000-0000-00005F030000}"/>
    <cellStyle name="Calculation 4 3 2" xfId="21333" xr:uid="{00000000-0005-0000-0000-000060030000}"/>
    <cellStyle name="Calculation 4 3 2 2" xfId="23050" xr:uid="{115E81D4-253B-4A96-A6AB-DB01E52294DF}"/>
    <cellStyle name="Calculation 4 3 2 2 2" xfId="25750" xr:uid="{B139DCFF-BC6F-4D4D-AEC6-E398AE309506}"/>
    <cellStyle name="Calculation 4 3 2 3" xfId="24450" xr:uid="{7B98B29A-2CB0-424C-BD98-D878AF5E022C}"/>
    <cellStyle name="Calculation 4 3 2 3 2" xfId="26642" xr:uid="{9D18B164-4B83-4F49-9E85-9501EB569351}"/>
    <cellStyle name="Calculation 4 3 2 4" xfId="22195" xr:uid="{178B9EBB-8229-4244-B4CC-F25D34BFBE7F}"/>
    <cellStyle name="Calculation 4 3 2 5" xfId="24895" xr:uid="{86F43D91-BA0F-462F-BC64-6DF35070A467}"/>
    <cellStyle name="Calculation 4 3 3" xfId="22348" xr:uid="{DD4CCBEB-DCDF-43D1-A80A-65DFB67D5AE8}"/>
    <cellStyle name="Calculation 4 3 3 2" xfId="25048" xr:uid="{A5F7DA60-05B9-4269-A917-FB614A009976}"/>
    <cellStyle name="Calculation 4 3 4" xfId="23707" xr:uid="{874A834D-6D76-4DB2-8237-F5ADD5B28D2B}"/>
    <cellStyle name="Calculation 4 3 4 2" xfId="25905" xr:uid="{262ED40B-034E-43A1-8ED5-05A8D9BEF5C4}"/>
    <cellStyle name="Calculation 4 3 5" xfId="21490" xr:uid="{E274CC0B-A4AB-47FA-9C1A-0B47540FD337}"/>
    <cellStyle name="Calculation 4 4" xfId="21335" xr:uid="{00000000-0005-0000-0000-000061030000}"/>
    <cellStyle name="Calculation 4 4 2" xfId="23052" xr:uid="{52D31B8D-43C1-41DF-9FC4-2753CEE1B4EE}"/>
    <cellStyle name="Calculation 4 4 2 2" xfId="25752" xr:uid="{54872F33-F626-4215-84EF-F2C1431BA491}"/>
    <cellStyle name="Calculation 4 4 3" xfId="24452" xr:uid="{B1493031-3BC8-4A0F-ABD5-49C0ACA0F91F}"/>
    <cellStyle name="Calculation 4 4 3 2" xfId="26644" xr:uid="{3B46842E-98D3-48EF-8148-91BAEB8358ED}"/>
    <cellStyle name="Calculation 4 4 4" xfId="22197" xr:uid="{C6E495EA-E529-4269-B536-E0C50EDBC5A3}"/>
    <cellStyle name="Calculation 4 4 5" xfId="24897" xr:uid="{6A6BE38A-0E7F-48B3-85BC-348A77FCFCB5}"/>
    <cellStyle name="Calculation 4 5" xfId="22346" xr:uid="{53B4E61C-60C3-48EE-A71D-51CA74B3F1C0}"/>
    <cellStyle name="Calculation 4 5 2" xfId="25046" xr:uid="{9A1D2A50-17BB-4CE6-AAFB-A51067D09A83}"/>
    <cellStyle name="Calculation 4 6" xfId="23705" xr:uid="{6F7250D1-F6F1-43BD-BEA5-BCD30A63EDFD}"/>
    <cellStyle name="Calculation 4 6 2" xfId="25903" xr:uid="{C61137D7-6F25-4F45-BD55-4F4081D52F5C}"/>
    <cellStyle name="Calculation 4 7" xfId="21488" xr:uid="{9B772DD2-3E79-43A1-8004-ABF039231F02}"/>
    <cellStyle name="Calculation 5" xfId="806" xr:uid="{00000000-0005-0000-0000-000062030000}"/>
    <cellStyle name="Calculation 5 2" xfId="807" xr:uid="{00000000-0005-0000-0000-000063030000}"/>
    <cellStyle name="Calculation 5 2 2" xfId="21331" xr:uid="{00000000-0005-0000-0000-000064030000}"/>
    <cellStyle name="Calculation 5 2 2 2" xfId="23048" xr:uid="{C38F042B-CCCB-4D46-8447-1C8FB0976B88}"/>
    <cellStyle name="Calculation 5 2 2 2 2" xfId="25748" xr:uid="{FD0E3FF1-9F4A-4F63-B487-238D9F56EAFB}"/>
    <cellStyle name="Calculation 5 2 2 3" xfId="24448" xr:uid="{0D5D63D4-E2DB-4CF9-B898-89F1B93FE258}"/>
    <cellStyle name="Calculation 5 2 2 3 2" xfId="26640" xr:uid="{506F1248-45F3-4CA1-8814-029FE8112377}"/>
    <cellStyle name="Calculation 5 2 2 4" xfId="22193" xr:uid="{6CCECB22-1CA3-4521-8B92-64BEEC80482C}"/>
    <cellStyle name="Calculation 5 2 2 5" xfId="24893" xr:uid="{C5D5E317-3CA0-4FD2-B992-0E8E8B2F2E17}"/>
    <cellStyle name="Calculation 5 2 3" xfId="22350" xr:uid="{BE9C53E0-3796-41BC-8BF6-D0A000E0960B}"/>
    <cellStyle name="Calculation 5 2 3 2" xfId="25050" xr:uid="{70254550-A796-4235-8D4B-3A340C3B3739}"/>
    <cellStyle name="Calculation 5 2 4" xfId="23709" xr:uid="{502B1E57-A350-44C8-AC70-ECBC8DC351C7}"/>
    <cellStyle name="Calculation 5 2 4 2" xfId="25907" xr:uid="{A5A1BB1C-D9BD-4F4E-951D-5510F94B37F5}"/>
    <cellStyle name="Calculation 5 2 5" xfId="21492" xr:uid="{51DD778D-5AC3-4EC5-A7F9-D4753B54E557}"/>
    <cellStyle name="Calculation 5 3" xfId="808" xr:uid="{00000000-0005-0000-0000-000065030000}"/>
    <cellStyle name="Calculation 5 3 2" xfId="21330" xr:uid="{00000000-0005-0000-0000-000066030000}"/>
    <cellStyle name="Calculation 5 3 2 2" xfId="23047" xr:uid="{9AA2E8B6-0B5F-4A48-A976-F52C6AD655D7}"/>
    <cellStyle name="Calculation 5 3 2 2 2" xfId="25747" xr:uid="{D0251A91-2CE4-4E25-9899-235BFD2828AA}"/>
    <cellStyle name="Calculation 5 3 2 3" xfId="24447" xr:uid="{4A5BE0E1-3133-4D33-9D71-57FF08C6374E}"/>
    <cellStyle name="Calculation 5 3 2 3 2" xfId="26639" xr:uid="{1EBB3AFA-4836-44C0-B521-0C6DBD96DC8A}"/>
    <cellStyle name="Calculation 5 3 2 4" xfId="22192" xr:uid="{82F8AE7B-6B48-4436-A196-8B3D0214FB55}"/>
    <cellStyle name="Calculation 5 3 2 5" xfId="24892" xr:uid="{9AE4CF67-70B3-494A-9ABF-578C49D3BC90}"/>
    <cellStyle name="Calculation 5 3 3" xfId="22351" xr:uid="{9221C8A0-637A-44BC-B494-C8F4E19350E1}"/>
    <cellStyle name="Calculation 5 3 3 2" xfId="25051" xr:uid="{D6293145-10C7-4DB0-BF1D-431CDDB901E6}"/>
    <cellStyle name="Calculation 5 3 4" xfId="23710" xr:uid="{9B20C51C-1C90-43AA-B888-B324B710A833}"/>
    <cellStyle name="Calculation 5 3 4 2" xfId="25908" xr:uid="{8D8D5BEB-552C-4C90-AAFA-32F50F07A220}"/>
    <cellStyle name="Calculation 5 3 5" xfId="21493" xr:uid="{B314FA0C-9D38-4F4F-949A-DD70DE5301BF}"/>
    <cellStyle name="Calculation 5 4" xfId="21332" xr:uid="{00000000-0005-0000-0000-000067030000}"/>
    <cellStyle name="Calculation 5 4 2" xfId="23049" xr:uid="{E0C2EEB7-320D-4F94-8CF2-E689E113D681}"/>
    <cellStyle name="Calculation 5 4 2 2" xfId="25749" xr:uid="{F12D2575-75A8-4DCD-B2A3-DD70BEA278EE}"/>
    <cellStyle name="Calculation 5 4 3" xfId="24449" xr:uid="{9A2A57B9-F51F-41CD-B5D3-28E5C025BD2B}"/>
    <cellStyle name="Calculation 5 4 3 2" xfId="26641" xr:uid="{F044DC16-F3BC-4728-A55A-100D87E2AC1F}"/>
    <cellStyle name="Calculation 5 4 4" xfId="22194" xr:uid="{95D64D37-BD87-4D2C-82BA-79E6CBC47EE8}"/>
    <cellStyle name="Calculation 5 4 5" xfId="24894" xr:uid="{0A8B2373-E372-48E8-9761-EB37CBA5D621}"/>
    <cellStyle name="Calculation 5 5" xfId="22349" xr:uid="{52B41EDD-905E-47D6-8D6C-56DF90785641}"/>
    <cellStyle name="Calculation 5 5 2" xfId="25049" xr:uid="{B145B263-090A-4CDE-9265-842DDADEBDE2}"/>
    <cellStyle name="Calculation 5 6" xfId="23708" xr:uid="{F7483A35-9280-442B-9E56-6B0B9FE92678}"/>
    <cellStyle name="Calculation 5 6 2" xfId="25906" xr:uid="{BFEFBF8F-983A-4FAE-85A9-146B67D94F81}"/>
    <cellStyle name="Calculation 5 7" xfId="21491" xr:uid="{D3609D19-CE52-465E-821D-D3F7E80E7019}"/>
    <cellStyle name="Calculation 6" xfId="809" xr:uid="{00000000-0005-0000-0000-000068030000}"/>
    <cellStyle name="Calculation 6 2" xfId="810" xr:uid="{00000000-0005-0000-0000-000069030000}"/>
    <cellStyle name="Calculation 6 2 2" xfId="21328" xr:uid="{00000000-0005-0000-0000-00006A030000}"/>
    <cellStyle name="Calculation 6 2 2 2" xfId="23045" xr:uid="{2885444F-9175-4590-A9AA-CFEC38D530A4}"/>
    <cellStyle name="Calculation 6 2 2 2 2" xfId="25745" xr:uid="{2CCB8740-7D3F-486E-88B1-24A2AA2E4C20}"/>
    <cellStyle name="Calculation 6 2 2 3" xfId="24445" xr:uid="{F305E094-88BF-4DE7-BA10-EE3FA9F73A34}"/>
    <cellStyle name="Calculation 6 2 2 3 2" xfId="26637" xr:uid="{272C79B5-FC29-4470-8D7C-0A7959E43BE3}"/>
    <cellStyle name="Calculation 6 2 2 4" xfId="22190" xr:uid="{7B167072-1E2B-479D-AE21-A4BC86CCD6EA}"/>
    <cellStyle name="Calculation 6 2 2 5" xfId="24890" xr:uid="{CDECAA5C-EE09-4C55-9452-13BBD667405A}"/>
    <cellStyle name="Calculation 6 2 3" xfId="22353" xr:uid="{F20091E8-067D-4E34-9C54-76270CB6F328}"/>
    <cellStyle name="Calculation 6 2 3 2" xfId="25053" xr:uid="{FBBEE83F-E2A9-4539-8B0B-9DD8DC078A9B}"/>
    <cellStyle name="Calculation 6 2 4" xfId="23712" xr:uid="{765503A9-D2BA-477C-A57D-C12602A6B54B}"/>
    <cellStyle name="Calculation 6 2 4 2" xfId="25910" xr:uid="{E62733CD-0D5B-4F4A-8FAB-E2ED8ED44A0B}"/>
    <cellStyle name="Calculation 6 2 5" xfId="21495" xr:uid="{EE567AF5-AFAA-4303-8928-BD6346244F96}"/>
    <cellStyle name="Calculation 6 3" xfId="811" xr:uid="{00000000-0005-0000-0000-00006B030000}"/>
    <cellStyle name="Calculation 6 3 2" xfId="21327" xr:uid="{00000000-0005-0000-0000-00006C030000}"/>
    <cellStyle name="Calculation 6 3 2 2" xfId="23044" xr:uid="{BD602D71-1ED3-4801-A6EE-F8D8F2BC8EB8}"/>
    <cellStyle name="Calculation 6 3 2 2 2" xfId="25744" xr:uid="{7AC5725E-24D0-42A3-AB3B-1A43EC8D6382}"/>
    <cellStyle name="Calculation 6 3 2 3" xfId="24444" xr:uid="{174C9BD6-C736-4F3E-A666-6BA074E1E0E4}"/>
    <cellStyle name="Calculation 6 3 2 3 2" xfId="26636" xr:uid="{FC0EEAC2-AA46-40F6-AB32-993563410076}"/>
    <cellStyle name="Calculation 6 3 2 4" xfId="22189" xr:uid="{893E6A8C-0EE7-4399-AD1C-4A9E149C7847}"/>
    <cellStyle name="Calculation 6 3 2 5" xfId="24889" xr:uid="{01F701C0-2E1D-4D6A-AD3A-11EE82D1FA9D}"/>
    <cellStyle name="Calculation 6 3 3" xfId="22354" xr:uid="{08A9A258-A625-44BE-9C34-C292D72EBE73}"/>
    <cellStyle name="Calculation 6 3 3 2" xfId="25054" xr:uid="{05FA940A-04CB-4E18-B5A0-7AEFF385F0CB}"/>
    <cellStyle name="Calculation 6 3 4" xfId="23713" xr:uid="{31722886-E9BD-469B-9957-1EFB022ED28D}"/>
    <cellStyle name="Calculation 6 3 4 2" xfId="25911" xr:uid="{F2D3655F-0478-493E-8D4E-81CBD85C08FD}"/>
    <cellStyle name="Calculation 6 3 5" xfId="21496" xr:uid="{F8632555-322A-4A6E-8BA5-C9D8D0828CCA}"/>
    <cellStyle name="Calculation 6 4" xfId="21329" xr:uid="{00000000-0005-0000-0000-00006D030000}"/>
    <cellStyle name="Calculation 6 4 2" xfId="23046" xr:uid="{7AFBC171-DAEA-487E-BDC4-9225FAFEB956}"/>
    <cellStyle name="Calculation 6 4 2 2" xfId="25746" xr:uid="{1C43B3A8-EFBD-4045-938C-9B91FAAA1CB3}"/>
    <cellStyle name="Calculation 6 4 3" xfId="24446" xr:uid="{72AB95F7-9A82-44E8-9B78-09EBF8D4B409}"/>
    <cellStyle name="Calculation 6 4 3 2" xfId="26638" xr:uid="{C7A95EEF-EC5B-4BF6-81FE-2FD4A9B68304}"/>
    <cellStyle name="Calculation 6 4 4" xfId="22191" xr:uid="{0A6C6BA4-0ECE-4CDD-AD65-8FD4F5010C8C}"/>
    <cellStyle name="Calculation 6 4 5" xfId="24891" xr:uid="{43B8BB9A-00AD-49B6-943B-206F15B7F9E6}"/>
    <cellStyle name="Calculation 6 5" xfId="22352" xr:uid="{0B32C243-9244-429B-8B54-A77FFF9DA36A}"/>
    <cellStyle name="Calculation 6 5 2" xfId="25052" xr:uid="{D59B5BE3-4F5C-4D5C-8E61-E186D2BBDA68}"/>
    <cellStyle name="Calculation 6 6" xfId="23711" xr:uid="{E7C3C64B-3222-4A30-A3FD-E64ABDB1FF30}"/>
    <cellStyle name="Calculation 6 6 2" xfId="25909" xr:uid="{565B177A-0C8E-4D7F-8B56-3854CBA72C7E}"/>
    <cellStyle name="Calculation 6 7" xfId="21494" xr:uid="{9D45D1D1-3D2A-4511-8967-2CCE1D2641BD}"/>
    <cellStyle name="Calculation 7" xfId="812" xr:uid="{00000000-0005-0000-0000-00006E030000}"/>
    <cellStyle name="Calculation 7 2" xfId="21326" xr:uid="{00000000-0005-0000-0000-00006F030000}"/>
    <cellStyle name="Calculation 7 2 2" xfId="23043" xr:uid="{E421128B-08C7-422D-BB1F-B263386B7B30}"/>
    <cellStyle name="Calculation 7 2 2 2" xfId="25743" xr:uid="{A57B242E-78A8-4C0A-998B-3C4A677E1DD8}"/>
    <cellStyle name="Calculation 7 2 3" xfId="24443" xr:uid="{4D399E83-2F7E-46C0-90D7-24CE1005AE53}"/>
    <cellStyle name="Calculation 7 2 3 2" xfId="26635" xr:uid="{05586DB9-5ACA-4086-8A1A-900A2972ED4E}"/>
    <cellStyle name="Calculation 7 2 4" xfId="22188" xr:uid="{550808AA-DBC1-438A-8B1C-B83B2C9835D0}"/>
    <cellStyle name="Calculation 7 2 5" xfId="24888" xr:uid="{D035289E-A981-440B-ABA8-819DF9537327}"/>
    <cellStyle name="Calculation 7 3" xfId="22355" xr:uid="{1DC3BB05-C8AB-4DB4-B1B7-872D19677043}"/>
    <cellStyle name="Calculation 7 3 2" xfId="25055" xr:uid="{EFE0C4CE-AA67-4421-BEF4-C63E71C408AB}"/>
    <cellStyle name="Calculation 7 4" xfId="23714" xr:uid="{912890D5-70DE-41B1-8B61-229B53ED2C8A}"/>
    <cellStyle name="Calculation 7 4 2" xfId="25912" xr:uid="{841C0BA0-83D2-4858-A7A5-89B1362B13AD}"/>
    <cellStyle name="Calculation 7 5" xfId="21497" xr:uid="{C9C97CB6-1B49-4352-8ADD-027231A52C5C}"/>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15" xfId="23128" xr:uid="{A4922CDC-C228-434C-8509-961175847796}"/>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2 5" xfId="23193" xr:uid="{65E63000-A4EE-4DED-829F-F612D8494911}"/>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4 4" xfId="23198" xr:uid="{2C965CAD-61A9-4E9C-8EE2-903759B9981C}"/>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11" xfId="23131" xr:uid="{AB498187-1B58-4EC6-84BA-BD841A5317B5}"/>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17" xfId="23130" xr:uid="{BF515AD4-EDF0-466B-B99A-312674EBB623}"/>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 7" xfId="23195" xr:uid="{78BC0953-7137-40DE-8FD0-DDD99E1A162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85" xfId="23133" xr:uid="{67EEB367-13DA-457D-A643-6F63D43D277A}"/>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 5" xfId="23134" xr:uid="{F351F16E-0590-48DA-B963-B0CA59B25D9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 6" xfId="23135" xr:uid="{FC9256CE-2E1E-4109-A65C-B87AA1E53A36}"/>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 5" xfId="23136" xr:uid="{205B25D1-4E48-4488-BCAF-D99304DD141F}"/>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12" xfId="23137" xr:uid="{386B1651-DAFA-4838-B929-4A7E23CD526E}"/>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omma0 - Style3 2" xfId="23138" xr:uid="{58BF0ADB-C226-43C1-89E7-1617D55B5152}"/>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3 3" xfId="23139" xr:uid="{2168015A-FA70-4E66-9991-E1F89251C14D}"/>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LTA 8" xfId="23140" xr:uid="{42987C7C-A1B7-4480-8F4B-5B82264DF1CB}"/>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2 2" xfId="23142" xr:uid="{F2A411AD-379A-4219-AEE1-EDCAA3B5E809}"/>
    <cellStyle name="Euro 2 3" xfId="23192" xr:uid="{2BF9E45F-39E8-4B31-B6E7-422853974D51}"/>
    <cellStyle name="Euro 3" xfId="9155" xr:uid="{00000000-0005-0000-0000-00000B240000}"/>
    <cellStyle name="Euro 4" xfId="23141" xr:uid="{EF2D7B3C-7CEA-4E3C-926D-19D4A68364F9}"/>
    <cellStyle name="Euro 5" xfId="23132" xr:uid="{E281EE33-7829-477C-9558-F328CD76C5B7}"/>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2 2" xfId="23144" xr:uid="{51E51388-22DF-42AA-948E-7FA9B6B82887}"/>
    <cellStyle name="Flag 2 3" xfId="23199" xr:uid="{93C1E6B3-D1D0-4123-A73E-8E89317C279C}"/>
    <cellStyle name="Flag 3" xfId="9184" xr:uid="{00000000-0005-0000-0000-000028240000}"/>
    <cellStyle name="Flag 4" xfId="23143" xr:uid="{87C07D48-41D6-4848-BA05-5A88CB7DBAF8}"/>
    <cellStyle name="Gia's" xfId="9185" xr:uid="{00000000-0005-0000-0000-000029240000}"/>
    <cellStyle name="Gia's 10" xfId="9186" xr:uid="{00000000-0005-0000-0000-00002A240000}"/>
    <cellStyle name="Gia's 10 2" xfId="21324" xr:uid="{00000000-0005-0000-0000-00002B240000}"/>
    <cellStyle name="Gia's 10 2 2" xfId="24441" xr:uid="{C5F8EE19-6989-4701-A226-53459A15A0E3}"/>
    <cellStyle name="Gia's 10 2 2 2" xfId="26633" xr:uid="{7AA27A06-4553-4959-A029-CA22069D6E68}"/>
    <cellStyle name="Gia's 10 3" xfId="23716" xr:uid="{D20736BD-52D1-4D82-8202-4B5682886341}"/>
    <cellStyle name="Gia's 10 3 2" xfId="25914" xr:uid="{E95CD5ED-55D6-48BE-92D2-C90FFBD66F7C}"/>
    <cellStyle name="Gia's 11" xfId="21325" xr:uid="{00000000-0005-0000-0000-00002C240000}"/>
    <cellStyle name="Gia's 11 2" xfId="24442" xr:uid="{918C361C-6608-4B5B-8334-69EE5D80B0C8}"/>
    <cellStyle name="Gia's 11 2 2" xfId="26634" xr:uid="{063B9586-AB89-47C2-B648-F59ECC15C102}"/>
    <cellStyle name="Gia's 12" xfId="23145" xr:uid="{F598179D-D766-4F53-A795-D29F5818D929}"/>
    <cellStyle name="Gia's 12 2" xfId="24527" xr:uid="{17EEE5F0-7307-4026-AA46-6687FEF369D1}"/>
    <cellStyle name="Gia's 12 2 2" xfId="26719" xr:uid="{74C147E3-DE03-49B1-85F3-A1E8A9F018FC}"/>
    <cellStyle name="Gia's 13" xfId="23200" xr:uid="{34DFDFAF-6CBA-4591-9D3F-51AFD7457B2C}"/>
    <cellStyle name="Gia's 13 2" xfId="24541" xr:uid="{85C6631A-C778-4E5B-BF38-8CE2313C0D43}"/>
    <cellStyle name="Gia's 13 2 2" xfId="26732" xr:uid="{7A9FF343-3FF9-4B02-BEDA-068ED9E3D2D0}"/>
    <cellStyle name="Gia's 14" xfId="23715" xr:uid="{8FEE76D6-9CC3-4986-B84E-D59A1556ECF4}"/>
    <cellStyle name="Gia's 14 2" xfId="25913" xr:uid="{08193552-2437-4C20-B24B-323868CDE961}"/>
    <cellStyle name="Gia's 2" xfId="9187" xr:uid="{00000000-0005-0000-0000-00002D240000}"/>
    <cellStyle name="Gia's 2 2" xfId="21323" xr:uid="{00000000-0005-0000-0000-00002E240000}"/>
    <cellStyle name="Gia's 2 2 2" xfId="24440" xr:uid="{2CDCEF73-FA00-4A69-87DA-8F3900EFA512}"/>
    <cellStyle name="Gia's 2 2 2 2" xfId="26632" xr:uid="{C1679624-6A6D-4872-84C7-647081A133A7}"/>
    <cellStyle name="Gia's 2 3" xfId="23717" xr:uid="{202CB018-1864-4A66-8D27-AC00C3F8CF5D}"/>
    <cellStyle name="Gia's 2 3 2" xfId="25915" xr:uid="{181F4D1D-5691-48AB-8747-2E0E73C6F1BA}"/>
    <cellStyle name="Gia's 3" xfId="9188" xr:uid="{00000000-0005-0000-0000-00002F240000}"/>
    <cellStyle name="Gia's 3 2" xfId="21322" xr:uid="{00000000-0005-0000-0000-000030240000}"/>
    <cellStyle name="Gia's 3 2 2" xfId="24439" xr:uid="{274844A8-E548-42ED-AB02-30CCDE431DCB}"/>
    <cellStyle name="Gia's 3 2 2 2" xfId="26631" xr:uid="{A427CA76-3255-4835-911E-3629B36BC558}"/>
    <cellStyle name="Gia's 3 3" xfId="23718" xr:uid="{5C47E22E-DB4E-4F3D-854A-0B0CB71BC8C8}"/>
    <cellStyle name="Gia's 3 3 2" xfId="25916" xr:uid="{5BB51051-DFC3-4FE1-81F3-8041BFC101C1}"/>
    <cellStyle name="Gia's 4" xfId="9189" xr:uid="{00000000-0005-0000-0000-000031240000}"/>
    <cellStyle name="Gia's 4 2" xfId="21321" xr:uid="{00000000-0005-0000-0000-000032240000}"/>
    <cellStyle name="Gia's 4 2 2" xfId="24438" xr:uid="{08FA8AF4-9CD1-4044-A5DC-4761382C36B7}"/>
    <cellStyle name="Gia's 4 2 2 2" xfId="26630" xr:uid="{9FA95A0B-47CD-43A5-93EC-475628ADD120}"/>
    <cellStyle name="Gia's 4 3" xfId="23719" xr:uid="{39EF296F-526F-497C-9B7B-1E9E64D660BE}"/>
    <cellStyle name="Gia's 4 3 2" xfId="25917" xr:uid="{17D9F3F9-3241-4A0D-9A9C-D496F917A147}"/>
    <cellStyle name="Gia's 5" xfId="9190" xr:uid="{00000000-0005-0000-0000-000033240000}"/>
    <cellStyle name="Gia's 5 2" xfId="21320" xr:uid="{00000000-0005-0000-0000-000034240000}"/>
    <cellStyle name="Gia's 5 2 2" xfId="24437" xr:uid="{96B13BB7-0873-4F44-9DB9-670FBCBBF1EA}"/>
    <cellStyle name="Gia's 5 2 2 2" xfId="26629" xr:uid="{E0079557-FB70-4363-B662-147E7D4AB456}"/>
    <cellStyle name="Gia's 5 3" xfId="23720" xr:uid="{F4C05AC5-EE3A-44FB-99C2-53B891E49B97}"/>
    <cellStyle name="Gia's 5 3 2" xfId="25918" xr:uid="{14151EF6-2832-4C51-A092-849199B2C01B}"/>
    <cellStyle name="Gia's 6" xfId="9191" xr:uid="{00000000-0005-0000-0000-000035240000}"/>
    <cellStyle name="Gia's 6 2" xfId="21319" xr:uid="{00000000-0005-0000-0000-000036240000}"/>
    <cellStyle name="Gia's 6 2 2" xfId="24436" xr:uid="{D8ACF72D-FAC6-46F7-BAAF-24DBDDF8C18B}"/>
    <cellStyle name="Gia's 6 2 2 2" xfId="26628" xr:uid="{6E1BFF83-D464-4354-9BD9-AC4B950CE785}"/>
    <cellStyle name="Gia's 6 3" xfId="23721" xr:uid="{0B2AADD0-CB31-49AD-A9CA-494EF6E4F2F3}"/>
    <cellStyle name="Gia's 6 3 2" xfId="25919" xr:uid="{1A596580-4DC3-4CAF-BFEF-3FFAE7A4DE77}"/>
    <cellStyle name="Gia's 7" xfId="9192" xr:uid="{00000000-0005-0000-0000-000037240000}"/>
    <cellStyle name="Gia's 7 2" xfId="21318" xr:uid="{00000000-0005-0000-0000-000038240000}"/>
    <cellStyle name="Gia's 7 2 2" xfId="24435" xr:uid="{1ABA9C7A-A9CC-4BEC-8663-6F26B8FB6D96}"/>
    <cellStyle name="Gia's 7 2 2 2" xfId="26627" xr:uid="{75DDA2D7-4F20-40C8-B0E4-3A3C7C1C8C36}"/>
    <cellStyle name="Gia's 7 3" xfId="23722" xr:uid="{689CD043-5FF6-4817-802D-174894A76369}"/>
    <cellStyle name="Gia's 7 3 2" xfId="25920" xr:uid="{E3EB5173-5CAD-4140-91B1-07A00E7DBCAA}"/>
    <cellStyle name="Gia's 8" xfId="9193" xr:uid="{00000000-0005-0000-0000-000039240000}"/>
    <cellStyle name="Gia's 8 2" xfId="21317" xr:uid="{00000000-0005-0000-0000-00003A240000}"/>
    <cellStyle name="Gia's 8 2 2" xfId="24434" xr:uid="{A37ACE7B-7093-4D47-980E-B529170A5F74}"/>
    <cellStyle name="Gia's 8 2 2 2" xfId="26626" xr:uid="{D7010EC2-6358-47B8-BC14-3A0409E607FC}"/>
    <cellStyle name="Gia's 8 3" xfId="23723" xr:uid="{7911D5F1-F3A9-44C0-B796-7E94C541C73D}"/>
    <cellStyle name="Gia's 8 3 2" xfId="25921" xr:uid="{D6E5124E-09B7-494C-A967-B6878EE5B119}"/>
    <cellStyle name="Gia's 9" xfId="9194" xr:uid="{00000000-0005-0000-0000-00003B240000}"/>
    <cellStyle name="Gia's 9 2" xfId="21316" xr:uid="{00000000-0005-0000-0000-00003C240000}"/>
    <cellStyle name="Gia's 9 2 2" xfId="24433" xr:uid="{5630F24C-8B5E-4298-8D21-81AF55763FA5}"/>
    <cellStyle name="Gia's 9 2 2 2" xfId="26625" xr:uid="{C02544B7-CF26-44DD-8DAA-E26E6333FFEB}"/>
    <cellStyle name="Gia's 9 3" xfId="23724" xr:uid="{C8E7B8C9-91AB-40D4-AEED-0E1E8661FE66}"/>
    <cellStyle name="Gia's 9 3 2" xfId="25922" xr:uid="{8B15C6CA-D7ED-4CE5-BEE3-91D95B9D416B}"/>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greyed 2 2" xfId="24432" xr:uid="{AED35AC8-5A88-4324-AC68-EB57A4CA4259}"/>
    <cellStyle name="greyed 2 2 2" xfId="26624" xr:uid="{D2DB7401-4906-4B3F-A416-FCCD2FDD2113}"/>
    <cellStyle name="greyed 3" xfId="23146" xr:uid="{411F412B-E0F2-4405-9FE6-E326363766F9}"/>
    <cellStyle name="greyed 3 2" xfId="24528" xr:uid="{CEF28EA2-344C-4A50-B39B-FB23404FB799}"/>
    <cellStyle name="greyed 3 2 2" xfId="26720" xr:uid="{316C8168-7E5C-4B42-90EC-A95C949AEDDB}"/>
    <cellStyle name="greyed 4" xfId="23182" xr:uid="{82E87A7B-AED4-4984-B9B2-D6A79555B906}"/>
    <cellStyle name="greyed 4 2" xfId="24537" xr:uid="{8B3AC823-8BDE-40EE-B375-C140D01593A8}"/>
    <cellStyle name="greyed 4 2 2" xfId="26728" xr:uid="{7A94D1C3-83F1-4ADB-B5B5-01F78BC5CCE6}"/>
    <cellStyle name="greyed 5" xfId="23725" xr:uid="{2003BA2F-2A3E-408D-8E62-B5354A2AA9E9}"/>
    <cellStyle name="greyed 5 2" xfId="25923" xr:uid="{ECB634EC-40A7-4A62-A756-572EB8950E65}"/>
    <cellStyle name="Header1" xfId="9222" xr:uid="{00000000-0005-0000-0000-000059240000}"/>
    <cellStyle name="Header1 2" xfId="9223" xr:uid="{00000000-0005-0000-0000-00005A240000}"/>
    <cellStyle name="Header1 3" xfId="9224" xr:uid="{00000000-0005-0000-0000-00005B240000}"/>
    <cellStyle name="Header1 4" xfId="23147" xr:uid="{2F3AFB27-1923-4580-AB16-ABE74B24FE81}"/>
    <cellStyle name="Header2" xfId="9225" xr:uid="{00000000-0005-0000-0000-00005C240000}"/>
    <cellStyle name="Header2 2" xfId="9226" xr:uid="{00000000-0005-0000-0000-00005D240000}"/>
    <cellStyle name="Header2 2 2" xfId="21313" xr:uid="{00000000-0005-0000-0000-00005E240000}"/>
    <cellStyle name="Header2 2 2 2" xfId="23041" xr:uid="{541B40F7-C5E1-4D28-A9E4-E2C7FCC03AA6}"/>
    <cellStyle name="Header2 2 2 2 2" xfId="25741" xr:uid="{0C833BC3-3DE9-4BA0-8467-BFFBDDB4DA03}"/>
    <cellStyle name="Header2 2 2 3" xfId="24430" xr:uid="{C5E0A8BA-5D48-4A7C-8BE5-E8CD9C48175C}"/>
    <cellStyle name="Header2 2 2 4" xfId="22186" xr:uid="{0E225768-22C6-405D-9A8E-3CC8E9B55023}"/>
    <cellStyle name="Header2 2 2 5" xfId="24886" xr:uid="{C1027051-3D46-4998-8ED9-E542475CA3BA}"/>
    <cellStyle name="Header2 2 3" xfId="23727" xr:uid="{658E8D9A-A236-45E2-94B1-1924B8163BC9}"/>
    <cellStyle name="Header2 2 4" xfId="21583" xr:uid="{B9990105-5CD6-464E-BFCA-E863ADF76610}"/>
    <cellStyle name="Header2 3" xfId="9227" xr:uid="{00000000-0005-0000-0000-00005F240000}"/>
    <cellStyle name="Header2 3 2" xfId="21312" xr:uid="{00000000-0005-0000-0000-000060240000}"/>
    <cellStyle name="Header2 3 2 2" xfId="23040" xr:uid="{96752C87-DD26-484B-AFCA-6F10EF9FDC95}"/>
    <cellStyle name="Header2 3 2 2 2" xfId="25740" xr:uid="{707BCE94-B0D6-4DDD-8756-86FB87E1C3C6}"/>
    <cellStyle name="Header2 3 2 3" xfId="24429" xr:uid="{A06DB805-08B8-4468-AD6F-51F45B8EC4BA}"/>
    <cellStyle name="Header2 3 2 4" xfId="22185" xr:uid="{4213F0D6-16F0-4C77-8ADB-1143FB24B8BE}"/>
    <cellStyle name="Header2 3 2 5" xfId="24885" xr:uid="{374E1580-28FC-46F6-94D3-5D61AA60F651}"/>
    <cellStyle name="Header2 3 3" xfId="23728" xr:uid="{5C922F0C-3CC3-4ADD-9844-F8ABEDD0E257}"/>
    <cellStyle name="Header2 3 4" xfId="21582" xr:uid="{D2A4506C-A81B-4707-8EA2-E265D421F8E5}"/>
    <cellStyle name="Header2 4" xfId="21314" xr:uid="{00000000-0005-0000-0000-000061240000}"/>
    <cellStyle name="Header2 4 2" xfId="23042" xr:uid="{1C020783-B799-4E65-B64C-5E019C4E1114}"/>
    <cellStyle name="Header2 4 2 2" xfId="25742" xr:uid="{0C73255E-43E2-4150-A4C6-1F17094C147B}"/>
    <cellStyle name="Header2 4 3" xfId="24431" xr:uid="{A34F24A1-05FB-406E-AA6C-6A5A327DDE62}"/>
    <cellStyle name="Header2 4 4" xfId="22187" xr:uid="{DC6390AC-26D2-443A-B97C-D4EB35D2E112}"/>
    <cellStyle name="Header2 4 5" xfId="24887" xr:uid="{EABFFF49-9EF4-47FC-AEDB-0EF4AA677D6D}"/>
    <cellStyle name="Header2 5" xfId="23148" xr:uid="{41DAA4A6-7537-4AE4-9173-65B03E6F7465}"/>
    <cellStyle name="Header2 5 2" xfId="24529" xr:uid="{CE1BB03B-CD88-44F4-A53C-B6E4BE1AEE20}"/>
    <cellStyle name="Header2 5 3" xfId="25827" xr:uid="{1397B952-3888-47AF-8607-87579C328373}"/>
    <cellStyle name="Header2 6" xfId="23201" xr:uid="{DACB32C5-B2E5-43A8-AB94-699FA6A079AD}"/>
    <cellStyle name="Header2 6 2" xfId="24542" xr:uid="{22E2126C-BDE4-47E6-B0EE-57FD14ACB907}"/>
    <cellStyle name="Header2 6 3" xfId="25828" xr:uid="{D744B01D-5480-4A87-8440-92C6642163DA}"/>
    <cellStyle name="Header2 7" xfId="23726" xr:uid="{04AF770F-A245-467D-A533-DC69C28F2C28}"/>
    <cellStyle name="Header2 8" xfId="21584" xr:uid="{DAC3A7A7-178D-4893-A367-89E620336145}"/>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1 4" xfId="23149" xr:uid="{7202339A-6F31-4727-A879-5DB5A6A012EE}"/>
    <cellStyle name="Heading1 5" xfId="23202" xr:uid="{4DE0B198-1369-4150-AD26-02EDF23D5E2B}"/>
    <cellStyle name="Heading2" xfId="9307" xr:uid="{00000000-0005-0000-0000-0000B1240000}"/>
    <cellStyle name="Heading2 2" xfId="9308" xr:uid="{00000000-0005-0000-0000-0000B2240000}"/>
    <cellStyle name="Heading2 3" xfId="9309" xr:uid="{00000000-0005-0000-0000-0000B3240000}"/>
    <cellStyle name="Heading2 4" xfId="23150" xr:uid="{0F2CB4F5-FF18-43C9-A3E9-C7CB013F7266}"/>
    <cellStyle name="Heading2 5" xfId="23203" xr:uid="{8366847E-064B-4EF2-9799-75FC4F13E7EF}"/>
    <cellStyle name="Heading3" xfId="9310" xr:uid="{00000000-0005-0000-0000-0000B4240000}"/>
    <cellStyle name="Heading3 2" xfId="9311" xr:uid="{00000000-0005-0000-0000-0000B5240000}"/>
    <cellStyle name="Heading3 3" xfId="9312" xr:uid="{00000000-0005-0000-0000-0000B6240000}"/>
    <cellStyle name="Heading3 4" xfId="23151" xr:uid="{B9EEDE82-1058-4A1E-A198-4AA4D61CB7D1}"/>
    <cellStyle name="Heading3 5" xfId="23204" xr:uid="{269489BE-369C-4254-84AE-998F8DEEB9FB}"/>
    <cellStyle name="Heading4" xfId="9313" xr:uid="{00000000-0005-0000-0000-0000B7240000}"/>
    <cellStyle name="Heading4 2" xfId="9314" xr:uid="{00000000-0005-0000-0000-0000B8240000}"/>
    <cellStyle name="Heading4 3" xfId="9315" xr:uid="{00000000-0005-0000-0000-0000B9240000}"/>
    <cellStyle name="Heading4 4" xfId="23152" xr:uid="{F0897EE5-D3DC-4D1A-8A02-5F8B205C7B4A}"/>
    <cellStyle name="Heading4 5" xfId="23205" xr:uid="{98273F60-953B-4C8D-8E19-8BB9EFE6A35D}"/>
    <cellStyle name="Heading5" xfId="9316" xr:uid="{00000000-0005-0000-0000-0000BA240000}"/>
    <cellStyle name="Heading5 2" xfId="9317" xr:uid="{00000000-0005-0000-0000-0000BB240000}"/>
    <cellStyle name="Heading5 3" xfId="9318" xr:uid="{00000000-0005-0000-0000-0000BC240000}"/>
    <cellStyle name="Heading5 4" xfId="23153" xr:uid="{9A1A964C-F8CB-458C-B61E-1BFC4A8F4EF7}"/>
    <cellStyle name="Heading5 5" xfId="23206" xr:uid="{744BDC48-3C19-4CD8-8CA3-2B6B19D69408}"/>
    <cellStyle name="Heading6" xfId="9319" xr:uid="{00000000-0005-0000-0000-0000BD240000}"/>
    <cellStyle name="Heading6 2" xfId="9320" xr:uid="{00000000-0005-0000-0000-0000BE240000}"/>
    <cellStyle name="Heading6 3" xfId="9321" xr:uid="{00000000-0005-0000-0000-0000BF240000}"/>
    <cellStyle name="Heading6 4" xfId="23154" xr:uid="{10C1BC4B-58CF-4647-9F3A-AB76061E5C11}"/>
    <cellStyle name="Heading6 5" xfId="23207" xr:uid="{3C418C95-BB2E-4F9A-9776-FB86C160D185}"/>
    <cellStyle name="HeadingTable" xfId="9322" xr:uid="{00000000-0005-0000-0000-0000C0240000}"/>
    <cellStyle name="HeadingTable 2" xfId="21311" xr:uid="{00000000-0005-0000-0000-0000C1240000}"/>
    <cellStyle name="HeadingTable 2 2" xfId="24428" xr:uid="{010A698D-09D6-4FAF-98FE-B2BB13210DA6}"/>
    <cellStyle name="HeadingTable 2 2 2" xfId="26623" xr:uid="{9174BB7E-0352-475E-928B-C6DB4789E399}"/>
    <cellStyle name="HeadingTable 3" xfId="23155" xr:uid="{7655A417-6829-4AAE-85BF-C9C48E62B2B8}"/>
    <cellStyle name="HeadingTable 3 2" xfId="24530" xr:uid="{C9CABDEE-D271-41B7-A873-C2E317700AF7}"/>
    <cellStyle name="HeadingTable 3 2 2" xfId="26721" xr:uid="{9A5C9E7D-8FFA-47EE-B1A2-55FF2CC1083D}"/>
    <cellStyle name="HeadingTable 4" xfId="23183" xr:uid="{508EB7F6-EDF3-465D-91A5-60AC20350A66}"/>
    <cellStyle name="HeadingTable 4 2" xfId="24538" xr:uid="{DC95E07C-3B90-4EB0-BC81-28217D22FC39}"/>
    <cellStyle name="HeadingTable 4 2 2" xfId="26729" xr:uid="{12C6329C-554F-417D-A36E-98BF6E8988E1}"/>
    <cellStyle name="HeadingTable 5" xfId="23729" xr:uid="{C69FFA15-99FF-4F79-B5E4-11AF01F9BD6A}"/>
    <cellStyle name="HeadingTable 5 2" xfId="25924" xr:uid="{99094947-A6D3-4B81-A9C8-6F6BD825FE47}"/>
    <cellStyle name="highlightExposure" xfId="9323" xr:uid="{00000000-0005-0000-0000-0000C2240000}"/>
    <cellStyle name="highlightExposure 2" xfId="21310" xr:uid="{00000000-0005-0000-0000-0000C3240000}"/>
    <cellStyle name="highlightExposure 2 2" xfId="24427" xr:uid="{91B0AAB6-D9C1-4E36-BD41-94DDC0B58307}"/>
    <cellStyle name="highlightExposure 2 2 2" xfId="26622" xr:uid="{0D779F71-C82D-49EB-A6BC-007517C12DB8}"/>
    <cellStyle name="highlightExposure 3" xfId="23156" xr:uid="{414171C8-C34E-4DAF-B358-8399B511CFEE}"/>
    <cellStyle name="highlightExposure 3 2" xfId="24531" xr:uid="{81F8E809-99BC-4CDB-9F97-CB026C615611}"/>
    <cellStyle name="highlightExposure 3 2 2" xfId="26722" xr:uid="{75B75E47-2D5C-4155-8574-876630E5BAF1}"/>
    <cellStyle name="highlightExposure 4" xfId="23730" xr:uid="{DDE0EDD8-5341-495E-B0D4-DE1543601EE8}"/>
    <cellStyle name="highlightExposure 4 2" xfId="25925" xr:uid="{2DDCF659-AB5D-4842-AA60-7DDF5857A735}"/>
    <cellStyle name="highlightPercentage" xfId="9324" xr:uid="{00000000-0005-0000-0000-0000C4240000}"/>
    <cellStyle name="highlightPercentage 2" xfId="21309" xr:uid="{00000000-0005-0000-0000-0000C5240000}"/>
    <cellStyle name="highlightPercentage 2 2" xfId="24426" xr:uid="{08F3B0CA-D41E-4BBB-B4FE-4B2C0AE05402}"/>
    <cellStyle name="highlightPercentage 2 2 2" xfId="26621" xr:uid="{0F4169BA-B15D-4D8D-9C56-F451DF7AA3E9}"/>
    <cellStyle name="highlightPercentage 3" xfId="23157" xr:uid="{9264C900-92B7-4528-BBF8-0BF2C0A026A7}"/>
    <cellStyle name="highlightPercentage 3 2" xfId="24532" xr:uid="{7732876F-B32D-4058-9909-3DE88E63A64A}"/>
    <cellStyle name="highlightPercentage 3 2 2" xfId="26723" xr:uid="{9F254608-4281-45AC-900B-211A61A7228C}"/>
    <cellStyle name="highlightPercentage 4" xfId="23731" xr:uid="{7B02DB88-11CD-40A0-9596-426A0129D285}"/>
    <cellStyle name="highlightPercentage 4 2" xfId="25926" xr:uid="{1323D73E-3C3E-46EE-8413-A724D4658FB9}"/>
    <cellStyle name="highlightText" xfId="9325" xr:uid="{00000000-0005-0000-0000-0000C6240000}"/>
    <cellStyle name="highlightText 2" xfId="21308" xr:uid="{00000000-0005-0000-0000-0000C7240000}"/>
    <cellStyle name="highlightText 2 2" xfId="24425" xr:uid="{017C475B-75A0-4FCF-AD0B-7C2341EE5EB5}"/>
    <cellStyle name="highlightText 2 2 2" xfId="26620" xr:uid="{ADD0DBCB-C652-4DC8-A0B0-156244DCD042}"/>
    <cellStyle name="highlightText 3" xfId="23158" xr:uid="{64292926-0EB7-48C0-973E-50E2B088F4DC}"/>
    <cellStyle name="highlightText 3 2" xfId="24533" xr:uid="{D836CABD-36BD-4982-8AC8-1F6D2B7B4D23}"/>
    <cellStyle name="highlightText 3 2 2" xfId="26724" xr:uid="{29762865-EA6C-4076-9B55-D7847DE83B98}"/>
    <cellStyle name="highlightText 4" xfId="23180" xr:uid="{C4CFC919-C671-4C43-B3BB-71218F563224}"/>
    <cellStyle name="highlightText 4 2" xfId="24536" xr:uid="{514967F4-27D5-4555-BFB4-33F0B8004614}"/>
    <cellStyle name="highlightText 4 2 2" xfId="26727" xr:uid="{9EF09A6C-066B-43CC-8867-06792F65B5C4}"/>
    <cellStyle name="highlightText 5" xfId="23732" xr:uid="{82B02910-7544-4497-B3F2-8BF41A73F021}"/>
    <cellStyle name="highlightText 5 2" xfId="25927" xr:uid="{FD20F873-94B4-4176-832A-7EA0DE78C6D3}"/>
    <cellStyle name="Horizontal" xfId="9326" xr:uid="{00000000-0005-0000-0000-0000C8240000}"/>
    <cellStyle name="Horizontal 2" xfId="9327" xr:uid="{00000000-0005-0000-0000-0000C9240000}"/>
    <cellStyle name="Horizontal 2 2" xfId="23160" xr:uid="{7FE590A9-6A7C-43FA-8A78-7042D4EE0477}"/>
    <cellStyle name="Horizontal 2 3" xfId="23208" xr:uid="{22EFA376-609D-4211-8211-2E99070D5802}"/>
    <cellStyle name="Horizontal 3" xfId="9328" xr:uid="{00000000-0005-0000-0000-0000CA240000}"/>
    <cellStyle name="Horizontal 4" xfId="23159" xr:uid="{5DAF5CFE-BA22-495B-8FC4-E42CE54C48EC}"/>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2 2 2" xfId="23038" xr:uid="{4E493F48-F41F-403A-A7C6-5CB344468D1E}"/>
    <cellStyle name="Input 2 10 2 2 2 2" xfId="25738" xr:uid="{CD45C794-6C34-4C76-BEF2-6D91879D39D4}"/>
    <cellStyle name="Input 2 10 2 2 3" xfId="24423" xr:uid="{893D6F9C-F5FB-418B-A0F8-CA17A4163FE1}"/>
    <cellStyle name="Input 2 10 2 2 3 2" xfId="26618" xr:uid="{DB243403-64EB-4E2D-962B-9BF62C21EF0F}"/>
    <cellStyle name="Input 2 10 2 2 4" xfId="22183" xr:uid="{DC695598-1693-455B-AD3F-728E49BE77EF}"/>
    <cellStyle name="Input 2 10 2 2 5" xfId="24883" xr:uid="{0BD99392-DC80-4979-912E-7D64E972055A}"/>
    <cellStyle name="Input 2 10 2 3" xfId="22357" xr:uid="{D05FCFFA-3867-4FD4-9D49-27124A44DD56}"/>
    <cellStyle name="Input 2 10 2 3 2" xfId="25057" xr:uid="{863065CF-981E-48F8-9226-6152F7B35A0F}"/>
    <cellStyle name="Input 2 10 2 4" xfId="23734" xr:uid="{14DA9635-C728-475A-A16A-5BCB2126529A}"/>
    <cellStyle name="Input 2 10 2 4 2" xfId="25929" xr:uid="{23BAA92C-1A3E-428A-A32A-74531AF04D68}"/>
    <cellStyle name="Input 2 10 2 5" xfId="21499" xr:uid="{7CBCF5A6-C835-4A21-B1EC-B7FC249180BB}"/>
    <cellStyle name="Input 2 10 3" xfId="9336" xr:uid="{00000000-0005-0000-0000-0000D4240000}"/>
    <cellStyle name="Input 2 10 3 2" xfId="21305" xr:uid="{00000000-0005-0000-0000-0000D5240000}"/>
    <cellStyle name="Input 2 10 3 2 2" xfId="23037" xr:uid="{55939681-990B-4188-97C4-0B5F70358438}"/>
    <cellStyle name="Input 2 10 3 2 2 2" xfId="25737" xr:uid="{F98F7B85-89EF-45C6-B007-34F32B58B70B}"/>
    <cellStyle name="Input 2 10 3 2 3" xfId="24422" xr:uid="{BC968D43-9332-4DF1-9E54-6DF225C0FD0E}"/>
    <cellStyle name="Input 2 10 3 2 3 2" xfId="26617" xr:uid="{60DE9AC8-20A8-4E65-895D-FB4E54044FC9}"/>
    <cellStyle name="Input 2 10 3 2 4" xfId="22182" xr:uid="{4D5311B7-B733-498B-A2F7-E7656D3B495C}"/>
    <cellStyle name="Input 2 10 3 2 5" xfId="24882" xr:uid="{2D420482-63E4-4E9E-89FA-54F7EAB0F322}"/>
    <cellStyle name="Input 2 10 3 3" xfId="22358" xr:uid="{608E1BA6-1BB6-4377-AF37-DC7CF2C0BD3C}"/>
    <cellStyle name="Input 2 10 3 3 2" xfId="25058" xr:uid="{36B297A6-3B27-429D-90A5-8F8E1B6FA20A}"/>
    <cellStyle name="Input 2 10 3 4" xfId="23735" xr:uid="{2E375BB2-3E5B-4584-BBA0-08091089FEB9}"/>
    <cellStyle name="Input 2 10 3 4 2" xfId="25930" xr:uid="{EC28DC26-98B4-4A49-8395-58B55E0AD0D5}"/>
    <cellStyle name="Input 2 10 3 5" xfId="21500" xr:uid="{EB08B5F7-9913-4714-B33E-273227025F8A}"/>
    <cellStyle name="Input 2 10 4" xfId="9337" xr:uid="{00000000-0005-0000-0000-0000D6240000}"/>
    <cellStyle name="Input 2 10 4 2" xfId="21304" xr:uid="{00000000-0005-0000-0000-0000D7240000}"/>
    <cellStyle name="Input 2 10 4 2 2" xfId="23036" xr:uid="{170AD0F3-6839-4DD8-A3D5-2BB832B83878}"/>
    <cellStyle name="Input 2 10 4 2 2 2" xfId="25736" xr:uid="{FDDC368D-CCA5-4BF9-A5A0-1B986CF3AE51}"/>
    <cellStyle name="Input 2 10 4 2 3" xfId="24421" xr:uid="{2B43A60C-A688-42A1-9ADD-D0805FDB66AE}"/>
    <cellStyle name="Input 2 10 4 2 3 2" xfId="26616" xr:uid="{1F22CE90-E306-4489-9EE8-C19718B0EA13}"/>
    <cellStyle name="Input 2 10 4 2 4" xfId="22181" xr:uid="{54463281-1518-4D05-86D4-6645DB3BC0F3}"/>
    <cellStyle name="Input 2 10 4 2 5" xfId="24881" xr:uid="{853F7045-5F34-4A03-9DA2-711175CD615D}"/>
    <cellStyle name="Input 2 10 4 3" xfId="22359" xr:uid="{9353EABE-CB21-42EA-82BC-52CBB9C6D924}"/>
    <cellStyle name="Input 2 10 4 3 2" xfId="25059" xr:uid="{B9A4C395-572D-4C0D-A6B9-C0BA945F439C}"/>
    <cellStyle name="Input 2 10 4 4" xfId="23736" xr:uid="{E1A7CC13-4B97-4458-A9C2-46D5C396F5DF}"/>
    <cellStyle name="Input 2 10 4 4 2" xfId="25931" xr:uid="{FB42E81D-1837-4BAE-B5D7-2F58C50BB498}"/>
    <cellStyle name="Input 2 10 4 5" xfId="21501" xr:uid="{48140C68-0331-407E-91D5-1CE15686F04B}"/>
    <cellStyle name="Input 2 10 5" xfId="9338" xr:uid="{00000000-0005-0000-0000-0000D8240000}"/>
    <cellStyle name="Input 2 10 5 2" xfId="21303" xr:uid="{00000000-0005-0000-0000-0000D9240000}"/>
    <cellStyle name="Input 2 10 5 2 2" xfId="23035" xr:uid="{7407CB19-841B-42E7-871E-45C67F0E08D7}"/>
    <cellStyle name="Input 2 10 5 2 2 2" xfId="25735" xr:uid="{BDDB03C7-B22C-4F73-9E74-A90C7B579C2F}"/>
    <cellStyle name="Input 2 10 5 2 3" xfId="24420" xr:uid="{2E57B3EC-5E30-4A6D-91D0-7B121DD1C6B8}"/>
    <cellStyle name="Input 2 10 5 2 3 2" xfId="26615" xr:uid="{297DFBE3-88BA-4276-984D-001C3B55977D}"/>
    <cellStyle name="Input 2 10 5 2 4" xfId="22180" xr:uid="{8FAD5E16-99FE-4924-A1C6-4ECFFD70336F}"/>
    <cellStyle name="Input 2 10 5 2 5" xfId="24880" xr:uid="{F8B2708E-C654-415B-8D27-AF17AA030761}"/>
    <cellStyle name="Input 2 10 5 3" xfId="22360" xr:uid="{0CC3E153-229C-49A5-BFE0-030852BB2077}"/>
    <cellStyle name="Input 2 10 5 3 2" xfId="25060" xr:uid="{4CFB476E-1119-4A1E-92C9-EF9E4F6C73C1}"/>
    <cellStyle name="Input 2 10 5 4" xfId="23737" xr:uid="{E274FC22-BCEF-48CE-8C6D-8446D00B7816}"/>
    <cellStyle name="Input 2 10 5 4 2" xfId="25932" xr:uid="{137A0F40-7389-4F83-A1F9-F953478529FD}"/>
    <cellStyle name="Input 2 10 5 5" xfId="21502" xr:uid="{25423DAB-C23F-469C-BAAA-C98C85278123}"/>
    <cellStyle name="Input 2 11" xfId="9339" xr:uid="{00000000-0005-0000-0000-0000DA240000}"/>
    <cellStyle name="Input 2 11 2" xfId="9340" xr:uid="{00000000-0005-0000-0000-0000DB240000}"/>
    <cellStyle name="Input 2 11 2 2" xfId="21301" xr:uid="{00000000-0005-0000-0000-0000DC240000}"/>
    <cellStyle name="Input 2 11 2 2 2" xfId="23033" xr:uid="{59955B1E-A8D4-4CE9-9F93-73E84B4C7C8F}"/>
    <cellStyle name="Input 2 11 2 2 2 2" xfId="25733" xr:uid="{91A7B4AC-316E-4A95-8536-176EF23CFFEF}"/>
    <cellStyle name="Input 2 11 2 2 3" xfId="24418" xr:uid="{12AF46E5-29D7-4066-821B-DDEE119B750E}"/>
    <cellStyle name="Input 2 11 2 2 3 2" xfId="26613" xr:uid="{448E8777-E6CE-4E53-96DA-37B8B2145046}"/>
    <cellStyle name="Input 2 11 2 2 4" xfId="22178" xr:uid="{112E4AA1-9317-4485-A547-9586643D08A0}"/>
    <cellStyle name="Input 2 11 2 2 5" xfId="24878" xr:uid="{4D64B819-63A5-4C0D-8B08-3730E3909334}"/>
    <cellStyle name="Input 2 11 2 3" xfId="22362" xr:uid="{975174FB-12C7-420C-B817-834C84008556}"/>
    <cellStyle name="Input 2 11 2 3 2" xfId="25062" xr:uid="{A430D00F-C62F-4707-B7DB-D0879D2D3ADE}"/>
    <cellStyle name="Input 2 11 2 4" xfId="23739" xr:uid="{14BF61EF-556D-4CB4-B1CB-4BEA5942E8F5}"/>
    <cellStyle name="Input 2 11 2 4 2" xfId="25934" xr:uid="{260C9FDF-60F1-4ED0-A771-D0C1D88AB101}"/>
    <cellStyle name="Input 2 11 2 5" xfId="21504" xr:uid="{900076E5-8AE4-42D9-81A2-DAAFFC40092E}"/>
    <cellStyle name="Input 2 11 3" xfId="9341" xr:uid="{00000000-0005-0000-0000-0000DD240000}"/>
    <cellStyle name="Input 2 11 3 2" xfId="21300" xr:uid="{00000000-0005-0000-0000-0000DE240000}"/>
    <cellStyle name="Input 2 11 3 2 2" xfId="23032" xr:uid="{62D326DA-44BB-473B-9CC6-88765BCF883E}"/>
    <cellStyle name="Input 2 11 3 2 2 2" xfId="25732" xr:uid="{AFEBFC56-DBEF-4A38-992A-19B390FB9544}"/>
    <cellStyle name="Input 2 11 3 2 3" xfId="24417" xr:uid="{CE7E235C-49A5-491C-9F56-53411E1FC6BC}"/>
    <cellStyle name="Input 2 11 3 2 3 2" xfId="26612" xr:uid="{5CA5275B-3868-4CC8-A0E4-C62A8C2C6AA5}"/>
    <cellStyle name="Input 2 11 3 2 4" xfId="22177" xr:uid="{AFF61237-08FA-4719-8785-6226FA56B732}"/>
    <cellStyle name="Input 2 11 3 2 5" xfId="24877" xr:uid="{6BC89B49-A49A-4546-A088-C610D30A5483}"/>
    <cellStyle name="Input 2 11 3 3" xfId="22363" xr:uid="{70EBF61A-8A06-473C-9EBE-ED1954E61BC9}"/>
    <cellStyle name="Input 2 11 3 3 2" xfId="25063" xr:uid="{1AC42F76-5173-484D-8902-C88BEA665F91}"/>
    <cellStyle name="Input 2 11 3 4" xfId="23740" xr:uid="{A85CE4BD-C712-45BC-856E-5E8566F39DA5}"/>
    <cellStyle name="Input 2 11 3 4 2" xfId="25935" xr:uid="{3B0A5AC9-3FCA-4BBA-B1E6-EAA7E6135C5A}"/>
    <cellStyle name="Input 2 11 3 5" xfId="21505" xr:uid="{6833C89B-9C34-45EE-8820-CBBA7B2E6A29}"/>
    <cellStyle name="Input 2 11 4" xfId="9342" xr:uid="{00000000-0005-0000-0000-0000DF240000}"/>
    <cellStyle name="Input 2 11 4 2" xfId="21299" xr:uid="{00000000-0005-0000-0000-0000E0240000}"/>
    <cellStyle name="Input 2 11 4 2 2" xfId="23031" xr:uid="{AA96AEC1-9583-4311-A86A-EE8EB83A6C6B}"/>
    <cellStyle name="Input 2 11 4 2 2 2" xfId="25731" xr:uid="{4E512AD8-052C-44E3-816F-7B45E066D7FB}"/>
    <cellStyle name="Input 2 11 4 2 3" xfId="24416" xr:uid="{F2727616-5C8A-4F6A-9B48-BC28020E193F}"/>
    <cellStyle name="Input 2 11 4 2 3 2" xfId="26611" xr:uid="{1BF6D9F8-4B22-4402-8913-C1B2FEE39E8C}"/>
    <cellStyle name="Input 2 11 4 2 4" xfId="22176" xr:uid="{78AE724D-99C3-49E2-82BA-BF6DAB85EBE6}"/>
    <cellStyle name="Input 2 11 4 2 5" xfId="24876" xr:uid="{437A67A4-C819-455D-A077-E22C4A48EF6D}"/>
    <cellStyle name="Input 2 11 4 3" xfId="22364" xr:uid="{CA17C306-AF72-4C7F-BAFB-BB249BE6A0FF}"/>
    <cellStyle name="Input 2 11 4 3 2" xfId="25064" xr:uid="{B19EE4AA-57D5-4C0F-8030-46226416A9F7}"/>
    <cellStyle name="Input 2 11 4 4" xfId="23741" xr:uid="{C90022B5-4595-4F89-8D3D-49463CBF3A2C}"/>
    <cellStyle name="Input 2 11 4 4 2" xfId="25936" xr:uid="{061912FF-0BC1-4E92-8EF6-974E32FEC839}"/>
    <cellStyle name="Input 2 11 4 5" xfId="21506" xr:uid="{13B8C6F5-F9F5-415E-8107-E5C8E5FEE297}"/>
    <cellStyle name="Input 2 11 5" xfId="9343" xr:uid="{00000000-0005-0000-0000-0000E1240000}"/>
    <cellStyle name="Input 2 11 5 2" xfId="21298" xr:uid="{00000000-0005-0000-0000-0000E2240000}"/>
    <cellStyle name="Input 2 11 5 2 2" xfId="23030" xr:uid="{268C2B81-564E-4DCB-B443-B0EA0A60761C}"/>
    <cellStyle name="Input 2 11 5 2 2 2" xfId="25730" xr:uid="{C542E1C5-4CE0-4A13-8025-DBBE58D2DC23}"/>
    <cellStyle name="Input 2 11 5 2 3" xfId="24415" xr:uid="{3C73C86F-3043-4272-9424-C31DB7F1DFE3}"/>
    <cellStyle name="Input 2 11 5 2 3 2" xfId="26610" xr:uid="{B1792B0D-5F0D-4FE4-8762-66914889DF38}"/>
    <cellStyle name="Input 2 11 5 2 4" xfId="22175" xr:uid="{15E429C8-6A61-4538-ADE5-2B10CBFEBFE2}"/>
    <cellStyle name="Input 2 11 5 2 5" xfId="24875" xr:uid="{2940354A-D5D8-41C7-8322-9E074C827717}"/>
    <cellStyle name="Input 2 11 5 3" xfId="22365" xr:uid="{93ECFD33-4D96-4F0A-81B1-F6D661872A0E}"/>
    <cellStyle name="Input 2 11 5 3 2" xfId="25065" xr:uid="{54E06C68-7237-4EE1-935B-6968BA9DABCB}"/>
    <cellStyle name="Input 2 11 5 4" xfId="23742" xr:uid="{5AA7071B-4F1A-4B18-8B35-15B51BACEF48}"/>
    <cellStyle name="Input 2 11 5 4 2" xfId="25937" xr:uid="{73FA40D0-647B-45B6-9F06-C274F2B880CC}"/>
    <cellStyle name="Input 2 11 5 5" xfId="21507" xr:uid="{47DFABE1-C9E2-4AA9-B46B-28D30EFD6AE8}"/>
    <cellStyle name="Input 2 11 6" xfId="21302" xr:uid="{00000000-0005-0000-0000-0000E3240000}"/>
    <cellStyle name="Input 2 11 6 2" xfId="23034" xr:uid="{15AF15B6-3ECC-4BA8-9C04-E15B93A730DB}"/>
    <cellStyle name="Input 2 11 6 2 2" xfId="25734" xr:uid="{C001B35B-57E1-4C9F-B70A-14683C90BF16}"/>
    <cellStyle name="Input 2 11 6 3" xfId="24419" xr:uid="{8549E179-FEF7-4793-A57F-AB048D1427DA}"/>
    <cellStyle name="Input 2 11 6 3 2" xfId="26614" xr:uid="{23A64A1A-E5E5-49E8-AA7A-A18E275BB9BD}"/>
    <cellStyle name="Input 2 11 6 4" xfId="22179" xr:uid="{C2FA47ED-6F3A-41CE-BB6F-DC4B2F17BAA8}"/>
    <cellStyle name="Input 2 11 6 5" xfId="24879" xr:uid="{0A2B2A46-EB00-424A-8BAD-3995C86D981A}"/>
    <cellStyle name="Input 2 11 7" xfId="22361" xr:uid="{0DB5902C-5E0D-434B-87BE-67D3BCACEDF4}"/>
    <cellStyle name="Input 2 11 7 2" xfId="25061" xr:uid="{2187A039-839F-4235-A13C-A8F2E4B29FF6}"/>
    <cellStyle name="Input 2 11 8" xfId="23738" xr:uid="{8F03C83B-D7DB-49D2-8454-73ADA18A1216}"/>
    <cellStyle name="Input 2 11 8 2" xfId="25933" xr:uid="{048A4AA5-F7BE-4F07-8840-C1ADFBA9AE47}"/>
    <cellStyle name="Input 2 11 9" xfId="21503" xr:uid="{4AAEF08D-B5B3-4ED0-9E5B-68503D3E5591}"/>
    <cellStyle name="Input 2 12" xfId="9344" xr:uid="{00000000-0005-0000-0000-0000E4240000}"/>
    <cellStyle name="Input 2 12 2" xfId="9345" xr:uid="{00000000-0005-0000-0000-0000E5240000}"/>
    <cellStyle name="Input 2 12 2 2" xfId="21296" xr:uid="{00000000-0005-0000-0000-0000E6240000}"/>
    <cellStyle name="Input 2 12 2 2 2" xfId="23028" xr:uid="{CB508D4C-6C5C-4CDC-A9F7-0488B5643C42}"/>
    <cellStyle name="Input 2 12 2 2 2 2" xfId="25728" xr:uid="{8290B4C5-6C72-41C7-92FB-A4DB356DE95B}"/>
    <cellStyle name="Input 2 12 2 2 3" xfId="24413" xr:uid="{28D55E32-4D42-4C26-B26B-570D77AA38E8}"/>
    <cellStyle name="Input 2 12 2 2 3 2" xfId="26608" xr:uid="{1A6DD873-5833-4437-9339-281DB437DAC6}"/>
    <cellStyle name="Input 2 12 2 2 4" xfId="22173" xr:uid="{427B18B8-C50C-4A9A-8DA9-8FFB0D977F2C}"/>
    <cellStyle name="Input 2 12 2 2 5" xfId="24873" xr:uid="{B924A598-3F75-4DA2-829E-5A8AB24C2D0B}"/>
    <cellStyle name="Input 2 12 2 3" xfId="22367" xr:uid="{8D8B936E-88DC-4527-9582-E31439C9373D}"/>
    <cellStyle name="Input 2 12 2 3 2" xfId="25067" xr:uid="{415B4396-7CBD-4604-B7CA-25407B7FBF42}"/>
    <cellStyle name="Input 2 12 2 4" xfId="23744" xr:uid="{2D993C88-FD4F-47ED-B1EA-E6074E2CE4CE}"/>
    <cellStyle name="Input 2 12 2 4 2" xfId="25939" xr:uid="{89B9B4B6-08FF-4209-A7AD-DB9692FB6322}"/>
    <cellStyle name="Input 2 12 2 5" xfId="21509" xr:uid="{A4410946-89FC-4768-8847-91D3ED2A46F2}"/>
    <cellStyle name="Input 2 12 3" xfId="9346" xr:uid="{00000000-0005-0000-0000-0000E7240000}"/>
    <cellStyle name="Input 2 12 3 2" xfId="21295" xr:uid="{00000000-0005-0000-0000-0000E8240000}"/>
    <cellStyle name="Input 2 12 3 2 2" xfId="23027" xr:uid="{50556A7D-AB22-4B20-8549-5AADD92DE9C6}"/>
    <cellStyle name="Input 2 12 3 2 2 2" xfId="25727" xr:uid="{FADC96FF-019D-4A5A-B2A4-4F4B868453F4}"/>
    <cellStyle name="Input 2 12 3 2 3" xfId="24412" xr:uid="{D5D25368-CACE-45B0-8B6E-D39613529244}"/>
    <cellStyle name="Input 2 12 3 2 3 2" xfId="26607" xr:uid="{CCB3419A-A32A-4872-A959-DD88D12DE0AB}"/>
    <cellStyle name="Input 2 12 3 2 4" xfId="22172" xr:uid="{EDC60CD9-B708-4E56-9867-2FC483F57C8F}"/>
    <cellStyle name="Input 2 12 3 2 5" xfId="24872" xr:uid="{1D06A03E-21BE-414A-ABDF-4EE70C0274B0}"/>
    <cellStyle name="Input 2 12 3 3" xfId="22368" xr:uid="{F2BF6499-E3BD-4925-BE52-F124E5F3B2AE}"/>
    <cellStyle name="Input 2 12 3 3 2" xfId="25068" xr:uid="{515BE032-F3DC-4153-A891-DEF77E29449D}"/>
    <cellStyle name="Input 2 12 3 4" xfId="23745" xr:uid="{3DBDB922-96EC-4FFE-8995-6C667C8609EA}"/>
    <cellStyle name="Input 2 12 3 4 2" xfId="25940" xr:uid="{44B51A72-2ED0-41F4-9159-49E67E171835}"/>
    <cellStyle name="Input 2 12 3 5" xfId="21510" xr:uid="{C5FCD1BE-496C-440A-93F6-DD4BE8056B68}"/>
    <cellStyle name="Input 2 12 4" xfId="9347" xr:uid="{00000000-0005-0000-0000-0000E9240000}"/>
    <cellStyle name="Input 2 12 4 2" xfId="21294" xr:uid="{00000000-0005-0000-0000-0000EA240000}"/>
    <cellStyle name="Input 2 12 4 2 2" xfId="23026" xr:uid="{95653F91-D012-465F-9B7B-E78A8DB209CB}"/>
    <cellStyle name="Input 2 12 4 2 2 2" xfId="25726" xr:uid="{1F22CD3A-A04E-4511-8754-2F85A5A1B66C}"/>
    <cellStyle name="Input 2 12 4 2 3" xfId="24411" xr:uid="{5F9A0C38-82D8-4614-8849-95B7558E880B}"/>
    <cellStyle name="Input 2 12 4 2 3 2" xfId="26606" xr:uid="{A8B1AA81-7E56-4070-B867-2B56344C0A46}"/>
    <cellStyle name="Input 2 12 4 2 4" xfId="22171" xr:uid="{3ABEA5F7-123C-4A97-90FB-56E754065B47}"/>
    <cellStyle name="Input 2 12 4 2 5" xfId="24871" xr:uid="{598396D0-B35D-4A1D-ADB2-C91BB7C08CA8}"/>
    <cellStyle name="Input 2 12 4 3" xfId="22369" xr:uid="{F2E1BB00-A507-42A4-A66F-0AF2F290FFC5}"/>
    <cellStyle name="Input 2 12 4 3 2" xfId="25069" xr:uid="{CB3152E8-7665-42CD-A867-AAD53E2C27FF}"/>
    <cellStyle name="Input 2 12 4 4" xfId="23746" xr:uid="{25E1D0EB-4636-4766-9944-3F37432AA403}"/>
    <cellStyle name="Input 2 12 4 4 2" xfId="25941" xr:uid="{8CCD0C66-D1D9-4A97-8C86-AD4E25DB3F67}"/>
    <cellStyle name="Input 2 12 4 5" xfId="21511" xr:uid="{C8A580AF-EDB8-4FD3-8ACA-6FA11AE3647D}"/>
    <cellStyle name="Input 2 12 5" xfId="9348" xr:uid="{00000000-0005-0000-0000-0000EB240000}"/>
    <cellStyle name="Input 2 12 5 2" xfId="21293" xr:uid="{00000000-0005-0000-0000-0000EC240000}"/>
    <cellStyle name="Input 2 12 5 2 2" xfId="23025" xr:uid="{4C78BF06-BBCF-4BF0-86BD-EDCB3D762B1B}"/>
    <cellStyle name="Input 2 12 5 2 2 2" xfId="25725" xr:uid="{D497A069-54A5-4556-8E6B-027FF63D11CF}"/>
    <cellStyle name="Input 2 12 5 2 3" xfId="24410" xr:uid="{C4A16D53-889B-42AB-8436-BD76B3094451}"/>
    <cellStyle name="Input 2 12 5 2 3 2" xfId="26605" xr:uid="{C7B1D42D-A185-4951-A08A-01A82DAC601D}"/>
    <cellStyle name="Input 2 12 5 2 4" xfId="22170" xr:uid="{D950E297-25E2-4B28-B27E-9F2EAF0E1811}"/>
    <cellStyle name="Input 2 12 5 2 5" xfId="24870" xr:uid="{989A1AD5-D9CC-4A08-B96B-DE25CCA1335C}"/>
    <cellStyle name="Input 2 12 5 3" xfId="22370" xr:uid="{BC471FA0-6922-4602-A3AB-2C9ADD3D1C94}"/>
    <cellStyle name="Input 2 12 5 3 2" xfId="25070" xr:uid="{83AFF278-513D-44EE-B2A1-BAF2E04C5834}"/>
    <cellStyle name="Input 2 12 5 4" xfId="23747" xr:uid="{5F156D76-C774-4CEA-993B-3788A2E3BE83}"/>
    <cellStyle name="Input 2 12 5 4 2" xfId="25942" xr:uid="{F1C5DC03-B3D5-48C3-9EAC-15E7D7CD96D7}"/>
    <cellStyle name="Input 2 12 5 5" xfId="21512" xr:uid="{16CA1CAB-DB4C-4B98-B278-C3C786C60C90}"/>
    <cellStyle name="Input 2 12 6" xfId="21297" xr:uid="{00000000-0005-0000-0000-0000ED240000}"/>
    <cellStyle name="Input 2 12 6 2" xfId="23029" xr:uid="{F6803E30-3F8C-4B24-968B-D7CE26E36DA9}"/>
    <cellStyle name="Input 2 12 6 2 2" xfId="25729" xr:uid="{1A7EB263-E569-4D95-8F54-0586109180BF}"/>
    <cellStyle name="Input 2 12 6 3" xfId="24414" xr:uid="{9C95B263-7959-45B7-94E3-6BD85228C3B0}"/>
    <cellStyle name="Input 2 12 6 3 2" xfId="26609" xr:uid="{9793DA25-6B08-4B1D-8EF0-CB9CEF2350C4}"/>
    <cellStyle name="Input 2 12 6 4" xfId="22174" xr:uid="{C0A8838F-2EE1-4B5B-9F91-4D99BD10919D}"/>
    <cellStyle name="Input 2 12 6 5" xfId="24874" xr:uid="{AD2D0ADD-BC19-4447-8C4D-A2066F65146D}"/>
    <cellStyle name="Input 2 12 7" xfId="22366" xr:uid="{474205AD-7611-44C3-94AE-40F9CA39329A}"/>
    <cellStyle name="Input 2 12 7 2" xfId="25066" xr:uid="{1B53663F-DF7E-4A37-96A3-A1D97DE2B8E0}"/>
    <cellStyle name="Input 2 12 8" xfId="23743" xr:uid="{989713A7-C1AB-4538-B589-3CC6F6BAC567}"/>
    <cellStyle name="Input 2 12 8 2" xfId="25938" xr:uid="{B41986C5-A9F3-451D-B0BC-1A19E1F2776F}"/>
    <cellStyle name="Input 2 12 9" xfId="21508" xr:uid="{151A096D-DE80-45A2-AE86-2ADA44B6C0E2}"/>
    <cellStyle name="Input 2 13" xfId="9349" xr:uid="{00000000-0005-0000-0000-0000EE240000}"/>
    <cellStyle name="Input 2 13 2" xfId="9350" xr:uid="{00000000-0005-0000-0000-0000EF240000}"/>
    <cellStyle name="Input 2 13 2 2" xfId="21291" xr:uid="{00000000-0005-0000-0000-0000F0240000}"/>
    <cellStyle name="Input 2 13 2 2 2" xfId="23023" xr:uid="{7EB713CD-F1E0-4ED5-959F-FE937EA160AB}"/>
    <cellStyle name="Input 2 13 2 2 2 2" xfId="25723" xr:uid="{615FD6B8-6069-4A92-9B4D-846D26F60929}"/>
    <cellStyle name="Input 2 13 2 2 3" xfId="24408" xr:uid="{F4AD90F5-9030-411C-A9DA-B733F9AF55D6}"/>
    <cellStyle name="Input 2 13 2 2 3 2" xfId="26603" xr:uid="{5D4C7261-89B4-444A-BFE9-B513C7E625C3}"/>
    <cellStyle name="Input 2 13 2 2 4" xfId="22168" xr:uid="{5F8A35FF-DB58-4B5E-9A0E-5E388928E90C}"/>
    <cellStyle name="Input 2 13 2 2 5" xfId="24868" xr:uid="{2CBDAE9F-9290-4C87-ABFF-1516BEDE1DC3}"/>
    <cellStyle name="Input 2 13 2 3" xfId="22372" xr:uid="{06C54605-DCE9-49B6-897F-FB2EF52F2AF6}"/>
    <cellStyle name="Input 2 13 2 3 2" xfId="25072" xr:uid="{22D973C7-3B9A-4BD2-A764-8B5E5BDD3EA8}"/>
    <cellStyle name="Input 2 13 2 4" xfId="23749" xr:uid="{3B7C7448-CFFC-4B8D-95E7-587FBDFD85FF}"/>
    <cellStyle name="Input 2 13 2 4 2" xfId="25944" xr:uid="{998C243A-3D6F-4293-A6EE-19751229C069}"/>
    <cellStyle name="Input 2 13 2 5" xfId="21514" xr:uid="{C4C37E99-D741-4FC1-9237-E0D6D1BCDB85}"/>
    <cellStyle name="Input 2 13 3" xfId="9351" xr:uid="{00000000-0005-0000-0000-0000F1240000}"/>
    <cellStyle name="Input 2 13 3 2" xfId="21290" xr:uid="{00000000-0005-0000-0000-0000F2240000}"/>
    <cellStyle name="Input 2 13 3 2 2" xfId="23022" xr:uid="{30036F3C-5C8D-4C8B-A2B4-1073A337EC2D}"/>
    <cellStyle name="Input 2 13 3 2 2 2" xfId="25722" xr:uid="{7D72D0FB-8C13-4329-BE26-0FA3382FDA82}"/>
    <cellStyle name="Input 2 13 3 2 3" xfId="24407" xr:uid="{7A680CD0-1BAA-4C4D-BEB4-6701DC467B22}"/>
    <cellStyle name="Input 2 13 3 2 3 2" xfId="26602" xr:uid="{D894052B-D6C9-4756-BEB3-FD0239440F97}"/>
    <cellStyle name="Input 2 13 3 2 4" xfId="22167" xr:uid="{33595D0D-A175-44E0-B359-F31DAA4F964D}"/>
    <cellStyle name="Input 2 13 3 2 5" xfId="24867" xr:uid="{5893C7B9-6468-44B0-B965-656C18F697B4}"/>
    <cellStyle name="Input 2 13 3 3" xfId="22373" xr:uid="{FFCC6761-1A5A-42BA-B4E9-33A212F0CB90}"/>
    <cellStyle name="Input 2 13 3 3 2" xfId="25073" xr:uid="{3B685DE5-4126-4528-9658-5DEAA6005B44}"/>
    <cellStyle name="Input 2 13 3 4" xfId="23750" xr:uid="{19030012-A4B9-4638-A483-7F51B72008ED}"/>
    <cellStyle name="Input 2 13 3 4 2" xfId="25945" xr:uid="{4CDB00F0-6E94-467C-8097-62F990187762}"/>
    <cellStyle name="Input 2 13 3 5" xfId="21515" xr:uid="{53F5672F-2B9E-4DEA-8D55-B17ED7263EC1}"/>
    <cellStyle name="Input 2 13 4" xfId="9352" xr:uid="{00000000-0005-0000-0000-0000F3240000}"/>
    <cellStyle name="Input 2 13 4 2" xfId="21289" xr:uid="{00000000-0005-0000-0000-0000F4240000}"/>
    <cellStyle name="Input 2 13 4 2 2" xfId="23021" xr:uid="{E3336FB5-A456-4984-8663-E3714ED683E2}"/>
    <cellStyle name="Input 2 13 4 2 2 2" xfId="25721" xr:uid="{5C1E16D6-C082-4ECF-84B6-FB0C9E5414EA}"/>
    <cellStyle name="Input 2 13 4 2 3" xfId="24406" xr:uid="{130683B5-853A-4229-8FAE-833AE2BBC522}"/>
    <cellStyle name="Input 2 13 4 2 3 2" xfId="26601" xr:uid="{7D749663-7998-4400-B48A-644A3BC49986}"/>
    <cellStyle name="Input 2 13 4 2 4" xfId="22166" xr:uid="{666B0C55-AE5C-45AA-8F1F-8585DF864571}"/>
    <cellStyle name="Input 2 13 4 2 5" xfId="24866" xr:uid="{5DC4B010-B6C0-4046-BB4A-732FCEF7C1E9}"/>
    <cellStyle name="Input 2 13 4 3" xfId="22374" xr:uid="{31144CB6-C6B5-4D2C-8E03-4D1F1268E000}"/>
    <cellStyle name="Input 2 13 4 3 2" xfId="25074" xr:uid="{E45FA7E9-AAA1-4266-9C7A-AA3F517A0BC3}"/>
    <cellStyle name="Input 2 13 4 4" xfId="23751" xr:uid="{47879447-B25D-4236-B239-42834F2F96C9}"/>
    <cellStyle name="Input 2 13 4 4 2" xfId="25946" xr:uid="{3F9299FD-6B4B-44D8-A798-1BDF31A8DC2A}"/>
    <cellStyle name="Input 2 13 4 5" xfId="21516" xr:uid="{4DE85C46-0B11-4DA8-B906-8B50F9B5E30F}"/>
    <cellStyle name="Input 2 13 5" xfId="21292" xr:uid="{00000000-0005-0000-0000-0000F5240000}"/>
    <cellStyle name="Input 2 13 5 2" xfId="23024" xr:uid="{4FC9FD92-8EF8-43E4-8B69-B2E8AFD83BF0}"/>
    <cellStyle name="Input 2 13 5 2 2" xfId="25724" xr:uid="{18295527-2EAF-49D9-93FF-8ED99359CE86}"/>
    <cellStyle name="Input 2 13 5 3" xfId="24409" xr:uid="{373CBDBD-740C-4EAB-A830-83B0ED23DB28}"/>
    <cellStyle name="Input 2 13 5 3 2" xfId="26604" xr:uid="{F345983D-641E-4659-9F78-50B8D82BF57B}"/>
    <cellStyle name="Input 2 13 5 4" xfId="22169" xr:uid="{41E48860-BBB1-4E05-94E9-36E3A0A1062E}"/>
    <cellStyle name="Input 2 13 5 5" xfId="24869" xr:uid="{AEE7F504-D496-47DD-A434-7B8F2BCABA35}"/>
    <cellStyle name="Input 2 13 6" xfId="22371" xr:uid="{7A23B1CE-E357-429E-998D-7DE0713BAA62}"/>
    <cellStyle name="Input 2 13 6 2" xfId="25071" xr:uid="{B4F58696-0495-4274-8D5A-50459541A833}"/>
    <cellStyle name="Input 2 13 7" xfId="23748" xr:uid="{42C9E930-3863-4B20-8364-8BB889E67D0A}"/>
    <cellStyle name="Input 2 13 7 2" xfId="25943" xr:uid="{8FEE1EB8-A5A4-4092-AE77-3F7936B323AA}"/>
    <cellStyle name="Input 2 13 8" xfId="21513" xr:uid="{476D57F9-7BB2-4BB7-A341-B920593C3136}"/>
    <cellStyle name="Input 2 14" xfId="9353" xr:uid="{00000000-0005-0000-0000-0000F6240000}"/>
    <cellStyle name="Input 2 14 2" xfId="21288" xr:uid="{00000000-0005-0000-0000-0000F7240000}"/>
    <cellStyle name="Input 2 14 2 2" xfId="23020" xr:uid="{952CBE2D-2F11-4FAC-AA98-5FDE086149A0}"/>
    <cellStyle name="Input 2 14 2 2 2" xfId="25720" xr:uid="{1202DEEF-139E-4510-9597-392CB936751E}"/>
    <cellStyle name="Input 2 14 2 3" xfId="24405" xr:uid="{6F4A08C2-3A1C-441B-AEA5-B386D4918562}"/>
    <cellStyle name="Input 2 14 2 3 2" xfId="26600" xr:uid="{F7D79D0B-92CE-46DE-BCC4-CB186510B3BD}"/>
    <cellStyle name="Input 2 14 2 4" xfId="22165" xr:uid="{10634B99-E28E-4408-8DE1-8B2E53EDB25B}"/>
    <cellStyle name="Input 2 14 2 5" xfId="24865" xr:uid="{F8F57874-13E2-473B-B3BB-7AA469ADC904}"/>
    <cellStyle name="Input 2 14 3" xfId="22375" xr:uid="{96F94885-AA8F-4A28-AFD5-E4A50C4BCD9C}"/>
    <cellStyle name="Input 2 14 3 2" xfId="25075" xr:uid="{E8043D89-B85C-483D-B61A-01DD66E3D113}"/>
    <cellStyle name="Input 2 14 4" xfId="23752" xr:uid="{4F24E9A7-8BFB-4D5E-B22B-8D582D3C7759}"/>
    <cellStyle name="Input 2 14 4 2" xfId="25947" xr:uid="{F43508BD-8516-4330-A844-5916D502EEE1}"/>
    <cellStyle name="Input 2 14 5" xfId="21517" xr:uid="{0B6FC7FE-1D1C-4F11-A0A1-F654B46BF688}"/>
    <cellStyle name="Input 2 15" xfId="9354" xr:uid="{00000000-0005-0000-0000-0000F8240000}"/>
    <cellStyle name="Input 2 15 2" xfId="21287" xr:uid="{00000000-0005-0000-0000-0000F9240000}"/>
    <cellStyle name="Input 2 15 2 2" xfId="23019" xr:uid="{B7C0FF62-4B59-47B4-8CAB-B4D718A17489}"/>
    <cellStyle name="Input 2 15 2 2 2" xfId="25719" xr:uid="{7BE5980F-260A-4A45-879A-CF9BE98DAFE7}"/>
    <cellStyle name="Input 2 15 2 3" xfId="24404" xr:uid="{529486F0-83BD-43CC-949D-BA8D58D059B5}"/>
    <cellStyle name="Input 2 15 2 3 2" xfId="26599" xr:uid="{761B5427-4BBE-4B35-8F5E-6038957C4998}"/>
    <cellStyle name="Input 2 15 2 4" xfId="22164" xr:uid="{4493C55E-DA47-4CD9-B80E-25E52DE40E35}"/>
    <cellStyle name="Input 2 15 2 5" xfId="24864" xr:uid="{7C3F576F-85C9-4B2F-B647-B32477616C02}"/>
    <cellStyle name="Input 2 15 3" xfId="22376" xr:uid="{68985953-FB43-400E-844D-61529C5983B7}"/>
    <cellStyle name="Input 2 15 3 2" xfId="25076" xr:uid="{51D9E68B-F2F4-44FF-9320-E2C446CFD4F2}"/>
    <cellStyle name="Input 2 15 4" xfId="23753" xr:uid="{EE0BB10C-02F0-43AB-8FF0-433BAE5F58A7}"/>
    <cellStyle name="Input 2 15 4 2" xfId="25948" xr:uid="{00F3708A-07E6-480D-B7F5-D29AEAF9629A}"/>
    <cellStyle name="Input 2 15 5" xfId="21518" xr:uid="{8C0C9CE6-F1E7-4789-8683-9AF8FC83FA13}"/>
    <cellStyle name="Input 2 16" xfId="9355" xr:uid="{00000000-0005-0000-0000-0000FA240000}"/>
    <cellStyle name="Input 2 16 2" xfId="21286" xr:uid="{00000000-0005-0000-0000-0000FB240000}"/>
    <cellStyle name="Input 2 16 2 2" xfId="23018" xr:uid="{5629EF4B-F1C9-43B6-86DE-876B41F7A495}"/>
    <cellStyle name="Input 2 16 2 2 2" xfId="25718" xr:uid="{DBF8BE6B-6250-4F8B-9007-77128A9A5530}"/>
    <cellStyle name="Input 2 16 2 3" xfId="24403" xr:uid="{932699C4-F45B-4A18-9738-7EC708DE8F48}"/>
    <cellStyle name="Input 2 16 2 3 2" xfId="26598" xr:uid="{A1E666C9-2DEC-4D8F-8DD7-36BE779A0CF9}"/>
    <cellStyle name="Input 2 16 2 4" xfId="22163" xr:uid="{0B5AD0CB-16ED-4C38-9234-5501C9CF7C7D}"/>
    <cellStyle name="Input 2 16 2 5" xfId="24863" xr:uid="{EFCDEAB6-A087-4423-AD70-FB22BC64C43B}"/>
    <cellStyle name="Input 2 16 3" xfId="22377" xr:uid="{2481A450-74DB-4CDE-86C3-FFB4CFE3A82B}"/>
    <cellStyle name="Input 2 16 3 2" xfId="25077" xr:uid="{B1070F26-FF4D-4E17-A944-6B1BDDAF1B59}"/>
    <cellStyle name="Input 2 16 4" xfId="23754" xr:uid="{95657678-D23B-48A6-B66F-5409CC25E364}"/>
    <cellStyle name="Input 2 16 4 2" xfId="25949" xr:uid="{6511FF6D-F5EB-43D6-8C42-AB74DC731A18}"/>
    <cellStyle name="Input 2 16 5" xfId="21519" xr:uid="{73FED110-84F6-45A6-8B13-0ACBAFF7C8B0}"/>
    <cellStyle name="Input 2 17" xfId="21307" xr:uid="{00000000-0005-0000-0000-0000FC240000}"/>
    <cellStyle name="Input 2 17 2" xfId="23039" xr:uid="{F92BC2BC-961C-47D3-BFD0-29D0D5897734}"/>
    <cellStyle name="Input 2 17 2 2" xfId="25739" xr:uid="{2330203B-0154-4013-8D46-EC07CE26F288}"/>
    <cellStyle name="Input 2 17 3" xfId="24424" xr:uid="{533FBD7D-9A90-4E6A-AD46-756A0F8E4BC3}"/>
    <cellStyle name="Input 2 17 3 2" xfId="26619" xr:uid="{A7BBAF52-C6C3-412F-B9DB-F38177D7329B}"/>
    <cellStyle name="Input 2 17 4" xfId="22184" xr:uid="{FD232C00-181F-4A6B-A595-0BEDC5AE8EF0}"/>
    <cellStyle name="Input 2 17 5" xfId="24884" xr:uid="{E22C6053-1E65-49A5-A005-FE8E6A2F3138}"/>
    <cellStyle name="Input 2 18" xfId="22356" xr:uid="{C51035A2-9690-4EFE-8E7C-DF9CB8A4618E}"/>
    <cellStyle name="Input 2 18 2" xfId="25056" xr:uid="{E0957FA4-B1B2-4DFC-AC6B-41670B2325AF}"/>
    <cellStyle name="Input 2 19" xfId="23733" xr:uid="{B288A108-F198-4105-A4AC-F38C43B87112}"/>
    <cellStyle name="Input 2 19 2" xfId="25928" xr:uid="{861F332D-1A93-4043-923B-9C88CBFD0F7B}"/>
    <cellStyle name="Input 2 2" xfId="9356" xr:uid="{00000000-0005-0000-0000-0000FD240000}"/>
    <cellStyle name="Input 2 2 10" xfId="21285" xr:uid="{00000000-0005-0000-0000-0000FE240000}"/>
    <cellStyle name="Input 2 2 10 2" xfId="23017" xr:uid="{5B836E24-D11C-40AB-A767-9AEB399A7E22}"/>
    <cellStyle name="Input 2 2 10 2 2" xfId="25717" xr:uid="{10C65074-B8BF-457C-BE75-7C361DC01C5E}"/>
    <cellStyle name="Input 2 2 10 3" xfId="24402" xr:uid="{FCBA15BA-296B-45CD-8310-6B94D2DA8462}"/>
    <cellStyle name="Input 2 2 10 3 2" xfId="26597" xr:uid="{15E075D9-842D-445E-97CA-A10A6A1829CF}"/>
    <cellStyle name="Input 2 2 10 4" xfId="22162" xr:uid="{D08BF079-FDF5-4251-B756-787DC4952E53}"/>
    <cellStyle name="Input 2 2 10 5" xfId="24862" xr:uid="{B1D4D678-6049-4054-875E-4C2C06B17396}"/>
    <cellStyle name="Input 2 2 11" xfId="22378" xr:uid="{06D38695-7CCE-4BA8-9E3B-4E3B08F050B4}"/>
    <cellStyle name="Input 2 2 11 2" xfId="25078" xr:uid="{ADB53C22-C09A-40C0-AD89-FE031C1297BA}"/>
    <cellStyle name="Input 2 2 12" xfId="23755" xr:uid="{F74DEBF8-52E2-4F1A-A5BB-3390E325BA3C}"/>
    <cellStyle name="Input 2 2 12 2" xfId="25950" xr:uid="{D074767B-3874-4DE6-9D10-4A3CEA92F7E2}"/>
    <cellStyle name="Input 2 2 13" xfId="21520" xr:uid="{0A2D40B0-C21A-4AF5-9786-8EF7B921AB64}"/>
    <cellStyle name="Input 2 2 2" xfId="9357" xr:uid="{00000000-0005-0000-0000-0000FF240000}"/>
    <cellStyle name="Input 2 2 2 2" xfId="9358" xr:uid="{00000000-0005-0000-0000-000000250000}"/>
    <cellStyle name="Input 2 2 2 2 2" xfId="21283" xr:uid="{00000000-0005-0000-0000-000001250000}"/>
    <cellStyle name="Input 2 2 2 2 2 2" xfId="23015" xr:uid="{470ED424-2943-42C0-9CF7-2049D51740EB}"/>
    <cellStyle name="Input 2 2 2 2 2 2 2" xfId="25715" xr:uid="{FBD5E863-1D07-4742-9D50-2C710CB0C9E3}"/>
    <cellStyle name="Input 2 2 2 2 2 3" xfId="24400" xr:uid="{9634F232-5DB2-4F41-B8BE-8D5609FA82CC}"/>
    <cellStyle name="Input 2 2 2 2 2 3 2" xfId="26595" xr:uid="{22D12032-FEBF-4ABD-B308-A462312A9B10}"/>
    <cellStyle name="Input 2 2 2 2 2 4" xfId="22160" xr:uid="{2D543502-C4BF-40BB-9805-13315001C454}"/>
    <cellStyle name="Input 2 2 2 2 2 5" xfId="24860" xr:uid="{F8C8D896-83D1-4C1E-8B8C-812A80A00123}"/>
    <cellStyle name="Input 2 2 2 2 3" xfId="22380" xr:uid="{F7DF1681-E843-47AA-8C00-71BF76698C56}"/>
    <cellStyle name="Input 2 2 2 2 3 2" xfId="25080" xr:uid="{E0DE4D03-94CD-4A01-8A18-D434B0440957}"/>
    <cellStyle name="Input 2 2 2 2 4" xfId="23757" xr:uid="{6C41B5CA-9546-4B0B-BEE3-BAA160C0C65A}"/>
    <cellStyle name="Input 2 2 2 2 4 2" xfId="25952" xr:uid="{1BE08A9C-BA2C-499B-918B-025A43BF7427}"/>
    <cellStyle name="Input 2 2 2 2 5" xfId="21522" xr:uid="{3F8AD075-2DE9-4E59-A8EA-78DDC94A5DB2}"/>
    <cellStyle name="Input 2 2 2 3" xfId="9359" xr:uid="{00000000-0005-0000-0000-000002250000}"/>
    <cellStyle name="Input 2 2 2 3 2" xfId="21282" xr:uid="{00000000-0005-0000-0000-000003250000}"/>
    <cellStyle name="Input 2 2 2 3 2 2" xfId="23014" xr:uid="{020471F2-A89D-4AA3-B6F5-6E870E05B89F}"/>
    <cellStyle name="Input 2 2 2 3 2 2 2" xfId="25714" xr:uid="{15100A18-D7E7-4615-9D4C-40BA08F5DE1A}"/>
    <cellStyle name="Input 2 2 2 3 2 3" xfId="24399" xr:uid="{0612370D-F243-466D-A261-258170443FDC}"/>
    <cellStyle name="Input 2 2 2 3 2 3 2" xfId="26594" xr:uid="{E24546D5-97A2-43E8-AEEA-66998C066312}"/>
    <cellStyle name="Input 2 2 2 3 2 4" xfId="22159" xr:uid="{E3199D25-85AD-4CB0-ABD6-E74C298E6D9D}"/>
    <cellStyle name="Input 2 2 2 3 2 5" xfId="24859" xr:uid="{A44A1F63-8FB5-4182-952C-2C737B617628}"/>
    <cellStyle name="Input 2 2 2 3 3" xfId="22381" xr:uid="{4C033423-B1EE-4571-939E-ADE688A31D9F}"/>
    <cellStyle name="Input 2 2 2 3 3 2" xfId="25081" xr:uid="{BCD693FE-7A3B-45C1-9E8D-C45B4C023CB7}"/>
    <cellStyle name="Input 2 2 2 3 4" xfId="23758" xr:uid="{EF6A61F0-237B-4094-A063-70326A3974A4}"/>
    <cellStyle name="Input 2 2 2 3 4 2" xfId="25953" xr:uid="{D144831F-11B8-4794-BA29-386C4E2DB691}"/>
    <cellStyle name="Input 2 2 2 3 5" xfId="21523" xr:uid="{4098D1CF-C2D0-4C3A-836D-351810CF4125}"/>
    <cellStyle name="Input 2 2 2 4" xfId="9360" xr:uid="{00000000-0005-0000-0000-000004250000}"/>
    <cellStyle name="Input 2 2 2 4 2" xfId="21281" xr:uid="{00000000-0005-0000-0000-000005250000}"/>
    <cellStyle name="Input 2 2 2 4 2 2" xfId="23013" xr:uid="{8343A216-DFE2-4076-8810-E8B20615EFCF}"/>
    <cellStyle name="Input 2 2 2 4 2 2 2" xfId="25713" xr:uid="{9C1228E3-707D-4F79-96D0-0409BE83A329}"/>
    <cellStyle name="Input 2 2 2 4 2 3" xfId="24398" xr:uid="{B2169FBB-BF3A-45CF-BBE3-ED5E6F38376D}"/>
    <cellStyle name="Input 2 2 2 4 2 3 2" xfId="26593" xr:uid="{F5D40A9D-1DFA-4024-B220-05F04FBD125F}"/>
    <cellStyle name="Input 2 2 2 4 2 4" xfId="22158" xr:uid="{5F4B463D-7194-4441-8D16-BF69B95C17F7}"/>
    <cellStyle name="Input 2 2 2 4 2 5" xfId="24858" xr:uid="{192A0990-A64C-4D70-98F8-56A816C8E9DA}"/>
    <cellStyle name="Input 2 2 2 4 3" xfId="22382" xr:uid="{5D52DC99-B82E-41DD-A2A0-E8B947CD3334}"/>
    <cellStyle name="Input 2 2 2 4 3 2" xfId="25082" xr:uid="{712FF18F-13BB-4F51-A637-1014BAB3BB38}"/>
    <cellStyle name="Input 2 2 2 4 4" xfId="23759" xr:uid="{1E345C73-CCDA-40E6-97CA-D05D35A660C4}"/>
    <cellStyle name="Input 2 2 2 4 4 2" xfId="25954" xr:uid="{5C4CDB8B-8F56-41A6-A7F6-9359A3747914}"/>
    <cellStyle name="Input 2 2 2 4 5" xfId="21524" xr:uid="{DBD3A56E-323E-43F0-84DF-59EFC4D5735B}"/>
    <cellStyle name="Input 2 2 2 5" xfId="21284" xr:uid="{00000000-0005-0000-0000-000006250000}"/>
    <cellStyle name="Input 2 2 2 5 2" xfId="23016" xr:uid="{6F2E1814-1123-41DB-909D-E48A90E57355}"/>
    <cellStyle name="Input 2 2 2 5 2 2" xfId="25716" xr:uid="{71406EBE-68E7-49C5-B64E-2B4EEAFE6D5C}"/>
    <cellStyle name="Input 2 2 2 5 3" xfId="24401" xr:uid="{D4E46C96-AFE3-4EF0-B7FD-1B9F5A657320}"/>
    <cellStyle name="Input 2 2 2 5 3 2" xfId="26596" xr:uid="{C7919DCE-3EF3-42BB-B718-6D9ED637B64C}"/>
    <cellStyle name="Input 2 2 2 5 4" xfId="22161" xr:uid="{1901CB3A-D90F-4CE6-AF1D-65A0C63453D9}"/>
    <cellStyle name="Input 2 2 2 5 5" xfId="24861" xr:uid="{353651F0-A70B-4ABC-A6DA-B2B3B09DBB07}"/>
    <cellStyle name="Input 2 2 2 6" xfId="22379" xr:uid="{CDFD89F8-4C0D-4EE5-B8A9-15FFC8CA771E}"/>
    <cellStyle name="Input 2 2 2 6 2" xfId="25079" xr:uid="{B0A8FE98-F8A4-4444-A15D-C2C67F0D46FE}"/>
    <cellStyle name="Input 2 2 2 7" xfId="23756" xr:uid="{028FD71D-BC3B-4B67-B10B-038A1C6BFC85}"/>
    <cellStyle name="Input 2 2 2 7 2" xfId="25951" xr:uid="{451BF025-2B5D-4083-AD8E-1D3AD07147A0}"/>
    <cellStyle name="Input 2 2 2 8" xfId="21521" xr:uid="{3C09FB1E-A04C-4F9B-A0F9-2CEBD9A4C4E3}"/>
    <cellStyle name="Input 2 2 3" xfId="9361" xr:uid="{00000000-0005-0000-0000-000007250000}"/>
    <cellStyle name="Input 2 2 3 2" xfId="9362" xr:uid="{00000000-0005-0000-0000-000008250000}"/>
    <cellStyle name="Input 2 2 3 2 2" xfId="21279" xr:uid="{00000000-0005-0000-0000-000009250000}"/>
    <cellStyle name="Input 2 2 3 2 2 2" xfId="23011" xr:uid="{009E487F-92D5-4742-8F39-CD50E31F3157}"/>
    <cellStyle name="Input 2 2 3 2 2 2 2" xfId="25711" xr:uid="{DEC9D26D-85A7-4073-B383-5209B9B567A8}"/>
    <cellStyle name="Input 2 2 3 2 2 3" xfId="24396" xr:uid="{8F354E4F-B574-4D2F-AB16-776D24F99419}"/>
    <cellStyle name="Input 2 2 3 2 2 3 2" xfId="26591" xr:uid="{8983131E-7864-43EC-A8C0-DDBCBACC792E}"/>
    <cellStyle name="Input 2 2 3 2 2 4" xfId="22156" xr:uid="{B912CA17-0292-4C66-92C9-E57F235723B5}"/>
    <cellStyle name="Input 2 2 3 2 2 5" xfId="24856" xr:uid="{0C905A1A-BC93-4D8E-BDFC-507CE61663C4}"/>
    <cellStyle name="Input 2 2 3 2 3" xfId="22384" xr:uid="{359A5BAE-C1B0-434A-9B72-F3F06E14D121}"/>
    <cellStyle name="Input 2 2 3 2 3 2" xfId="25084" xr:uid="{939C59DC-7A73-4726-9A5D-A981E7904927}"/>
    <cellStyle name="Input 2 2 3 2 4" xfId="23761" xr:uid="{948E2C4C-BCC8-4B1E-A365-C583AA588BE0}"/>
    <cellStyle name="Input 2 2 3 2 4 2" xfId="25956" xr:uid="{765FB8EC-717B-4CF5-ADD5-E40745A5969E}"/>
    <cellStyle name="Input 2 2 3 2 5" xfId="21526" xr:uid="{6398627C-9B6D-4CDF-B042-5EA43FB4213A}"/>
    <cellStyle name="Input 2 2 3 3" xfId="9363" xr:uid="{00000000-0005-0000-0000-00000A250000}"/>
    <cellStyle name="Input 2 2 3 3 2" xfId="21278" xr:uid="{00000000-0005-0000-0000-00000B250000}"/>
    <cellStyle name="Input 2 2 3 3 2 2" xfId="23010" xr:uid="{5A2D8D13-9900-490D-95E9-70EBE05A3FD0}"/>
    <cellStyle name="Input 2 2 3 3 2 2 2" xfId="25710" xr:uid="{9F0F9CAA-9C3E-42AB-A495-0DE9BDEBEBAE}"/>
    <cellStyle name="Input 2 2 3 3 2 3" xfId="24395" xr:uid="{05006DF5-4894-4571-8A91-E35552E3F1D0}"/>
    <cellStyle name="Input 2 2 3 3 2 3 2" xfId="26590" xr:uid="{821DC734-0F45-4E2B-8724-792C57687576}"/>
    <cellStyle name="Input 2 2 3 3 2 4" xfId="22155" xr:uid="{50D8AB06-72C5-4AE9-9F47-5CC16FC018E4}"/>
    <cellStyle name="Input 2 2 3 3 2 5" xfId="24855" xr:uid="{CDC584C9-0054-40E1-B432-9A51111BFE40}"/>
    <cellStyle name="Input 2 2 3 3 3" xfId="22385" xr:uid="{F0BCDE93-6C73-4640-A04C-48D52D6DDDAA}"/>
    <cellStyle name="Input 2 2 3 3 3 2" xfId="25085" xr:uid="{4D2B55FF-816C-47D0-AE7F-3225E249DFBD}"/>
    <cellStyle name="Input 2 2 3 3 4" xfId="23762" xr:uid="{4CC7E68F-B841-4ED1-8BAA-656601C8BDA0}"/>
    <cellStyle name="Input 2 2 3 3 4 2" xfId="25957" xr:uid="{A65BA656-AF5D-4689-B06D-37952791AF10}"/>
    <cellStyle name="Input 2 2 3 3 5" xfId="21527" xr:uid="{4E9C6DE6-066C-4CB6-B364-78344D2253E2}"/>
    <cellStyle name="Input 2 2 3 4" xfId="9364" xr:uid="{00000000-0005-0000-0000-00000C250000}"/>
    <cellStyle name="Input 2 2 3 4 2" xfId="21277" xr:uid="{00000000-0005-0000-0000-00000D250000}"/>
    <cellStyle name="Input 2 2 3 4 2 2" xfId="23009" xr:uid="{DE1A75F9-0DE2-4DEC-BDBB-F0F31F284F05}"/>
    <cellStyle name="Input 2 2 3 4 2 2 2" xfId="25709" xr:uid="{812C0854-411C-4E1B-8550-D7DE794B8825}"/>
    <cellStyle name="Input 2 2 3 4 2 3" xfId="24394" xr:uid="{AD030708-93AE-4909-B411-AE709645DD5D}"/>
    <cellStyle name="Input 2 2 3 4 2 3 2" xfId="26589" xr:uid="{E2AB8036-F319-4F4E-B3C0-133132C3B14B}"/>
    <cellStyle name="Input 2 2 3 4 2 4" xfId="22154" xr:uid="{8BA82537-FAA6-4D34-9FE8-E30E9D2941B0}"/>
    <cellStyle name="Input 2 2 3 4 2 5" xfId="24854" xr:uid="{D3097749-DDD9-4EAE-9B9C-9C37026F16CC}"/>
    <cellStyle name="Input 2 2 3 4 3" xfId="22386" xr:uid="{2A30DEB0-2597-4D53-AD1A-6CF42927BAAD}"/>
    <cellStyle name="Input 2 2 3 4 3 2" xfId="25086" xr:uid="{2F06FBBE-8487-451B-9B47-9BA42EAF8C35}"/>
    <cellStyle name="Input 2 2 3 4 4" xfId="23763" xr:uid="{868FF7E7-A906-46FC-AC1E-B69A3A77E502}"/>
    <cellStyle name="Input 2 2 3 4 4 2" xfId="25958" xr:uid="{FC5EB21A-D373-49B9-ABB3-E0102C07F4DE}"/>
    <cellStyle name="Input 2 2 3 4 5" xfId="21528" xr:uid="{CDA210D8-CCBF-4E31-B035-40E0C82D2A10}"/>
    <cellStyle name="Input 2 2 3 5" xfId="21280" xr:uid="{00000000-0005-0000-0000-00000E250000}"/>
    <cellStyle name="Input 2 2 3 5 2" xfId="23012" xr:uid="{A1C3930F-4BE4-42E2-AB57-ABEEC0B0B7EF}"/>
    <cellStyle name="Input 2 2 3 5 2 2" xfId="25712" xr:uid="{E60F2070-073A-45BC-A4F0-1BAC4DAFE93E}"/>
    <cellStyle name="Input 2 2 3 5 3" xfId="24397" xr:uid="{4C3B75BA-FD43-4D7E-BB7B-55BEFC9A3509}"/>
    <cellStyle name="Input 2 2 3 5 3 2" xfId="26592" xr:uid="{7F840BB9-472E-46A8-A0FD-FCB9D252E861}"/>
    <cellStyle name="Input 2 2 3 5 4" xfId="22157" xr:uid="{42439076-9692-4B01-B303-B6DDF9A83448}"/>
    <cellStyle name="Input 2 2 3 5 5" xfId="24857" xr:uid="{1575A7C9-7606-4112-B5F5-DE56ECC845AA}"/>
    <cellStyle name="Input 2 2 3 6" xfId="22383" xr:uid="{19EDFA7A-176A-4F67-BBB2-1D6734963C64}"/>
    <cellStyle name="Input 2 2 3 6 2" xfId="25083" xr:uid="{60D7BBF1-4324-4C3D-88A3-4FF783EFB0B5}"/>
    <cellStyle name="Input 2 2 3 7" xfId="23760" xr:uid="{08E742A0-C9F2-4C30-84FD-5E4D108E0EA5}"/>
    <cellStyle name="Input 2 2 3 7 2" xfId="25955" xr:uid="{C8791284-9EED-46D5-B952-4D751EEE614E}"/>
    <cellStyle name="Input 2 2 3 8" xfId="21525" xr:uid="{6FB5869A-439A-4A8E-A3B6-C9BC9AB33A66}"/>
    <cellStyle name="Input 2 2 4" xfId="9365" xr:uid="{00000000-0005-0000-0000-00000F250000}"/>
    <cellStyle name="Input 2 2 4 2" xfId="9366" xr:uid="{00000000-0005-0000-0000-000010250000}"/>
    <cellStyle name="Input 2 2 4 2 2" xfId="21275" xr:uid="{00000000-0005-0000-0000-000011250000}"/>
    <cellStyle name="Input 2 2 4 2 2 2" xfId="23007" xr:uid="{6BE6D54F-9298-4A1F-8592-0C9FF4653313}"/>
    <cellStyle name="Input 2 2 4 2 2 2 2" xfId="25707" xr:uid="{B1A55ACD-43A7-409A-A7B5-65912D9F3759}"/>
    <cellStyle name="Input 2 2 4 2 2 3" xfId="24392" xr:uid="{881307DE-102D-4BF6-8069-B2D29B173338}"/>
    <cellStyle name="Input 2 2 4 2 2 3 2" xfId="26587" xr:uid="{E7622EEE-EF00-4DC7-A12E-37211C6C3828}"/>
    <cellStyle name="Input 2 2 4 2 2 4" xfId="22152" xr:uid="{A1353009-9022-464D-98CC-A04FE8278C6F}"/>
    <cellStyle name="Input 2 2 4 2 2 5" xfId="24852" xr:uid="{552343F1-CCFC-49DA-932E-7A51BF8A47BE}"/>
    <cellStyle name="Input 2 2 4 2 3" xfId="22388" xr:uid="{795058AF-82D0-404D-9643-E333E6D77822}"/>
    <cellStyle name="Input 2 2 4 2 3 2" xfId="25088" xr:uid="{1B810DCF-74D8-49B4-A7A6-98E285AA8968}"/>
    <cellStyle name="Input 2 2 4 2 4" xfId="23765" xr:uid="{BED842FD-37EB-4832-9BBD-FF468EE92C3C}"/>
    <cellStyle name="Input 2 2 4 2 4 2" xfId="25960" xr:uid="{F409FD14-9916-4E07-ACA8-310535D72023}"/>
    <cellStyle name="Input 2 2 4 2 5" xfId="21530" xr:uid="{29F3FCE0-CC98-44F6-8673-0EBC19E51C22}"/>
    <cellStyle name="Input 2 2 4 3" xfId="9367" xr:uid="{00000000-0005-0000-0000-000012250000}"/>
    <cellStyle name="Input 2 2 4 3 2" xfId="21274" xr:uid="{00000000-0005-0000-0000-000013250000}"/>
    <cellStyle name="Input 2 2 4 3 2 2" xfId="23006" xr:uid="{5096587C-67C0-4D2F-9787-818558F43ED7}"/>
    <cellStyle name="Input 2 2 4 3 2 2 2" xfId="25706" xr:uid="{1BA50563-6EFB-4C54-B92E-8364AE9D1229}"/>
    <cellStyle name="Input 2 2 4 3 2 3" xfId="24391" xr:uid="{16407EE5-B89A-4CDD-A03D-675B874E9319}"/>
    <cellStyle name="Input 2 2 4 3 2 3 2" xfId="26586" xr:uid="{1F0B5AF8-1FD6-4D1F-905D-4C6C0080818F}"/>
    <cellStyle name="Input 2 2 4 3 2 4" xfId="22151" xr:uid="{9F17A1B9-7CA2-4DC1-84E3-A4C08066DFD5}"/>
    <cellStyle name="Input 2 2 4 3 2 5" xfId="24851" xr:uid="{9119889D-E776-47FE-B995-8BF57D4DEA25}"/>
    <cellStyle name="Input 2 2 4 3 3" xfId="22389" xr:uid="{212BF4D8-3124-4C40-B034-4522ADBC6730}"/>
    <cellStyle name="Input 2 2 4 3 3 2" xfId="25089" xr:uid="{CD5681A2-815A-4949-9250-FB1C171C88F8}"/>
    <cellStyle name="Input 2 2 4 3 4" xfId="23766" xr:uid="{0E335787-6C2B-456D-9F11-B1A4BB116519}"/>
    <cellStyle name="Input 2 2 4 3 4 2" xfId="25961" xr:uid="{90F0C611-84FA-48A6-AB7B-C14050C9224E}"/>
    <cellStyle name="Input 2 2 4 3 5" xfId="21531" xr:uid="{E74B28C4-4DFF-44A8-B313-926BFEE06C97}"/>
    <cellStyle name="Input 2 2 4 4" xfId="9368" xr:uid="{00000000-0005-0000-0000-000014250000}"/>
    <cellStyle name="Input 2 2 4 4 2" xfId="21273" xr:uid="{00000000-0005-0000-0000-000015250000}"/>
    <cellStyle name="Input 2 2 4 4 2 2" xfId="23005" xr:uid="{A792A607-6C2E-4F0F-BC2B-1E864EF94C43}"/>
    <cellStyle name="Input 2 2 4 4 2 2 2" xfId="25705" xr:uid="{3A45A934-1248-4B8E-8946-072C99BB0A1F}"/>
    <cellStyle name="Input 2 2 4 4 2 3" xfId="24390" xr:uid="{0F8D76F8-D6F6-4183-9130-695291FB94DE}"/>
    <cellStyle name="Input 2 2 4 4 2 3 2" xfId="26585" xr:uid="{6D022FC6-C040-4D06-B190-0B9D19B8CDD1}"/>
    <cellStyle name="Input 2 2 4 4 2 4" xfId="22150" xr:uid="{039C5CE0-E7BD-4F18-897B-F40C1EA7310C}"/>
    <cellStyle name="Input 2 2 4 4 2 5" xfId="24850" xr:uid="{C214723A-935F-4FDE-989D-40881E8746AF}"/>
    <cellStyle name="Input 2 2 4 4 3" xfId="22390" xr:uid="{A8DEF930-C1A8-4EFA-9DA6-2947DC39BE9C}"/>
    <cellStyle name="Input 2 2 4 4 3 2" xfId="25090" xr:uid="{1F5AC898-28F7-431C-9A02-B5A93227DFD1}"/>
    <cellStyle name="Input 2 2 4 4 4" xfId="23767" xr:uid="{6AE01BE5-0223-4313-85E7-E27B5270B7C9}"/>
    <cellStyle name="Input 2 2 4 4 4 2" xfId="25962" xr:uid="{5D71278C-C950-446D-A805-D90D14F93407}"/>
    <cellStyle name="Input 2 2 4 4 5" xfId="21532" xr:uid="{69CE30AB-B7B8-4B63-8B7F-49FA25B6D0D2}"/>
    <cellStyle name="Input 2 2 4 5" xfId="21276" xr:uid="{00000000-0005-0000-0000-000016250000}"/>
    <cellStyle name="Input 2 2 4 5 2" xfId="23008" xr:uid="{0D0456FB-8239-449B-B640-400608B954BF}"/>
    <cellStyle name="Input 2 2 4 5 2 2" xfId="25708" xr:uid="{516D60BE-8FFB-4DAD-9433-D1A93EAA916D}"/>
    <cellStyle name="Input 2 2 4 5 3" xfId="24393" xr:uid="{994D5A9B-A244-4392-9AB5-A6F8D9FC42A4}"/>
    <cellStyle name="Input 2 2 4 5 3 2" xfId="26588" xr:uid="{8CDD3D72-EA2E-4290-9DA8-DFE0A7DECDD8}"/>
    <cellStyle name="Input 2 2 4 5 4" xfId="22153" xr:uid="{40C0D93E-3225-40C7-9C01-B1E30ACA71E1}"/>
    <cellStyle name="Input 2 2 4 5 5" xfId="24853" xr:uid="{183A9D25-01F4-4ACD-8C12-6050A21D3D44}"/>
    <cellStyle name="Input 2 2 4 6" xfId="22387" xr:uid="{D9BBBF1A-D9CB-400E-AC0F-9F1B1E60B686}"/>
    <cellStyle name="Input 2 2 4 6 2" xfId="25087" xr:uid="{A39A85A8-135D-4C0E-86E9-1C2239F1BD9D}"/>
    <cellStyle name="Input 2 2 4 7" xfId="23764" xr:uid="{AE37A84B-49C0-4B76-A8E5-ED0BE1AF57D3}"/>
    <cellStyle name="Input 2 2 4 7 2" xfId="25959" xr:uid="{73B3F65D-D594-4E52-BDCC-637860E8DB1A}"/>
    <cellStyle name="Input 2 2 4 8" xfId="21529" xr:uid="{51516F97-A9BA-4D64-A1E6-2B466A54FC25}"/>
    <cellStyle name="Input 2 2 5" xfId="9369" xr:uid="{00000000-0005-0000-0000-000017250000}"/>
    <cellStyle name="Input 2 2 5 2" xfId="9370" xr:uid="{00000000-0005-0000-0000-000018250000}"/>
    <cellStyle name="Input 2 2 5 2 2" xfId="21271" xr:uid="{00000000-0005-0000-0000-000019250000}"/>
    <cellStyle name="Input 2 2 5 2 2 2" xfId="23003" xr:uid="{C785EA0C-3680-4FDF-BFE7-78E9782A0317}"/>
    <cellStyle name="Input 2 2 5 2 2 2 2" xfId="25703" xr:uid="{B74D4827-D4DA-4E22-86D2-2F24E0F056CF}"/>
    <cellStyle name="Input 2 2 5 2 2 3" xfId="24388" xr:uid="{D0756016-7186-4F87-A4F9-5366BB3855AE}"/>
    <cellStyle name="Input 2 2 5 2 2 3 2" xfId="26583" xr:uid="{50D16153-DB8D-4759-8F02-BE487E3D0A06}"/>
    <cellStyle name="Input 2 2 5 2 2 4" xfId="22148" xr:uid="{822E69AD-E3E1-49E5-B76A-95238A312C4C}"/>
    <cellStyle name="Input 2 2 5 2 2 5" xfId="24848" xr:uid="{37AFBFC6-A50B-4330-8F3E-30265F5309B7}"/>
    <cellStyle name="Input 2 2 5 2 3" xfId="22392" xr:uid="{E0893AD8-5485-451D-999E-8BB65DEEA150}"/>
    <cellStyle name="Input 2 2 5 2 3 2" xfId="25092" xr:uid="{A2CE0274-842F-45D5-A3AC-155E74A15BF3}"/>
    <cellStyle name="Input 2 2 5 2 4" xfId="23769" xr:uid="{F7B3BECC-BB4D-4022-868F-AB40C4227CDC}"/>
    <cellStyle name="Input 2 2 5 2 4 2" xfId="25964" xr:uid="{356B300C-1BA4-40F0-97BF-B41C780B05A3}"/>
    <cellStyle name="Input 2 2 5 2 5" xfId="21534" xr:uid="{6F450FDC-56B6-482D-927E-EBDEF966F5D2}"/>
    <cellStyle name="Input 2 2 5 3" xfId="9371" xr:uid="{00000000-0005-0000-0000-00001A250000}"/>
    <cellStyle name="Input 2 2 5 3 2" xfId="21270" xr:uid="{00000000-0005-0000-0000-00001B250000}"/>
    <cellStyle name="Input 2 2 5 3 2 2" xfId="23002" xr:uid="{C47F0ED1-D1B5-4BB5-91A5-462EE66314AE}"/>
    <cellStyle name="Input 2 2 5 3 2 2 2" xfId="25702" xr:uid="{97375E3E-836C-4669-915D-DD837AEB4396}"/>
    <cellStyle name="Input 2 2 5 3 2 3" xfId="24387" xr:uid="{FD351760-531F-4419-96E5-74FA0FE1E1DF}"/>
    <cellStyle name="Input 2 2 5 3 2 3 2" xfId="26582" xr:uid="{44D5BF7F-C49F-45D1-85F8-8A7A51A96D52}"/>
    <cellStyle name="Input 2 2 5 3 2 4" xfId="22147" xr:uid="{1A9329CE-8E1A-453D-AE39-E798064DF31D}"/>
    <cellStyle name="Input 2 2 5 3 2 5" xfId="24847" xr:uid="{BED9E3D6-6B8D-415D-9BE6-DC76E71EAF0F}"/>
    <cellStyle name="Input 2 2 5 3 3" xfId="22393" xr:uid="{B3E18603-3BC6-4BEB-92A4-617058C9E028}"/>
    <cellStyle name="Input 2 2 5 3 3 2" xfId="25093" xr:uid="{BA1FABCA-4038-4197-9DD7-B87C04A341EA}"/>
    <cellStyle name="Input 2 2 5 3 4" xfId="23770" xr:uid="{88A5A670-988B-46AF-8FBE-375521F42FFC}"/>
    <cellStyle name="Input 2 2 5 3 4 2" xfId="25965" xr:uid="{085332EE-3250-40ED-981E-D6FE17D7DDAE}"/>
    <cellStyle name="Input 2 2 5 3 5" xfId="21535" xr:uid="{5288E85C-3913-4291-A42F-A08FB033BA6E}"/>
    <cellStyle name="Input 2 2 5 4" xfId="9372" xr:uid="{00000000-0005-0000-0000-00001C250000}"/>
    <cellStyle name="Input 2 2 5 4 2" xfId="21269" xr:uid="{00000000-0005-0000-0000-00001D250000}"/>
    <cellStyle name="Input 2 2 5 4 2 2" xfId="23001" xr:uid="{3D580DCE-938C-440C-9C86-64DFBC4A3599}"/>
    <cellStyle name="Input 2 2 5 4 2 2 2" xfId="25701" xr:uid="{46CBC681-0A94-42EF-B125-93DEBE4B7FD2}"/>
    <cellStyle name="Input 2 2 5 4 2 3" xfId="24386" xr:uid="{7A3BBF02-B5C4-447A-BC1C-41064A636CE9}"/>
    <cellStyle name="Input 2 2 5 4 2 3 2" xfId="26581" xr:uid="{FF5079E2-216D-492D-8743-A036DDFD728A}"/>
    <cellStyle name="Input 2 2 5 4 2 4" xfId="22146" xr:uid="{B8D57374-FFF6-4DC5-BDF7-AD349E539EB8}"/>
    <cellStyle name="Input 2 2 5 4 2 5" xfId="24846" xr:uid="{05BF1982-A97E-45BD-A3F1-FAF21AAC4A9E}"/>
    <cellStyle name="Input 2 2 5 4 3" xfId="22394" xr:uid="{B2BEF458-B5DB-461E-A4BB-115189B064BC}"/>
    <cellStyle name="Input 2 2 5 4 3 2" xfId="25094" xr:uid="{E0EF7EA6-A25D-4E3C-9301-18604CFDC521}"/>
    <cellStyle name="Input 2 2 5 4 4" xfId="23771" xr:uid="{CB238616-39AA-45D8-A9A2-990989663075}"/>
    <cellStyle name="Input 2 2 5 4 4 2" xfId="25966" xr:uid="{3CFF2C85-630A-4CFF-8C0F-19EDD163C3DF}"/>
    <cellStyle name="Input 2 2 5 4 5" xfId="21536" xr:uid="{BE638DF8-2AE5-4A70-AFAE-9AC718439922}"/>
    <cellStyle name="Input 2 2 5 5" xfId="21272" xr:uid="{00000000-0005-0000-0000-00001E250000}"/>
    <cellStyle name="Input 2 2 5 5 2" xfId="23004" xr:uid="{E89850EF-2830-4024-8EA9-E64E85B3F16A}"/>
    <cellStyle name="Input 2 2 5 5 2 2" xfId="25704" xr:uid="{CA79D0F6-1817-4792-91CC-1FCC0C2E6CAE}"/>
    <cellStyle name="Input 2 2 5 5 3" xfId="24389" xr:uid="{6295FE4E-13D7-4212-B90F-B77894B98450}"/>
    <cellStyle name="Input 2 2 5 5 3 2" xfId="26584" xr:uid="{9D0DD094-5313-46D8-B84E-D37D8F6E25E8}"/>
    <cellStyle name="Input 2 2 5 5 4" xfId="22149" xr:uid="{B788CA13-7C82-4014-A97E-597C570115E6}"/>
    <cellStyle name="Input 2 2 5 5 5" xfId="24849" xr:uid="{FB2810F9-7866-4FCF-BA4F-A1BC1407BC20}"/>
    <cellStyle name="Input 2 2 5 6" xfId="22391" xr:uid="{0CAC5C63-8E6F-4FA4-A2F8-262AF5EFBDA7}"/>
    <cellStyle name="Input 2 2 5 6 2" xfId="25091" xr:uid="{DC596AB2-909B-40F6-90C2-BE429A7EE3E1}"/>
    <cellStyle name="Input 2 2 5 7" xfId="23768" xr:uid="{536B1B77-2DCC-40F5-9043-D01863953C2B}"/>
    <cellStyle name="Input 2 2 5 7 2" xfId="25963" xr:uid="{6284FF03-EFFE-4F38-BDA9-B42A7E0DC8CB}"/>
    <cellStyle name="Input 2 2 5 8" xfId="21533" xr:uid="{E5629699-6414-4DEC-8CB9-F82B091ACDCC}"/>
    <cellStyle name="Input 2 2 6" xfId="9373" xr:uid="{00000000-0005-0000-0000-00001F250000}"/>
    <cellStyle name="Input 2 2 6 2" xfId="21268" xr:uid="{00000000-0005-0000-0000-000020250000}"/>
    <cellStyle name="Input 2 2 6 2 2" xfId="23000" xr:uid="{75142CAB-135F-4135-99AC-0E1654F8D553}"/>
    <cellStyle name="Input 2 2 6 2 2 2" xfId="25700" xr:uid="{B6D749DC-097B-4EA2-A66D-FBD4065514D6}"/>
    <cellStyle name="Input 2 2 6 2 3" xfId="24385" xr:uid="{A282C1E4-B5EA-41F5-B5ED-C2703D0F9FB0}"/>
    <cellStyle name="Input 2 2 6 2 3 2" xfId="26580" xr:uid="{1DFCB8BF-7C6C-4A81-9F14-909B68848A1E}"/>
    <cellStyle name="Input 2 2 6 2 4" xfId="22145" xr:uid="{C2F7AA4D-3C4F-4BCF-8293-D72783BEEE7B}"/>
    <cellStyle name="Input 2 2 6 2 5" xfId="24845" xr:uid="{767D2105-CE77-48A7-ACB7-002EB31782E8}"/>
    <cellStyle name="Input 2 2 6 3" xfId="22395" xr:uid="{A0F61E0C-844A-4700-8248-DAC6774BFA77}"/>
    <cellStyle name="Input 2 2 6 3 2" xfId="25095" xr:uid="{A75C3612-CC7E-4537-B801-A354D65319B9}"/>
    <cellStyle name="Input 2 2 6 4" xfId="23772" xr:uid="{C6CBF7B4-9A4C-40CE-AEA9-79796F8B8249}"/>
    <cellStyle name="Input 2 2 6 4 2" xfId="25967" xr:uid="{C7D18207-785F-485E-AF6A-61934A8BB5B9}"/>
    <cellStyle name="Input 2 2 6 5" xfId="21537" xr:uid="{BBC5597A-470F-40E3-A262-2D7C29ADDED8}"/>
    <cellStyle name="Input 2 2 7" xfId="9374" xr:uid="{00000000-0005-0000-0000-000021250000}"/>
    <cellStyle name="Input 2 2 7 2" xfId="21267" xr:uid="{00000000-0005-0000-0000-000022250000}"/>
    <cellStyle name="Input 2 2 7 2 2" xfId="22999" xr:uid="{7271C845-37F3-4416-8166-58659B6035FB}"/>
    <cellStyle name="Input 2 2 7 2 2 2" xfId="25699" xr:uid="{542EC45C-759D-4705-9CA8-02716C6F3631}"/>
    <cellStyle name="Input 2 2 7 2 3" xfId="24384" xr:uid="{BBDE2838-4D44-4FD0-9607-6C4D3E9100CB}"/>
    <cellStyle name="Input 2 2 7 2 3 2" xfId="26579" xr:uid="{7494B80B-E03B-46DA-B8AF-DC3C843DA983}"/>
    <cellStyle name="Input 2 2 7 2 4" xfId="22144" xr:uid="{E6A463B6-6AC5-4EA2-BC2B-BF4899713492}"/>
    <cellStyle name="Input 2 2 7 2 5" xfId="24844" xr:uid="{437769CE-0383-4903-B797-28DC65B7E930}"/>
    <cellStyle name="Input 2 2 7 3" xfId="22396" xr:uid="{FEDF78BD-5EA8-4AA1-A64D-4EF865F3EFDF}"/>
    <cellStyle name="Input 2 2 7 3 2" xfId="25096" xr:uid="{03442B28-394C-458E-AE86-BF3662D67CC2}"/>
    <cellStyle name="Input 2 2 7 4" xfId="23773" xr:uid="{7254D2BB-525A-4820-B620-8697975C67A3}"/>
    <cellStyle name="Input 2 2 7 4 2" xfId="25968" xr:uid="{3728B1E7-A913-4E53-B79D-A917E368ADCE}"/>
    <cellStyle name="Input 2 2 7 5" xfId="21538" xr:uid="{B4B5F2A4-89D8-4C4B-B385-5870AE03C283}"/>
    <cellStyle name="Input 2 2 8" xfId="9375" xr:uid="{00000000-0005-0000-0000-000023250000}"/>
    <cellStyle name="Input 2 2 8 2" xfId="21266" xr:uid="{00000000-0005-0000-0000-000024250000}"/>
    <cellStyle name="Input 2 2 8 2 2" xfId="22998" xr:uid="{9826E5F3-B41C-4EEA-A3EA-D79D753993E7}"/>
    <cellStyle name="Input 2 2 8 2 2 2" xfId="25698" xr:uid="{3A9F8BA1-1DC6-447A-BF70-83B5C048942A}"/>
    <cellStyle name="Input 2 2 8 2 3" xfId="24383" xr:uid="{F00ACEBF-3C0C-475D-B1F7-D6AC5FFF5709}"/>
    <cellStyle name="Input 2 2 8 2 3 2" xfId="26578" xr:uid="{2E0C4DE4-37E0-4FF0-B571-3D80B7F70A14}"/>
    <cellStyle name="Input 2 2 8 2 4" xfId="22143" xr:uid="{33AA9D6A-2590-4025-B096-38530D7778DE}"/>
    <cellStyle name="Input 2 2 8 2 5" xfId="24843" xr:uid="{DBBB5EA6-712D-404B-9ED7-AA614594054A}"/>
    <cellStyle name="Input 2 2 8 3" xfId="22397" xr:uid="{29186436-71BB-488C-9ACE-40A242AF2728}"/>
    <cellStyle name="Input 2 2 8 3 2" xfId="25097" xr:uid="{8683B4E7-744F-47AF-B001-E12A2D15006C}"/>
    <cellStyle name="Input 2 2 8 4" xfId="23774" xr:uid="{6AF99C0F-1863-4819-B0B2-718DB5BBC593}"/>
    <cellStyle name="Input 2 2 8 4 2" xfId="25969" xr:uid="{4CD9AA8E-011B-4CAF-B1C2-4EE3AD110240}"/>
    <cellStyle name="Input 2 2 8 5" xfId="21539" xr:uid="{6E7B22BC-4593-475D-8555-63ACBF044AC4}"/>
    <cellStyle name="Input 2 2 9" xfId="9376" xr:uid="{00000000-0005-0000-0000-000025250000}"/>
    <cellStyle name="Input 2 2 9 2" xfId="21265" xr:uid="{00000000-0005-0000-0000-000026250000}"/>
    <cellStyle name="Input 2 2 9 2 2" xfId="22997" xr:uid="{0C06C1B2-6595-4F54-9574-4DA76A8E358C}"/>
    <cellStyle name="Input 2 2 9 2 2 2" xfId="25697" xr:uid="{D32627B1-6189-41D7-BB2D-2D8CD36514C5}"/>
    <cellStyle name="Input 2 2 9 2 3" xfId="24382" xr:uid="{52CD8B06-2180-46ED-A536-2CB859634501}"/>
    <cellStyle name="Input 2 2 9 2 3 2" xfId="26577" xr:uid="{E2D1D3A9-EA78-49E0-AF93-24321F06263C}"/>
    <cellStyle name="Input 2 2 9 2 4" xfId="22142" xr:uid="{D12A1CB8-8CB1-40D4-9558-47B409CD74F5}"/>
    <cellStyle name="Input 2 2 9 2 5" xfId="24842" xr:uid="{16B88C58-62A0-4F41-B024-CB5A12230420}"/>
    <cellStyle name="Input 2 2 9 3" xfId="22398" xr:uid="{C3D05F1E-DE1F-434E-97F3-3C6C12349CF3}"/>
    <cellStyle name="Input 2 2 9 3 2" xfId="25098" xr:uid="{0C8A8DF0-401E-4C46-BDA3-3E5C1BEE1927}"/>
    <cellStyle name="Input 2 2 9 4" xfId="23775" xr:uid="{5D935DFD-F82E-4570-8D92-4045C243E2C4}"/>
    <cellStyle name="Input 2 2 9 4 2" xfId="25970" xr:uid="{3BBAA1C8-D5D8-4713-A676-76F2DC985382}"/>
    <cellStyle name="Input 2 2 9 5" xfId="21540" xr:uid="{7FD949D9-377D-4C8E-AEB1-A508283B9683}"/>
    <cellStyle name="Input 2 20" xfId="21498" xr:uid="{A78DFA35-3DDB-4045-B1C1-2665B60D21A2}"/>
    <cellStyle name="Input 2 3" xfId="9377" xr:uid="{00000000-0005-0000-0000-000027250000}"/>
    <cellStyle name="Input 2 3 2" xfId="9378" xr:uid="{00000000-0005-0000-0000-000028250000}"/>
    <cellStyle name="Input 2 3 2 2" xfId="21264" xr:uid="{00000000-0005-0000-0000-000029250000}"/>
    <cellStyle name="Input 2 3 2 2 2" xfId="22996" xr:uid="{5D6A3C5F-4229-4326-B2A8-5359926F185E}"/>
    <cellStyle name="Input 2 3 2 2 2 2" xfId="25696" xr:uid="{7F04538C-E3A2-427A-B5B1-B4CE2DF288B7}"/>
    <cellStyle name="Input 2 3 2 2 3" xfId="24381" xr:uid="{6588A59C-9F97-4FB4-8775-7D0462D10441}"/>
    <cellStyle name="Input 2 3 2 2 3 2" xfId="26576" xr:uid="{A2D80E95-61B8-49BC-B376-8E38AD7D46B0}"/>
    <cellStyle name="Input 2 3 2 2 4" xfId="22141" xr:uid="{2BDFDE41-C844-4832-AB61-C6ADCE2EBCE4}"/>
    <cellStyle name="Input 2 3 2 2 5" xfId="24841" xr:uid="{92047E28-6ECA-4707-91A5-A60B8E3A0417}"/>
    <cellStyle name="Input 2 3 2 3" xfId="22399" xr:uid="{FC273D1A-CB43-4579-A07C-D34AE333B891}"/>
    <cellStyle name="Input 2 3 2 3 2" xfId="25099" xr:uid="{30B26AC5-DAC0-4A15-A9BF-500B1D2EABF8}"/>
    <cellStyle name="Input 2 3 2 4" xfId="23776" xr:uid="{7D9A9C32-FED0-4BE9-8C47-796F661F9955}"/>
    <cellStyle name="Input 2 3 2 4 2" xfId="25971" xr:uid="{C81635D8-0ECC-481D-B1DA-6F5D76B0DF3B}"/>
    <cellStyle name="Input 2 3 2 5" xfId="21541" xr:uid="{594B368A-27F1-4ABA-A587-DFC28F8F23BA}"/>
    <cellStyle name="Input 2 3 3" xfId="9379" xr:uid="{00000000-0005-0000-0000-00002A250000}"/>
    <cellStyle name="Input 2 3 3 2" xfId="21263" xr:uid="{00000000-0005-0000-0000-00002B250000}"/>
    <cellStyle name="Input 2 3 3 2 2" xfId="22995" xr:uid="{47D05309-D380-477C-B186-A0297D8B260F}"/>
    <cellStyle name="Input 2 3 3 2 2 2" xfId="25695" xr:uid="{FE618BCA-6BB1-450D-913D-714971492959}"/>
    <cellStyle name="Input 2 3 3 2 3" xfId="24380" xr:uid="{DEADBA50-C506-42E7-ABC1-F57B550153A4}"/>
    <cellStyle name="Input 2 3 3 2 3 2" xfId="26575" xr:uid="{974754A3-10E8-4EC2-98CA-DE103E36C911}"/>
    <cellStyle name="Input 2 3 3 2 4" xfId="22140" xr:uid="{EFC52226-B4FE-4A5E-88DB-0524FFEBAE5B}"/>
    <cellStyle name="Input 2 3 3 2 5" xfId="24840" xr:uid="{84D88A3E-54EA-4E3C-9265-0E020FABFEA8}"/>
    <cellStyle name="Input 2 3 3 3" xfId="22400" xr:uid="{BEF02F59-0043-4B33-B1BC-51013375C5CD}"/>
    <cellStyle name="Input 2 3 3 3 2" xfId="25100" xr:uid="{427D872A-3346-435A-9A13-A99002E0F90A}"/>
    <cellStyle name="Input 2 3 3 4" xfId="23777" xr:uid="{1D1650BD-50A4-445A-AA03-3F458D4DFEB8}"/>
    <cellStyle name="Input 2 3 3 4 2" xfId="25972" xr:uid="{034195FD-2D09-48C1-BB3C-C528AC87803E}"/>
    <cellStyle name="Input 2 3 3 5" xfId="21542" xr:uid="{AC947553-C9D4-4752-83A7-F72B9ADD15A5}"/>
    <cellStyle name="Input 2 3 4" xfId="9380" xr:uid="{00000000-0005-0000-0000-00002C250000}"/>
    <cellStyle name="Input 2 3 4 2" xfId="21262" xr:uid="{00000000-0005-0000-0000-00002D250000}"/>
    <cellStyle name="Input 2 3 4 2 2" xfId="22994" xr:uid="{43B84FED-385E-42F7-8784-7034E6C4324D}"/>
    <cellStyle name="Input 2 3 4 2 2 2" xfId="25694" xr:uid="{4727D6D8-D018-47E8-AA39-A45FBDF18078}"/>
    <cellStyle name="Input 2 3 4 2 3" xfId="24379" xr:uid="{40149509-F63B-4DCF-9BBA-11CFFFF214FE}"/>
    <cellStyle name="Input 2 3 4 2 3 2" xfId="26574" xr:uid="{095B0C7A-4AA9-4CF8-A68E-95C0F75B03A6}"/>
    <cellStyle name="Input 2 3 4 2 4" xfId="22139" xr:uid="{6D5C0D95-E971-4C0C-AB3A-F3A1D8098E67}"/>
    <cellStyle name="Input 2 3 4 2 5" xfId="24839" xr:uid="{5B020828-EA8C-4658-9DF9-394C6354863B}"/>
    <cellStyle name="Input 2 3 4 3" xfId="22401" xr:uid="{8160CBC4-9FD9-4E4F-8262-5C7746DDB649}"/>
    <cellStyle name="Input 2 3 4 3 2" xfId="25101" xr:uid="{D779BE92-DFB6-4394-A1FF-8D7DC90C4E1B}"/>
    <cellStyle name="Input 2 3 4 4" xfId="23778" xr:uid="{827D1031-6DE5-437A-8722-F06D879AB9F6}"/>
    <cellStyle name="Input 2 3 4 4 2" xfId="25973" xr:uid="{9A081311-327C-4E76-82A8-B9E57F62F730}"/>
    <cellStyle name="Input 2 3 4 5" xfId="21543" xr:uid="{4AF2C086-F7AB-4794-9498-FED01F077C4A}"/>
    <cellStyle name="Input 2 3 5" xfId="9381" xr:uid="{00000000-0005-0000-0000-00002E250000}"/>
    <cellStyle name="Input 2 3 5 2" xfId="21261" xr:uid="{00000000-0005-0000-0000-00002F250000}"/>
    <cellStyle name="Input 2 3 5 2 2" xfId="22993" xr:uid="{07D0C2C4-FC26-4096-9AA0-E4E15EAF2E82}"/>
    <cellStyle name="Input 2 3 5 2 2 2" xfId="25693" xr:uid="{A418F51E-6BC4-4505-A97E-A31CD86A848A}"/>
    <cellStyle name="Input 2 3 5 2 3" xfId="24378" xr:uid="{AAE01E3F-4D38-4AD1-AF45-B5560D24C45C}"/>
    <cellStyle name="Input 2 3 5 2 3 2" xfId="26573" xr:uid="{8EE181BD-4DBB-4B34-A1B9-D7A24780920A}"/>
    <cellStyle name="Input 2 3 5 2 4" xfId="22138" xr:uid="{B17E9C51-1B1D-47A5-B991-210EF7E76138}"/>
    <cellStyle name="Input 2 3 5 2 5" xfId="24838" xr:uid="{96273A11-9E22-4434-AE46-22B29E9BF0C6}"/>
    <cellStyle name="Input 2 3 5 3" xfId="22402" xr:uid="{7F51917D-AC48-43EC-9002-AC02AFB23FCB}"/>
    <cellStyle name="Input 2 3 5 3 2" xfId="25102" xr:uid="{73A65700-0623-49C1-A21B-8522313B9FD9}"/>
    <cellStyle name="Input 2 3 5 4" xfId="23779" xr:uid="{EBC21F8D-7A44-4F47-B58B-F1FD8F5510A9}"/>
    <cellStyle name="Input 2 3 5 4 2" xfId="25974" xr:uid="{C5FD468C-B368-48CB-B0BC-A5D1CBA8A349}"/>
    <cellStyle name="Input 2 3 5 5" xfId="21544" xr:uid="{7FF80ACE-3344-4811-807F-9C4903246188}"/>
    <cellStyle name="Input 2 4" xfId="9382" xr:uid="{00000000-0005-0000-0000-000030250000}"/>
    <cellStyle name="Input 2 4 2" xfId="9383" xr:uid="{00000000-0005-0000-0000-000031250000}"/>
    <cellStyle name="Input 2 4 2 2" xfId="21260" xr:uid="{00000000-0005-0000-0000-000032250000}"/>
    <cellStyle name="Input 2 4 2 2 2" xfId="22992" xr:uid="{79E1EFA1-8CBE-4F06-A4D1-E53B6BA43765}"/>
    <cellStyle name="Input 2 4 2 2 2 2" xfId="25692" xr:uid="{54BB22FD-C4ED-4D56-939F-5019FBCAD346}"/>
    <cellStyle name="Input 2 4 2 2 3" xfId="24377" xr:uid="{5A4A6C03-443E-4D9A-BEB4-3C0E841EC55E}"/>
    <cellStyle name="Input 2 4 2 2 3 2" xfId="26572" xr:uid="{F6B7F746-2AA4-4D96-BDCD-4E6279E340D9}"/>
    <cellStyle name="Input 2 4 2 2 4" xfId="22137" xr:uid="{91BD7046-F0F6-4C0B-B6E3-B9D0E5C7E5EA}"/>
    <cellStyle name="Input 2 4 2 2 5" xfId="24837" xr:uid="{30A64F89-7B28-4391-B495-5B42B4CF4E19}"/>
    <cellStyle name="Input 2 4 2 3" xfId="22403" xr:uid="{CDAB55FE-D265-4AF7-A866-9A28E4FCE49B}"/>
    <cellStyle name="Input 2 4 2 3 2" xfId="25103" xr:uid="{DBF50FD2-F7AC-4295-8FEC-897ADFA75D87}"/>
    <cellStyle name="Input 2 4 2 4" xfId="23780" xr:uid="{A4DEFD48-4474-42DF-9DF5-EE7D40C2BDD3}"/>
    <cellStyle name="Input 2 4 2 4 2" xfId="25975" xr:uid="{391BEB04-0FB6-4706-BA9B-B084E0FA9A72}"/>
    <cellStyle name="Input 2 4 2 5" xfId="21545" xr:uid="{23288031-7F1D-4892-9EAA-FD8B186314CE}"/>
    <cellStyle name="Input 2 4 3" xfId="9384" xr:uid="{00000000-0005-0000-0000-000033250000}"/>
    <cellStyle name="Input 2 4 3 2" xfId="21259" xr:uid="{00000000-0005-0000-0000-000034250000}"/>
    <cellStyle name="Input 2 4 3 2 2" xfId="22991" xr:uid="{C3B9439D-BFE0-4A45-A689-F5F9AE74F16F}"/>
    <cellStyle name="Input 2 4 3 2 2 2" xfId="25691" xr:uid="{1F817401-0662-4E87-A5E8-1E883F5C3CE7}"/>
    <cellStyle name="Input 2 4 3 2 3" xfId="24376" xr:uid="{EF93D636-47FD-4A0E-8952-84EEA6003ED7}"/>
    <cellStyle name="Input 2 4 3 2 3 2" xfId="26571" xr:uid="{7A3714AB-EE76-4C03-BE40-652CD05885DD}"/>
    <cellStyle name="Input 2 4 3 2 4" xfId="22136" xr:uid="{4A9BE668-FEA3-4539-9269-25071B99C8BC}"/>
    <cellStyle name="Input 2 4 3 2 5" xfId="24836" xr:uid="{3236CCE6-CF9B-495A-9B52-A33A7C606BE5}"/>
    <cellStyle name="Input 2 4 3 3" xfId="22404" xr:uid="{634242DC-A996-4DBA-A947-6C3AB27C0196}"/>
    <cellStyle name="Input 2 4 3 3 2" xfId="25104" xr:uid="{1C6D12B1-A75C-433E-AA33-69BFFEA3AD43}"/>
    <cellStyle name="Input 2 4 3 4" xfId="23781" xr:uid="{C5D31F77-B1CD-44FD-82A1-D2108C369AC7}"/>
    <cellStyle name="Input 2 4 3 4 2" xfId="25976" xr:uid="{444417F6-0FC6-4AF5-8569-DABE278C0240}"/>
    <cellStyle name="Input 2 4 3 5" xfId="21546" xr:uid="{060018FD-D9DF-4679-AFC2-19DF62CDF706}"/>
    <cellStyle name="Input 2 4 4" xfId="9385" xr:uid="{00000000-0005-0000-0000-000035250000}"/>
    <cellStyle name="Input 2 4 4 2" xfId="21258" xr:uid="{00000000-0005-0000-0000-000036250000}"/>
    <cellStyle name="Input 2 4 4 2 2" xfId="22990" xr:uid="{52416650-BA0C-48BA-A05C-009A6083274C}"/>
    <cellStyle name="Input 2 4 4 2 2 2" xfId="25690" xr:uid="{A492F197-119C-4CBB-B184-5CF4FBFEADE9}"/>
    <cellStyle name="Input 2 4 4 2 3" xfId="24375" xr:uid="{5A2167BD-16DF-4BEE-92BF-792FA5271C48}"/>
    <cellStyle name="Input 2 4 4 2 3 2" xfId="26570" xr:uid="{D7A74934-03EE-485B-8842-4F19E4B4CDF4}"/>
    <cellStyle name="Input 2 4 4 2 4" xfId="22135" xr:uid="{58BA83F8-97DA-41EF-89A6-F9F9D67592AC}"/>
    <cellStyle name="Input 2 4 4 2 5" xfId="24835" xr:uid="{F60362C8-4C56-49B0-8E2D-074E7BD4E263}"/>
    <cellStyle name="Input 2 4 4 3" xfId="22405" xr:uid="{80391FF2-AAA5-4E4B-B565-8D2180271466}"/>
    <cellStyle name="Input 2 4 4 3 2" xfId="25105" xr:uid="{9272696D-E6CC-4CC8-A853-B0C2E988CB93}"/>
    <cellStyle name="Input 2 4 4 4" xfId="23782" xr:uid="{EA1A2D41-66FD-41D4-94A9-114EC23E2CC2}"/>
    <cellStyle name="Input 2 4 4 4 2" xfId="25977" xr:uid="{5B55F421-06E7-40B7-96F2-EE338E07C8EE}"/>
    <cellStyle name="Input 2 4 4 5" xfId="21547" xr:uid="{ADF353D2-4287-4C24-A13D-6BEA1800624E}"/>
    <cellStyle name="Input 2 4 5" xfId="9386" xr:uid="{00000000-0005-0000-0000-000037250000}"/>
    <cellStyle name="Input 2 4 5 2" xfId="21257" xr:uid="{00000000-0005-0000-0000-000038250000}"/>
    <cellStyle name="Input 2 4 5 2 2" xfId="22989" xr:uid="{A3C9B161-9A43-4329-B773-9C8F4234BEA5}"/>
    <cellStyle name="Input 2 4 5 2 2 2" xfId="25689" xr:uid="{77EBF638-BA44-4365-A4D9-3FE07C265098}"/>
    <cellStyle name="Input 2 4 5 2 3" xfId="24374" xr:uid="{8DCEA502-F686-47B7-9BA5-D55FE25AD8CA}"/>
    <cellStyle name="Input 2 4 5 2 3 2" xfId="26569" xr:uid="{55F17BB6-F9D5-4499-BD14-565DA92B371F}"/>
    <cellStyle name="Input 2 4 5 2 4" xfId="22134" xr:uid="{F3149D16-0974-4BD6-9CFE-548179027A1C}"/>
    <cellStyle name="Input 2 4 5 2 5" xfId="24834" xr:uid="{40E94DE2-61E8-435F-A9FB-5B74385FC4E6}"/>
    <cellStyle name="Input 2 4 5 3" xfId="22406" xr:uid="{13DE1A56-F7AC-40A2-9068-CC25378F9765}"/>
    <cellStyle name="Input 2 4 5 3 2" xfId="25106" xr:uid="{E7C56DA8-CDB1-41A1-BA74-3C00285E59CE}"/>
    <cellStyle name="Input 2 4 5 4" xfId="23783" xr:uid="{A5927DB8-022A-49BE-AE21-11AF0E18B6F2}"/>
    <cellStyle name="Input 2 4 5 4 2" xfId="25978" xr:uid="{84CC48E3-7601-4E1F-9674-9D91D12B03EA}"/>
    <cellStyle name="Input 2 4 5 5" xfId="21548" xr:uid="{E4E0A3AF-BA06-4853-8D88-B57D3DD2E941}"/>
    <cellStyle name="Input 2 5" xfId="9387" xr:uid="{00000000-0005-0000-0000-000039250000}"/>
    <cellStyle name="Input 2 5 2" xfId="9388" xr:uid="{00000000-0005-0000-0000-00003A250000}"/>
    <cellStyle name="Input 2 5 2 2" xfId="21256" xr:uid="{00000000-0005-0000-0000-00003B250000}"/>
    <cellStyle name="Input 2 5 2 2 2" xfId="22988" xr:uid="{9B093FE7-1372-4BCC-B169-DA386C2E02E0}"/>
    <cellStyle name="Input 2 5 2 2 2 2" xfId="25688" xr:uid="{5C861B8A-98FD-4336-B537-8CD7E397E36D}"/>
    <cellStyle name="Input 2 5 2 2 3" xfId="24373" xr:uid="{6A37CF0F-E57E-4419-BE8B-8914F882EDFB}"/>
    <cellStyle name="Input 2 5 2 2 3 2" xfId="26568" xr:uid="{EC615D62-B0D6-4907-9337-65FF8AD4C546}"/>
    <cellStyle name="Input 2 5 2 2 4" xfId="22133" xr:uid="{E66B56AE-3B6C-4982-AC0E-674A6A4A9EC3}"/>
    <cellStyle name="Input 2 5 2 2 5" xfId="24833" xr:uid="{540CC149-BC4A-419B-9872-B067A6DDA621}"/>
    <cellStyle name="Input 2 5 2 3" xfId="22407" xr:uid="{AC62FAF2-B4AF-46B2-B21C-6B484E69AA29}"/>
    <cellStyle name="Input 2 5 2 3 2" xfId="25107" xr:uid="{0316A86F-29BB-4B68-9A59-C93D41A981A8}"/>
    <cellStyle name="Input 2 5 2 4" xfId="23784" xr:uid="{A9D0937C-F50B-4E12-8442-B286654CC2BC}"/>
    <cellStyle name="Input 2 5 2 4 2" xfId="25979" xr:uid="{E3C791FA-B19E-4D19-A09E-75421747688A}"/>
    <cellStyle name="Input 2 5 2 5" xfId="21549" xr:uid="{E134CC8A-03D4-4DD7-823C-A9C0F10A4F0E}"/>
    <cellStyle name="Input 2 5 3" xfId="9389" xr:uid="{00000000-0005-0000-0000-00003C250000}"/>
    <cellStyle name="Input 2 5 3 2" xfId="21255" xr:uid="{00000000-0005-0000-0000-00003D250000}"/>
    <cellStyle name="Input 2 5 3 2 2" xfId="22987" xr:uid="{8CB74618-5991-44C1-A3EE-1F5EB7DCFC8C}"/>
    <cellStyle name="Input 2 5 3 2 2 2" xfId="25687" xr:uid="{743306A0-BF54-4680-97BF-875A2CBC3798}"/>
    <cellStyle name="Input 2 5 3 2 3" xfId="24372" xr:uid="{2DB84626-4DA3-43F7-9767-27FEE8C7606E}"/>
    <cellStyle name="Input 2 5 3 2 3 2" xfId="26567" xr:uid="{C16BF675-3C0E-45C6-80C4-C878C4AC9519}"/>
    <cellStyle name="Input 2 5 3 2 4" xfId="22132" xr:uid="{FCF5503D-5F8D-4CF1-96F6-89E81A3B755C}"/>
    <cellStyle name="Input 2 5 3 2 5" xfId="24832" xr:uid="{6EDA2022-4A7F-4759-BA46-CB5A7D0AA430}"/>
    <cellStyle name="Input 2 5 3 3" xfId="22408" xr:uid="{0DC48DAF-C86D-46CB-A911-D0EA30EDFB91}"/>
    <cellStyle name="Input 2 5 3 3 2" xfId="25108" xr:uid="{A6FBAA26-C9D8-4E38-AF06-297441AE092F}"/>
    <cellStyle name="Input 2 5 3 4" xfId="23785" xr:uid="{87D804A7-FB04-458B-B98C-93862EE3E11D}"/>
    <cellStyle name="Input 2 5 3 4 2" xfId="25980" xr:uid="{5E26C9A8-7394-495B-B847-09005DFB64E1}"/>
    <cellStyle name="Input 2 5 3 5" xfId="21550" xr:uid="{77AE8761-4A6A-404F-9A29-187F5FF1726B}"/>
    <cellStyle name="Input 2 5 4" xfId="9390" xr:uid="{00000000-0005-0000-0000-00003E250000}"/>
    <cellStyle name="Input 2 5 4 2" xfId="21254" xr:uid="{00000000-0005-0000-0000-00003F250000}"/>
    <cellStyle name="Input 2 5 4 2 2" xfId="22986" xr:uid="{2E1FDDB7-4924-4A3D-A8E0-B22E10DECD68}"/>
    <cellStyle name="Input 2 5 4 2 2 2" xfId="25686" xr:uid="{1ABCF582-46CA-4ED5-8BDD-AC544A1C181E}"/>
    <cellStyle name="Input 2 5 4 2 3" xfId="24371" xr:uid="{61282957-414A-4540-A6E8-484575160AE8}"/>
    <cellStyle name="Input 2 5 4 2 3 2" xfId="26566" xr:uid="{DFBDE947-C7C0-4CF6-9231-23042421A157}"/>
    <cellStyle name="Input 2 5 4 2 4" xfId="22131" xr:uid="{93F04A9A-8FF0-4349-B4A9-C82440C0854E}"/>
    <cellStyle name="Input 2 5 4 2 5" xfId="24831" xr:uid="{878C95E8-AAB7-40E0-8234-573FF3CFCD3A}"/>
    <cellStyle name="Input 2 5 4 3" xfId="22409" xr:uid="{DFA0F9A5-3B18-4297-8C65-C1069B98E502}"/>
    <cellStyle name="Input 2 5 4 3 2" xfId="25109" xr:uid="{A7A7179D-AFF7-4133-AC73-676F5CF2AC44}"/>
    <cellStyle name="Input 2 5 4 4" xfId="23786" xr:uid="{218B68FE-6DBB-494B-9EA3-1BF19FB713A3}"/>
    <cellStyle name="Input 2 5 4 4 2" xfId="25981" xr:uid="{A558309A-7561-4555-B3EC-7E212C991D3D}"/>
    <cellStyle name="Input 2 5 4 5" xfId="21551" xr:uid="{95AA870C-7689-452F-B813-634420E16992}"/>
    <cellStyle name="Input 2 5 5" xfId="9391" xr:uid="{00000000-0005-0000-0000-000040250000}"/>
    <cellStyle name="Input 2 5 5 2" xfId="21253" xr:uid="{00000000-0005-0000-0000-000041250000}"/>
    <cellStyle name="Input 2 5 5 2 2" xfId="22985" xr:uid="{63C1ACFA-FDFC-48E4-8565-61BBB58399E9}"/>
    <cellStyle name="Input 2 5 5 2 2 2" xfId="25685" xr:uid="{1640DA18-4E44-4477-9A7E-2A1F9156FFF6}"/>
    <cellStyle name="Input 2 5 5 2 3" xfId="24370" xr:uid="{D83E0D83-7C93-4FFE-BB00-09A86EE6DC14}"/>
    <cellStyle name="Input 2 5 5 2 3 2" xfId="26565" xr:uid="{C753D9E1-F560-4466-95D3-D13D6EB4C6DE}"/>
    <cellStyle name="Input 2 5 5 2 4" xfId="22130" xr:uid="{66E75995-4E35-4F91-8A29-9101257207D1}"/>
    <cellStyle name="Input 2 5 5 2 5" xfId="24830" xr:uid="{85D722AC-42E0-452E-AD17-940D7EAE2AE9}"/>
    <cellStyle name="Input 2 5 5 3" xfId="22410" xr:uid="{B4224329-7A8F-458E-B8C2-15471E29B8C9}"/>
    <cellStyle name="Input 2 5 5 3 2" xfId="25110" xr:uid="{27DB0FA0-1BC2-414D-8500-7F91E1F5C652}"/>
    <cellStyle name="Input 2 5 5 4" xfId="23787" xr:uid="{95667A77-C8B0-4B7F-829C-4929CDAE791A}"/>
    <cellStyle name="Input 2 5 5 4 2" xfId="25982" xr:uid="{0BFD59F8-0B34-4E25-AE6D-31B317E214C4}"/>
    <cellStyle name="Input 2 5 5 5" xfId="21552" xr:uid="{549AC486-53EA-4E86-87AF-B1F2081F687B}"/>
    <cellStyle name="Input 2 6" xfId="9392" xr:uid="{00000000-0005-0000-0000-000042250000}"/>
    <cellStyle name="Input 2 6 2" xfId="9393" xr:uid="{00000000-0005-0000-0000-000043250000}"/>
    <cellStyle name="Input 2 6 2 2" xfId="21252" xr:uid="{00000000-0005-0000-0000-000044250000}"/>
    <cellStyle name="Input 2 6 2 2 2" xfId="22984" xr:uid="{5E176BBB-C371-49C5-AEA4-54F4571F6DD5}"/>
    <cellStyle name="Input 2 6 2 2 2 2" xfId="25684" xr:uid="{3003CED4-B88A-4A09-91B2-3909D6922ED6}"/>
    <cellStyle name="Input 2 6 2 2 3" xfId="24369" xr:uid="{D6D3D5B9-2FCB-49F8-8333-D32F7C72744C}"/>
    <cellStyle name="Input 2 6 2 2 3 2" xfId="26564" xr:uid="{EBD8459D-D7B4-42F6-9CF0-4D2303E50B89}"/>
    <cellStyle name="Input 2 6 2 2 4" xfId="22129" xr:uid="{1846C361-B834-46AA-85C4-1D6DEE653292}"/>
    <cellStyle name="Input 2 6 2 2 5" xfId="24829" xr:uid="{96C8E19F-6F81-4DA5-9719-47FA6765B17D}"/>
    <cellStyle name="Input 2 6 2 3" xfId="22411" xr:uid="{A57250E6-EA1B-4D18-9CC6-65BC5E746A6C}"/>
    <cellStyle name="Input 2 6 2 3 2" xfId="25111" xr:uid="{6F089DB6-F9F3-4232-B957-5EE84B719165}"/>
    <cellStyle name="Input 2 6 2 4" xfId="23788" xr:uid="{214EFB7A-24D4-419F-B81C-070C2FCD0A24}"/>
    <cellStyle name="Input 2 6 2 4 2" xfId="25983" xr:uid="{425CB87B-2FAB-453E-8CF9-B96F173BA5DB}"/>
    <cellStyle name="Input 2 6 2 5" xfId="21553" xr:uid="{0E94E904-42DD-4A9B-BDFB-6DACAF4B498A}"/>
    <cellStyle name="Input 2 6 3" xfId="9394" xr:uid="{00000000-0005-0000-0000-000045250000}"/>
    <cellStyle name="Input 2 6 3 2" xfId="21251" xr:uid="{00000000-0005-0000-0000-000046250000}"/>
    <cellStyle name="Input 2 6 3 2 2" xfId="22983" xr:uid="{607BCDDB-DD49-435F-9F25-1BB2F463D705}"/>
    <cellStyle name="Input 2 6 3 2 2 2" xfId="25683" xr:uid="{DEA6FE14-AC31-497B-BF14-D0BAFAA1EB04}"/>
    <cellStyle name="Input 2 6 3 2 3" xfId="24368" xr:uid="{61C4465C-65FC-45DF-8D67-73FEBD9F88F3}"/>
    <cellStyle name="Input 2 6 3 2 3 2" xfId="26563" xr:uid="{8767FDA0-F5C8-4291-A834-04A88E6B073F}"/>
    <cellStyle name="Input 2 6 3 2 4" xfId="22128" xr:uid="{D530FB0F-34D5-4DBF-8742-2416EECFAC9D}"/>
    <cellStyle name="Input 2 6 3 2 5" xfId="24828" xr:uid="{EC7B0898-1599-49A8-8604-5F185E20820D}"/>
    <cellStyle name="Input 2 6 3 3" xfId="22412" xr:uid="{4C7FE049-8CA4-4BE6-B98A-884734E9D720}"/>
    <cellStyle name="Input 2 6 3 3 2" xfId="25112" xr:uid="{D7AD32D2-990A-44E7-9D54-2D092C19FFAE}"/>
    <cellStyle name="Input 2 6 3 4" xfId="23789" xr:uid="{2B5368D6-3292-4539-ACA6-6DA10FC64141}"/>
    <cellStyle name="Input 2 6 3 4 2" xfId="25984" xr:uid="{8797282E-D385-4CFB-9331-A6D353184B7C}"/>
    <cellStyle name="Input 2 6 3 5" xfId="21554" xr:uid="{9C3DEB22-4C37-4319-9676-98CBB5BF8D92}"/>
    <cellStyle name="Input 2 6 4" xfId="9395" xr:uid="{00000000-0005-0000-0000-000047250000}"/>
    <cellStyle name="Input 2 6 4 2" xfId="21250" xr:uid="{00000000-0005-0000-0000-000048250000}"/>
    <cellStyle name="Input 2 6 4 2 2" xfId="22982" xr:uid="{EA5154CD-91DE-433A-B015-E7D9156F353F}"/>
    <cellStyle name="Input 2 6 4 2 2 2" xfId="25682" xr:uid="{2FC67FCA-532F-4BE9-9692-9832D43A2083}"/>
    <cellStyle name="Input 2 6 4 2 3" xfId="24367" xr:uid="{9EA17209-DCF9-453E-BBC4-9947A261DA4B}"/>
    <cellStyle name="Input 2 6 4 2 3 2" xfId="26562" xr:uid="{FAF2C8C2-5C7F-4C7D-A5F6-E6590288F657}"/>
    <cellStyle name="Input 2 6 4 2 4" xfId="22127" xr:uid="{DD6ED9E2-AE07-43EC-8D81-D60A21C0DD95}"/>
    <cellStyle name="Input 2 6 4 2 5" xfId="24827" xr:uid="{7BD57DC8-840C-4B80-9CF3-E4FA6DB7579C}"/>
    <cellStyle name="Input 2 6 4 3" xfId="22413" xr:uid="{002BF97F-FB20-4156-B5FF-1D5787BDEB1B}"/>
    <cellStyle name="Input 2 6 4 3 2" xfId="25113" xr:uid="{02AD9F77-FEC3-42C7-A8D0-90B444D31DAA}"/>
    <cellStyle name="Input 2 6 4 4" xfId="23790" xr:uid="{61A3237E-2AF5-4101-892B-9E05647A1ED9}"/>
    <cellStyle name="Input 2 6 4 4 2" xfId="25985" xr:uid="{BA478311-E322-4BCD-9FCF-7CB4FAC2F3FA}"/>
    <cellStyle name="Input 2 6 4 5" xfId="21555" xr:uid="{2D65AEE2-A896-425E-8E45-7A2DB22D9BAC}"/>
    <cellStyle name="Input 2 6 5" xfId="9396" xr:uid="{00000000-0005-0000-0000-000049250000}"/>
    <cellStyle name="Input 2 6 5 2" xfId="21249" xr:uid="{00000000-0005-0000-0000-00004A250000}"/>
    <cellStyle name="Input 2 6 5 2 2" xfId="22981" xr:uid="{ADA456BF-84EA-4399-AF13-10C161C5C59E}"/>
    <cellStyle name="Input 2 6 5 2 2 2" xfId="25681" xr:uid="{5250D5C7-7A04-4E2C-A349-495B03690805}"/>
    <cellStyle name="Input 2 6 5 2 3" xfId="24366" xr:uid="{B70135EC-8FC4-4703-AC1F-79CC831B2C63}"/>
    <cellStyle name="Input 2 6 5 2 3 2" xfId="26561" xr:uid="{A2324E7F-9FA7-4BC9-9699-D9384F8C8390}"/>
    <cellStyle name="Input 2 6 5 2 4" xfId="22126" xr:uid="{16F53330-239E-48F2-8522-05F2107EB1AA}"/>
    <cellStyle name="Input 2 6 5 2 5" xfId="24826" xr:uid="{E0CFF9DE-3EAB-4747-9CFC-42FCAE7C84BC}"/>
    <cellStyle name="Input 2 6 5 3" xfId="22414" xr:uid="{5BF55C62-93DB-4F35-A08C-C4247DCA8B83}"/>
    <cellStyle name="Input 2 6 5 3 2" xfId="25114" xr:uid="{A0F2AEE3-181A-401D-9A79-7B10C7A46533}"/>
    <cellStyle name="Input 2 6 5 4" xfId="23791" xr:uid="{80441785-8195-4B02-9A77-B8B2A91E50AD}"/>
    <cellStyle name="Input 2 6 5 4 2" xfId="25986" xr:uid="{E108DDEE-08F6-4C93-896A-98EA423DE9DD}"/>
    <cellStyle name="Input 2 6 5 5" xfId="21556" xr:uid="{770F337C-D84D-425A-A2EF-BFE2C19C68F1}"/>
    <cellStyle name="Input 2 7" xfId="9397" xr:uid="{00000000-0005-0000-0000-00004B250000}"/>
    <cellStyle name="Input 2 7 2" xfId="9398" xr:uid="{00000000-0005-0000-0000-00004C250000}"/>
    <cellStyle name="Input 2 7 2 2" xfId="21248" xr:uid="{00000000-0005-0000-0000-00004D250000}"/>
    <cellStyle name="Input 2 7 2 2 2" xfId="22980" xr:uid="{66849AF8-53F2-4CE5-839A-9B7DDF15B153}"/>
    <cellStyle name="Input 2 7 2 2 2 2" xfId="25680" xr:uid="{E598E60A-822E-47CB-982B-42F9FD486CC9}"/>
    <cellStyle name="Input 2 7 2 2 3" xfId="24365" xr:uid="{DE7EA055-B5B8-4541-B893-DCD561B4780B}"/>
    <cellStyle name="Input 2 7 2 2 3 2" xfId="26560" xr:uid="{C0288EC8-E050-4EA0-A16F-9A6CEE01C6F6}"/>
    <cellStyle name="Input 2 7 2 2 4" xfId="22125" xr:uid="{078940CD-30FC-417D-A4FC-348936F42F12}"/>
    <cellStyle name="Input 2 7 2 2 5" xfId="24825" xr:uid="{9C050EBC-15DD-4C3E-982D-EE26846DA419}"/>
    <cellStyle name="Input 2 7 2 3" xfId="22415" xr:uid="{81DE93CC-C937-42E3-9CFE-D356CA7B70FA}"/>
    <cellStyle name="Input 2 7 2 3 2" xfId="25115" xr:uid="{53881D63-2FED-4C6B-B2C8-4026143ED0AA}"/>
    <cellStyle name="Input 2 7 2 4" xfId="23792" xr:uid="{6870EBCC-F59F-4893-A300-27B1439CB3E6}"/>
    <cellStyle name="Input 2 7 2 4 2" xfId="25987" xr:uid="{1A582949-95C5-4239-B8CB-08307AC47AC6}"/>
    <cellStyle name="Input 2 7 2 5" xfId="21557" xr:uid="{B8A66201-E07D-4AED-9213-7FC91C9558E0}"/>
    <cellStyle name="Input 2 7 3" xfId="9399" xr:uid="{00000000-0005-0000-0000-00004E250000}"/>
    <cellStyle name="Input 2 7 3 2" xfId="21247" xr:uid="{00000000-0005-0000-0000-00004F250000}"/>
    <cellStyle name="Input 2 7 3 2 2" xfId="22979" xr:uid="{953446E5-94F4-4E97-84FB-93859C0A8DD2}"/>
    <cellStyle name="Input 2 7 3 2 2 2" xfId="25679" xr:uid="{2BC091AB-A09D-488B-96BF-1FE42192FDDB}"/>
    <cellStyle name="Input 2 7 3 2 3" xfId="24364" xr:uid="{1EB2535A-ED14-40E5-A6AF-655F8AC49DB7}"/>
    <cellStyle name="Input 2 7 3 2 3 2" xfId="26559" xr:uid="{E441B99B-1236-4641-9E26-0DA0DC82E967}"/>
    <cellStyle name="Input 2 7 3 2 4" xfId="22124" xr:uid="{6D89D57C-9CEB-4CA1-8CBF-6A5FCA042FBB}"/>
    <cellStyle name="Input 2 7 3 2 5" xfId="24824" xr:uid="{1DA2FCA4-6E59-4C81-A186-DE509FC351AC}"/>
    <cellStyle name="Input 2 7 3 3" xfId="22416" xr:uid="{46646833-5B70-4B7A-86E7-85C7AD356854}"/>
    <cellStyle name="Input 2 7 3 3 2" xfId="25116" xr:uid="{48C8624A-E461-4451-8C1D-FE472D069185}"/>
    <cellStyle name="Input 2 7 3 4" xfId="23793" xr:uid="{EB0C0910-7110-4F37-B802-22008AE19FA4}"/>
    <cellStyle name="Input 2 7 3 4 2" xfId="25988" xr:uid="{CAD5B067-BFA8-4AD5-B5CD-81632964C4D2}"/>
    <cellStyle name="Input 2 7 3 5" xfId="21558" xr:uid="{06A3B87E-EFCC-4224-806C-D5F01887AE4F}"/>
    <cellStyle name="Input 2 7 4" xfId="9400" xr:uid="{00000000-0005-0000-0000-000050250000}"/>
    <cellStyle name="Input 2 7 4 2" xfId="21246" xr:uid="{00000000-0005-0000-0000-000051250000}"/>
    <cellStyle name="Input 2 7 4 2 2" xfId="22978" xr:uid="{BC5E5003-050B-4021-9FEC-B8BA635E31C3}"/>
    <cellStyle name="Input 2 7 4 2 2 2" xfId="25678" xr:uid="{58D4FED3-D7DE-4109-B1A6-78C9C83A3871}"/>
    <cellStyle name="Input 2 7 4 2 3" xfId="24363" xr:uid="{31A2322A-1B74-4C83-97DA-6CF052FAB1DF}"/>
    <cellStyle name="Input 2 7 4 2 3 2" xfId="26558" xr:uid="{179C75A0-F489-49A6-9BCB-3292ECC3E7AD}"/>
    <cellStyle name="Input 2 7 4 2 4" xfId="22123" xr:uid="{34700C9C-3A5E-49D2-99CD-DA8DE8A6FD11}"/>
    <cellStyle name="Input 2 7 4 2 5" xfId="24823" xr:uid="{510EB083-639E-4B29-9555-EB255F805757}"/>
    <cellStyle name="Input 2 7 4 3" xfId="22417" xr:uid="{501C7692-9C2C-4064-9D41-F3465DD685BD}"/>
    <cellStyle name="Input 2 7 4 3 2" xfId="25117" xr:uid="{D59B42EA-8590-4053-B9E1-5141A74A7DB2}"/>
    <cellStyle name="Input 2 7 4 4" xfId="23794" xr:uid="{9CB425D0-C67D-4BE6-9072-9A04E3C3777C}"/>
    <cellStyle name="Input 2 7 4 4 2" xfId="25989" xr:uid="{09C0DCF0-AF85-47F2-9EA7-F51A38626B96}"/>
    <cellStyle name="Input 2 7 4 5" xfId="21559" xr:uid="{246DA88F-15FD-4C20-9A72-D7811B705189}"/>
    <cellStyle name="Input 2 7 5" xfId="9401" xr:uid="{00000000-0005-0000-0000-000052250000}"/>
    <cellStyle name="Input 2 7 5 2" xfId="21245" xr:uid="{00000000-0005-0000-0000-000053250000}"/>
    <cellStyle name="Input 2 7 5 2 2" xfId="22977" xr:uid="{02958054-88F8-4B67-A112-1BD2EC54ADCC}"/>
    <cellStyle name="Input 2 7 5 2 2 2" xfId="25677" xr:uid="{1B71946A-CD21-4FA1-9A8D-0BDF5D2D10BF}"/>
    <cellStyle name="Input 2 7 5 2 3" xfId="24362" xr:uid="{27BEB00F-110D-4913-9DFF-476022026126}"/>
    <cellStyle name="Input 2 7 5 2 3 2" xfId="26557" xr:uid="{97999CF6-25C8-4656-914C-6624B8D615D2}"/>
    <cellStyle name="Input 2 7 5 2 4" xfId="22122" xr:uid="{BE8885E7-9E3A-4E14-8140-BDB52FD2ADC7}"/>
    <cellStyle name="Input 2 7 5 2 5" xfId="24822" xr:uid="{7B575547-86A0-4746-993C-ABDB9FD72F34}"/>
    <cellStyle name="Input 2 7 5 3" xfId="22418" xr:uid="{0E466408-16F9-4868-8247-69AA52A75020}"/>
    <cellStyle name="Input 2 7 5 3 2" xfId="25118" xr:uid="{1ECBEBDB-75AB-4280-8973-596BEC4DEB97}"/>
    <cellStyle name="Input 2 7 5 4" xfId="23795" xr:uid="{B7CC9F37-2741-40E7-9230-251E3602D3A7}"/>
    <cellStyle name="Input 2 7 5 4 2" xfId="25990" xr:uid="{7D8D838E-0451-4AA7-B083-27AA880CA815}"/>
    <cellStyle name="Input 2 7 5 5" xfId="21560" xr:uid="{CB7905DA-FAAB-4E43-A91D-3894128EBF55}"/>
    <cellStyle name="Input 2 8" xfId="9402" xr:uid="{00000000-0005-0000-0000-000054250000}"/>
    <cellStyle name="Input 2 8 2" xfId="9403" xr:uid="{00000000-0005-0000-0000-000055250000}"/>
    <cellStyle name="Input 2 8 2 2" xfId="21244" xr:uid="{00000000-0005-0000-0000-000056250000}"/>
    <cellStyle name="Input 2 8 2 2 2" xfId="22976" xr:uid="{AAC0D8E4-B59C-49D9-BE56-D8DBA6061301}"/>
    <cellStyle name="Input 2 8 2 2 2 2" xfId="25676" xr:uid="{00DF263E-21E5-481E-8A88-37CD090654C6}"/>
    <cellStyle name="Input 2 8 2 2 3" xfId="24361" xr:uid="{C3D58059-7C76-4A28-BD17-58313198A40C}"/>
    <cellStyle name="Input 2 8 2 2 3 2" xfId="26556" xr:uid="{E83B93CF-CC51-4BA1-9646-DB0E38C5CC20}"/>
    <cellStyle name="Input 2 8 2 2 4" xfId="22121" xr:uid="{E5F2C317-8D3D-4306-AD6D-06D7779FC530}"/>
    <cellStyle name="Input 2 8 2 2 5" xfId="24821" xr:uid="{E77966F1-E60B-49D1-9B1B-D9A948DBF126}"/>
    <cellStyle name="Input 2 8 2 3" xfId="22419" xr:uid="{CD86E636-704E-4DE7-A4F2-98125592289A}"/>
    <cellStyle name="Input 2 8 2 3 2" xfId="25119" xr:uid="{223A23A1-0483-4101-BC8E-04900960E59E}"/>
    <cellStyle name="Input 2 8 2 4" xfId="23796" xr:uid="{03AD1737-79CD-405B-8094-E55FE6A4237E}"/>
    <cellStyle name="Input 2 8 2 4 2" xfId="25991" xr:uid="{8B0C21B5-083E-43E2-86E6-174D85114BEA}"/>
    <cellStyle name="Input 2 8 2 5" xfId="21561" xr:uid="{76B48CEA-C319-49E0-8F9D-B9A93D5F11DB}"/>
    <cellStyle name="Input 2 8 3" xfId="9404" xr:uid="{00000000-0005-0000-0000-000057250000}"/>
    <cellStyle name="Input 2 8 3 2" xfId="21243" xr:uid="{00000000-0005-0000-0000-000058250000}"/>
    <cellStyle name="Input 2 8 3 2 2" xfId="22975" xr:uid="{749173B0-B0D9-41FE-99E6-9C9952580DDC}"/>
    <cellStyle name="Input 2 8 3 2 2 2" xfId="25675" xr:uid="{A3F6D3BF-D5A6-4CE0-BE8D-61A133D1D5FF}"/>
    <cellStyle name="Input 2 8 3 2 3" xfId="24360" xr:uid="{837E80A5-FF1B-4436-8281-13E8E99B7930}"/>
    <cellStyle name="Input 2 8 3 2 3 2" xfId="26555" xr:uid="{7B6CA702-4C4E-4681-B26E-028DDB6A7084}"/>
    <cellStyle name="Input 2 8 3 2 4" xfId="22120" xr:uid="{72F44693-B61F-4323-ACE3-2C81B097B61D}"/>
    <cellStyle name="Input 2 8 3 2 5" xfId="24820" xr:uid="{EF1B79B1-0060-461D-9622-1D165DE9FBBA}"/>
    <cellStyle name="Input 2 8 3 3" xfId="22420" xr:uid="{87EBF1F5-01B9-4E3F-B2DD-02C9E7C029F5}"/>
    <cellStyle name="Input 2 8 3 3 2" xfId="25120" xr:uid="{71555220-8C0C-49FF-BFBD-23AD9E30DA31}"/>
    <cellStyle name="Input 2 8 3 4" xfId="23797" xr:uid="{21441279-57FB-4B77-B9E4-6BED6F021AA4}"/>
    <cellStyle name="Input 2 8 3 4 2" xfId="25992" xr:uid="{B95FB302-6889-48B3-836F-C8D0A9BF61E8}"/>
    <cellStyle name="Input 2 8 3 5" xfId="21562" xr:uid="{C8F380A1-5FB7-42B5-9597-86DBBF3A1E67}"/>
    <cellStyle name="Input 2 8 4" xfId="9405" xr:uid="{00000000-0005-0000-0000-000059250000}"/>
    <cellStyle name="Input 2 8 4 2" xfId="21242" xr:uid="{00000000-0005-0000-0000-00005A250000}"/>
    <cellStyle name="Input 2 8 4 2 2" xfId="22974" xr:uid="{F6FEC41A-74D8-4FA2-8AE7-B88C972C7CCA}"/>
    <cellStyle name="Input 2 8 4 2 2 2" xfId="25674" xr:uid="{39CD7A19-0D61-4F95-AB28-B299D42F3AB6}"/>
    <cellStyle name="Input 2 8 4 2 3" xfId="24359" xr:uid="{1B05F827-6E33-4C5E-9552-F54B4BE4D4FC}"/>
    <cellStyle name="Input 2 8 4 2 3 2" xfId="26554" xr:uid="{155FF071-BEA9-4EE4-B72C-DEE245677933}"/>
    <cellStyle name="Input 2 8 4 2 4" xfId="22119" xr:uid="{9152D838-F8DD-44B2-906D-B8588D0EF024}"/>
    <cellStyle name="Input 2 8 4 2 5" xfId="24819" xr:uid="{EE4D4B73-9F71-4BFB-86B4-2D2EA6736904}"/>
    <cellStyle name="Input 2 8 4 3" xfId="22421" xr:uid="{40D2797F-4103-4FE8-8F62-523A38434C7D}"/>
    <cellStyle name="Input 2 8 4 3 2" xfId="25121" xr:uid="{F1C542C1-9264-47FB-8483-5A0AB10200DD}"/>
    <cellStyle name="Input 2 8 4 4" xfId="23798" xr:uid="{F50DAC45-BF36-48F4-AE92-17F1DD6D2E3D}"/>
    <cellStyle name="Input 2 8 4 4 2" xfId="25993" xr:uid="{FC952456-66C1-470A-98C5-CB1AB6927263}"/>
    <cellStyle name="Input 2 8 4 5" xfId="21563" xr:uid="{785E1286-1A34-452D-8634-08065C0BA494}"/>
    <cellStyle name="Input 2 8 5" xfId="9406" xr:uid="{00000000-0005-0000-0000-00005B250000}"/>
    <cellStyle name="Input 2 8 5 2" xfId="21241" xr:uid="{00000000-0005-0000-0000-00005C250000}"/>
    <cellStyle name="Input 2 8 5 2 2" xfId="22973" xr:uid="{89B6FA26-C5C4-49DC-AE84-BFF69D009D6B}"/>
    <cellStyle name="Input 2 8 5 2 2 2" xfId="25673" xr:uid="{81B4B2AB-BAEC-45D5-B8DC-FDCCC224804F}"/>
    <cellStyle name="Input 2 8 5 2 3" xfId="24358" xr:uid="{F45EA0EC-F391-4EF7-B6EE-1735CCDFD904}"/>
    <cellStyle name="Input 2 8 5 2 3 2" xfId="26553" xr:uid="{8AB3BF6D-F695-4B01-B5AE-96F4119D7D6A}"/>
    <cellStyle name="Input 2 8 5 2 4" xfId="22118" xr:uid="{FB2D1A13-681E-4535-B10A-3A1580E1105B}"/>
    <cellStyle name="Input 2 8 5 2 5" xfId="24818" xr:uid="{5DC5DD95-1E90-4B94-930C-F03BB35541BE}"/>
    <cellStyle name="Input 2 8 5 3" xfId="22422" xr:uid="{6FFB2141-2F54-4E41-852C-E72366EC6256}"/>
    <cellStyle name="Input 2 8 5 3 2" xfId="25122" xr:uid="{9968B6B7-B8D1-4384-BA52-1C52F063D87F}"/>
    <cellStyle name="Input 2 8 5 4" xfId="23799" xr:uid="{FF800B3A-0105-4B3B-B518-6501860071AE}"/>
    <cellStyle name="Input 2 8 5 4 2" xfId="25994" xr:uid="{5BCCA21C-D60F-4492-91F8-57515455BC33}"/>
    <cellStyle name="Input 2 8 5 5" xfId="21564" xr:uid="{CF3FF525-6A34-40AF-BABF-B34B0C2874A7}"/>
    <cellStyle name="Input 2 9" xfId="9407" xr:uid="{00000000-0005-0000-0000-00005D250000}"/>
    <cellStyle name="Input 2 9 2" xfId="9408" xr:uid="{00000000-0005-0000-0000-00005E250000}"/>
    <cellStyle name="Input 2 9 2 2" xfId="21240" xr:uid="{00000000-0005-0000-0000-00005F250000}"/>
    <cellStyle name="Input 2 9 2 2 2" xfId="22972" xr:uid="{0FA0E691-9386-4F04-951B-BA07717758FD}"/>
    <cellStyle name="Input 2 9 2 2 2 2" xfId="25672" xr:uid="{CDE9E5F9-4022-4B85-A087-08E34C5A8EBB}"/>
    <cellStyle name="Input 2 9 2 2 3" xfId="24357" xr:uid="{C6F7FC0D-DB8C-42B3-B03D-8DDF060595BE}"/>
    <cellStyle name="Input 2 9 2 2 3 2" xfId="26552" xr:uid="{0B163747-6A1C-43A6-B2E5-1F4FEAEB3776}"/>
    <cellStyle name="Input 2 9 2 2 4" xfId="22117" xr:uid="{A88BF96F-E70A-4E9D-A240-C9844CA554B4}"/>
    <cellStyle name="Input 2 9 2 2 5" xfId="24817" xr:uid="{D0755626-94C9-4C65-9507-A83B4315F37E}"/>
    <cellStyle name="Input 2 9 2 3" xfId="22423" xr:uid="{DC59C26A-88FB-4AAF-94E3-EDEC3B8BAB31}"/>
    <cellStyle name="Input 2 9 2 3 2" xfId="25123" xr:uid="{ABE97ED2-07B2-4590-A252-BE8FE9C4473E}"/>
    <cellStyle name="Input 2 9 2 4" xfId="23800" xr:uid="{4F190D16-97DD-4031-9D8F-6743ACDCA597}"/>
    <cellStyle name="Input 2 9 2 4 2" xfId="25995" xr:uid="{04478087-88A3-467E-A9D4-2328BB1B0374}"/>
    <cellStyle name="Input 2 9 2 5" xfId="21565" xr:uid="{D7CAB2DA-5B83-47CF-B9F1-AFBEDAB94E4C}"/>
    <cellStyle name="Input 2 9 3" xfId="9409" xr:uid="{00000000-0005-0000-0000-000060250000}"/>
    <cellStyle name="Input 2 9 3 2" xfId="21239" xr:uid="{00000000-0005-0000-0000-000061250000}"/>
    <cellStyle name="Input 2 9 3 2 2" xfId="22971" xr:uid="{13568A47-3DEB-4EC8-AB7F-EC80957AD3CA}"/>
    <cellStyle name="Input 2 9 3 2 2 2" xfId="25671" xr:uid="{7FC83685-5986-464D-8981-43C9B43E2089}"/>
    <cellStyle name="Input 2 9 3 2 3" xfId="24356" xr:uid="{8C23D4A0-9DEF-42AD-8EF2-986D258A2DF4}"/>
    <cellStyle name="Input 2 9 3 2 3 2" xfId="26551" xr:uid="{EB5E8508-E9F9-4E1C-ABC5-5FAB2B2A72EA}"/>
    <cellStyle name="Input 2 9 3 2 4" xfId="22116" xr:uid="{F732C666-8260-4E6C-94AF-B52D0A9E076D}"/>
    <cellStyle name="Input 2 9 3 2 5" xfId="24816" xr:uid="{2088079B-718B-49CE-921B-450C99DD37E3}"/>
    <cellStyle name="Input 2 9 3 3" xfId="22424" xr:uid="{27C8E7D7-B3D0-4D40-8683-2E9AAFA3ECC3}"/>
    <cellStyle name="Input 2 9 3 3 2" xfId="25124" xr:uid="{3F2F0FC0-45C2-4691-9213-C7C37B1E27FF}"/>
    <cellStyle name="Input 2 9 3 4" xfId="23801" xr:uid="{2164E8B2-F1B0-4815-B89C-8C0F9003B73F}"/>
    <cellStyle name="Input 2 9 3 4 2" xfId="25996" xr:uid="{D4B9B681-475B-40C4-B50F-D9AFA8A4A1B0}"/>
    <cellStyle name="Input 2 9 3 5" xfId="21566" xr:uid="{F18B849F-306F-4039-8E0B-0CD24D5EF4A2}"/>
    <cellStyle name="Input 2 9 4" xfId="9410" xr:uid="{00000000-0005-0000-0000-000062250000}"/>
    <cellStyle name="Input 2 9 4 2" xfId="21238" xr:uid="{00000000-0005-0000-0000-000063250000}"/>
    <cellStyle name="Input 2 9 4 2 2" xfId="22970" xr:uid="{E2EFF0EB-9A64-41A2-A00C-05F164895172}"/>
    <cellStyle name="Input 2 9 4 2 2 2" xfId="25670" xr:uid="{FB37E266-2A39-433A-BF48-B50C76BB8B47}"/>
    <cellStyle name="Input 2 9 4 2 3" xfId="24355" xr:uid="{B1080A65-C54D-42FF-9815-48E9645BF91F}"/>
    <cellStyle name="Input 2 9 4 2 3 2" xfId="26550" xr:uid="{BADE62DA-7400-41A5-84A2-9CB6BFDD31CD}"/>
    <cellStyle name="Input 2 9 4 2 4" xfId="22115" xr:uid="{783F81B1-85FA-4DB7-92A7-2133E1408365}"/>
    <cellStyle name="Input 2 9 4 2 5" xfId="24815" xr:uid="{49A3BF1C-9861-4D02-A2BC-66BE895F2BEE}"/>
    <cellStyle name="Input 2 9 4 3" xfId="22425" xr:uid="{BB036E58-55B5-403F-97D1-7E75B533349B}"/>
    <cellStyle name="Input 2 9 4 3 2" xfId="25125" xr:uid="{6E4873C9-859F-4E94-9EA4-4EF66FB40529}"/>
    <cellStyle name="Input 2 9 4 4" xfId="23802" xr:uid="{55E789B7-94C5-4B85-8D57-21413270AD69}"/>
    <cellStyle name="Input 2 9 4 4 2" xfId="25997" xr:uid="{A176233F-1A44-492C-AFD2-D4758C32D31B}"/>
    <cellStyle name="Input 2 9 4 5" xfId="21567" xr:uid="{DF92FB87-B0F2-4401-989D-CDAAA015ED8E}"/>
    <cellStyle name="Input 2 9 5" xfId="9411" xr:uid="{00000000-0005-0000-0000-000064250000}"/>
    <cellStyle name="Input 2 9 5 2" xfId="21237" xr:uid="{00000000-0005-0000-0000-000065250000}"/>
    <cellStyle name="Input 2 9 5 2 2" xfId="22969" xr:uid="{7211571C-A2CE-4968-96F6-A60F5A95E0BF}"/>
    <cellStyle name="Input 2 9 5 2 2 2" xfId="25669" xr:uid="{2BE290B3-ED4F-4A55-891D-0B3F8FE2D283}"/>
    <cellStyle name="Input 2 9 5 2 3" xfId="24354" xr:uid="{2350C163-75EA-46F7-9B1B-9286E8510546}"/>
    <cellStyle name="Input 2 9 5 2 3 2" xfId="26549" xr:uid="{D158B3BF-A00D-4ED7-B4E3-FC3BD4544529}"/>
    <cellStyle name="Input 2 9 5 2 4" xfId="22114" xr:uid="{26776D1B-E426-4B83-8177-C26CDCA6C870}"/>
    <cellStyle name="Input 2 9 5 2 5" xfId="24814" xr:uid="{9D0AEC16-47C2-4BE4-AF25-A1D1CDC125F9}"/>
    <cellStyle name="Input 2 9 5 3" xfId="22426" xr:uid="{13FFBA9E-5D69-494E-BEB9-6D4583D31578}"/>
    <cellStyle name="Input 2 9 5 3 2" xfId="25126" xr:uid="{8E07F8C2-BBB8-48C9-B079-28889DB18174}"/>
    <cellStyle name="Input 2 9 5 4" xfId="23803" xr:uid="{801573BC-5A75-420A-8BC3-EE6949C9AB4A}"/>
    <cellStyle name="Input 2 9 5 4 2" xfId="25998" xr:uid="{1A3C8F92-EDB3-4262-84D9-863D12958299}"/>
    <cellStyle name="Input 2 9 5 5" xfId="21568" xr:uid="{032EC2A8-F3B1-4DBE-9158-2E2CFED85BC7}"/>
    <cellStyle name="Input 3" xfId="9412" xr:uid="{00000000-0005-0000-0000-000066250000}"/>
    <cellStyle name="Input 3 2" xfId="9413" xr:uid="{00000000-0005-0000-0000-000067250000}"/>
    <cellStyle name="Input 3 2 2" xfId="21235" xr:uid="{00000000-0005-0000-0000-000068250000}"/>
    <cellStyle name="Input 3 2 2 2" xfId="22967" xr:uid="{A6011F32-D97C-493A-912A-B3EE041D7FF4}"/>
    <cellStyle name="Input 3 2 2 2 2" xfId="25667" xr:uid="{97733796-0436-4E2F-8C15-91543A998066}"/>
    <cellStyle name="Input 3 2 2 3" xfId="24352" xr:uid="{7F66C667-6C83-4485-A64F-AB289EE53F70}"/>
    <cellStyle name="Input 3 2 2 3 2" xfId="26547" xr:uid="{B72841FE-EF3A-413A-9310-336BB2711FC2}"/>
    <cellStyle name="Input 3 2 2 4" xfId="22112" xr:uid="{73238A53-309A-46B8-9789-058B5AB6C8F3}"/>
    <cellStyle name="Input 3 2 2 5" xfId="24812" xr:uid="{034D3A4A-BC9F-4ADC-BF77-035EC79DE024}"/>
    <cellStyle name="Input 3 2 3" xfId="22428" xr:uid="{2E2A729E-E4E1-476F-B9A9-1022CC97F542}"/>
    <cellStyle name="Input 3 2 3 2" xfId="25128" xr:uid="{08D83A3A-A7C2-4B7D-B6C8-B8E9A4F5F0A7}"/>
    <cellStyle name="Input 3 2 4" xfId="23805" xr:uid="{50B00FD8-8BEC-42D4-BCE2-1449A93C0990}"/>
    <cellStyle name="Input 3 2 4 2" xfId="26000" xr:uid="{74344D27-E4A1-4A81-8EE5-028B1ED61D77}"/>
    <cellStyle name="Input 3 2 5" xfId="21570" xr:uid="{05F54447-7D0A-4DB3-A32A-B75604BCF6B1}"/>
    <cellStyle name="Input 3 3" xfId="9414" xr:uid="{00000000-0005-0000-0000-000069250000}"/>
    <cellStyle name="Input 3 3 2" xfId="21234" xr:uid="{00000000-0005-0000-0000-00006A250000}"/>
    <cellStyle name="Input 3 3 2 2" xfId="22966" xr:uid="{944E113A-4FCF-45D4-851F-AA82071915DA}"/>
    <cellStyle name="Input 3 3 2 2 2" xfId="25666" xr:uid="{18B3AC8F-F00A-4D84-BA70-B56A48E2D613}"/>
    <cellStyle name="Input 3 3 2 3" xfId="24351" xr:uid="{332073BD-F460-43B1-B61B-EB233A526C55}"/>
    <cellStyle name="Input 3 3 2 3 2" xfId="26546" xr:uid="{E667D057-0501-412D-8012-0E7010D80DB4}"/>
    <cellStyle name="Input 3 3 2 4" xfId="22111" xr:uid="{737D25C2-74CA-4CE8-B5B8-1156E9DBF5E6}"/>
    <cellStyle name="Input 3 3 2 5" xfId="24811" xr:uid="{B9016640-2DDF-48B4-9BEB-1885DAB8DC20}"/>
    <cellStyle name="Input 3 3 3" xfId="22429" xr:uid="{20809348-F323-4514-8ECA-9774ACBC388B}"/>
    <cellStyle name="Input 3 3 3 2" xfId="25129" xr:uid="{EA9F5DD7-8EC1-46FA-B09D-DB167D6DC154}"/>
    <cellStyle name="Input 3 3 4" xfId="23806" xr:uid="{8D379052-78DE-4F85-B2D0-01AB2B1BD257}"/>
    <cellStyle name="Input 3 3 4 2" xfId="26001" xr:uid="{0041150A-0DBB-442C-9C7A-68BDAF540974}"/>
    <cellStyle name="Input 3 3 5" xfId="21571" xr:uid="{73613DB8-D06C-4743-8BCD-B4BFE7D368B6}"/>
    <cellStyle name="Input 3 4" xfId="21236" xr:uid="{00000000-0005-0000-0000-00006B250000}"/>
    <cellStyle name="Input 3 4 2" xfId="22968" xr:uid="{7693B916-5EF2-4ECC-BA27-00154BAAE658}"/>
    <cellStyle name="Input 3 4 2 2" xfId="25668" xr:uid="{4BBB2A5D-B19D-4518-9A1A-259B2BCE73A7}"/>
    <cellStyle name="Input 3 4 3" xfId="24353" xr:uid="{85D76737-0E43-46F0-A0FF-16838659A8B6}"/>
    <cellStyle name="Input 3 4 3 2" xfId="26548" xr:uid="{6E95CFBC-6A9A-4B04-A995-0A129B052312}"/>
    <cellStyle name="Input 3 4 4" xfId="22113" xr:uid="{30E4C7C4-A535-4C98-9B3B-93E10B86AE36}"/>
    <cellStyle name="Input 3 4 5" xfId="24813" xr:uid="{C6E84070-B8BA-4EC7-8D83-18F8F170E568}"/>
    <cellStyle name="Input 3 5" xfId="22427" xr:uid="{72891AEF-EF6C-41AB-918C-A1B8AF71F980}"/>
    <cellStyle name="Input 3 5 2" xfId="25127" xr:uid="{C00CD23D-DA0E-4114-9C31-8DC28016CABF}"/>
    <cellStyle name="Input 3 6" xfId="23804" xr:uid="{B62821A0-E9B9-4228-A312-978C3D41D178}"/>
    <cellStyle name="Input 3 6 2" xfId="25999" xr:uid="{CD1573E8-670F-4711-B626-2872629FBF0C}"/>
    <cellStyle name="Input 3 7" xfId="21569" xr:uid="{D5502563-0312-48D2-9916-64FB3B2096D6}"/>
    <cellStyle name="Input 4" xfId="9415" xr:uid="{00000000-0005-0000-0000-00006C250000}"/>
    <cellStyle name="Input 4 2" xfId="9416" xr:uid="{00000000-0005-0000-0000-00006D250000}"/>
    <cellStyle name="Input 4 2 2" xfId="21232" xr:uid="{00000000-0005-0000-0000-00006E250000}"/>
    <cellStyle name="Input 4 2 2 2" xfId="22964" xr:uid="{0D4F7CE9-1751-43E3-8E53-16666134BD5E}"/>
    <cellStyle name="Input 4 2 2 2 2" xfId="25664" xr:uid="{3451EB9C-1382-42B8-9034-F001AE29635E}"/>
    <cellStyle name="Input 4 2 2 3" xfId="24349" xr:uid="{F41FF0D5-C311-45E4-A84F-6D7F5DD2249E}"/>
    <cellStyle name="Input 4 2 2 3 2" xfId="26544" xr:uid="{97109602-1930-4C22-98EE-3DAE656C0672}"/>
    <cellStyle name="Input 4 2 2 4" xfId="22109" xr:uid="{ED1F16A5-4DBC-4FB4-AE2A-FDD311E5930A}"/>
    <cellStyle name="Input 4 2 2 5" xfId="24809" xr:uid="{55581205-74A0-4C33-8BF0-800A9ED4782F}"/>
    <cellStyle name="Input 4 2 3" xfId="22431" xr:uid="{6884BAE4-2D9A-47B4-AA49-38420B3ADF44}"/>
    <cellStyle name="Input 4 2 3 2" xfId="25131" xr:uid="{B72B0982-6179-40B6-8F62-8C6471F6C761}"/>
    <cellStyle name="Input 4 2 4" xfId="23808" xr:uid="{606B7DAE-EFD4-4CF2-8C8F-88804CFE63B6}"/>
    <cellStyle name="Input 4 2 4 2" xfId="26003" xr:uid="{8B796CD3-4AB6-4DE5-826B-5C21990DD12F}"/>
    <cellStyle name="Input 4 2 5" xfId="21573" xr:uid="{7196A459-60F1-4E24-833A-1BE4F355A82F}"/>
    <cellStyle name="Input 4 3" xfId="9417" xr:uid="{00000000-0005-0000-0000-00006F250000}"/>
    <cellStyle name="Input 4 3 2" xfId="21231" xr:uid="{00000000-0005-0000-0000-000070250000}"/>
    <cellStyle name="Input 4 3 2 2" xfId="22963" xr:uid="{1EB2471D-D0BD-4543-A004-A5385BFADE71}"/>
    <cellStyle name="Input 4 3 2 2 2" xfId="25663" xr:uid="{6333FB84-77F9-4FEA-9ECC-623B3DD9680A}"/>
    <cellStyle name="Input 4 3 2 3" xfId="24348" xr:uid="{92B9A6A6-91FA-465E-AD34-D9835D65D871}"/>
    <cellStyle name="Input 4 3 2 3 2" xfId="26543" xr:uid="{DE71FD9E-B786-4095-84F4-E48381F59AB6}"/>
    <cellStyle name="Input 4 3 2 4" xfId="22108" xr:uid="{4E800E82-16BC-44C1-AD5B-3ECE06EE77C3}"/>
    <cellStyle name="Input 4 3 2 5" xfId="24808" xr:uid="{9B52B4CD-FBC5-4DEA-9A5B-433593A08B0E}"/>
    <cellStyle name="Input 4 3 3" xfId="22432" xr:uid="{35F5FE3C-DE29-441B-9A23-745B1E721BFC}"/>
    <cellStyle name="Input 4 3 3 2" xfId="25132" xr:uid="{ABCEE1EF-AA53-4272-91D1-2B5CA4D0EAF7}"/>
    <cellStyle name="Input 4 3 4" xfId="23809" xr:uid="{C4DD006D-33FB-411A-A3F7-A3F66542CEC3}"/>
    <cellStyle name="Input 4 3 4 2" xfId="26004" xr:uid="{6F3D3FF6-0188-4CD6-9977-1FDD7720EBE0}"/>
    <cellStyle name="Input 4 3 5" xfId="21574" xr:uid="{F867EEC5-B7BB-43C9-ACA2-B20558445E5D}"/>
    <cellStyle name="Input 4 4" xfId="21233" xr:uid="{00000000-0005-0000-0000-000071250000}"/>
    <cellStyle name="Input 4 4 2" xfId="22965" xr:uid="{52D5EF85-4F8E-4B5F-B3DF-593958D533E5}"/>
    <cellStyle name="Input 4 4 2 2" xfId="25665" xr:uid="{594904E1-80E9-4680-9CE1-8BC5BAFC147C}"/>
    <cellStyle name="Input 4 4 3" xfId="24350" xr:uid="{AC299953-5CD4-47A8-BF7E-7F2A39CD0BEC}"/>
    <cellStyle name="Input 4 4 3 2" xfId="26545" xr:uid="{5F6695BB-3B09-4616-9CCA-B2F49431D2A8}"/>
    <cellStyle name="Input 4 4 4" xfId="22110" xr:uid="{441E0A10-4EC0-46A6-A277-46BBDA4384F1}"/>
    <cellStyle name="Input 4 4 5" xfId="24810" xr:uid="{547A6CFA-752B-42E4-82D6-B5148689D6D0}"/>
    <cellStyle name="Input 4 5" xfId="22430" xr:uid="{57993055-78D1-47BB-9C2C-8FB1E34C3A06}"/>
    <cellStyle name="Input 4 5 2" xfId="25130" xr:uid="{2D1C697A-9091-4BF8-AC68-913373002AF9}"/>
    <cellStyle name="Input 4 6" xfId="23807" xr:uid="{7E3307D4-C2D4-4EA5-A909-5CE75E70CCE6}"/>
    <cellStyle name="Input 4 6 2" xfId="26002" xr:uid="{F35CC428-788A-41D2-9121-6890BDEBB6C8}"/>
    <cellStyle name="Input 4 7" xfId="21572" xr:uid="{FE40FBD7-64FA-4E70-AC1E-E173EA886C7C}"/>
    <cellStyle name="Input 5" xfId="9418" xr:uid="{00000000-0005-0000-0000-000072250000}"/>
    <cellStyle name="Input 5 2" xfId="9419" xr:uid="{00000000-0005-0000-0000-000073250000}"/>
    <cellStyle name="Input 5 2 2" xfId="21229" xr:uid="{00000000-0005-0000-0000-000074250000}"/>
    <cellStyle name="Input 5 2 2 2" xfId="22961" xr:uid="{418015DA-BDF4-49A1-815B-A400ABAF16DA}"/>
    <cellStyle name="Input 5 2 2 2 2" xfId="25661" xr:uid="{CEB64946-D41D-4486-AD5C-E958A8187DB9}"/>
    <cellStyle name="Input 5 2 2 3" xfId="24346" xr:uid="{AFD686B1-BE3B-4E90-9C16-241893E04A59}"/>
    <cellStyle name="Input 5 2 2 3 2" xfId="26541" xr:uid="{D68394EA-D64A-4F1E-8EC0-7657982903D0}"/>
    <cellStyle name="Input 5 2 2 4" xfId="22106" xr:uid="{F32DA40D-6B1C-42F8-95CC-69CFDEC8B691}"/>
    <cellStyle name="Input 5 2 2 5" xfId="24806" xr:uid="{B39BE5D2-8AA9-460C-ADB7-681FAB7BFAF4}"/>
    <cellStyle name="Input 5 2 3" xfId="22434" xr:uid="{B38B735D-A225-4A79-9F66-5C252FAD1ABF}"/>
    <cellStyle name="Input 5 2 3 2" xfId="25134" xr:uid="{1A97D3A7-ADC3-48E0-BA73-B97D09345A59}"/>
    <cellStyle name="Input 5 2 4" xfId="23811" xr:uid="{6D085AE0-F6CA-4D0B-A988-8E1D7CFBAE53}"/>
    <cellStyle name="Input 5 2 4 2" xfId="26006" xr:uid="{B500DC0A-FAC2-423D-87BB-D883C6A1E6DD}"/>
    <cellStyle name="Input 5 2 5" xfId="21576" xr:uid="{58B80ADD-10A1-41FC-8B0F-76DBCB390B21}"/>
    <cellStyle name="Input 5 3" xfId="9420" xr:uid="{00000000-0005-0000-0000-000075250000}"/>
    <cellStyle name="Input 5 3 2" xfId="21228" xr:uid="{00000000-0005-0000-0000-000076250000}"/>
    <cellStyle name="Input 5 3 2 2" xfId="22960" xr:uid="{27C00BE1-DD57-4866-B6D1-C2264F9583F7}"/>
    <cellStyle name="Input 5 3 2 2 2" xfId="25660" xr:uid="{2A03E026-EEF9-4B09-85D4-6059C4F06008}"/>
    <cellStyle name="Input 5 3 2 3" xfId="24345" xr:uid="{E2E36D02-1033-4811-AB79-C2E5875F6B97}"/>
    <cellStyle name="Input 5 3 2 3 2" xfId="26540" xr:uid="{23DAC31A-49D2-4170-8248-2B9C6A44E909}"/>
    <cellStyle name="Input 5 3 2 4" xfId="22105" xr:uid="{BA9F34FA-DA84-4641-8250-0261C7C904D5}"/>
    <cellStyle name="Input 5 3 2 5" xfId="24805" xr:uid="{C9BDFBB6-1863-49C0-BEEE-0216B8A245CF}"/>
    <cellStyle name="Input 5 3 3" xfId="22435" xr:uid="{EC31600A-21CB-4878-B6A1-63675EDC6677}"/>
    <cellStyle name="Input 5 3 3 2" xfId="25135" xr:uid="{E8A89E8F-1455-407A-82A7-685664A8F78E}"/>
    <cellStyle name="Input 5 3 4" xfId="23812" xr:uid="{2FF5B934-7827-415B-AF26-C982551AC4B7}"/>
    <cellStyle name="Input 5 3 4 2" xfId="26007" xr:uid="{53B3F2B5-5D54-4C76-8D0E-844CC9907A4A}"/>
    <cellStyle name="Input 5 3 5" xfId="21577" xr:uid="{6D668973-3D64-4B6B-A3EA-013DFA53F5E2}"/>
    <cellStyle name="Input 5 4" xfId="21230" xr:uid="{00000000-0005-0000-0000-000077250000}"/>
    <cellStyle name="Input 5 4 2" xfId="22962" xr:uid="{CAD8F62C-7C0F-4B3F-978A-62E88F2A0B15}"/>
    <cellStyle name="Input 5 4 2 2" xfId="25662" xr:uid="{67FE25DC-312B-4650-AB05-C219662542D4}"/>
    <cellStyle name="Input 5 4 3" xfId="24347" xr:uid="{DF6F5C54-9E3F-4206-AA1F-26CA0B3585C3}"/>
    <cellStyle name="Input 5 4 3 2" xfId="26542" xr:uid="{7A942B0D-A9A1-451A-B8D4-1382671A6E68}"/>
    <cellStyle name="Input 5 4 4" xfId="22107" xr:uid="{F37A1E97-C277-4748-9B5C-14A6659CF067}"/>
    <cellStyle name="Input 5 4 5" xfId="24807" xr:uid="{74436AAB-14BE-4A39-986D-CDB5881BF210}"/>
    <cellStyle name="Input 5 5" xfId="22433" xr:uid="{CE9C2E69-AC96-4CCE-B4CC-9D2D1A6D64C3}"/>
    <cellStyle name="Input 5 5 2" xfId="25133" xr:uid="{81181FC6-D6BC-49AB-8C49-07FF33421CB9}"/>
    <cellStyle name="Input 5 6" xfId="23810" xr:uid="{F5623116-C784-40FE-9DF3-35A2C6D7DAE8}"/>
    <cellStyle name="Input 5 6 2" xfId="26005" xr:uid="{D9415B83-5F11-4360-A317-96B087962B7E}"/>
    <cellStyle name="Input 5 7" xfId="21575" xr:uid="{CDBC8B2F-290F-4C80-81CC-53F0BFEEDBDD}"/>
    <cellStyle name="Input 6" xfId="9421" xr:uid="{00000000-0005-0000-0000-000078250000}"/>
    <cellStyle name="Input 6 2" xfId="9422" xr:uid="{00000000-0005-0000-0000-000079250000}"/>
    <cellStyle name="Input 6 2 2" xfId="21226" xr:uid="{00000000-0005-0000-0000-00007A250000}"/>
    <cellStyle name="Input 6 2 2 2" xfId="22958" xr:uid="{97511F30-B40E-4C07-9AAA-01B18D2B4919}"/>
    <cellStyle name="Input 6 2 2 2 2" xfId="25658" xr:uid="{25939361-1954-4FC2-ACAF-19C942F82BCD}"/>
    <cellStyle name="Input 6 2 2 3" xfId="24343" xr:uid="{3F601426-CBF2-482A-942E-F010A85BED58}"/>
    <cellStyle name="Input 6 2 2 3 2" xfId="26538" xr:uid="{892FFCC6-AA7C-433E-BF96-BBC32707884C}"/>
    <cellStyle name="Input 6 2 2 4" xfId="22103" xr:uid="{02E9412C-99D2-4822-B20C-43FE6383692B}"/>
    <cellStyle name="Input 6 2 2 5" xfId="24803" xr:uid="{41B5DB1A-7DE8-4A22-B029-02DB8D5D2601}"/>
    <cellStyle name="Input 6 2 3" xfId="22437" xr:uid="{EFAC8AAE-071D-450A-BFB3-7F79BB16E412}"/>
    <cellStyle name="Input 6 2 3 2" xfId="25137" xr:uid="{A6DAEE0D-E1BE-48B5-BCEB-0AC807512F7A}"/>
    <cellStyle name="Input 6 2 4" xfId="23814" xr:uid="{6F8DE0B9-0BDF-4813-A11B-862D1D43E229}"/>
    <cellStyle name="Input 6 2 4 2" xfId="26009" xr:uid="{11173F32-17E0-4381-8165-18A4BAD0CB9E}"/>
    <cellStyle name="Input 6 2 5" xfId="21579" xr:uid="{5921D38E-31A1-4A65-8DF1-4C584675EAFF}"/>
    <cellStyle name="Input 6 3" xfId="9423" xr:uid="{00000000-0005-0000-0000-00007B250000}"/>
    <cellStyle name="Input 6 3 2" xfId="21225" xr:uid="{00000000-0005-0000-0000-00007C250000}"/>
    <cellStyle name="Input 6 3 2 2" xfId="22957" xr:uid="{4DED5D43-6E61-4541-9143-D77ED9EB10D0}"/>
    <cellStyle name="Input 6 3 2 2 2" xfId="25657" xr:uid="{A66CB63D-7E30-4921-BE49-D17BB3EE8CA1}"/>
    <cellStyle name="Input 6 3 2 3" xfId="24342" xr:uid="{D6458890-DF2D-48CA-B816-64DD2A6645B4}"/>
    <cellStyle name="Input 6 3 2 3 2" xfId="26537" xr:uid="{D29A79F2-D875-4943-ACA5-A4D1D972C961}"/>
    <cellStyle name="Input 6 3 2 4" xfId="22102" xr:uid="{70CDD7C6-839B-4391-A4B6-77F0FD87C585}"/>
    <cellStyle name="Input 6 3 2 5" xfId="24802" xr:uid="{7177B87D-784E-4224-9C8E-6E4BE43636E5}"/>
    <cellStyle name="Input 6 3 3" xfId="22438" xr:uid="{16FE8BEB-36B9-4BF4-9ADA-9609D6329BFD}"/>
    <cellStyle name="Input 6 3 3 2" xfId="25138" xr:uid="{CB63F847-F5F6-48F6-AC6B-FF63F1E6E4A8}"/>
    <cellStyle name="Input 6 3 4" xfId="23815" xr:uid="{83041433-D88D-4A93-9A90-B50AC63DFD6F}"/>
    <cellStyle name="Input 6 3 4 2" xfId="26010" xr:uid="{76F3333D-DA8B-4352-9570-C8193C4255A5}"/>
    <cellStyle name="Input 6 3 5" xfId="21580" xr:uid="{5E4FC960-235F-4597-A903-67BB7F2C5750}"/>
    <cellStyle name="Input 6 4" xfId="21227" xr:uid="{00000000-0005-0000-0000-00007D250000}"/>
    <cellStyle name="Input 6 4 2" xfId="22959" xr:uid="{B236D5C4-1992-4F33-8EDC-2F24C449370D}"/>
    <cellStyle name="Input 6 4 2 2" xfId="25659" xr:uid="{E5105E56-E289-48E1-B174-D05773F74012}"/>
    <cellStyle name="Input 6 4 3" xfId="24344" xr:uid="{35665930-E4EF-4D46-89A4-D14020DCB27E}"/>
    <cellStyle name="Input 6 4 3 2" xfId="26539" xr:uid="{A30A110D-3D20-40D2-93CB-64B89BB046D1}"/>
    <cellStyle name="Input 6 4 4" xfId="22104" xr:uid="{4BC7119F-B1F0-4C02-A96B-8603DCD8C0DE}"/>
    <cellStyle name="Input 6 4 5" xfId="24804" xr:uid="{DBB06363-C095-4E8B-B960-B92F6002EE52}"/>
    <cellStyle name="Input 6 5" xfId="22436" xr:uid="{79335C00-5040-4C5E-B27F-E4F200F0547C}"/>
    <cellStyle name="Input 6 5 2" xfId="25136" xr:uid="{7A7CCBB3-E9CE-4F3D-AF55-6C7AA809AB61}"/>
    <cellStyle name="Input 6 6" xfId="23813" xr:uid="{B723A07D-68FD-47B4-8A35-464CD29A4EE3}"/>
    <cellStyle name="Input 6 6 2" xfId="26008" xr:uid="{66C13170-C619-48E2-AD59-42937CA330A3}"/>
    <cellStyle name="Input 6 7" xfId="21578" xr:uid="{A4C8F626-E805-4FD4-88BC-51FA8C4763C7}"/>
    <cellStyle name="Input 7" xfId="9424" xr:uid="{00000000-0005-0000-0000-00007E250000}"/>
    <cellStyle name="Input 7 2" xfId="21224" xr:uid="{00000000-0005-0000-0000-00007F250000}"/>
    <cellStyle name="Input 7 2 2" xfId="22956" xr:uid="{18B3E3C4-6D1D-4EF4-8F35-D175CD4179B8}"/>
    <cellStyle name="Input 7 2 2 2" xfId="25656" xr:uid="{0236760D-6117-4075-AF17-386BB9D15DB8}"/>
    <cellStyle name="Input 7 2 3" xfId="24341" xr:uid="{A89B6EDF-9604-4C0B-A5E3-84A45FB0B363}"/>
    <cellStyle name="Input 7 2 3 2" xfId="26536" xr:uid="{A362AFFD-247F-42CB-BA04-5FA3DC303067}"/>
    <cellStyle name="Input 7 2 4" xfId="22101" xr:uid="{E5CF5926-5DC6-4543-9F00-D7B9BD9350CF}"/>
    <cellStyle name="Input 7 2 5" xfId="24801" xr:uid="{2ABB4F9D-ADA6-47C7-AB94-EB9BA982DEAA}"/>
    <cellStyle name="Input 7 3" xfId="22439" xr:uid="{F1C00A2E-6845-4EF3-9F49-48AD8102D2D3}"/>
    <cellStyle name="Input 7 3 2" xfId="25139" xr:uid="{3359D267-72DA-4DC5-BFD2-97036A268689}"/>
    <cellStyle name="Input 7 4" xfId="23816" xr:uid="{81816CB3-E5A7-4A92-AC58-E34CA09893F2}"/>
    <cellStyle name="Input 7 4 2" xfId="26011" xr:uid="{497CDFC2-4A4B-4794-94B0-994C23507E0F}"/>
    <cellStyle name="Input 7 5" xfId="21581" xr:uid="{9C59873F-4D5C-436C-8641-B55540449763}"/>
    <cellStyle name="inputExposure" xfId="9425" xr:uid="{00000000-0005-0000-0000-000080250000}"/>
    <cellStyle name="inputExposure 2" xfId="21223" xr:uid="{00000000-0005-0000-0000-000081250000}"/>
    <cellStyle name="inputExposure 2 2" xfId="24340" xr:uid="{AE73F763-5DBD-484E-AD74-9776E16A33ED}"/>
    <cellStyle name="inputExposure 2 2 2" xfId="26535" xr:uid="{CFDFC8AB-10A0-497E-A06C-80FC188DE496}"/>
    <cellStyle name="inputExposure 3" xfId="23161" xr:uid="{42D73893-11A6-4329-A89C-960B1FFB8401}"/>
    <cellStyle name="inputExposure 3 2" xfId="24534" xr:uid="{B66446BD-1B49-4AE6-B919-DACB9B2352AF}"/>
    <cellStyle name="inputExposure 3 2 2" xfId="26725" xr:uid="{E156E559-249D-4132-8355-60CD52208174}"/>
    <cellStyle name="inputExposure 4" xfId="23817" xr:uid="{3E9FCD3E-8FE1-46AB-803B-ED7154B474FE}"/>
    <cellStyle name="inputExposure 4 2" xfId="26012" xr:uid="{C425693B-52FB-46F5-9B1B-29DDD874C1BF}"/>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2 2" xfId="23163" xr:uid="{BF86486D-8AB7-4D24-8882-B02FFF3B2D3D}"/>
    <cellStyle name="Matrix 2 3" xfId="23209" xr:uid="{7899322F-6C90-4A85-8FCE-E12CB35E6133}"/>
    <cellStyle name="Matrix 3" xfId="9459" xr:uid="{00000000-0005-0000-0000-0000A3250000}"/>
    <cellStyle name="Matrix 4" xfId="23162" xr:uid="{DDF895DE-E822-421E-909E-57CEE46D4CEE}"/>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13" xfId="23164" xr:uid="{36110A4C-EF5B-4AFD-8F12-589F74F2594E}"/>
    <cellStyle name="Normal 10 14" xfId="23210" xr:uid="{6F433C53-01FA-4BF4-93C6-E997EF6A7875}"/>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3 5" xfId="23165" xr:uid="{F96CEFFF-AAB9-4F50-B412-18A5DD3B6BF2}"/>
    <cellStyle name="Normal 10 2 3 3 6" xfId="23211" xr:uid="{2417B4ED-71F8-4613-A2A5-95A146AD0B6C}"/>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_Likvidoba NBG AUG" xfId="23166" xr:uid="{E4600F5E-46C0-4639-84AE-8150BC537A39}"/>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0 5" xfId="23311" xr:uid="{BF311B58-7277-4C43-A54F-84BEF33B9773}"/>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1 5" xfId="23312" xr:uid="{E59EC2DB-991C-4C69-B6BF-A6D4D626A97C}"/>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2 5" xfId="23313" xr:uid="{463CB750-C5E7-40F8-98F4-F1331D91E0B2}"/>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3 8" xfId="23314" xr:uid="{FCA4D3CC-CA12-4321-B4D7-F4EAF8E91E1E}"/>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4 5" xfId="23315" xr:uid="{9CC39D58-4552-4BC2-AFDB-790D732ABD02}"/>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5 8" xfId="23316" xr:uid="{E2C4BACD-D146-4F62-972F-E8CB9916B7C5}"/>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6 5" xfId="23317" xr:uid="{C3EB9860-8573-4461-A952-1F896AA56649}"/>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7 5" xfId="23318" xr:uid="{AAE4BCAC-8B12-4F7C-8DA6-9B1B7C606ECE}"/>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8 5" xfId="23319" xr:uid="{F888E830-C0C9-4D26-B8AB-F76B5798B2E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09 5" xfId="23320" xr:uid="{A2D579BB-5A9C-4C53-9BCF-C3435E326CC3}"/>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12" xfId="23167" xr:uid="{75214103-4C20-4898-869E-3556F0840E83}"/>
    <cellStyle name="Normal 11 13" xfId="23212" xr:uid="{B6FFCD5C-65EC-455F-8539-C84DC25744D2}"/>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0 5" xfId="23321" xr:uid="{893E9961-EBBF-455C-B6B2-A2E311A9BEE1}"/>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1 5" xfId="23322" xr:uid="{766E0F51-1D0C-48C5-AD9D-FB7AB976080B}"/>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2 5" xfId="23323" xr:uid="{22B53A05-336E-4361-9FE2-3CD318BAB9E5}"/>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3 5" xfId="23324" xr:uid="{57801E4F-B634-48DA-B0EE-FB24043AF997}"/>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4 5" xfId="23325" xr:uid="{54FDDDC2-D9E0-4960-8E9D-951B50FEA669}"/>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5 5" xfId="23326" xr:uid="{565ABBEE-A31A-483D-8A62-58A46F4AF05C}"/>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6 5" xfId="23327" xr:uid="{8CA2D26A-9829-4CE3-94AC-62F37C9AFDB7}"/>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7 5" xfId="23328" xr:uid="{5D031809-9224-48E1-98A2-9C13089E633A}"/>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8 5" xfId="23329" xr:uid="{5A2AE219-C2BE-4457-8F64-5C463A223B51}"/>
    <cellStyle name="Normal 119" xfId="9959" xr:uid="{00000000-0005-0000-0000-000098270000}"/>
    <cellStyle name="Normal 119 2" xfId="23330" xr:uid="{CE056818-E37E-4B61-8E1A-5CAA09915E9E}"/>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15" xfId="23224" xr:uid="{DBE486CA-DF1D-4837-9364-DD3D35658684}"/>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0 2" xfId="23331" xr:uid="{38478995-A986-4508-883B-518BECDB66A6}"/>
    <cellStyle name="Normal 121" xfId="3" xr:uid="{00000000-0005-0000-0000-000067280000}"/>
    <cellStyle name="Normal 121 2" xfId="21410" xr:uid="{00000000-0005-0000-0000-000068280000}"/>
    <cellStyle name="Normal 121 3" xfId="23332" xr:uid="{242C3233-7EBA-485C-818A-087575A4AD02}"/>
    <cellStyle name="Normal 122" xfId="20960" xr:uid="{00000000-0005-0000-0000-000069280000}"/>
    <cellStyle name="Normal 122 2" xfId="23333" xr:uid="{90F5B78C-E606-4D02-8595-8690F6121B4D}"/>
    <cellStyle name="Normal 123" xfId="23127" xr:uid="{0719E90B-B1D5-4AAC-9922-1AFE27FD7817}"/>
    <cellStyle name="Normal 124" xfId="23334" xr:uid="{F946C0A1-9FBA-4C8A-80F8-CB7A3A1E2D73}"/>
    <cellStyle name="Normal 125" xfId="23335" xr:uid="{F3453862-C069-432F-92A6-716175CFE062}"/>
    <cellStyle name="Normal 126" xfId="23336" xr:uid="{8C1ED24D-1512-4CDF-A5AE-6AF3BD6E90B3}"/>
    <cellStyle name="Normal 127" xfId="23337" xr:uid="{D0418B84-0DDF-40AD-B8E2-950E88B57234}"/>
    <cellStyle name="Normal 128" xfId="23338" xr:uid="{28218AF7-E7DE-4E05-ADCF-EDE072EF8B55}"/>
    <cellStyle name="Normal 129" xfId="23339" xr:uid="{08E74641-1D75-4BA4-A2EA-F1473BEA9164}"/>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14" xfId="23225" xr:uid="{2E140BAD-8ADC-4AE7-9036-3FB53252D4C9}"/>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30" xfId="23340" xr:uid="{5573DA04-DB36-4E3F-98CF-3DBB062E7369}"/>
    <cellStyle name="Normal 131" xfId="23341" xr:uid="{B83816AF-1039-48BF-AC02-272CFA82F3A4}"/>
    <cellStyle name="Normal 132" xfId="23342" xr:uid="{63BC7974-190F-4628-B73B-CD9326A05D07}"/>
    <cellStyle name="Normal 133" xfId="23343" xr:uid="{8925133E-063B-43D3-BA38-FEF8F7157B77}"/>
    <cellStyle name="Normal 134" xfId="23344" xr:uid="{A19184D6-C3BE-4E1E-A93A-BFD5C0D823DE}"/>
    <cellStyle name="Normal 135" xfId="23345" xr:uid="{3E790185-BD16-4251-AF70-424B478C5F83}"/>
    <cellStyle name="Normal 136" xfId="23346" xr:uid="{43D37E94-CE77-4F33-A896-EBB7D4774F9B}"/>
    <cellStyle name="Normal 137" xfId="23347" xr:uid="{9F9C4B0E-BF30-45C7-85C7-F0D14196736A}"/>
    <cellStyle name="Normal 138" xfId="23348" xr:uid="{D38EC7CA-C9B6-4F92-B721-551D3A8B5328}"/>
    <cellStyle name="Normal 139" xfId="23349" xr:uid="{6888AFC7-DABB-4F4D-BDEC-48440FCB1E33}"/>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4 7" xfId="23168" xr:uid="{531F629D-4A54-4BD2-A0B2-E64151443810}"/>
    <cellStyle name="Normal 14 8" xfId="23213" xr:uid="{2AA74A7A-A2BC-4005-A1B0-CF55453FA5C8}"/>
    <cellStyle name="Normal 140" xfId="23350" xr:uid="{37CB0889-284E-4007-A09C-58C4008C631D}"/>
    <cellStyle name="Normal 141" xfId="23351" xr:uid="{B12E579C-BDFF-4497-A896-EC5DA66EF1A0}"/>
    <cellStyle name="Normal 142" xfId="23352" xr:uid="{0CB22021-168B-464F-A0D2-B2F6EA8E3BCA}"/>
    <cellStyle name="Normal 143" xfId="23353" xr:uid="{CD40D29C-0EF5-4698-9DE2-4C0EB292DD30}"/>
    <cellStyle name="Normal 144" xfId="23355" xr:uid="{4EAD91BA-2EE5-446A-8EF4-3D63727FC051}"/>
    <cellStyle name="Normal 145" xfId="23356" xr:uid="{068157F8-86F7-4794-9540-DF74D73D1995}"/>
    <cellStyle name="Normal 146" xfId="23357" xr:uid="{377F82A9-FA4B-45F0-B685-D925AE295B59}"/>
    <cellStyle name="Normal 147" xfId="23358" xr:uid="{891647CA-A26A-40D5-A3AE-94D0678C045C}"/>
    <cellStyle name="Normal 148" xfId="23359" xr:uid="{C5AF9FAF-EC2E-49A9-8528-D6EEEAC7491A}"/>
    <cellStyle name="Normal 149" xfId="23360" xr:uid="{797E6919-7010-4EFD-A782-76B00993377F}"/>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14" xfId="23226" xr:uid="{8C2EFB73-1B15-4F0A-9556-5AA050F392F9}"/>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50" xfId="23361" xr:uid="{6177DB73-CAA9-421D-88C3-0B1536B0700D}"/>
    <cellStyle name="Normal 151" xfId="23362" xr:uid="{64A5C33B-0392-4014-85FB-FD9BD884A3E8}"/>
    <cellStyle name="Normal 152" xfId="23363" xr:uid="{C621C2ED-0EB1-4FD0-B799-5169EE385192}"/>
    <cellStyle name="Normal 153" xfId="23364" xr:uid="{D5C7A1B2-078F-480E-8288-3B3CC63D1909}"/>
    <cellStyle name="Normal 154" xfId="23366" xr:uid="{6BBF899D-D1CA-4755-8722-F2FFD8EB1CEE}"/>
    <cellStyle name="Normal 155" xfId="23367" xr:uid="{96224A7C-CC36-457C-8840-F6199FB0B063}"/>
    <cellStyle name="Normal 156" xfId="23368" xr:uid="{7CF5A5E1-13E8-463B-9217-52D360E0B537}"/>
    <cellStyle name="Normal 157" xfId="23365" xr:uid="{8A8D265B-5E1D-4FFF-ABEF-1553985535D4}"/>
    <cellStyle name="Normal 158" xfId="23369" xr:uid="{522F11C1-31AA-4010-8AFB-F4941F3DCA36}"/>
    <cellStyle name="Normal 159" xfId="23370" xr:uid="{A4DB0993-F947-4F32-BD04-0831590C0D33}"/>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22" xfId="23227" xr:uid="{CB64A8D6-0F26-470F-B35D-C48B477F5D6F}"/>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60" xfId="23371" xr:uid="{00C78554-6C2F-4F0C-BE70-4E3AD76C7195}"/>
    <cellStyle name="Normal 161" xfId="23372" xr:uid="{C6E5965A-48BB-4BA9-9B25-ACF539739904}"/>
    <cellStyle name="Normal 162" xfId="23373" xr:uid="{5EA5092B-F234-49D7-B231-3BAD49B5791D}"/>
    <cellStyle name="Normal 163" xfId="23374" xr:uid="{5CE2D2A6-4AE2-4FA7-B41F-62ECA21211BC}"/>
    <cellStyle name="Normal 164" xfId="23375" xr:uid="{B885FE39-F717-49BB-9DA1-F74410D80069}"/>
    <cellStyle name="Normal 165" xfId="23376" xr:uid="{4BF7375E-8E98-41A2-8A0C-CED09976052B}"/>
    <cellStyle name="Normal 166" xfId="23354" xr:uid="{CA2AC574-470F-4D48-9119-DAA628FF5ABA}"/>
    <cellStyle name="Normal 167" xfId="23377" xr:uid="{5EC68EF1-61B3-4F73-AE1A-D45EB351F538}"/>
    <cellStyle name="Normal 168" xfId="23378" xr:uid="{7FC835F6-90E6-45D9-8409-510ED75B8BC5}"/>
    <cellStyle name="Normal 169" xfId="23379" xr:uid="{F8517BDE-9864-40BC-9040-5FC039B1688F}"/>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16" xfId="23228" xr:uid="{78DB51C2-E386-4D87-868E-D6996A11D974}"/>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70" xfId="23380" xr:uid="{E02D1AAC-1379-4E10-A28D-FB83500B3617}"/>
    <cellStyle name="Normal 171" xfId="23381" xr:uid="{2EA74CF6-7D4F-456D-9E13-C4DD393A1399}"/>
    <cellStyle name="Normal 172" xfId="23382" xr:uid="{9F36111C-598A-4667-BCB3-30AE96DEA49B}"/>
    <cellStyle name="Normal 173" xfId="23383" xr:uid="{9B285D56-B17F-4392-A655-F1A5F275B188}"/>
    <cellStyle name="Normal 174" xfId="23384" xr:uid="{578786EE-5088-483D-AAE1-5DE1F52C8853}"/>
    <cellStyle name="Normal 175" xfId="23385" xr:uid="{F660E9EE-1911-442F-A487-35C86F5DFBB5}"/>
    <cellStyle name="Normal 176" xfId="23386" xr:uid="{CE1410A1-6443-4061-8B62-088A8F353F3B}"/>
    <cellStyle name="Normal 177" xfId="23387" xr:uid="{D4B7BC0B-680F-452D-8075-C0D6D902217E}"/>
    <cellStyle name="Normal 178" xfId="23388" xr:uid="{42208C09-F4CA-42EE-9EE7-7DD4D0B0F98E}"/>
    <cellStyle name="Normal 179" xfId="23389" xr:uid="{D1B5EC56-BB56-4A7C-A0CC-294E63012F96}"/>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8 9" xfId="23229" xr:uid="{7F6F25F2-AC70-4EC0-9E26-1BFB2758450B}"/>
    <cellStyle name="Normal 180" xfId="23390" xr:uid="{AC45B35F-A508-465F-96B2-7A0E37C9F7F4}"/>
    <cellStyle name="Normal 181" xfId="23391" xr:uid="{D7AC5AEA-BA36-45A3-BA54-524DF35BC652}"/>
    <cellStyle name="Normal 182" xfId="23392" xr:uid="{5BFB429E-F398-471F-B126-797FEEC275DB}"/>
    <cellStyle name="Normal 183" xfId="23393" xr:uid="{332DBA2A-0958-41AE-B627-040CE5BA9965}"/>
    <cellStyle name="Normal 184" xfId="23394" xr:uid="{439FCDED-4D65-43D6-A84D-5A8C351D4038}"/>
    <cellStyle name="Normal 185" xfId="23395" xr:uid="{64523F56-CCE8-4BE8-A3EE-65929396C8F6}"/>
    <cellStyle name="Normal 186" xfId="23396" xr:uid="{9776BA44-CE0D-4191-8E1B-FC97D64F785C}"/>
    <cellStyle name="Normal 187" xfId="23397" xr:uid="{9A598318-5FDB-4C37-92D4-491BAE86064C}"/>
    <cellStyle name="Normal 188" xfId="23398" xr:uid="{198EE850-45EF-4C05-A88C-B565D6999EEF}"/>
    <cellStyle name="Normal 189" xfId="23399" xr:uid="{E7815F89-AA41-4FDD-B4D9-C865B5C10A16}"/>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16" xfId="23230" xr:uid="{DE071EBB-8F9F-4F0F-AC83-314E74ACE6A7}"/>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190" xfId="23400" xr:uid="{0EEBEDF7-99BB-4793-A472-0D03717B94C1}"/>
    <cellStyle name="Normal 191" xfId="23401" xr:uid="{961D3E33-75EE-46A4-919D-FEEFFDF0504E}"/>
    <cellStyle name="Normal 192" xfId="23402" xr:uid="{949BE2DA-1DA3-4E28-826D-5DA3E1307AE3}"/>
    <cellStyle name="Normal 193" xfId="23403" xr:uid="{28740CAE-A1C0-4B52-88EC-CCEE7010F72A}"/>
    <cellStyle name="Normal 194" xfId="23404" xr:uid="{3F4265A8-247D-4E6B-AE70-FC75D0248CE0}"/>
    <cellStyle name="Normal 195" xfId="23405" xr:uid="{D989D7FC-4C33-4177-896C-2C6CB86DC14E}"/>
    <cellStyle name="Normal 196" xfId="23406" xr:uid="{8DF8867B-E69B-4893-B4EB-F78AE125DDAB}"/>
    <cellStyle name="Normal 197" xfId="23407" xr:uid="{2318AB85-4426-4B17-809E-E284B313D456}"/>
    <cellStyle name="Normal 198" xfId="23408" xr:uid="{56AFD50A-BAC7-4328-A057-3050C3172DDC}"/>
    <cellStyle name="Normal 199" xfId="23409" xr:uid="{7BC775B7-C006-425F-8F9B-4985C0536A06}"/>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08" xfId="23169" xr:uid="{585F3D66-BF1E-496B-B3E1-D08A67A12C90}"/>
    <cellStyle name="Normal 2 2 109" xfId="23214" xr:uid="{106D7ED7-D98C-4DEE-B677-506D27B18A92}"/>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_6 tvemde gareb" xfId="23170" xr:uid="{689C3563-3F17-4BA7-A841-2EA7708334D4}"/>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20" xfId="23231" xr:uid="{0413BC57-4A5A-4A02-86CA-2C69DFFF8EE8}"/>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00" xfId="23410" xr:uid="{16AD06A3-D008-4134-B7C8-A48327AAB97B}"/>
    <cellStyle name="Normal 201" xfId="23411" xr:uid="{3D6B90CD-C68F-47C3-A086-CFBAB4BBED0C}"/>
    <cellStyle name="Normal 202" xfId="23412" xr:uid="{A8F81F12-B6A3-43DD-A9EC-0A06FF7AF3AC}"/>
    <cellStyle name="Normal 203" xfId="23413" xr:uid="{A53E2A67-E1E9-4180-AEDA-2CAEAB4629F5}"/>
    <cellStyle name="Normal 204" xfId="23414" xr:uid="{EDC59EC8-FA96-43D9-A0BC-99B1B66EF8B4}"/>
    <cellStyle name="Normal 205" xfId="23415" xr:uid="{089913DB-57D4-4E1D-8AA1-71EF474BE72D}"/>
    <cellStyle name="Normal 206" xfId="23416" xr:uid="{B0ADA7DB-C56F-4723-9180-6C37D433CAE5}"/>
    <cellStyle name="Normal 207" xfId="23417" xr:uid="{7B2172B8-D699-4E30-8266-D5620015CDC4}"/>
    <cellStyle name="Normal 208" xfId="23418" xr:uid="{9CA928BE-7539-4F02-A34F-F36001C83A08}"/>
    <cellStyle name="Normal 209" xfId="23419" xr:uid="{E29D0328-7984-4339-9A65-393A7E691E62}"/>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16" xfId="23232" xr:uid="{8C0C95E2-FA57-4B54-A163-8D47A7EF2D3F}"/>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10" xfId="23420" xr:uid="{4E7AE543-14A0-4D4D-8605-951171B99D2C}"/>
    <cellStyle name="Normal 211" xfId="23421" xr:uid="{5B82BB03-FFE6-436D-BDA7-6814150480A8}"/>
    <cellStyle name="Normal 212" xfId="23422" xr:uid="{9950DF96-C65A-4930-BD09-167FA4DA08B5}"/>
    <cellStyle name="Normal 213" xfId="23423" xr:uid="{D1A4E46B-3E2B-4335-ADD2-E504DB872EB1}"/>
    <cellStyle name="Normal 214" xfId="23424" xr:uid="{84023025-3216-4D98-868C-FD13F385484E}"/>
    <cellStyle name="Normal 215" xfId="23425" xr:uid="{C9E4F615-83FE-40BC-9F6B-01904FCA3A99}"/>
    <cellStyle name="Normal 216" xfId="23426" xr:uid="{1275F08B-D1F7-44D7-9BB9-E20B71055E09}"/>
    <cellStyle name="Normal 217" xfId="23427" xr:uid="{EFE9C2BE-E595-40AB-9C5C-945D1B193419}"/>
    <cellStyle name="Normal 218" xfId="23428" xr:uid="{E2F4C785-353F-4629-A17E-78635171B505}"/>
    <cellStyle name="Normal 219" xfId="23429" xr:uid="{1146D18B-3216-4722-8A52-2301480A6B6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2 9" xfId="23233" xr:uid="{F4603745-3246-42E4-8A94-421A351E48B4}"/>
    <cellStyle name="Normal 220" xfId="23430" xr:uid="{C045578E-CBBA-4D4F-B5B2-C3A165D4C6E4}"/>
    <cellStyle name="Normal 221" xfId="23431" xr:uid="{1D4FF436-EFC6-45FD-8EE4-00E2B6F78861}"/>
    <cellStyle name="Normal 222" xfId="23432" xr:uid="{76DE1165-9791-4EE5-9DDC-2A93AB41E7B5}"/>
    <cellStyle name="Normal 223" xfId="23433" xr:uid="{33489F55-DCC6-4293-8E40-95E66C2638F9}"/>
    <cellStyle name="Normal 224" xfId="23434" xr:uid="{E48DC408-E848-43D9-8C41-87BFC0310773}"/>
    <cellStyle name="Normal 225" xfId="23435" xr:uid="{58C0C860-C52F-4736-8C81-944C12116667}"/>
    <cellStyle name="Normal 226" xfId="23436" xr:uid="{384248FB-7E70-4BD4-BF79-150166F3869B}"/>
    <cellStyle name="Normal 227" xfId="23437" xr:uid="{1289D1AC-F774-48D3-8E9F-14A0E31F2247}"/>
    <cellStyle name="Normal 228" xfId="23438" xr:uid="{826B3252-8390-4699-B1C6-96DE39A6781F}"/>
    <cellStyle name="Normal 229" xfId="23439" xr:uid="{CA5C95A7-20AD-4539-B9AA-8DF8118EF65E}"/>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3 9" xfId="23234" xr:uid="{F4A2E715-1184-4BB4-AEB0-21C09FA67089}"/>
    <cellStyle name="Normal 230" xfId="23440" xr:uid="{B792F9F3-DA2C-47A5-9440-8122B75F73F5}"/>
    <cellStyle name="Normal 231" xfId="23441" xr:uid="{95021529-D4BC-4F6F-AF71-D64B2CD6A08B}"/>
    <cellStyle name="Normal 232" xfId="23442" xr:uid="{3A21B6A3-3A00-4484-9948-E01023EFB3A1}"/>
    <cellStyle name="Normal 233" xfId="23443" xr:uid="{573A5446-034B-4B1E-8209-A2BC4CD2C75C}"/>
    <cellStyle name="Normal 234" xfId="23444" xr:uid="{D986425E-7412-41E9-BF40-366FF055A0FB}"/>
    <cellStyle name="Normal 235" xfId="23445" xr:uid="{047590F5-75DB-4074-9190-915485B07AC5}"/>
    <cellStyle name="Normal 236" xfId="23446" xr:uid="{8F2A6DD0-AFAB-4F9B-89C3-30AC21DA3238}"/>
    <cellStyle name="Normal 237" xfId="23447" xr:uid="{78054CAD-A0E8-440D-B8CE-6A9A6BEC6A0B}"/>
    <cellStyle name="Normal 238" xfId="23448" xr:uid="{811642AC-9CD0-4EB0-B8FC-915F6B7182BD}"/>
    <cellStyle name="Normal 239" xfId="23449" xr:uid="{F56FB6D0-9100-44B6-98C6-A96BD399623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4 9" xfId="23235" xr:uid="{32BD8900-CF85-46BC-958E-C5A9C2EAC9BB}"/>
    <cellStyle name="Normal 240" xfId="23450" xr:uid="{C4B5C13D-A231-438A-A0AA-D1551F245B1E}"/>
    <cellStyle name="Normal 241" xfId="23451" xr:uid="{1F5F79F4-B948-4490-9BD5-EE1F032B6361}"/>
    <cellStyle name="Normal 242" xfId="23452" xr:uid="{8D1E1163-030D-4BC2-8217-B4776C5ECF04}"/>
    <cellStyle name="Normal 243" xfId="23453" xr:uid="{A06A25F5-E87E-48D3-AF11-1C675A0F1A80}"/>
    <cellStyle name="Normal 244" xfId="23454" xr:uid="{DFFF8E30-A66D-4BA9-B8E9-D0910C372651}"/>
    <cellStyle name="Normal 245" xfId="23455" xr:uid="{D4C6ABBB-A371-408C-A1BC-D403AB7F7E3F}"/>
    <cellStyle name="Normal 246" xfId="23456" xr:uid="{9A56D922-4495-442F-89A6-59EF1205FEE6}"/>
    <cellStyle name="Normal 247" xfId="23457" xr:uid="{EA0EEF2D-2D12-46A2-87F1-518853BED4D1}"/>
    <cellStyle name="Normal 248" xfId="23458" xr:uid="{965C18D6-97E7-4180-BB9E-CFE38FBD7AD0}"/>
    <cellStyle name="Normal 249" xfId="23459" xr:uid="{E46E525E-1EF6-44C8-A74F-83E91BCA967F}"/>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5 7" xfId="23236" xr:uid="{FF5AF6AD-7C0E-484B-9007-E5F906495939}"/>
    <cellStyle name="Normal 250" xfId="23460" xr:uid="{0E922D65-2095-4C7A-BD0B-267A8AF0D598}"/>
    <cellStyle name="Normal 251" xfId="23461" xr:uid="{43131DC1-DF85-47B0-B65A-1A449017FF60}"/>
    <cellStyle name="Normal 252" xfId="23462" xr:uid="{C9153F22-C113-4700-9919-0C3DEE3BAD5A}"/>
    <cellStyle name="Normal 253" xfId="23463" xr:uid="{322B9582-0234-4E5E-AFF9-FBD625774CD6}"/>
    <cellStyle name="Normal 254" xfId="23464" xr:uid="{DC621BDC-70D8-421B-A3CC-B6799575446D}"/>
    <cellStyle name="Normal 255" xfId="23465" xr:uid="{AA159C97-75A5-4D36-A151-6471B2041290}"/>
    <cellStyle name="Normal 256" xfId="23466" xr:uid="{95319855-B75C-40F9-A884-B1B1C03F8A78}"/>
    <cellStyle name="Normal 257" xfId="23467" xr:uid="{841900C2-468E-4FD4-B8FD-511929072A3F}"/>
    <cellStyle name="Normal 258" xfId="23468" xr:uid="{3A1D2688-3C5B-4F81-9D8E-DBA74041FF6D}"/>
    <cellStyle name="Normal 259" xfId="23469" xr:uid="{788FB096-7E4A-46E7-AA76-CDCFEEB4F126}"/>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6 7" xfId="23237" xr:uid="{F5C94FFA-BE57-4DCB-8018-1742A727B5AF}"/>
    <cellStyle name="Normal 260" xfId="23470" xr:uid="{45419DB3-5B8F-4E51-B627-AC41935F2FD8}"/>
    <cellStyle name="Normal 261" xfId="23471" xr:uid="{2ABCA47C-64EE-464F-9515-117677EA29B6}"/>
    <cellStyle name="Normal 262" xfId="23472" xr:uid="{99A80AC8-94AB-49ED-87FE-6518475CED19}"/>
    <cellStyle name="Normal 263" xfId="23473" xr:uid="{397FE935-24BF-4DBE-9AFE-6F1A7F9047EB}"/>
    <cellStyle name="Normal 264" xfId="23474" xr:uid="{350A053D-5182-499C-8327-5F90D6666F12}"/>
    <cellStyle name="Normal 265" xfId="23475" xr:uid="{85438C3A-8BF2-408A-997E-62D584F13B85}"/>
    <cellStyle name="Normal 266" xfId="23476" xr:uid="{1F444515-9AEA-4E7C-8E6A-1BA6E1E88E38}"/>
    <cellStyle name="Normal 267" xfId="23477" xr:uid="{7E5EC69A-89F2-4203-9BB5-8AF012EE394E}"/>
    <cellStyle name="Normal 268" xfId="23478" xr:uid="{874AAB22-827C-492B-9CF3-BB9EEB6BBCE1}"/>
    <cellStyle name="Normal 269" xfId="23479" xr:uid="{5CC5D137-407D-462C-80B3-D7259B671FCE}"/>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7 6" xfId="23238" xr:uid="{E291510B-75E8-4536-B109-A138759E4D38}"/>
    <cellStyle name="Normal 270" xfId="23480" xr:uid="{5DC86457-0A13-4036-B749-370195694779}"/>
    <cellStyle name="Normal 271" xfId="23481" xr:uid="{81DD9D0F-3612-434C-B582-8D8B90693299}"/>
    <cellStyle name="Normal 272" xfId="23482" xr:uid="{D1E7D780-5A5D-4E87-8D2E-88BDFBE2E947}"/>
    <cellStyle name="Normal 273" xfId="23483" xr:uid="{40D5226C-FB17-4099-8E99-9240097EF466}"/>
    <cellStyle name="Normal 274" xfId="23484" xr:uid="{2EA1B1B5-196C-4E10-8236-B7D98D133BDE}"/>
    <cellStyle name="Normal 275" xfId="23485" xr:uid="{A0D20B4E-48F4-455E-A938-235E729FA4A4}"/>
    <cellStyle name="Normal 276" xfId="23486" xr:uid="{4B2938AC-0975-44BD-8E24-5AC78581C7F9}"/>
    <cellStyle name="Normal 277" xfId="23487" xr:uid="{95E18289-E939-4D26-8073-239C9C666789}"/>
    <cellStyle name="Normal 278" xfId="23488" xr:uid="{7C0F63FD-42E8-42F9-A62E-9B4B87146E1A}"/>
    <cellStyle name="Normal 279" xfId="23489" xr:uid="{1E714970-5AB9-485F-9FAA-E7E6553A8F68}"/>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8 6" xfId="23239" xr:uid="{48A595BF-AF91-413E-85F8-5739C54CAF0E}"/>
    <cellStyle name="Normal 280" xfId="23490" xr:uid="{68E6B982-3EF7-4812-9E7B-7EDC9E3F26D6}"/>
    <cellStyle name="Normal 281" xfId="23491" xr:uid="{2FC67146-1971-4F34-B71D-28564F2B898A}"/>
    <cellStyle name="Normal 282" xfId="23492" xr:uid="{B5AE74D3-56FD-4936-9726-22BEB6787D27}"/>
    <cellStyle name="Normal 283" xfId="23493" xr:uid="{D7F5CCD6-71C4-4BB9-93F0-486332DE9414}"/>
    <cellStyle name="Normal 284" xfId="23495" xr:uid="{87B756E1-1E32-41E7-8318-D29EEC6E5246}"/>
    <cellStyle name="Normal 285" xfId="23497" xr:uid="{AB842EEA-338A-48F6-8410-B1BF4D15BA50}"/>
    <cellStyle name="Normal 286" xfId="23498" xr:uid="{344C8A69-F8E3-46CC-A302-FFA8D78EE5FC}"/>
    <cellStyle name="Normal 287" xfId="23499" xr:uid="{9E01D3C0-8B16-425D-A248-52A4AACFB7D6}"/>
    <cellStyle name="Normal 288" xfId="23500" xr:uid="{955E1A0D-2ECB-4359-90DB-FBA45B2B6C9A}"/>
    <cellStyle name="Normal 289" xfId="23501" xr:uid="{80FFA780-0560-40A0-AE20-45EF9FB639F5}"/>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18" xfId="23240" xr:uid="{4ADDD374-667A-428F-9B98-49EF57F24D3A}"/>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290" xfId="23502" xr:uid="{31F8DF7E-4D2B-44FD-B867-B2C5516EA08F}"/>
    <cellStyle name="Normal 291" xfId="23503" xr:uid="{F26B7974-081F-4C76-A687-992B936A182E}"/>
    <cellStyle name="Normal 292" xfId="23504" xr:uid="{506F1244-C9E7-4E77-B1B5-6C50F52C74FC}"/>
    <cellStyle name="Normal 293" xfId="23505" xr:uid="{99CDC03C-29EF-4EF4-8068-139D5A9BE49E}"/>
    <cellStyle name="Normal 294" xfId="23506" xr:uid="{166425B9-BA7B-4C6F-994A-0587526DC628}"/>
    <cellStyle name="Normal 295" xfId="23507" xr:uid="{5801AA94-1B87-4463-BF5D-FA93C1AF3EAF}"/>
    <cellStyle name="Normal 296" xfId="23508" xr:uid="{5A39BE03-6968-47C6-92BF-23A92056CE0C}"/>
    <cellStyle name="Normal 297" xfId="23494" xr:uid="{818428A7-03EE-49B0-9421-D1CE99529DAB}"/>
    <cellStyle name="Normal 298" xfId="23496" xr:uid="{6B9D1C3E-52EF-4AA8-8E7F-C483925E15DA}"/>
    <cellStyle name="Normal 299" xfId="23509" xr:uid="{82C0E55E-6202-4FC0-859C-C316FA85AF6F}"/>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19" xfId="23194" xr:uid="{06489FBB-8333-487E-AF7A-0FAB7DC71F13}"/>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48" xfId="23171" xr:uid="{ADBE2C73-CEFB-4020-9891-D8EDCF17C9B1}"/>
    <cellStyle name="Normal 3 49" xfId="23215" xr:uid="{2C5A2007-6B8F-4C9D-B492-A0F671F51702}"/>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18" xfId="23241" xr:uid="{5C2AD0B1-BCE5-47A9-8837-32A2CB94618F}"/>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00" xfId="23510" xr:uid="{6CECA824-CB7A-42AA-90E2-7B7904692BF8}"/>
    <cellStyle name="Normal 301" xfId="23511" xr:uid="{5E389E41-0092-46CE-8591-CE3D249E428E}"/>
    <cellStyle name="Normal 302" xfId="23512" xr:uid="{EB5BFED9-08B5-4043-9F64-49081ACB0600}"/>
    <cellStyle name="Normal 303" xfId="23513" xr:uid="{227BB9AA-D813-4C0A-B55E-147D5AADFA00}"/>
    <cellStyle name="Normal 304" xfId="23514" xr:uid="{BC10E270-3D36-4F71-A801-D86B5FC04EB5}"/>
    <cellStyle name="Normal 305" xfId="23515" xr:uid="{99DB79E1-9CE8-4C6B-BC86-9A7191B5E6E3}"/>
    <cellStyle name="Normal 306" xfId="23516" xr:uid="{CEAAB592-1FDF-44B3-92C6-16A468AE80B1}"/>
    <cellStyle name="Normal 307" xfId="23517" xr:uid="{4DA8385C-5C8A-4A41-A711-5373243EC00C}"/>
    <cellStyle name="Normal 308" xfId="23518" xr:uid="{D3BBDF01-40C6-452B-BC99-201C9B97CB26}"/>
    <cellStyle name="Normal 309" xfId="23519" xr:uid="{F43F1744-6DD2-4444-A0F5-2A40CC64A3A4}"/>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1 4" xfId="23242" xr:uid="{C0377FF5-C113-464E-B8B4-74179ADA104F}"/>
    <cellStyle name="Normal 310" xfId="23520" xr:uid="{45B48DA6-46C5-4551-9EB5-D7BBE11DB16A}"/>
    <cellStyle name="Normal 311" xfId="23521" xr:uid="{0B4B4711-9C91-435E-BD6D-8C2210647B7C}"/>
    <cellStyle name="Normal 312" xfId="23522" xr:uid="{F1B69D81-0429-4EAE-A8CC-CCE2BD224D4E}"/>
    <cellStyle name="Normal 313" xfId="23523" xr:uid="{B6F7F938-4696-48B4-BD8B-05F55A86268D}"/>
    <cellStyle name="Normal 314" xfId="23524" xr:uid="{6DE52322-3000-41AA-BA93-9C996A0A1B21}"/>
    <cellStyle name="Normal 315" xfId="23525" xr:uid="{2BB5A4AF-B56A-4D0F-9336-806C672B998D}"/>
    <cellStyle name="Normal 316" xfId="23526" xr:uid="{88AA9841-97B0-4242-A34D-430ED6BD4566}"/>
    <cellStyle name="Normal 317" xfId="23527" xr:uid="{98D14981-3E17-48BB-AD34-65FE3EC402AB}"/>
    <cellStyle name="Normal 318" xfId="23528" xr:uid="{FE813EB3-97AD-4819-A831-6A4836384944}"/>
    <cellStyle name="Normal 319" xfId="23529" xr:uid="{E8F5BDE7-1547-4F36-93FF-8778FEC599EB}"/>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2 4" xfId="23243" xr:uid="{BF0F282B-30E9-41A1-A2EA-7A2649CF6804}"/>
    <cellStyle name="Normal 320" xfId="23530" xr:uid="{F399D80E-7E40-4663-A62D-C4FEAC2EEFF3}"/>
    <cellStyle name="Normal 321" xfId="23531" xr:uid="{2BFEF1DB-BC21-40B3-B51C-F216E3CDE380}"/>
    <cellStyle name="Normal 322" xfId="23532" xr:uid="{80526A18-38B6-4A59-95B0-884B28EE1152}"/>
    <cellStyle name="Normal 323" xfId="23533" xr:uid="{5E654965-A240-49B2-94DF-6923775B2CE6}"/>
    <cellStyle name="Normal 324" xfId="23534" xr:uid="{B7AB9E7E-0EA3-4514-A389-01CB686C2201}"/>
    <cellStyle name="Normal 325" xfId="23535" xr:uid="{69573C22-FFF2-4909-88F8-89B448E0FB8E}"/>
    <cellStyle name="Normal 326" xfId="23536" xr:uid="{A63200D6-AA14-488D-B5A0-5CCC5840D92D}"/>
    <cellStyle name="Normal 327" xfId="23537" xr:uid="{23B5A0AD-2CDE-451E-AF7D-4AF11E3D8B9B}"/>
    <cellStyle name="Normal 328" xfId="23538" xr:uid="{A0C26384-3F5A-40C0-BB1B-7612010B7C44}"/>
    <cellStyle name="Normal 329" xfId="23539" xr:uid="{75EB0684-2507-419F-BF68-B2F45F539968}"/>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3 4" xfId="23244" xr:uid="{E6C03E4B-D491-4339-BD8B-9E859D37CDE6}"/>
    <cellStyle name="Normal 330" xfId="23540" xr:uid="{038E3F58-7278-4825-BFEA-A0F3B335B434}"/>
    <cellStyle name="Normal 331" xfId="23541" xr:uid="{EB4BB083-512F-41A2-A5DF-9C87E0E4AB89}"/>
    <cellStyle name="Normal 332" xfId="23542" xr:uid="{62892CFF-8135-4E44-87B4-305BA9A557EF}"/>
    <cellStyle name="Normal 333" xfId="23543" xr:uid="{FF21CBF8-9FDE-4495-83C9-2DA1849998A0}"/>
    <cellStyle name="Normal 334" xfId="23544" xr:uid="{733753D3-8F7C-4E94-9941-022601E05D5D}"/>
    <cellStyle name="Normal 335" xfId="23545" xr:uid="{8B00771B-44CE-4F26-969B-5F983B70EF9E}"/>
    <cellStyle name="Normal 336" xfId="23546" xr:uid="{D4C5AEF0-04B1-40E5-BDF7-E9E9E8CDE21B}"/>
    <cellStyle name="Normal 337" xfId="23547" xr:uid="{9C6BD013-28F7-41DB-BAFE-7E61432AB74E}"/>
    <cellStyle name="Normal 338" xfId="23548" xr:uid="{4D3F95FC-4266-4842-8BD8-35B62649B454}"/>
    <cellStyle name="Normal 339" xfId="23549" xr:uid="{5C010B8E-FD14-4431-BED1-853138EEB676}"/>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4 8" xfId="23245" xr:uid="{44E8B4A9-5FE8-4407-9468-63CB3418FE9D}"/>
    <cellStyle name="Normal 340" xfId="23550" xr:uid="{C6D5CE43-CC20-43D9-8FAB-A7819001CB3E}"/>
    <cellStyle name="Normal 341" xfId="23551" xr:uid="{ECC5A11F-3939-4CFE-AA65-CEEF70050D37}"/>
    <cellStyle name="Normal 342" xfId="23552" xr:uid="{6D224A8E-96DF-40E7-A9CF-147C15A6D153}"/>
    <cellStyle name="Normal 343" xfId="23553" xr:uid="{888346F7-AAD6-4345-BCE4-41FF1B151BA1}"/>
    <cellStyle name="Normal 344" xfId="23554" xr:uid="{E377966B-9A85-4F84-A665-19C9CF7C356C}"/>
    <cellStyle name="Normal 345" xfId="23555" xr:uid="{BDB2BF6B-77B7-4D0F-8666-23F961D022C5}"/>
    <cellStyle name="Normal 346" xfId="23556" xr:uid="{35DB2175-13F4-4C21-B7FD-9737B6934B44}"/>
    <cellStyle name="Normal 347" xfId="23557" xr:uid="{61DE3BC7-A28A-493F-91E6-AD61848DFD2C}"/>
    <cellStyle name="Normal 348" xfId="23558" xr:uid="{1CEC9071-1051-4E92-88AE-21CFB9E332D1}"/>
    <cellStyle name="Normal 349" xfId="23559" xr:uid="{F681DF6F-5A64-4D7C-965E-665D56E78A63}"/>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5 3" xfId="23246" xr:uid="{D8E46C62-6378-43EB-B9C6-9CA95C486528}"/>
    <cellStyle name="Normal 350" xfId="23560" xr:uid="{B3411AD7-838D-459C-A0A4-898887E4C137}"/>
    <cellStyle name="Normal 351" xfId="23561" xr:uid="{5BF67CA4-5432-427F-A197-E85C2137BC72}"/>
    <cellStyle name="Normal 352" xfId="23562" xr:uid="{30447356-9A1D-4D4A-B38C-AE37621A6423}"/>
    <cellStyle name="Normal 353" xfId="23563" xr:uid="{B80BD318-7513-4C2E-A07C-032B519CE3AA}"/>
    <cellStyle name="Normal 354" xfId="23564" xr:uid="{364DE1D4-4F81-4DB1-91E7-D3C7B56C6782}"/>
    <cellStyle name="Normal 355" xfId="23565" xr:uid="{4A9D8669-C37B-4CAA-AFE4-61F2A49256F4}"/>
    <cellStyle name="Normal 356" xfId="23566" xr:uid="{0E891E77-859D-4F3F-992C-920DCC9F0269}"/>
    <cellStyle name="Normal 357" xfId="23567" xr:uid="{A042D709-DCA9-4685-AF3C-6B7544C5FDDA}"/>
    <cellStyle name="Normal 358" xfId="23568" xr:uid="{9A49B7CF-D186-4F9B-944B-EBB21E55EF35}"/>
    <cellStyle name="Normal 359" xfId="23569" xr:uid="{AB70DC11-6A94-41AD-8A55-DC8D8AF7E549}"/>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6 8" xfId="23247" xr:uid="{72559B83-8E04-4C3E-B351-0680C80A17B5}"/>
    <cellStyle name="Normal 360" xfId="23570" xr:uid="{F2E820C8-D0FA-4E17-AEA9-EFFC42DD76FB}"/>
    <cellStyle name="Normal 361" xfId="23571" xr:uid="{3B287AE8-C0F4-4CA7-935D-3C2DB8F8283B}"/>
    <cellStyle name="Normal 362" xfId="23572" xr:uid="{AF613B50-B8C9-4550-9794-7B3021A8DC43}"/>
    <cellStyle name="Normal 363" xfId="23573" xr:uid="{B2CBA30E-78FD-4A4C-95DD-F5DB4100117D}"/>
    <cellStyle name="Normal 364" xfId="23574" xr:uid="{B71AC260-36FF-4677-BDF1-0C9C4BC1EF9D}"/>
    <cellStyle name="Normal 365" xfId="23575" xr:uid="{3BC7B9F5-055E-45F4-B5C4-A0AA9DABB231}"/>
    <cellStyle name="Normal 366" xfId="23576" xr:uid="{0CD0CB14-544A-4AC2-90B9-71E797E77E85}"/>
    <cellStyle name="Normal 367" xfId="23577" xr:uid="{E5FCC584-BA9E-4E57-8DFD-52FC7D66209C}"/>
    <cellStyle name="Normal 368" xfId="23578" xr:uid="{3C57D3C8-C139-492E-A445-917CCEF2E170}"/>
    <cellStyle name="Normal 369" xfId="23579" xr:uid="{B64382B4-146A-415D-A1D6-80037C19872D}"/>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7 4" xfId="23248" xr:uid="{2604508A-9505-4674-BDA8-C708ADE828EA}"/>
    <cellStyle name="Normal 370" xfId="23580" xr:uid="{AC108093-E12F-4544-9C01-7BE2D5484A63}"/>
    <cellStyle name="Normal 371" xfId="23581" xr:uid="{B7B88835-6077-463F-B769-F701010AEBF8}"/>
    <cellStyle name="Normal 372" xfId="23582" xr:uid="{D06E4EEC-CF77-4EE9-AB97-862047FADAD8}"/>
    <cellStyle name="Normal 373" xfId="23583" xr:uid="{4F23F7EE-EB14-414D-AC8F-A5F4ABD269B0}"/>
    <cellStyle name="Normal 374" xfId="23584" xr:uid="{E9232423-85B8-413B-8D8C-3987E432FE8C}"/>
    <cellStyle name="Normal 375" xfId="23585" xr:uid="{EA6555F4-0BE3-4F56-914A-5B20FF57056F}"/>
    <cellStyle name="Normal 376" xfId="23586" xr:uid="{D4584C83-4618-4998-B162-0E5A0D911470}"/>
    <cellStyle name="Normal 377" xfId="23587" xr:uid="{0D5E1569-B05D-4BD6-AAEB-E67E7D0EFCF2}"/>
    <cellStyle name="Normal 378" xfId="23588" xr:uid="{FE5C152D-2254-4654-A6A6-711E279C1909}"/>
    <cellStyle name="Normal 379" xfId="23589" xr:uid="{0498096D-4506-487D-A48A-0616CB90A74A}"/>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8 4" xfId="23249" xr:uid="{5C129F41-9E28-4D0C-8363-79FA533B65BC}"/>
    <cellStyle name="Normal 380" xfId="23590" xr:uid="{C844F49F-95C7-43DC-9011-E311FD4887B4}"/>
    <cellStyle name="Normal 381" xfId="23591" xr:uid="{BAD17C87-8137-4733-B0F6-C27FD544AFE0}"/>
    <cellStyle name="Normal 382" xfId="23592" xr:uid="{25AE549A-4B2B-4745-8F7B-CBBE9C286A35}"/>
    <cellStyle name="Normal 383" xfId="23593" xr:uid="{13136E51-A699-44D9-92FD-50D3144A9CFA}"/>
    <cellStyle name="Normal 384" xfId="23594" xr:uid="{198BA8DC-0496-46CA-B0F1-70133F13FFB1}"/>
    <cellStyle name="Normal 385" xfId="23595" xr:uid="{89BEC4B1-853C-41F0-8D89-25049A2A6BFA}"/>
    <cellStyle name="Normal 386" xfId="23596" xr:uid="{30864E9F-8784-42BB-AA6A-8BB486FF9441}"/>
    <cellStyle name="Normal 387" xfId="23597" xr:uid="{90DB4E2C-8A13-4144-9DB9-932BCF122124}"/>
    <cellStyle name="Normal 388" xfId="23598" xr:uid="{8C9F1E30-D069-4107-93D2-80F4FA743DB6}"/>
    <cellStyle name="Normal 389" xfId="23599" xr:uid="{37FE523D-35C5-425B-A9BC-E11EBE83D58F}"/>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39 4" xfId="23250" xr:uid="{87C1DACB-8AE3-4FFA-803D-8C9241EB794B}"/>
    <cellStyle name="Normal 390" xfId="23600" xr:uid="{1502ADCB-4AE2-4463-9BE1-60F86772C4E1}"/>
    <cellStyle name="Normal 391" xfId="23601" xr:uid="{BB5669E7-594D-49E9-8545-8E95185F05C3}"/>
    <cellStyle name="Normal 392" xfId="23602" xr:uid="{9AD43947-BAB8-4D17-8DF7-929A7E387F52}"/>
    <cellStyle name="Normal 393" xfId="23603" xr:uid="{9FFB2206-3574-44F1-A7A0-94B504606A2F}"/>
    <cellStyle name="Normal 394" xfId="23604" xr:uid="{5F077AAC-F943-4372-8F58-17334CF1FEEC}"/>
    <cellStyle name="Normal 395" xfId="23605" xr:uid="{FFA63AE7-6767-4A88-8C43-9CA740472EEC}"/>
    <cellStyle name="Normal 396" xfId="23606" xr:uid="{D71DF9A5-37AF-4E92-8B04-CC7BEDB45A35}"/>
    <cellStyle name="Normal 397" xfId="23607" xr:uid="{1831994C-DB7C-4D4C-B1B6-C281CF6B72FC}"/>
    <cellStyle name="Normal 398" xfId="23608" xr:uid="{E0AAB787-2DC8-4D40-B0F9-68904EE86192}"/>
    <cellStyle name="Normal 399" xfId="23609" xr:uid="{5689C9E5-C272-44B4-BAE3-2C7E5DBEBE52}"/>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15" xfId="23172" xr:uid="{07B28B96-DEDA-4C37-8A0D-5ECC37E01D69}"/>
    <cellStyle name="Normal 4 16" xfId="23216" xr:uid="{F3D18066-044D-44C5-9DB3-8B893D75E8CE}"/>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0 4" xfId="23251" xr:uid="{2731029F-3096-43D6-9DCD-38E07D34B94D}"/>
    <cellStyle name="Normal 400" xfId="23610" xr:uid="{C294F0FE-FF07-40D3-AEEE-6184A0F1ED0F}"/>
    <cellStyle name="Normal 401" xfId="23611" xr:uid="{CE1BED06-891E-4DCB-B878-77482BB551F6}"/>
    <cellStyle name="Normal 402" xfId="23612" xr:uid="{72D54F79-7DFA-489A-858E-A4FAF32E4E13}"/>
    <cellStyle name="Normal 403" xfId="23613" xr:uid="{65E555FA-02EB-452A-B57F-436F378DBC97}"/>
    <cellStyle name="Normal 404" xfId="23614" xr:uid="{E521FA03-A0FD-48C2-AE5D-071968B13555}"/>
    <cellStyle name="Normal 405" xfId="23615" xr:uid="{181FE2D7-BA24-4CAD-A7F3-A442E45B0A0E}"/>
    <cellStyle name="Normal 406" xfId="23616" xr:uid="{13800340-161E-4125-9554-26A5361A54AF}"/>
    <cellStyle name="Normal 407" xfId="23617" xr:uid="{94D57E02-8000-47C7-B889-0CC3AB227BBB}"/>
    <cellStyle name="Normal 408" xfId="23618" xr:uid="{862A85CD-0BE7-41F1-AEDA-9754472C15B7}"/>
    <cellStyle name="Normal 409" xfId="23619" xr:uid="{7D4EC150-8A06-41AA-9757-76DB03E56F88}"/>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1 4" xfId="23252" xr:uid="{5E3F77C6-0CA9-4DF5-A84C-632D4E3CAC60}"/>
    <cellStyle name="Normal 410" xfId="23620" xr:uid="{97C07747-7EF7-422E-954D-DF5F6FE817EB}"/>
    <cellStyle name="Normal 411" xfId="23621" xr:uid="{FDA7920D-51B5-4BE5-A901-7C3839C996C3}"/>
    <cellStyle name="Normal 412" xfId="23622" xr:uid="{2608DD9F-2865-48DB-B74B-4CFBA355A510}"/>
    <cellStyle name="Normal 413" xfId="23623" xr:uid="{FB902346-CC8B-43C8-9251-0266CEF8EFD5}"/>
    <cellStyle name="Normal 414" xfId="23624" xr:uid="{2C2CF1EA-9F55-4E63-A376-553E25E199A4}"/>
    <cellStyle name="Normal 415" xfId="23625" xr:uid="{10C37B54-FFC0-43BA-8E74-F704B2097202}"/>
    <cellStyle name="Normal 416" xfId="23626" xr:uid="{7E423EA0-ACF9-4B8A-90D3-BFA79F6130BF}"/>
    <cellStyle name="Normal 417" xfId="23627" xr:uid="{4F35A8E6-A0EB-4CAE-B8A2-ABE9C53B22BE}"/>
    <cellStyle name="Normal 418" xfId="23628" xr:uid="{B5F86A5B-E0D7-4F02-A978-760644787552}"/>
    <cellStyle name="Normal 419" xfId="23629" xr:uid="{3BF41449-6239-49DD-AEC8-16276F3A7DE4}"/>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2 4" xfId="23253" xr:uid="{8B34C92F-5906-4BB7-9E7C-9ABE2C9CD6CB}"/>
    <cellStyle name="Normal 420" xfId="23630" xr:uid="{15B994FD-E53F-4274-84CC-A28F04ED4097}"/>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3 4" xfId="23254" xr:uid="{C0FCA7E7-3710-4FC3-8709-CE044A402203}"/>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4 6" xfId="23255" xr:uid="{BAF7F178-3299-4904-A911-ABC364607EE7}"/>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5 8" xfId="23256" xr:uid="{3E1AD488-09E9-4294-A21F-10E7EFF3FF7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6 8" xfId="23257" xr:uid="{CC6C5BAA-4CC4-4EFD-AA00-E5D10841C206}"/>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7 8" xfId="23258" xr:uid="{74C2ABEE-1647-4FF6-A5E8-878A40CCE7BF}"/>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8 8" xfId="23259" xr:uid="{6D98B871-25DE-4854-B3C8-6CBB867CFA37}"/>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49 8" xfId="23260" xr:uid="{05E964F2-33C2-47F2-A07D-369AD5F3D7A7}"/>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14" xfId="23173" xr:uid="{CE13B607-D590-4999-89CB-4898F027147D}"/>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0 8" xfId="23261" xr:uid="{C9CBAC5F-F1DD-4C71-A268-DAE4B5EACD5A}"/>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1 8" xfId="23262" xr:uid="{3A2EE45B-31A8-4494-BCF8-B8C81B1442CC}"/>
    <cellStyle name="Normal 52" xfId="19262" xr:uid="{00000000-0005-0000-0000-0000F74B0000}"/>
    <cellStyle name="Normal 52 2" xfId="23263" xr:uid="{4E3B983F-5A2D-4D0C-A5B4-2688D6EDF486}"/>
    <cellStyle name="Normal 53" xfId="19263" xr:uid="{00000000-0005-0000-0000-0000F84B0000}"/>
    <cellStyle name="Normal 53 2" xfId="23264" xr:uid="{3F215235-5355-4FC0-9865-62F37DC06722}"/>
    <cellStyle name="Normal 54" xfId="19264" xr:uid="{00000000-0005-0000-0000-0000F94B0000}"/>
    <cellStyle name="Normal 54 2" xfId="23265" xr:uid="{9091AC16-ADDF-446D-AC58-0A4FA75F9087}"/>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5 8" xfId="23266" xr:uid="{685C19C8-B394-4FFB-9F6C-26A184C2210D}"/>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6 8" xfId="23267" xr:uid="{A14D3F2A-D827-4736-8525-4EE85AC474E3}"/>
    <cellStyle name="Normal 57" xfId="19299" xr:uid="{00000000-0005-0000-0000-00001C4C0000}"/>
    <cellStyle name="Normal 57 2" xfId="19300" xr:uid="{00000000-0005-0000-0000-00001D4C0000}"/>
    <cellStyle name="Normal 57 3" xfId="23268" xr:uid="{6D008F37-B02F-443D-B417-CE147B0C6DB4}"/>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8 5" xfId="23269" xr:uid="{8E6B7627-A8E5-4079-A6D9-9274F49EAB35}"/>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59 5" xfId="23270" xr:uid="{BEFD1895-6394-4017-8610-DFF4D6C1EA94}"/>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 7" xfId="23174" xr:uid="{E4073945-C45A-485E-9672-3CC2DDF89D76}"/>
    <cellStyle name="Normal 6 8" xfId="23217" xr:uid="{0848B4DA-46B7-4AD3-937D-EF8FAD21A21C}"/>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0 5" xfId="23271" xr:uid="{83A97966-6CBE-422C-86B0-3E2EF134C93A}"/>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1 5" xfId="23272" xr:uid="{DF9BDDAF-6C6A-4A33-819E-7E31E909A128}"/>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2 5" xfId="23273" xr:uid="{16F83F8A-3A27-4AEA-AEDC-149CEFD7331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3 5" xfId="23274" xr:uid="{828F00AD-FD29-42B5-9EFC-181D17D4DA0F}"/>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4 5" xfId="23275" xr:uid="{F30F9EA5-A20C-41F0-92A8-6FC28E5059DE}"/>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5 5" xfId="23276" xr:uid="{B1A63865-78CD-42DA-B05F-87360079C597}"/>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6 5" xfId="23277" xr:uid="{FD356E5B-CA24-4AE2-BBE4-145F94446D9E}"/>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7 5" xfId="23278" xr:uid="{D689EDA1-6585-41E3-9FE6-C268112DD8F1}"/>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8 5" xfId="23279" xr:uid="{83473A4F-539A-4101-A734-C2D89E962362}"/>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69 5" xfId="23280" xr:uid="{A33BD301-67D7-4E76-9A07-12A20B4C0844}"/>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13" xfId="23175" xr:uid="{E64752D5-FDEB-474E-965A-AC042A502532}"/>
    <cellStyle name="Normal 7 14" xfId="23218" xr:uid="{9DC8D055-3CFD-41F4-9FE4-7BC1581D7FD4}"/>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0 5" xfId="23281" xr:uid="{10B4FE6A-EB26-4BE2-8EAD-2CAB6423D0E5}"/>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1 5" xfId="23282" xr:uid="{B1C41467-487A-4A12-9329-3C209310029D}"/>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2 5" xfId="23283" xr:uid="{11D0FC13-05E1-4851-8792-46908DD7104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3 5" xfId="23284" xr:uid="{5EC0FBD0-2856-4E30-B074-4C4479022B03}"/>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4 5" xfId="23285" xr:uid="{D4A922DB-8835-4134-98FF-6EF8AB4479CA}"/>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5 5" xfId="23286" xr:uid="{0567DD36-BD5A-4C7B-937E-9B8810C0E287}"/>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6 5" xfId="23287" xr:uid="{3FD3DB80-AF62-4984-8B21-A4C2E912E922}"/>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7 5" xfId="23288" xr:uid="{01DDA9DB-A817-4FEB-B251-943EBCDBFCD7}"/>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8 5" xfId="23289" xr:uid="{EDA1F87F-D752-4D58-B723-679E9DBBF141}"/>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79 5" xfId="23290" xr:uid="{71D033B5-B0B3-486E-9974-7BE7D9AB61A1}"/>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 96" xfId="23176" xr:uid="{89968FBC-444B-4BE9-9A0E-98E7341FEF9E}"/>
    <cellStyle name="Normal 8 97" xfId="23219" xr:uid="{F2D9362D-ED50-47D3-AE45-D7AD472DDA35}"/>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0 5" xfId="23291" xr:uid="{379B4C29-B2B0-4827-9DDB-20E7E17757E1}"/>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1 5" xfId="23292" xr:uid="{1508FBF8-32F2-4D91-BFCF-932B1CDC2222}"/>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2 5" xfId="23293" xr:uid="{432F80DD-9EA6-4373-8C68-D587B981E31A}"/>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3 5" xfId="23294" xr:uid="{458377E7-95C5-4C4C-9179-49C6954BA42F}"/>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4 5" xfId="23295" xr:uid="{F79AD2BA-DB03-43CB-A180-0E036EFFED0A}"/>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5 5" xfId="23296" xr:uid="{09597525-4C0B-469B-A20A-6CBD3DDE2A99}"/>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6 5" xfId="23297" xr:uid="{24811FB6-44D8-41B3-A0F6-05C53BEE254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7 5" xfId="23298" xr:uid="{741E7783-D322-46BB-95AC-CCD817EB66A4}"/>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8 5" xfId="23299" xr:uid="{B8F6C658-A7E0-43A7-A511-15A1AB15ADA8}"/>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89 5" xfId="23300" xr:uid="{3EAF0BE3-F61F-4139-AFEB-9F2763A07986}"/>
    <cellStyle name="Normal 9" xfId="20015" xr:uid="{00000000-0005-0000-0000-0000E84E0000}"/>
    <cellStyle name="Normal 9 10" xfId="20016" xr:uid="{00000000-0005-0000-0000-0000E94E0000}"/>
    <cellStyle name="Normal 9 10 2" xfId="20017" xr:uid="{00000000-0005-0000-0000-0000EA4E0000}"/>
    <cellStyle name="Normal 9 100" xfId="23220" xr:uid="{0C67B6F0-E909-4A67-B5F3-5754B2F3F61D}"/>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 99" xfId="23177" xr:uid="{130B22B8-F21B-412D-8DE9-6AB599164BC9}"/>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0 5" xfId="23301" xr:uid="{1BBDED18-89DD-4660-B53B-5C608DEE3953}"/>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1 5" xfId="23302" xr:uid="{27210241-06D2-437E-8C47-D838892A028F}"/>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2 5" xfId="23303" xr:uid="{15B57413-F676-44CF-92BD-A08E3361576F}"/>
    <cellStyle name="Normal 93" xfId="20340" xr:uid="{00000000-0005-0000-0000-00002D500000}"/>
    <cellStyle name="Normal 93 2" xfId="20341" xr:uid="{00000000-0005-0000-0000-00002E500000}"/>
    <cellStyle name="Normal 93 3" xfId="23304" xr:uid="{AE944AE5-E613-41D3-B35B-8B27D1F6D03C}"/>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4 5" xfId="23305" xr:uid="{4C22B086-68A5-46C1-AA66-BD9E9CFDBB0E}"/>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5 5" xfId="23306" xr:uid="{6ACA6D02-4EC9-4262-846E-F45FEFE0412D}"/>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6 8" xfId="23307" xr:uid="{487B993E-0117-462B-85FF-C3CC0F3C5794}"/>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7 5" xfId="23308" xr:uid="{319844B2-D376-4087-B6A5-BC64D9CC97BA}"/>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8 5" xfId="23309" xr:uid="{3FE73476-8995-4C0F-805A-FA0BE2DE607D}"/>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 99 5" xfId="23310" xr:uid="{4FB95A58-D13C-496B-BBC9-A3A59EA163B1}"/>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2 2 2" xfId="22954" xr:uid="{CE40FB9E-E13A-4CEF-84DF-B0D0FCB660B8}"/>
    <cellStyle name="Note 2 10 2 2 2 2" xfId="25654" xr:uid="{DD464E94-2DC6-4E3F-B811-272CFC9247E3}"/>
    <cellStyle name="Note 2 10 2 2 3" xfId="24338" xr:uid="{342B8B2D-FCC3-4282-B68C-0F28DC76C8C2}"/>
    <cellStyle name="Note 2 10 2 2 3 2" xfId="26533" xr:uid="{EC7B602B-ABE1-44A0-804E-2B1A1479F0D1}"/>
    <cellStyle name="Note 2 10 2 2 4" xfId="22099" xr:uid="{4BD4AA06-8D55-4EF5-AA35-5B835935474A}"/>
    <cellStyle name="Note 2 10 2 2 5" xfId="24799" xr:uid="{CCC3ECAF-8D88-458F-8D84-D4AE75C32962}"/>
    <cellStyle name="Note 2 10 2 3" xfId="22441" xr:uid="{105524DC-0BF0-48AC-BEF6-3ECA51D6DEAB}"/>
    <cellStyle name="Note 2 10 2 3 2" xfId="25141" xr:uid="{59F70C5A-07E8-4AC0-BEFE-FDCCBB4507CA}"/>
    <cellStyle name="Note 2 10 2 4" xfId="23819" xr:uid="{650E9C7F-FD39-42A2-B800-F592A8FAD31F}"/>
    <cellStyle name="Note 2 10 2 4 2" xfId="26014" xr:uid="{328C6253-1E93-4FB0-9CEC-E4B929CEC188}"/>
    <cellStyle name="Note 2 10 2 5" xfId="21586" xr:uid="{0903FBBD-E61D-4A80-AD66-6683E8034884}"/>
    <cellStyle name="Note 2 10 3" xfId="20386" xr:uid="{00000000-0005-0000-0000-000060500000}"/>
    <cellStyle name="Note 2 10 3 2" xfId="21220" xr:uid="{00000000-0005-0000-0000-000061500000}"/>
    <cellStyle name="Note 2 10 3 2 2" xfId="22953" xr:uid="{6335EBBF-8184-4B3B-878C-4A9A834187DB}"/>
    <cellStyle name="Note 2 10 3 2 2 2" xfId="25653" xr:uid="{41A3E839-11F3-4ABD-A041-0120C930F11C}"/>
    <cellStyle name="Note 2 10 3 2 3" xfId="24337" xr:uid="{33B4F89F-BC5B-4CE8-92B3-28489B0CBE6E}"/>
    <cellStyle name="Note 2 10 3 2 3 2" xfId="26532" xr:uid="{33522C16-551F-4463-925A-D1EEEC33E659}"/>
    <cellStyle name="Note 2 10 3 2 4" xfId="22098" xr:uid="{00C6EAEC-6EFE-46B8-B843-24CDAC7952DF}"/>
    <cellStyle name="Note 2 10 3 2 5" xfId="24798" xr:uid="{7C951DEA-179A-48EB-9DBD-C1411E708318}"/>
    <cellStyle name="Note 2 10 3 3" xfId="22442" xr:uid="{930E1D6D-5800-4AFC-9021-937E39DD3B7B}"/>
    <cellStyle name="Note 2 10 3 3 2" xfId="25142" xr:uid="{8A2952E3-DD2F-49DC-A1DC-255040EDC27D}"/>
    <cellStyle name="Note 2 10 3 4" xfId="23820" xr:uid="{EAD740D0-216D-47A6-BB31-CE6A5443A339}"/>
    <cellStyle name="Note 2 10 3 4 2" xfId="26015" xr:uid="{B092C0E0-1040-4C45-9AE6-EE6828864234}"/>
    <cellStyle name="Note 2 10 3 5" xfId="21587" xr:uid="{4A7B4C78-9AE6-4CF5-AB8E-EE535206D034}"/>
    <cellStyle name="Note 2 10 4" xfId="20387" xr:uid="{00000000-0005-0000-0000-000062500000}"/>
    <cellStyle name="Note 2 10 4 2" xfId="21219" xr:uid="{00000000-0005-0000-0000-000063500000}"/>
    <cellStyle name="Note 2 10 4 2 2" xfId="22952" xr:uid="{CDA4B3DB-D8A9-48A0-A80A-01FFAFC3CBAD}"/>
    <cellStyle name="Note 2 10 4 2 2 2" xfId="25652" xr:uid="{A0E8B606-AA23-4CA0-9088-EE8CF30D7317}"/>
    <cellStyle name="Note 2 10 4 2 3" xfId="24336" xr:uid="{E4751250-96A7-4C65-8894-9F177634AE8B}"/>
    <cellStyle name="Note 2 10 4 2 3 2" xfId="26531" xr:uid="{BD61CCC6-BB3B-47AD-AB02-869DA65382C4}"/>
    <cellStyle name="Note 2 10 4 2 4" xfId="22097" xr:uid="{04CBFC6A-8BF4-42B5-97B8-4B9686C66EA1}"/>
    <cellStyle name="Note 2 10 4 2 5" xfId="24797" xr:uid="{96DDE8A9-005B-4AA0-ACED-D04FC2842F6C}"/>
    <cellStyle name="Note 2 10 4 3" xfId="22443" xr:uid="{27DEBC6F-61E8-4F31-BE27-960EF03CC146}"/>
    <cellStyle name="Note 2 10 4 3 2" xfId="25143" xr:uid="{043F28FF-5EF5-4274-80B6-7B538B6F770C}"/>
    <cellStyle name="Note 2 10 4 4" xfId="23821" xr:uid="{3111A6A7-B4BD-478D-81CC-190843A40AA1}"/>
    <cellStyle name="Note 2 10 4 4 2" xfId="26016" xr:uid="{1A8D71B3-A422-4A4E-AA04-C9962E25085C}"/>
    <cellStyle name="Note 2 10 4 5" xfId="21588" xr:uid="{3D4E82E0-72B1-46CE-BBE1-5CD4F8BE6901}"/>
    <cellStyle name="Note 2 10 5" xfId="20388" xr:uid="{00000000-0005-0000-0000-000064500000}"/>
    <cellStyle name="Note 2 10 5 2" xfId="21218" xr:uid="{00000000-0005-0000-0000-000065500000}"/>
    <cellStyle name="Note 2 10 5 2 2" xfId="22951" xr:uid="{F054EF81-3100-4CD6-8B66-CD3C17A3FB71}"/>
    <cellStyle name="Note 2 10 5 2 2 2" xfId="25651" xr:uid="{C171B5ED-E033-4B43-B836-93048FE9C272}"/>
    <cellStyle name="Note 2 10 5 2 3" xfId="24335" xr:uid="{9AACD1F7-5727-40EE-9CD5-B2AEA8057EAD}"/>
    <cellStyle name="Note 2 10 5 2 3 2" xfId="26530" xr:uid="{66C4B8C8-44E9-42E1-AF9B-15A91ED0CEDE}"/>
    <cellStyle name="Note 2 10 5 2 4" xfId="22096" xr:uid="{DCC7B157-5E51-4119-A124-8F3B22B0CE24}"/>
    <cellStyle name="Note 2 10 5 2 5" xfId="24796" xr:uid="{36A691AD-9A5E-41E4-BD73-05CBD3C3D641}"/>
    <cellStyle name="Note 2 10 5 3" xfId="22444" xr:uid="{D2B18EAE-4A85-4FB1-9AFE-79C55342EAF4}"/>
    <cellStyle name="Note 2 10 5 3 2" xfId="25144" xr:uid="{FC4FA3FB-80D2-4428-A50B-DCB2C85A2E1B}"/>
    <cellStyle name="Note 2 10 5 4" xfId="23822" xr:uid="{AF74C2C6-5EF9-4901-89CB-35169E2F1B0A}"/>
    <cellStyle name="Note 2 10 5 4 2" xfId="26017" xr:uid="{280CEDA8-6E19-4DA1-ADF6-A1B7BD20082F}"/>
    <cellStyle name="Note 2 10 5 5" xfId="21589" xr:uid="{3545CC52-EDE0-499E-9288-A414FE134E55}"/>
    <cellStyle name="Note 2 11" xfId="20389" xr:uid="{00000000-0005-0000-0000-000066500000}"/>
    <cellStyle name="Note 2 11 2" xfId="20390" xr:uid="{00000000-0005-0000-0000-000067500000}"/>
    <cellStyle name="Note 2 11 2 2" xfId="21217" xr:uid="{00000000-0005-0000-0000-000068500000}"/>
    <cellStyle name="Note 2 11 2 2 2" xfId="22950" xr:uid="{ABE8C4E7-CF85-4EFA-9DE3-83D495A1180E}"/>
    <cellStyle name="Note 2 11 2 2 2 2" xfId="25650" xr:uid="{FA85E463-0836-4DBF-A1E1-E5A553C88662}"/>
    <cellStyle name="Note 2 11 2 2 3" xfId="24334" xr:uid="{60D11CBB-3884-41EE-82B9-1F7DF0D77E71}"/>
    <cellStyle name="Note 2 11 2 2 3 2" xfId="26529" xr:uid="{2CB46FC8-A880-4012-8241-8612B2FB59CE}"/>
    <cellStyle name="Note 2 11 2 2 4" xfId="22095" xr:uid="{6347FA87-83B5-4121-B2D6-2F6F04FF2D24}"/>
    <cellStyle name="Note 2 11 2 2 5" xfId="24795" xr:uid="{95E7A369-E305-4799-BEA6-FDD862136796}"/>
    <cellStyle name="Note 2 11 2 3" xfId="22445" xr:uid="{85E4F2AA-D278-449B-BB2A-55AE26FA6C65}"/>
    <cellStyle name="Note 2 11 2 3 2" xfId="25145" xr:uid="{FD0BAE4C-10F8-4147-A48A-693BEB00F52C}"/>
    <cellStyle name="Note 2 11 2 4" xfId="23823" xr:uid="{FFD08202-8DE8-4760-BDDA-6DC9886ED08C}"/>
    <cellStyle name="Note 2 11 2 4 2" xfId="26018" xr:uid="{89B360B6-1637-4B55-A5A9-E690092F760A}"/>
    <cellStyle name="Note 2 11 2 5" xfId="21590" xr:uid="{994BCBBE-AE30-4687-BA9C-0C06C9D3404B}"/>
    <cellStyle name="Note 2 11 3" xfId="20391" xr:uid="{00000000-0005-0000-0000-000069500000}"/>
    <cellStyle name="Note 2 11 3 2" xfId="21216" xr:uid="{00000000-0005-0000-0000-00006A500000}"/>
    <cellStyle name="Note 2 11 3 2 2" xfId="22949" xr:uid="{2FA170D4-52FC-4C8F-8762-C5EEF9112267}"/>
    <cellStyle name="Note 2 11 3 2 2 2" xfId="25649" xr:uid="{36B4BF14-7A1B-4A96-8E94-685AE24E4E87}"/>
    <cellStyle name="Note 2 11 3 2 3" xfId="24333" xr:uid="{437EEECF-153A-4BB6-9A41-14C99DCEC28F}"/>
    <cellStyle name="Note 2 11 3 2 3 2" xfId="26528" xr:uid="{5038C1A8-D5BB-4E99-B926-8572B69B0601}"/>
    <cellStyle name="Note 2 11 3 2 4" xfId="22094" xr:uid="{999DE493-D628-47C5-A22C-2D8D913E00AF}"/>
    <cellStyle name="Note 2 11 3 2 5" xfId="24794" xr:uid="{9B669D3C-92F0-4D92-B722-3B2BF15E4EAE}"/>
    <cellStyle name="Note 2 11 3 3" xfId="22446" xr:uid="{C8B327DB-2A05-4B27-8B84-B2E08B8A4D98}"/>
    <cellStyle name="Note 2 11 3 3 2" xfId="25146" xr:uid="{ED67C15B-D7BB-4697-8549-23F74B6C7034}"/>
    <cellStyle name="Note 2 11 3 4" xfId="23824" xr:uid="{4749D3A9-B421-4CBE-B638-0E794EE3537C}"/>
    <cellStyle name="Note 2 11 3 4 2" xfId="26019" xr:uid="{BE7B6835-F634-4D89-920C-026FEA5CDCE8}"/>
    <cellStyle name="Note 2 11 3 5" xfId="21591" xr:uid="{F8133812-9971-4DF9-B4C3-826B702FBB8D}"/>
    <cellStyle name="Note 2 11 4" xfId="20392" xr:uid="{00000000-0005-0000-0000-00006B500000}"/>
    <cellStyle name="Note 2 11 4 2" xfId="21215" xr:uid="{00000000-0005-0000-0000-00006C500000}"/>
    <cellStyle name="Note 2 11 4 2 2" xfId="22948" xr:uid="{1BF3CAD4-4745-48F4-AE37-09353DFA2866}"/>
    <cellStyle name="Note 2 11 4 2 2 2" xfId="25648" xr:uid="{E6C276F1-A142-414D-936C-017C73A39AD9}"/>
    <cellStyle name="Note 2 11 4 2 3" xfId="24332" xr:uid="{08BA49F0-08E1-4E92-A5C0-A4247E26D154}"/>
    <cellStyle name="Note 2 11 4 2 3 2" xfId="26527" xr:uid="{92F0860E-A2EE-4FE9-A960-4F5A0E7C4B38}"/>
    <cellStyle name="Note 2 11 4 2 4" xfId="22093" xr:uid="{65812BBA-98EC-462C-9F1A-221A61B04ABB}"/>
    <cellStyle name="Note 2 11 4 2 5" xfId="24793" xr:uid="{420226FC-FC8A-45D7-9BFA-21B8C2E5DC0C}"/>
    <cellStyle name="Note 2 11 4 3" xfId="22447" xr:uid="{24FC783C-4DAA-4B4B-848F-93A5FA15EDD1}"/>
    <cellStyle name="Note 2 11 4 3 2" xfId="25147" xr:uid="{2A52A3A1-A783-4179-A4FF-D21B46DA111D}"/>
    <cellStyle name="Note 2 11 4 4" xfId="23825" xr:uid="{25489F31-ABB2-422A-A326-2C9B60E64D02}"/>
    <cellStyle name="Note 2 11 4 4 2" xfId="26020" xr:uid="{E114C481-30E3-49A0-A4AC-DB7E62E73313}"/>
    <cellStyle name="Note 2 11 4 5" xfId="21592" xr:uid="{7D4D28C7-494F-43D4-9D26-0909C00B8CC1}"/>
    <cellStyle name="Note 2 11 5" xfId="20393" xr:uid="{00000000-0005-0000-0000-00006D500000}"/>
    <cellStyle name="Note 2 11 5 2" xfId="21214" xr:uid="{00000000-0005-0000-0000-00006E500000}"/>
    <cellStyle name="Note 2 11 5 2 2" xfId="22947" xr:uid="{6773358C-FFDC-4D2F-8890-AAB60BF73CAA}"/>
    <cellStyle name="Note 2 11 5 2 2 2" xfId="25647" xr:uid="{11D82EEB-C642-44B7-9560-7EE4D3671672}"/>
    <cellStyle name="Note 2 11 5 2 3" xfId="24331" xr:uid="{0DBF1AC5-91EF-43CF-8784-40F0AD0394AD}"/>
    <cellStyle name="Note 2 11 5 2 3 2" xfId="26526" xr:uid="{52FAB6D1-2FC1-4836-B828-E95A7EE6A309}"/>
    <cellStyle name="Note 2 11 5 2 4" xfId="22092" xr:uid="{0DEF3D3A-430C-44C0-9D3E-A9CCFB3D069B}"/>
    <cellStyle name="Note 2 11 5 2 5" xfId="24792" xr:uid="{399E6E94-E04C-4DEC-8036-C219170BDD85}"/>
    <cellStyle name="Note 2 11 5 3" xfId="22448" xr:uid="{C32A44BA-7467-4A9F-B39C-A34AEEC40FE0}"/>
    <cellStyle name="Note 2 11 5 3 2" xfId="25148" xr:uid="{8B563F21-CF99-4BD0-A8D4-D8D665A69152}"/>
    <cellStyle name="Note 2 11 5 4" xfId="23826" xr:uid="{31865218-ED72-4341-8ECD-A078E389D700}"/>
    <cellStyle name="Note 2 11 5 4 2" xfId="26021" xr:uid="{137B1929-8E9A-422A-BCAD-7F53C3F527CE}"/>
    <cellStyle name="Note 2 11 5 5" xfId="21593" xr:uid="{0C629607-1BB8-4DD7-AADA-7BE77008A534}"/>
    <cellStyle name="Note 2 12" xfId="20394" xr:uid="{00000000-0005-0000-0000-00006F500000}"/>
    <cellStyle name="Note 2 12 2" xfId="20395" xr:uid="{00000000-0005-0000-0000-000070500000}"/>
    <cellStyle name="Note 2 12 2 2" xfId="21213" xr:uid="{00000000-0005-0000-0000-000071500000}"/>
    <cellStyle name="Note 2 12 2 2 2" xfId="22946" xr:uid="{4519D785-9684-407A-9125-2A7D7D0C7D4D}"/>
    <cellStyle name="Note 2 12 2 2 2 2" xfId="25646" xr:uid="{C899486B-FD9B-4CD7-948C-2EECC0C4D3D1}"/>
    <cellStyle name="Note 2 12 2 2 3" xfId="24330" xr:uid="{AA4F8EAD-42AD-4996-80CC-093E3937FE7A}"/>
    <cellStyle name="Note 2 12 2 2 3 2" xfId="26525" xr:uid="{FFB1591D-E6C7-4B52-BF04-B3FA5F8D55E4}"/>
    <cellStyle name="Note 2 12 2 2 4" xfId="22091" xr:uid="{89958DA6-8315-40C4-BA1B-E3EFE701378B}"/>
    <cellStyle name="Note 2 12 2 2 5" xfId="24791" xr:uid="{FEE65E4A-EFE1-43E0-BBC7-2081DBC01515}"/>
    <cellStyle name="Note 2 12 2 3" xfId="22449" xr:uid="{36370CA5-4F80-402E-A83C-C19702231C6C}"/>
    <cellStyle name="Note 2 12 2 3 2" xfId="25149" xr:uid="{904F29EA-975E-428A-B57D-24154F33A3B7}"/>
    <cellStyle name="Note 2 12 2 4" xfId="23827" xr:uid="{B1039CF3-992B-42D9-BA52-F15F0BC26B20}"/>
    <cellStyle name="Note 2 12 2 4 2" xfId="26022" xr:uid="{A6BD97F6-0761-4706-B63C-10353481E054}"/>
    <cellStyle name="Note 2 12 2 5" xfId="21594" xr:uid="{6055CFD8-0D17-4E93-8EF6-AA69F8420BD0}"/>
    <cellStyle name="Note 2 12 3" xfId="20396" xr:uid="{00000000-0005-0000-0000-000072500000}"/>
    <cellStyle name="Note 2 12 3 2" xfId="21212" xr:uid="{00000000-0005-0000-0000-000073500000}"/>
    <cellStyle name="Note 2 12 3 2 2" xfId="22945" xr:uid="{B767056B-BFAF-4195-A53F-1EA11D078805}"/>
    <cellStyle name="Note 2 12 3 2 2 2" xfId="25645" xr:uid="{FC1BD682-37D8-445D-9BC8-B310EE293BF1}"/>
    <cellStyle name="Note 2 12 3 2 3" xfId="24329" xr:uid="{D6A43B95-AE47-4370-8FA4-4A96A589BD81}"/>
    <cellStyle name="Note 2 12 3 2 3 2" xfId="26524" xr:uid="{F53AFB1C-D616-4A52-9CDE-9E9571485B35}"/>
    <cellStyle name="Note 2 12 3 2 4" xfId="22090" xr:uid="{44834555-F6DB-4FF3-98B1-D196C5668860}"/>
    <cellStyle name="Note 2 12 3 2 5" xfId="24790" xr:uid="{0B61E988-E4AA-4461-BB6D-375CE2899622}"/>
    <cellStyle name="Note 2 12 3 3" xfId="22450" xr:uid="{866FAE31-7BEE-4C04-AF06-048CA9580786}"/>
    <cellStyle name="Note 2 12 3 3 2" xfId="25150" xr:uid="{173AC525-166A-4C88-A1E7-64C21DCA2FBC}"/>
    <cellStyle name="Note 2 12 3 4" xfId="23828" xr:uid="{0B78E4FA-F35C-44DA-A7A1-747C455A8811}"/>
    <cellStyle name="Note 2 12 3 4 2" xfId="26023" xr:uid="{AF7ABF9A-EEF4-45C9-B469-9B04875FD4DE}"/>
    <cellStyle name="Note 2 12 3 5" xfId="21595" xr:uid="{B5593DF0-BEDE-40EB-BD3A-7F73191A96BF}"/>
    <cellStyle name="Note 2 12 4" xfId="20397" xr:uid="{00000000-0005-0000-0000-000074500000}"/>
    <cellStyle name="Note 2 12 4 2" xfId="21211" xr:uid="{00000000-0005-0000-0000-000075500000}"/>
    <cellStyle name="Note 2 12 4 2 2" xfId="22944" xr:uid="{3706B326-C2A6-497C-A567-7F5FCECED63E}"/>
    <cellStyle name="Note 2 12 4 2 2 2" xfId="25644" xr:uid="{0C338D86-63A5-467A-9573-7A7805A478BB}"/>
    <cellStyle name="Note 2 12 4 2 3" xfId="24328" xr:uid="{961DB4A8-5EE6-49D1-A7A6-4577412B8F06}"/>
    <cellStyle name="Note 2 12 4 2 3 2" xfId="26523" xr:uid="{8CB6BBEB-1E21-442E-9410-2457D7945B1D}"/>
    <cellStyle name="Note 2 12 4 2 4" xfId="22089" xr:uid="{6406636E-0500-476F-BBD7-86C3AA094461}"/>
    <cellStyle name="Note 2 12 4 2 5" xfId="24789" xr:uid="{E7399410-8862-4BD6-A95B-125FB4C247D3}"/>
    <cellStyle name="Note 2 12 4 3" xfId="22451" xr:uid="{4B11EF7C-A2FC-464F-9D01-187F66C8F39A}"/>
    <cellStyle name="Note 2 12 4 3 2" xfId="25151" xr:uid="{FE1665C4-66BC-418D-97FA-656CF4F35635}"/>
    <cellStyle name="Note 2 12 4 4" xfId="23829" xr:uid="{25385E34-9728-42F9-9C8C-9AACFF94782C}"/>
    <cellStyle name="Note 2 12 4 4 2" xfId="26024" xr:uid="{EBDDE287-86DF-4182-B306-62681B9B84A1}"/>
    <cellStyle name="Note 2 12 4 5" xfId="21596" xr:uid="{E2AAE03E-E73F-49F6-8D15-2BC03ED89D05}"/>
    <cellStyle name="Note 2 12 5" xfId="20398" xr:uid="{00000000-0005-0000-0000-000076500000}"/>
    <cellStyle name="Note 2 12 5 2" xfId="21210" xr:uid="{00000000-0005-0000-0000-000077500000}"/>
    <cellStyle name="Note 2 12 5 2 2" xfId="22943" xr:uid="{35AA102F-BE13-42E2-8EC2-BE6307B507E8}"/>
    <cellStyle name="Note 2 12 5 2 2 2" xfId="25643" xr:uid="{6446A023-B202-413E-B422-3085AD62821D}"/>
    <cellStyle name="Note 2 12 5 2 3" xfId="24327" xr:uid="{ACFF6CA7-2F52-42F3-9178-107E83B052EC}"/>
    <cellStyle name="Note 2 12 5 2 3 2" xfId="26522" xr:uid="{226F415F-C44C-4153-94AC-9D49F8827A19}"/>
    <cellStyle name="Note 2 12 5 2 4" xfId="22088" xr:uid="{353D04FF-1318-45EF-A5CF-DE7DCE3CF7C6}"/>
    <cellStyle name="Note 2 12 5 2 5" xfId="24788" xr:uid="{9C3273FE-4627-4BF0-98A9-9D326B74C21B}"/>
    <cellStyle name="Note 2 12 5 3" xfId="22452" xr:uid="{BC18DB7C-E3FB-4CD5-BDC3-F697393DA7CE}"/>
    <cellStyle name="Note 2 12 5 3 2" xfId="25152" xr:uid="{AAAB9592-A76C-4D4C-85D9-F5C69A1FC212}"/>
    <cellStyle name="Note 2 12 5 4" xfId="23830" xr:uid="{F5FEADFA-C164-4D3B-8CA0-B30420A7F1A8}"/>
    <cellStyle name="Note 2 12 5 4 2" xfId="26025" xr:uid="{0E63FD0F-93FA-42E8-B08E-47BB2A77CEAF}"/>
    <cellStyle name="Note 2 12 5 5" xfId="21597" xr:uid="{72DA75C0-8EC7-4085-BF8C-85DE2EF45381}"/>
    <cellStyle name="Note 2 13" xfId="20399" xr:uid="{00000000-0005-0000-0000-000078500000}"/>
    <cellStyle name="Note 2 13 2" xfId="20400" xr:uid="{00000000-0005-0000-0000-000079500000}"/>
    <cellStyle name="Note 2 13 2 2" xfId="21209" xr:uid="{00000000-0005-0000-0000-00007A500000}"/>
    <cellStyle name="Note 2 13 2 2 2" xfId="22942" xr:uid="{AAC5E487-C715-4B3A-AB8E-8F49820E8915}"/>
    <cellStyle name="Note 2 13 2 2 2 2" xfId="25642" xr:uid="{3E04C126-96E0-40BE-BD7F-0296EAA9313B}"/>
    <cellStyle name="Note 2 13 2 2 3" xfId="24326" xr:uid="{686B9880-DBC6-4B3E-9B05-20385B882E96}"/>
    <cellStyle name="Note 2 13 2 2 3 2" xfId="26521" xr:uid="{4B45AB0D-0642-43FB-A10E-A665CA20EFE6}"/>
    <cellStyle name="Note 2 13 2 2 4" xfId="22087" xr:uid="{759AD1E5-70E8-4EE0-909C-C1DE381F38F6}"/>
    <cellStyle name="Note 2 13 2 2 5" xfId="24787" xr:uid="{D3686900-5E97-43D6-BFD5-FDA06F3B8698}"/>
    <cellStyle name="Note 2 13 2 3" xfId="22453" xr:uid="{CCCBA9CB-5B5B-4023-A5EB-EFD0FA65E856}"/>
    <cellStyle name="Note 2 13 2 3 2" xfId="25153" xr:uid="{06F518CD-6F9F-4C23-BF2E-1F5E54D15156}"/>
    <cellStyle name="Note 2 13 2 4" xfId="23831" xr:uid="{1F128C48-F252-4E50-BE3D-2824ED51610B}"/>
    <cellStyle name="Note 2 13 2 4 2" xfId="26026" xr:uid="{8F37BFF3-648B-492A-A71E-7D8F154F8C8B}"/>
    <cellStyle name="Note 2 13 2 5" xfId="21598" xr:uid="{5124F505-8384-4403-A453-3EEFDBAC5D85}"/>
    <cellStyle name="Note 2 13 3" xfId="20401" xr:uid="{00000000-0005-0000-0000-00007B500000}"/>
    <cellStyle name="Note 2 13 3 2" xfId="21208" xr:uid="{00000000-0005-0000-0000-00007C500000}"/>
    <cellStyle name="Note 2 13 3 2 2" xfId="22941" xr:uid="{F0E730D1-85E5-48C7-860E-69F175F81C47}"/>
    <cellStyle name="Note 2 13 3 2 2 2" xfId="25641" xr:uid="{8FF0E700-E978-4A56-A628-1E272CC628A1}"/>
    <cellStyle name="Note 2 13 3 2 3" xfId="24325" xr:uid="{063F5B96-D4A3-4BD8-9CA2-01E322CEAC2F}"/>
    <cellStyle name="Note 2 13 3 2 3 2" xfId="26520" xr:uid="{5C8C8AF6-FC06-45A6-B8B1-B4F6CBECEF1C}"/>
    <cellStyle name="Note 2 13 3 2 4" xfId="22086" xr:uid="{11B70AAD-12DF-453E-AF8C-FD77D08E46A3}"/>
    <cellStyle name="Note 2 13 3 2 5" xfId="24786" xr:uid="{F58A7338-BEE7-4ABB-BD88-19865813C5B5}"/>
    <cellStyle name="Note 2 13 3 3" xfId="22454" xr:uid="{0A807836-C5D5-4A00-8D17-A34EEB127FD1}"/>
    <cellStyle name="Note 2 13 3 3 2" xfId="25154" xr:uid="{E57C4F95-B0FD-4023-916B-995C9FC025C3}"/>
    <cellStyle name="Note 2 13 3 4" xfId="23832" xr:uid="{3C69ACDA-67CE-48BE-9154-68F5689CE594}"/>
    <cellStyle name="Note 2 13 3 4 2" xfId="26027" xr:uid="{3E0458B9-04D0-497E-85D1-361B06BB25E2}"/>
    <cellStyle name="Note 2 13 3 5" xfId="21599" xr:uid="{CC7EDD77-BAA3-4735-A60B-6725E3E7B678}"/>
    <cellStyle name="Note 2 13 4" xfId="20402" xr:uid="{00000000-0005-0000-0000-00007D500000}"/>
    <cellStyle name="Note 2 13 4 2" xfId="21207" xr:uid="{00000000-0005-0000-0000-00007E500000}"/>
    <cellStyle name="Note 2 13 4 2 2" xfId="22940" xr:uid="{321FD271-1C27-47C8-8392-8560CB0796A9}"/>
    <cellStyle name="Note 2 13 4 2 2 2" xfId="25640" xr:uid="{806C7EF9-A43C-4EA6-8ADB-8F3F6D717247}"/>
    <cellStyle name="Note 2 13 4 2 3" xfId="24324" xr:uid="{2405AA7E-5623-4934-BDCF-EEEFBBE7043D}"/>
    <cellStyle name="Note 2 13 4 2 3 2" xfId="26519" xr:uid="{7E6461F5-597D-49B6-AF5B-5F9C93B91D84}"/>
    <cellStyle name="Note 2 13 4 2 4" xfId="22085" xr:uid="{4900C065-9A97-445E-945A-6C2ACB107C27}"/>
    <cellStyle name="Note 2 13 4 2 5" xfId="24785" xr:uid="{008CCBD2-2E64-4C46-B219-41B299758B06}"/>
    <cellStyle name="Note 2 13 4 3" xfId="22455" xr:uid="{CF4BC18D-96D1-413B-A63B-470B4A118182}"/>
    <cellStyle name="Note 2 13 4 3 2" xfId="25155" xr:uid="{83C5A7B1-57EA-4D89-965E-F315A237FE5A}"/>
    <cellStyle name="Note 2 13 4 4" xfId="23833" xr:uid="{4788220C-C926-4D37-9CAE-7A16FBA70948}"/>
    <cellStyle name="Note 2 13 4 4 2" xfId="26028" xr:uid="{54406CE7-4DF6-4003-A126-F1F76E51C9A2}"/>
    <cellStyle name="Note 2 13 4 5" xfId="21600" xr:uid="{B5AD7DD8-39C1-492C-8C45-9AC22F0FC2DA}"/>
    <cellStyle name="Note 2 13 5" xfId="20403" xr:uid="{00000000-0005-0000-0000-00007F500000}"/>
    <cellStyle name="Note 2 13 5 2" xfId="21206" xr:uid="{00000000-0005-0000-0000-000080500000}"/>
    <cellStyle name="Note 2 13 5 2 2" xfId="22939" xr:uid="{B4695A8D-C5AD-44DB-9ED3-C9DFA854AC9F}"/>
    <cellStyle name="Note 2 13 5 2 2 2" xfId="25639" xr:uid="{942045C9-DB4C-4D77-83FA-E0AA3F4EF0B8}"/>
    <cellStyle name="Note 2 13 5 2 3" xfId="24323" xr:uid="{129969C7-361C-40C9-9BD9-6432C65E870F}"/>
    <cellStyle name="Note 2 13 5 2 3 2" xfId="26518" xr:uid="{CD1376C3-DFC8-454F-956E-27C992806680}"/>
    <cellStyle name="Note 2 13 5 2 4" xfId="22084" xr:uid="{F01C8774-4323-46FA-8C1B-55777D8E4272}"/>
    <cellStyle name="Note 2 13 5 2 5" xfId="24784" xr:uid="{6C20BC77-B4BE-426E-944F-E4D0B5F1585E}"/>
    <cellStyle name="Note 2 13 5 3" xfId="22456" xr:uid="{F0B28024-C468-4637-836B-8913BD29BF68}"/>
    <cellStyle name="Note 2 13 5 3 2" xfId="25156" xr:uid="{C7AFEA2C-FB17-4033-ABD1-D2829B62C4FC}"/>
    <cellStyle name="Note 2 13 5 4" xfId="23834" xr:uid="{085DD687-3F57-4025-924D-8AB89A2F3DC9}"/>
    <cellStyle name="Note 2 13 5 4 2" xfId="26029" xr:uid="{B12F84A6-AED0-4F6E-ADB4-034BE6AA1CB3}"/>
    <cellStyle name="Note 2 13 5 5" xfId="21601" xr:uid="{C8BBC485-3749-40B7-9583-7696BDA4D3E5}"/>
    <cellStyle name="Note 2 14" xfId="20404" xr:uid="{00000000-0005-0000-0000-000081500000}"/>
    <cellStyle name="Note 2 14 2" xfId="20405" xr:uid="{00000000-0005-0000-0000-000082500000}"/>
    <cellStyle name="Note 2 14 2 2" xfId="21204" xr:uid="{00000000-0005-0000-0000-000083500000}"/>
    <cellStyle name="Note 2 14 2 2 2" xfId="22937" xr:uid="{11D54377-EF72-4628-A581-2F281B19ACD2}"/>
    <cellStyle name="Note 2 14 2 2 2 2" xfId="25637" xr:uid="{D7651F5F-51D6-4C08-9563-DA6DA49A49EC}"/>
    <cellStyle name="Note 2 14 2 2 3" xfId="24321" xr:uid="{FBCBCA85-D4CC-462B-9F4D-390FB5F1506B}"/>
    <cellStyle name="Note 2 14 2 2 3 2" xfId="26516" xr:uid="{51054FDA-5608-43C5-BC43-C0EEB207F410}"/>
    <cellStyle name="Note 2 14 2 2 4" xfId="22082" xr:uid="{CBD885B3-7E2C-4A8D-A86A-89906A27029B}"/>
    <cellStyle name="Note 2 14 2 2 5" xfId="24782" xr:uid="{3F8524FC-3668-4C26-87ED-653120A04CF0}"/>
    <cellStyle name="Note 2 14 2 3" xfId="22458" xr:uid="{490DE12A-E454-4B1D-860A-57D3395ACED2}"/>
    <cellStyle name="Note 2 14 2 3 2" xfId="25158" xr:uid="{449BD34A-B847-48AA-A759-367FFB99FB15}"/>
    <cellStyle name="Note 2 14 2 4" xfId="23836" xr:uid="{3AE5538E-B7E4-4982-A25C-5E4ED822187E}"/>
    <cellStyle name="Note 2 14 2 4 2" xfId="26031" xr:uid="{EFBD1598-122E-48E2-BB42-0959CFFA71BC}"/>
    <cellStyle name="Note 2 14 2 5" xfId="21603" xr:uid="{D92C8584-34B0-4A96-9BEF-637512D73F24}"/>
    <cellStyle name="Note 2 14 3" xfId="21205" xr:uid="{00000000-0005-0000-0000-000084500000}"/>
    <cellStyle name="Note 2 14 3 2" xfId="22938" xr:uid="{C1E2EAA5-8F36-43F9-8990-1C652491090C}"/>
    <cellStyle name="Note 2 14 3 2 2" xfId="25638" xr:uid="{998D3333-5716-4D52-AA2C-1B2D24B51B8E}"/>
    <cellStyle name="Note 2 14 3 3" xfId="24322" xr:uid="{6FF5A7F1-EC6E-4D99-AA8D-1CA495D60550}"/>
    <cellStyle name="Note 2 14 3 3 2" xfId="26517" xr:uid="{157EB8F1-2BEC-492B-827E-68869FF22B13}"/>
    <cellStyle name="Note 2 14 3 4" xfId="22083" xr:uid="{E07970BD-283D-4DD2-87FE-98B0BB253193}"/>
    <cellStyle name="Note 2 14 3 5" xfId="24783" xr:uid="{FA2E9C80-0208-4926-B628-22D196A49438}"/>
    <cellStyle name="Note 2 14 4" xfId="22457" xr:uid="{1A865A93-5599-4677-8465-5C41F80C6111}"/>
    <cellStyle name="Note 2 14 4 2" xfId="25157" xr:uid="{E113EDAB-8C9A-4042-99CF-EE8B4120B0EA}"/>
    <cellStyle name="Note 2 14 5" xfId="23835" xr:uid="{E148713B-EE9E-4F6F-B020-7C407CE8B36E}"/>
    <cellStyle name="Note 2 14 5 2" xfId="26030" xr:uid="{96674720-279F-40AB-BA06-0262CB8BD99E}"/>
    <cellStyle name="Note 2 14 6" xfId="21602" xr:uid="{7879E88A-CB32-4D50-B2D0-2466A4DC092C}"/>
    <cellStyle name="Note 2 15" xfId="20406" xr:uid="{00000000-0005-0000-0000-000085500000}"/>
    <cellStyle name="Note 2 15 2" xfId="20407" xr:uid="{00000000-0005-0000-0000-000086500000}"/>
    <cellStyle name="Note 2 15 2 2" xfId="21203" xr:uid="{00000000-0005-0000-0000-000087500000}"/>
    <cellStyle name="Note 2 15 2 2 2" xfId="22936" xr:uid="{C48BBE1F-33F5-4DAD-8100-819CF50BA154}"/>
    <cellStyle name="Note 2 15 2 2 2 2" xfId="25636" xr:uid="{60266CE3-8643-498D-A675-5809BB1A86FD}"/>
    <cellStyle name="Note 2 15 2 2 3" xfId="24320" xr:uid="{0875D54A-3CDB-4120-B346-CFCFA0DCBC7C}"/>
    <cellStyle name="Note 2 15 2 2 3 2" xfId="26515" xr:uid="{5ECAF3B9-5FFE-4A99-8D08-2423DDEDCF94}"/>
    <cellStyle name="Note 2 15 2 2 4" xfId="22081" xr:uid="{E3B282AF-8932-4413-AA35-360754A1F55C}"/>
    <cellStyle name="Note 2 15 2 2 5" xfId="24781" xr:uid="{80AA56F1-9EE6-467B-9F44-11935BE24DA6}"/>
    <cellStyle name="Note 2 15 2 3" xfId="22459" xr:uid="{0989E086-E635-47D9-B167-7B454B899423}"/>
    <cellStyle name="Note 2 15 2 3 2" xfId="25159" xr:uid="{29C3CCF2-7218-4DAA-B2D9-7C1541E5CCC1}"/>
    <cellStyle name="Note 2 15 2 4" xfId="23837" xr:uid="{769B770B-F2FD-4562-B292-65757AAD44DA}"/>
    <cellStyle name="Note 2 15 2 4 2" xfId="26032" xr:uid="{C5B31A2B-E914-40E6-A8C9-33529F9B42A9}"/>
    <cellStyle name="Note 2 15 2 5" xfId="21604" xr:uid="{7F41FD30-8860-4635-B186-03F5A1D09E45}"/>
    <cellStyle name="Note 2 16" xfId="20408" xr:uid="{00000000-0005-0000-0000-000088500000}"/>
    <cellStyle name="Note 2 16 2" xfId="21202" xr:uid="{00000000-0005-0000-0000-000089500000}"/>
    <cellStyle name="Note 2 16 2 2" xfId="22935" xr:uid="{BBA97F52-1DA6-429D-B8AF-99690BB0A623}"/>
    <cellStyle name="Note 2 16 2 2 2" xfId="25635" xr:uid="{930B4429-944B-42C3-8F92-4EB2C8AAA67D}"/>
    <cellStyle name="Note 2 16 2 3" xfId="24319" xr:uid="{8C5CED41-7421-4B70-A0E9-D7234E6F733B}"/>
    <cellStyle name="Note 2 16 2 3 2" xfId="26514" xr:uid="{6DF12797-91E2-42CF-808A-F547FE159DAB}"/>
    <cellStyle name="Note 2 16 2 4" xfId="22080" xr:uid="{3A718F53-84F3-4482-8F15-C2F14874F009}"/>
    <cellStyle name="Note 2 16 2 5" xfId="24780" xr:uid="{54C0F1B7-552A-4556-8D00-9C7056744FF2}"/>
    <cellStyle name="Note 2 16 3" xfId="22460" xr:uid="{88105591-2189-41E9-BB87-6A952A54483C}"/>
    <cellStyle name="Note 2 16 3 2" xfId="25160" xr:uid="{B35A0A64-0068-412E-92E0-DFC2639E0B15}"/>
    <cellStyle name="Note 2 16 4" xfId="23838" xr:uid="{4ABDBB59-806B-4BAA-A479-31DA6EAAC3C8}"/>
    <cellStyle name="Note 2 16 4 2" xfId="26033" xr:uid="{FEEB5ECD-0059-449F-B6D0-0178B05A63B6}"/>
    <cellStyle name="Note 2 16 5" xfId="21605" xr:uid="{E5699AE1-DDCB-4CE5-AE5F-29319553AABB}"/>
    <cellStyle name="Note 2 17" xfId="20409" xr:uid="{00000000-0005-0000-0000-00008A500000}"/>
    <cellStyle name="Note 2 17 2" xfId="21201" xr:uid="{00000000-0005-0000-0000-00008B500000}"/>
    <cellStyle name="Note 2 17 2 2" xfId="22934" xr:uid="{E31569B5-AC8A-4D19-9F7A-333867AB6AEF}"/>
    <cellStyle name="Note 2 17 2 2 2" xfId="25634" xr:uid="{B92E5DF2-E714-447D-85E9-FD269FC5B45D}"/>
    <cellStyle name="Note 2 17 2 3" xfId="24318" xr:uid="{8FD6D9E8-5ED7-4C77-88DF-3AE75AD3510D}"/>
    <cellStyle name="Note 2 17 2 3 2" xfId="26513" xr:uid="{156E88E4-D243-4ADF-B330-C54311326941}"/>
    <cellStyle name="Note 2 17 2 4" xfId="22079" xr:uid="{AB5D5BAC-D086-4BAE-B94B-37960BE3AE8C}"/>
    <cellStyle name="Note 2 17 2 5" xfId="24779" xr:uid="{6C897E58-8BAD-42AF-974B-51C1A27A6680}"/>
    <cellStyle name="Note 2 17 3" xfId="22461" xr:uid="{0BA3773F-CC9E-485F-9C4A-55E8B133AAD0}"/>
    <cellStyle name="Note 2 17 3 2" xfId="25161" xr:uid="{93F367C8-9CF1-4D5F-8D03-50720F850DFE}"/>
    <cellStyle name="Note 2 17 4" xfId="23839" xr:uid="{66136E48-852D-46EE-B578-1875F97B90A8}"/>
    <cellStyle name="Note 2 17 4 2" xfId="26034" xr:uid="{C786C262-E4D9-4D45-A5B5-36DCF7C0820E}"/>
    <cellStyle name="Note 2 17 5" xfId="21606" xr:uid="{C9C26F83-65F1-49A9-8366-D5CCCC7B4132}"/>
    <cellStyle name="Note 2 18" xfId="21222" xr:uid="{00000000-0005-0000-0000-00008C500000}"/>
    <cellStyle name="Note 2 18 2" xfId="22955" xr:uid="{E3462157-B77C-4753-B450-D92A20AEF87C}"/>
    <cellStyle name="Note 2 18 2 2" xfId="25655" xr:uid="{B38E8478-284E-4AC3-BC34-DD740FBFB043}"/>
    <cellStyle name="Note 2 18 3" xfId="24339" xr:uid="{1CC1CAD6-0B62-4F66-B218-803D9BC9EA93}"/>
    <cellStyle name="Note 2 18 3 2" xfId="26534" xr:uid="{FB610CE0-17AD-4E32-B4C8-74C7AB9AB308}"/>
    <cellStyle name="Note 2 18 4" xfId="22100" xr:uid="{B4B5F754-0DC8-4952-B706-2BF103CC6301}"/>
    <cellStyle name="Note 2 18 5" xfId="24800" xr:uid="{9BF66A56-6A33-4E16-AC65-29A3AF28D124}"/>
    <cellStyle name="Note 2 19" xfId="22440" xr:uid="{BAD55510-EDFD-4F9D-A39A-591925ABEE15}"/>
    <cellStyle name="Note 2 19 2" xfId="25140" xr:uid="{D1F3F117-3254-4304-B813-1709BCDAF17E}"/>
    <cellStyle name="Note 2 2" xfId="20410" xr:uid="{00000000-0005-0000-0000-00008D500000}"/>
    <cellStyle name="Note 2 2 10" xfId="20411" xr:uid="{00000000-0005-0000-0000-00008E500000}"/>
    <cellStyle name="Note 2 2 10 2" xfId="21199" xr:uid="{00000000-0005-0000-0000-00008F500000}"/>
    <cellStyle name="Note 2 2 10 2 2" xfId="22932" xr:uid="{3AB0EAFC-EA96-4368-93AA-C83AFC745A38}"/>
    <cellStyle name="Note 2 2 10 2 2 2" xfId="25632" xr:uid="{D23F361B-DE4A-41FF-97E7-D64199DC6B2F}"/>
    <cellStyle name="Note 2 2 10 2 3" xfId="24316" xr:uid="{27944DDA-4D46-432E-9C85-88539657572F}"/>
    <cellStyle name="Note 2 2 10 2 3 2" xfId="26511" xr:uid="{0382250C-E5B8-4364-99EC-222CA52F1BB5}"/>
    <cellStyle name="Note 2 2 10 2 4" xfId="22077" xr:uid="{4C3F4638-EE47-4112-9293-230802B923D1}"/>
    <cellStyle name="Note 2 2 10 2 5" xfId="24777" xr:uid="{44C8F201-8FDA-4285-9948-BF1A3EE148AF}"/>
    <cellStyle name="Note 2 2 10 3" xfId="22463" xr:uid="{D7AB9C4C-C733-43FF-828C-5DB020F472F2}"/>
    <cellStyle name="Note 2 2 10 3 2" xfId="25163" xr:uid="{39352722-E434-4874-8ED5-B354ABA4CD35}"/>
    <cellStyle name="Note 2 2 10 4" xfId="23841" xr:uid="{66CB9B63-EE54-435B-A213-2D426AB45E04}"/>
    <cellStyle name="Note 2 2 10 4 2" xfId="26036" xr:uid="{037E8DA6-FB71-467F-8371-31F9B405B74E}"/>
    <cellStyle name="Note 2 2 10 5" xfId="21608" xr:uid="{2FC29D55-AA70-4932-9811-E90CFAF697F3}"/>
    <cellStyle name="Note 2 2 11" xfId="21200" xr:uid="{00000000-0005-0000-0000-000090500000}"/>
    <cellStyle name="Note 2 2 11 2" xfId="22933" xr:uid="{3BD768D9-E571-4F96-A24D-959321B4BC73}"/>
    <cellStyle name="Note 2 2 11 2 2" xfId="25633" xr:uid="{D6869D07-13B0-4B0B-A5C3-FC056C31D7D9}"/>
    <cellStyle name="Note 2 2 11 3" xfId="24317" xr:uid="{BB00F2A5-43F2-4CEB-8FF9-7ACF714B5DD0}"/>
    <cellStyle name="Note 2 2 11 3 2" xfId="26512" xr:uid="{9613E838-5A0E-4AA6-BC71-C82DE79768B0}"/>
    <cellStyle name="Note 2 2 11 4" xfId="22078" xr:uid="{94E6365D-7CC1-4EB2-8EE1-9F9395A90FD2}"/>
    <cellStyle name="Note 2 2 11 5" xfId="24778" xr:uid="{134F772E-16E7-4714-906D-633A0BFBB714}"/>
    <cellStyle name="Note 2 2 12" xfId="22462" xr:uid="{8CBCAB2B-5F8F-4DD0-8757-FA13F650D69B}"/>
    <cellStyle name="Note 2 2 12 2" xfId="25162" xr:uid="{213AACE6-5573-4863-900D-0CB3A100AB39}"/>
    <cellStyle name="Note 2 2 13" xfId="23840" xr:uid="{12BD2FDF-DD00-4FA2-B2CA-C345645898BD}"/>
    <cellStyle name="Note 2 2 13 2" xfId="26035" xr:uid="{4F73004B-A49E-4AE0-BD9E-7BAA0C8CD635}"/>
    <cellStyle name="Note 2 2 14" xfId="21607" xr:uid="{79669419-6896-4E81-9F08-1F538B2643C8}"/>
    <cellStyle name="Note 2 2 2" xfId="20412" xr:uid="{00000000-0005-0000-0000-000091500000}"/>
    <cellStyle name="Note 2 2 2 2" xfId="20413" xr:uid="{00000000-0005-0000-0000-000092500000}"/>
    <cellStyle name="Note 2 2 2 2 2" xfId="21197" xr:uid="{00000000-0005-0000-0000-000093500000}"/>
    <cellStyle name="Note 2 2 2 2 2 2" xfId="22930" xr:uid="{C5F4CE72-B1B4-47F4-A9B1-E046F2DF04A3}"/>
    <cellStyle name="Note 2 2 2 2 2 2 2" xfId="25630" xr:uid="{33391771-48D6-4A91-80D9-63984753F43E}"/>
    <cellStyle name="Note 2 2 2 2 2 3" xfId="24314" xr:uid="{7B375B96-D723-4E1B-8B78-F5B56F2FA05F}"/>
    <cellStyle name="Note 2 2 2 2 2 3 2" xfId="26509" xr:uid="{32408EEB-4212-4979-AB3E-BC58731330C8}"/>
    <cellStyle name="Note 2 2 2 2 2 4" xfId="22075" xr:uid="{456FF1D9-BF0A-4CFB-AAC4-AD0F5F0743BA}"/>
    <cellStyle name="Note 2 2 2 2 2 5" xfId="24775" xr:uid="{0DE8E5EB-1EF8-4B27-B6C8-A15FB7C5B60B}"/>
    <cellStyle name="Note 2 2 2 2 3" xfId="22465" xr:uid="{194A2452-FB33-42D0-B09A-1D5FBDBDBEA9}"/>
    <cellStyle name="Note 2 2 2 2 3 2" xfId="25165" xr:uid="{32CC81CA-6AA3-491E-84BF-FADFD376349D}"/>
    <cellStyle name="Note 2 2 2 2 4" xfId="23843" xr:uid="{60625A8C-6979-4D0F-8AD2-54CF58492097}"/>
    <cellStyle name="Note 2 2 2 2 4 2" xfId="26038" xr:uid="{E22D0836-1E19-4D65-BEA7-5F35A5FAF0FB}"/>
    <cellStyle name="Note 2 2 2 2 5" xfId="21610" xr:uid="{051E8217-7240-44AD-8B77-CE5E6D47A909}"/>
    <cellStyle name="Note 2 2 2 3" xfId="20414" xr:uid="{00000000-0005-0000-0000-000094500000}"/>
    <cellStyle name="Note 2 2 2 3 2" xfId="21196" xr:uid="{00000000-0005-0000-0000-000095500000}"/>
    <cellStyle name="Note 2 2 2 3 2 2" xfId="22929" xr:uid="{8FE5BE3F-9752-49A5-89E7-371FF42D2012}"/>
    <cellStyle name="Note 2 2 2 3 2 2 2" xfId="25629" xr:uid="{9C7C6280-21B0-45C2-AB1D-2F922F12D4FD}"/>
    <cellStyle name="Note 2 2 2 3 2 3" xfId="24313" xr:uid="{A5A1F975-91B9-4DA4-B1B4-9ADE4C26411E}"/>
    <cellStyle name="Note 2 2 2 3 2 3 2" xfId="26508" xr:uid="{A19C4727-A998-4120-8FD1-6CB328B6A414}"/>
    <cellStyle name="Note 2 2 2 3 2 4" xfId="22074" xr:uid="{B0569E6C-3CBD-454D-9467-6791E9EAD17C}"/>
    <cellStyle name="Note 2 2 2 3 2 5" xfId="24774" xr:uid="{3AD46069-E7F7-490C-96A1-C793F9D330EB}"/>
    <cellStyle name="Note 2 2 2 3 3" xfId="22466" xr:uid="{E2C1DA4B-2508-4804-B060-E4578622F460}"/>
    <cellStyle name="Note 2 2 2 3 3 2" xfId="25166" xr:uid="{EBE247CC-8216-4650-A323-9F3029770474}"/>
    <cellStyle name="Note 2 2 2 3 4" xfId="23844" xr:uid="{4F7FD817-DB94-483B-8071-3C31DAA17533}"/>
    <cellStyle name="Note 2 2 2 3 4 2" xfId="26039" xr:uid="{9FAFCFB4-62CB-438C-9085-F2AFB4E33E5D}"/>
    <cellStyle name="Note 2 2 2 3 5" xfId="21611" xr:uid="{A1BDD607-875C-49B6-9AF9-6D22C7EDFA7B}"/>
    <cellStyle name="Note 2 2 2 4" xfId="20415" xr:uid="{00000000-0005-0000-0000-000096500000}"/>
    <cellStyle name="Note 2 2 2 4 2" xfId="21195" xr:uid="{00000000-0005-0000-0000-000097500000}"/>
    <cellStyle name="Note 2 2 2 4 2 2" xfId="22928" xr:uid="{30C3E286-4FA4-42E5-8058-53E08AE7D400}"/>
    <cellStyle name="Note 2 2 2 4 2 2 2" xfId="25628" xr:uid="{E244A282-9E04-4A20-80F8-6FF83A12FC87}"/>
    <cellStyle name="Note 2 2 2 4 2 3" xfId="24312" xr:uid="{1D7B9187-0DF7-4F0D-8F92-7A023AE035FD}"/>
    <cellStyle name="Note 2 2 2 4 2 3 2" xfId="26507" xr:uid="{46786F0F-D0A1-48EF-B813-5A257D6694DA}"/>
    <cellStyle name="Note 2 2 2 4 2 4" xfId="22073" xr:uid="{E1CD11F2-764C-4E04-81BE-DAFDEAA2ECD3}"/>
    <cellStyle name="Note 2 2 2 4 2 5" xfId="24773" xr:uid="{A9469A6F-779D-4F30-BE23-C67B278DB0F0}"/>
    <cellStyle name="Note 2 2 2 4 3" xfId="22467" xr:uid="{80915D58-5714-48DC-B109-EE81EF2B6870}"/>
    <cellStyle name="Note 2 2 2 4 3 2" xfId="25167" xr:uid="{124C31D6-1081-45CA-9271-74CEF68BE0EC}"/>
    <cellStyle name="Note 2 2 2 4 4" xfId="23845" xr:uid="{B84558F2-A956-4B44-A8D1-8158B0644336}"/>
    <cellStyle name="Note 2 2 2 4 4 2" xfId="26040" xr:uid="{EE4FBB38-11A0-4451-AF94-B9A3CF59A7F2}"/>
    <cellStyle name="Note 2 2 2 4 5" xfId="21612" xr:uid="{695BDB76-12F9-429D-817E-86DFE037940E}"/>
    <cellStyle name="Note 2 2 2 5" xfId="20416" xr:uid="{00000000-0005-0000-0000-000098500000}"/>
    <cellStyle name="Note 2 2 2 5 2" xfId="21194" xr:uid="{00000000-0005-0000-0000-000099500000}"/>
    <cellStyle name="Note 2 2 2 5 2 2" xfId="22927" xr:uid="{39F35BE1-9AD5-4819-94C9-FEFC585E03C4}"/>
    <cellStyle name="Note 2 2 2 5 2 2 2" xfId="25627" xr:uid="{D22C25EC-0019-4E48-B3A0-AC695915B374}"/>
    <cellStyle name="Note 2 2 2 5 2 3" xfId="24311" xr:uid="{BD9A8109-90DF-4A88-AF6E-5FB79DA5268A}"/>
    <cellStyle name="Note 2 2 2 5 2 3 2" xfId="26506" xr:uid="{E6DBD8AD-5045-4E1F-949B-16E6F0D631E9}"/>
    <cellStyle name="Note 2 2 2 5 2 4" xfId="22072" xr:uid="{62532B1C-7BB0-4BEF-A6AB-75D6257A5B08}"/>
    <cellStyle name="Note 2 2 2 5 2 5" xfId="24772" xr:uid="{3D87BADF-F1C9-494C-A442-A8D3AC3E1438}"/>
    <cellStyle name="Note 2 2 2 5 3" xfId="22468" xr:uid="{C2D60EBA-4558-4275-A3CC-4E52A9400763}"/>
    <cellStyle name="Note 2 2 2 5 3 2" xfId="25168" xr:uid="{2092BCD4-974D-42A7-BADF-7CE24D139E94}"/>
    <cellStyle name="Note 2 2 2 5 4" xfId="23846" xr:uid="{90AC56AA-1DBD-4ADF-AC67-29F753D3F341}"/>
    <cellStyle name="Note 2 2 2 5 4 2" xfId="26041" xr:uid="{F855F30B-3C63-4433-BE33-C8AC784C8539}"/>
    <cellStyle name="Note 2 2 2 5 5" xfId="21613" xr:uid="{64F9AA48-FC68-4A82-9220-1E2200A4E2E7}"/>
    <cellStyle name="Note 2 2 2 6" xfId="21198" xr:uid="{00000000-0005-0000-0000-00009A500000}"/>
    <cellStyle name="Note 2 2 2 6 2" xfId="22931" xr:uid="{9F24C974-8F51-4090-9900-4D57D059CAE7}"/>
    <cellStyle name="Note 2 2 2 6 2 2" xfId="25631" xr:uid="{B9806165-36BE-43A6-B56E-E2E1AE9A2B3B}"/>
    <cellStyle name="Note 2 2 2 6 3" xfId="24315" xr:uid="{B178C08B-2F1F-4AFB-852B-1C1F8510D399}"/>
    <cellStyle name="Note 2 2 2 6 3 2" xfId="26510" xr:uid="{BD10CCAF-C0E3-45B7-919A-939D9241286E}"/>
    <cellStyle name="Note 2 2 2 6 4" xfId="22076" xr:uid="{6FBFFCE5-8591-4013-A2D5-F21CEDF33F9E}"/>
    <cellStyle name="Note 2 2 2 6 5" xfId="24776" xr:uid="{64DE1524-5661-48B1-9582-9943B247166F}"/>
    <cellStyle name="Note 2 2 2 7" xfId="22464" xr:uid="{FB675E3D-D007-4F30-9099-13CB681FF54B}"/>
    <cellStyle name="Note 2 2 2 7 2" xfId="25164" xr:uid="{A313A46D-1887-4716-99D4-5073E9C107C5}"/>
    <cellStyle name="Note 2 2 2 8" xfId="23842" xr:uid="{1D517B73-ED8A-470F-8864-77F30CA0AEFA}"/>
    <cellStyle name="Note 2 2 2 8 2" xfId="26037" xr:uid="{B392E123-CA84-4DF3-885B-35E66096B9E7}"/>
    <cellStyle name="Note 2 2 2 9" xfId="21609" xr:uid="{B17E0223-AE2C-4C04-8F8B-222E178C032D}"/>
    <cellStyle name="Note 2 2 3" xfId="20417" xr:uid="{00000000-0005-0000-0000-00009B500000}"/>
    <cellStyle name="Note 2 2 3 2" xfId="20418" xr:uid="{00000000-0005-0000-0000-00009C500000}"/>
    <cellStyle name="Note 2 2 3 2 2" xfId="21193" xr:uid="{00000000-0005-0000-0000-00009D500000}"/>
    <cellStyle name="Note 2 2 3 2 2 2" xfId="22926" xr:uid="{46396EFA-7694-4E48-93C3-B28AD14D1B21}"/>
    <cellStyle name="Note 2 2 3 2 2 2 2" xfId="25626" xr:uid="{86FD5F1B-96A7-4076-A50F-9761CCE5D5B6}"/>
    <cellStyle name="Note 2 2 3 2 2 3" xfId="24310" xr:uid="{8AC1BC6A-5D5B-4F9E-84C1-7D4BCFB156AC}"/>
    <cellStyle name="Note 2 2 3 2 2 3 2" xfId="26505" xr:uid="{D16FD069-E27E-4B53-A59C-52605C5974CA}"/>
    <cellStyle name="Note 2 2 3 2 2 4" xfId="22071" xr:uid="{3E72B651-9809-45E9-A59A-162FE6E6D173}"/>
    <cellStyle name="Note 2 2 3 2 2 5" xfId="24771" xr:uid="{6E002C24-2C17-4573-B07C-41014A81E1F8}"/>
    <cellStyle name="Note 2 2 3 2 3" xfId="22469" xr:uid="{04EB4B4F-4CF3-4E87-9E05-6625AB45C1F1}"/>
    <cellStyle name="Note 2 2 3 2 3 2" xfId="25169" xr:uid="{77DF0A04-9910-4051-951D-13675E68EE8C}"/>
    <cellStyle name="Note 2 2 3 2 4" xfId="23847" xr:uid="{C03CAACD-7270-4A1C-BEEC-ABB39B3E975B}"/>
    <cellStyle name="Note 2 2 3 2 4 2" xfId="26042" xr:uid="{FCAB4DD0-8CD4-4D81-A605-CB5A16F08434}"/>
    <cellStyle name="Note 2 2 3 2 5" xfId="21614" xr:uid="{FBE25371-2B39-40F4-B0A4-5961E4D0C22F}"/>
    <cellStyle name="Note 2 2 3 3" xfId="20419" xr:uid="{00000000-0005-0000-0000-00009E500000}"/>
    <cellStyle name="Note 2 2 3 3 2" xfId="21192" xr:uid="{00000000-0005-0000-0000-00009F500000}"/>
    <cellStyle name="Note 2 2 3 3 2 2" xfId="22925" xr:uid="{52E3A1F0-6B4D-4C4C-9624-FC6CEEF92E0A}"/>
    <cellStyle name="Note 2 2 3 3 2 2 2" xfId="25625" xr:uid="{DA813197-8B78-4448-927B-422C7E3754FF}"/>
    <cellStyle name="Note 2 2 3 3 2 3" xfId="24309" xr:uid="{2B5B50BB-9E8B-4AA5-B191-9CAEC6EA4B86}"/>
    <cellStyle name="Note 2 2 3 3 2 3 2" xfId="26504" xr:uid="{E47BBF13-9BB9-4566-921C-FCF02D4033BD}"/>
    <cellStyle name="Note 2 2 3 3 2 4" xfId="22070" xr:uid="{E214123A-9D62-4A1B-945C-5145FDDF3808}"/>
    <cellStyle name="Note 2 2 3 3 2 5" xfId="24770" xr:uid="{575B8050-6066-44CD-BFE8-C1B8F9B37111}"/>
    <cellStyle name="Note 2 2 3 3 3" xfId="22470" xr:uid="{D5518EE2-A31F-41E0-B25C-5BBE271E26DA}"/>
    <cellStyle name="Note 2 2 3 3 3 2" xfId="25170" xr:uid="{0A8F31F3-46FF-46DD-BAFC-3AC4640D8053}"/>
    <cellStyle name="Note 2 2 3 3 4" xfId="23848" xr:uid="{C46DB6C8-461B-49DC-899E-EA02664B6C87}"/>
    <cellStyle name="Note 2 2 3 3 4 2" xfId="26043" xr:uid="{5CDE222F-3A23-4902-8064-38E11CFE3940}"/>
    <cellStyle name="Note 2 2 3 3 5" xfId="21615" xr:uid="{5405BF6D-A81E-4148-B6A2-CE3147AB7D62}"/>
    <cellStyle name="Note 2 2 3 4" xfId="20420" xr:uid="{00000000-0005-0000-0000-0000A0500000}"/>
    <cellStyle name="Note 2 2 3 4 2" xfId="21191" xr:uid="{00000000-0005-0000-0000-0000A1500000}"/>
    <cellStyle name="Note 2 2 3 4 2 2" xfId="22924" xr:uid="{2D0B3EDE-288B-4BF3-A1CB-E057B7BB08B2}"/>
    <cellStyle name="Note 2 2 3 4 2 2 2" xfId="25624" xr:uid="{79364B07-E4A0-45B9-AF0F-B6F1016A1C91}"/>
    <cellStyle name="Note 2 2 3 4 2 3" xfId="24308" xr:uid="{3BAFEC1F-A3BC-4840-8D82-DA57BC0EC7AF}"/>
    <cellStyle name="Note 2 2 3 4 2 3 2" xfId="26503" xr:uid="{AF54ED92-DF24-443B-BB64-A2D56A8D5C1F}"/>
    <cellStyle name="Note 2 2 3 4 2 4" xfId="22069" xr:uid="{06208DD9-8AB8-4F99-BBD8-70AF8C14FFC6}"/>
    <cellStyle name="Note 2 2 3 4 2 5" xfId="24769" xr:uid="{4BD80EB2-88F3-4507-AF4A-935F765D3C86}"/>
    <cellStyle name="Note 2 2 3 4 3" xfId="22471" xr:uid="{5F82B158-E56E-4578-B361-3B3479B43C67}"/>
    <cellStyle name="Note 2 2 3 4 3 2" xfId="25171" xr:uid="{FBB62599-7CF8-46BE-BDBD-7C737F1740E7}"/>
    <cellStyle name="Note 2 2 3 4 4" xfId="23849" xr:uid="{4D67E49F-55C0-45C8-BBDF-24A460C9A025}"/>
    <cellStyle name="Note 2 2 3 4 4 2" xfId="26044" xr:uid="{BE94C492-10F2-47D9-B64F-304C65EF7A0E}"/>
    <cellStyle name="Note 2 2 3 4 5" xfId="21616" xr:uid="{30966E34-8D03-46A1-9FFE-CA126E5F207B}"/>
    <cellStyle name="Note 2 2 3 5" xfId="20421" xr:uid="{00000000-0005-0000-0000-0000A2500000}"/>
    <cellStyle name="Note 2 2 3 5 2" xfId="21190" xr:uid="{00000000-0005-0000-0000-0000A3500000}"/>
    <cellStyle name="Note 2 2 3 5 2 2" xfId="22923" xr:uid="{D83C3890-CE93-4171-81CE-77AB64CDB825}"/>
    <cellStyle name="Note 2 2 3 5 2 2 2" xfId="25623" xr:uid="{2105A0B7-C149-4412-9D20-077B0D7CA103}"/>
    <cellStyle name="Note 2 2 3 5 2 3" xfId="24307" xr:uid="{7FF441B0-2F63-4564-B4F2-AF2C63781703}"/>
    <cellStyle name="Note 2 2 3 5 2 3 2" xfId="26502" xr:uid="{51786FD7-4AEE-4B20-ACB1-C4E7E15F04D2}"/>
    <cellStyle name="Note 2 2 3 5 2 4" xfId="22068" xr:uid="{FDA2429F-7F1D-405E-93BC-2D821A2BC021}"/>
    <cellStyle name="Note 2 2 3 5 2 5" xfId="24768" xr:uid="{C3BCE51A-BAD7-4266-A28E-3419863800E3}"/>
    <cellStyle name="Note 2 2 3 5 3" xfId="22472" xr:uid="{550B02E3-CCAF-40D1-B7C7-65155DF725F4}"/>
    <cellStyle name="Note 2 2 3 5 3 2" xfId="25172" xr:uid="{9887EF80-1677-41F0-A625-6C7FE3C082F3}"/>
    <cellStyle name="Note 2 2 3 5 4" xfId="23850" xr:uid="{73F6A35E-FB1C-4040-B519-F7DBB40B4560}"/>
    <cellStyle name="Note 2 2 3 5 4 2" xfId="26045" xr:uid="{C0EB929F-BB64-4244-9458-920A97F14A2E}"/>
    <cellStyle name="Note 2 2 3 5 5" xfId="21617" xr:uid="{5356FF33-9497-42EB-8DEF-E9BC01A4C2F0}"/>
    <cellStyle name="Note 2 2 4" xfId="20422" xr:uid="{00000000-0005-0000-0000-0000A4500000}"/>
    <cellStyle name="Note 2 2 4 2" xfId="20423" xr:uid="{00000000-0005-0000-0000-0000A5500000}"/>
    <cellStyle name="Note 2 2 4 2 2" xfId="21188" xr:uid="{00000000-0005-0000-0000-0000A6500000}"/>
    <cellStyle name="Note 2 2 4 2 2 2" xfId="22921" xr:uid="{92E920D6-5795-43A8-B4FA-D14CA18FBBED}"/>
    <cellStyle name="Note 2 2 4 2 2 2 2" xfId="25621" xr:uid="{DC6E81B7-F02A-4760-A15C-9467CB8B2C77}"/>
    <cellStyle name="Note 2 2 4 2 2 3" xfId="24305" xr:uid="{677D8393-AEAD-46C6-AA91-D82A496C8464}"/>
    <cellStyle name="Note 2 2 4 2 2 3 2" xfId="26500" xr:uid="{93B9D021-A933-40CC-8B33-EEBD1A85EBF6}"/>
    <cellStyle name="Note 2 2 4 2 2 4" xfId="22066" xr:uid="{5F90B57A-78F2-40C8-9780-4E536AA203D3}"/>
    <cellStyle name="Note 2 2 4 2 2 5" xfId="24766" xr:uid="{052C4C47-7039-4826-BB00-2B3C0A5B1CED}"/>
    <cellStyle name="Note 2 2 4 2 3" xfId="22474" xr:uid="{D7201DAF-9458-4AC8-A4E5-8C1EA81F63DE}"/>
    <cellStyle name="Note 2 2 4 2 3 2" xfId="25174" xr:uid="{8F32D0FB-B9E0-4594-A328-6B0FA2D5C5F2}"/>
    <cellStyle name="Note 2 2 4 2 4" xfId="23852" xr:uid="{10CDC920-0AE7-46A9-A656-794EC402FF42}"/>
    <cellStyle name="Note 2 2 4 2 4 2" xfId="26047" xr:uid="{A17274F8-BCE4-49BF-A588-2EA943C63D44}"/>
    <cellStyle name="Note 2 2 4 2 5" xfId="21619" xr:uid="{E874E284-DF24-4DD6-A8F5-E7A2EAF2914B}"/>
    <cellStyle name="Note 2 2 4 3" xfId="20424" xr:uid="{00000000-0005-0000-0000-0000A7500000}"/>
    <cellStyle name="Note 2 2 4 3 2" xfId="21187" xr:uid="{00000000-0005-0000-0000-0000A8500000}"/>
    <cellStyle name="Note 2 2 4 3 2 2" xfId="22920" xr:uid="{503EEA73-E4D5-4E7D-9CFF-842986273DE9}"/>
    <cellStyle name="Note 2 2 4 3 2 2 2" xfId="25620" xr:uid="{D1D1698C-F254-4192-B3BA-0EA9D57FF746}"/>
    <cellStyle name="Note 2 2 4 3 2 3" xfId="24304" xr:uid="{95308830-D07F-45E4-B73C-D64D8A7B830B}"/>
    <cellStyle name="Note 2 2 4 3 2 3 2" xfId="26499" xr:uid="{AA020154-DD73-455C-95BC-493F4B1286DB}"/>
    <cellStyle name="Note 2 2 4 3 2 4" xfId="22065" xr:uid="{2BABD82D-B8FE-40C6-937B-BFBD70853C9F}"/>
    <cellStyle name="Note 2 2 4 3 2 5" xfId="24765" xr:uid="{1150E785-E345-483E-A7C9-246FD1BC4580}"/>
    <cellStyle name="Note 2 2 4 3 3" xfId="22475" xr:uid="{D83B7262-49A6-4FB0-B708-F2192963F171}"/>
    <cellStyle name="Note 2 2 4 3 3 2" xfId="25175" xr:uid="{AEE89A97-1AA3-4686-9C16-1806C0D551C3}"/>
    <cellStyle name="Note 2 2 4 3 4" xfId="23853" xr:uid="{B0DFB5A6-8382-4DF8-9926-CBA864CC1D66}"/>
    <cellStyle name="Note 2 2 4 3 4 2" xfId="26048" xr:uid="{BB110502-92AC-4BEF-BD25-A635AB7FA418}"/>
    <cellStyle name="Note 2 2 4 3 5" xfId="21620" xr:uid="{7694F726-319F-44F5-B553-E1E139C21583}"/>
    <cellStyle name="Note 2 2 4 4" xfId="20425" xr:uid="{00000000-0005-0000-0000-0000A9500000}"/>
    <cellStyle name="Note 2 2 4 4 2" xfId="21186" xr:uid="{00000000-0005-0000-0000-0000AA500000}"/>
    <cellStyle name="Note 2 2 4 4 2 2" xfId="22919" xr:uid="{F57EF71A-BE8F-4B2E-89DD-9ABC50A0ECE2}"/>
    <cellStyle name="Note 2 2 4 4 2 2 2" xfId="25619" xr:uid="{91202348-21F4-4B2C-A859-28E65B1F44AB}"/>
    <cellStyle name="Note 2 2 4 4 2 3" xfId="24303" xr:uid="{7C86F549-F20D-44EE-B48F-F7D3309BF040}"/>
    <cellStyle name="Note 2 2 4 4 2 3 2" xfId="26498" xr:uid="{BBC35842-5381-4752-AD95-71B0EFFCC364}"/>
    <cellStyle name="Note 2 2 4 4 2 4" xfId="22064" xr:uid="{3E92B593-1271-4746-AC85-6DF324E2FAE5}"/>
    <cellStyle name="Note 2 2 4 4 2 5" xfId="24764" xr:uid="{59E7820D-259D-4D66-B62F-5B51B2396C91}"/>
    <cellStyle name="Note 2 2 4 4 3" xfId="22476" xr:uid="{71EF0A1A-FF11-4ED9-A0A3-8831B9B7C252}"/>
    <cellStyle name="Note 2 2 4 4 3 2" xfId="25176" xr:uid="{8BBEAA3C-F2D8-4ACE-8EA4-07AE81CE4F79}"/>
    <cellStyle name="Note 2 2 4 4 4" xfId="23854" xr:uid="{DD16B5B8-BE78-4934-8692-7BD8AB8066E1}"/>
    <cellStyle name="Note 2 2 4 4 4 2" xfId="26049" xr:uid="{AC1D781A-2A6E-4482-B74D-ABDCDF357368}"/>
    <cellStyle name="Note 2 2 4 4 5" xfId="21621" xr:uid="{56455593-46FF-4E86-AB13-9747500B0400}"/>
    <cellStyle name="Note 2 2 4 5" xfId="21189" xr:uid="{00000000-0005-0000-0000-0000AB500000}"/>
    <cellStyle name="Note 2 2 4 5 2" xfId="22922" xr:uid="{B6339866-2610-459C-859B-0A3013395570}"/>
    <cellStyle name="Note 2 2 4 5 2 2" xfId="25622" xr:uid="{D9AAAB08-EEF9-423A-B084-2F546E078993}"/>
    <cellStyle name="Note 2 2 4 5 3" xfId="24306" xr:uid="{79818ED8-6BC6-4227-99DA-408E5F824607}"/>
    <cellStyle name="Note 2 2 4 5 3 2" xfId="26501" xr:uid="{A292A7BA-253C-4C23-A3CC-85CF3F39E39E}"/>
    <cellStyle name="Note 2 2 4 5 4" xfId="22067" xr:uid="{51A24B64-9C0E-4EA5-8EED-BC76A52F38E6}"/>
    <cellStyle name="Note 2 2 4 5 5" xfId="24767" xr:uid="{B40AA37E-B826-4BB6-BC9D-D11F5C11DBB4}"/>
    <cellStyle name="Note 2 2 4 6" xfId="22473" xr:uid="{CA8889C0-2DF2-442A-9D0C-F40917790A96}"/>
    <cellStyle name="Note 2 2 4 6 2" xfId="25173" xr:uid="{27B1012F-DEE0-4411-BD5A-A5C0C3276F43}"/>
    <cellStyle name="Note 2 2 4 7" xfId="23851" xr:uid="{B34CD9FE-C3C9-45D0-A704-9FB0ADD88ACD}"/>
    <cellStyle name="Note 2 2 4 7 2" xfId="26046" xr:uid="{D488300A-72E0-4625-92BF-6C1C7E381401}"/>
    <cellStyle name="Note 2 2 4 8" xfId="21618" xr:uid="{B45B8C89-A9C9-4675-9FA3-9A9FCF459A04}"/>
    <cellStyle name="Note 2 2 5" xfId="20426" xr:uid="{00000000-0005-0000-0000-0000AC500000}"/>
    <cellStyle name="Note 2 2 5 2" xfId="20427" xr:uid="{00000000-0005-0000-0000-0000AD500000}"/>
    <cellStyle name="Note 2 2 5 2 2" xfId="21184" xr:uid="{00000000-0005-0000-0000-0000AE500000}"/>
    <cellStyle name="Note 2 2 5 2 2 2" xfId="22917" xr:uid="{F461C4B6-CF06-4F61-95DE-93B6730B2C09}"/>
    <cellStyle name="Note 2 2 5 2 2 2 2" xfId="25617" xr:uid="{A13AFFDA-0B4D-46E8-BF24-FAF3671F0B56}"/>
    <cellStyle name="Note 2 2 5 2 2 3" xfId="24301" xr:uid="{C058DAB6-96E5-4E54-A045-A53F9E7FF948}"/>
    <cellStyle name="Note 2 2 5 2 2 3 2" xfId="26496" xr:uid="{49A99AE0-E3F6-48D7-A65A-F142FFD28EEA}"/>
    <cellStyle name="Note 2 2 5 2 2 4" xfId="22062" xr:uid="{752D43A8-3088-411B-B845-6C37B566AA18}"/>
    <cellStyle name="Note 2 2 5 2 2 5" xfId="24762" xr:uid="{F972B32D-A21A-4C50-BEFE-573C11941C50}"/>
    <cellStyle name="Note 2 2 5 2 3" xfId="22478" xr:uid="{1F597DA6-5FCC-4CCA-B450-A4DFB8691D44}"/>
    <cellStyle name="Note 2 2 5 2 3 2" xfId="25178" xr:uid="{1D38C45E-533D-466F-BD11-E536788A9DA9}"/>
    <cellStyle name="Note 2 2 5 2 4" xfId="23856" xr:uid="{438CABBF-EF36-411D-99AD-5FC484C4E04C}"/>
    <cellStyle name="Note 2 2 5 2 4 2" xfId="26051" xr:uid="{F4238E6E-383C-49F5-AF58-C8AA8B5F7328}"/>
    <cellStyle name="Note 2 2 5 2 5" xfId="21623" xr:uid="{B73462E0-4207-4CFB-99F6-33AC24B57C65}"/>
    <cellStyle name="Note 2 2 5 3" xfId="20428" xr:uid="{00000000-0005-0000-0000-0000AF500000}"/>
    <cellStyle name="Note 2 2 5 3 2" xfId="21183" xr:uid="{00000000-0005-0000-0000-0000B0500000}"/>
    <cellStyle name="Note 2 2 5 3 2 2" xfId="22916" xr:uid="{C359FBAB-80F7-47F6-9F7E-6072A39EB50A}"/>
    <cellStyle name="Note 2 2 5 3 2 2 2" xfId="25616" xr:uid="{BA7A8570-1B68-4C4D-948F-7B05CC4DB3E1}"/>
    <cellStyle name="Note 2 2 5 3 2 3" xfId="24300" xr:uid="{E328E9A2-F886-4E2C-B96D-DD308F187472}"/>
    <cellStyle name="Note 2 2 5 3 2 3 2" xfId="26495" xr:uid="{AE84DFE6-E56E-42B9-AD72-0294194714F8}"/>
    <cellStyle name="Note 2 2 5 3 2 4" xfId="22061" xr:uid="{280E3F81-1813-431B-A5E9-4299506473B5}"/>
    <cellStyle name="Note 2 2 5 3 2 5" xfId="24761" xr:uid="{B3C4A543-0C12-48F6-AC66-DDC14679165B}"/>
    <cellStyle name="Note 2 2 5 3 3" xfId="22479" xr:uid="{27800A1A-7C63-483F-8CC2-34DB67837D9D}"/>
    <cellStyle name="Note 2 2 5 3 3 2" xfId="25179" xr:uid="{E0AD6477-1F19-4ECF-8B41-8C4534DFBE76}"/>
    <cellStyle name="Note 2 2 5 3 4" xfId="23857" xr:uid="{8D1CF4A5-03A8-404A-8F13-96A8FB798219}"/>
    <cellStyle name="Note 2 2 5 3 4 2" xfId="26052" xr:uid="{940483B0-9681-4E19-8F02-E32220A407A0}"/>
    <cellStyle name="Note 2 2 5 3 5" xfId="21624" xr:uid="{7EC11B0A-0AD8-4AAE-BAB2-C5FD5E33A26F}"/>
    <cellStyle name="Note 2 2 5 4" xfId="20429" xr:uid="{00000000-0005-0000-0000-0000B1500000}"/>
    <cellStyle name="Note 2 2 5 4 2" xfId="21182" xr:uid="{00000000-0005-0000-0000-0000B2500000}"/>
    <cellStyle name="Note 2 2 5 4 2 2" xfId="22915" xr:uid="{CD8805BB-C2F8-431D-A3A3-7B64A25A50B3}"/>
    <cellStyle name="Note 2 2 5 4 2 2 2" xfId="25615" xr:uid="{7C1432FD-C6FE-480A-AF80-CD0B8B838A8C}"/>
    <cellStyle name="Note 2 2 5 4 2 3" xfId="24299" xr:uid="{BF503879-DF73-4D1F-9A9D-3CC2C37941E1}"/>
    <cellStyle name="Note 2 2 5 4 2 3 2" xfId="26494" xr:uid="{EE98210C-AA8B-47A1-8A1A-A7638D49D9E2}"/>
    <cellStyle name="Note 2 2 5 4 2 4" xfId="22060" xr:uid="{2D16D0BC-EFDE-4E13-B92C-59AF6526F7D0}"/>
    <cellStyle name="Note 2 2 5 4 2 5" xfId="24760" xr:uid="{92BA5015-F962-4DCB-B1BE-34FAD78F8340}"/>
    <cellStyle name="Note 2 2 5 4 3" xfId="22480" xr:uid="{B478F3FD-8059-4B11-933C-0DBA89B9E5E3}"/>
    <cellStyle name="Note 2 2 5 4 3 2" xfId="25180" xr:uid="{B77E3B12-E841-4580-B8F4-6178D1151A4E}"/>
    <cellStyle name="Note 2 2 5 4 4" xfId="23858" xr:uid="{290B9AA7-84BC-45CA-BBAC-2B48146B0ABF}"/>
    <cellStyle name="Note 2 2 5 4 4 2" xfId="26053" xr:uid="{EDD5B30C-38A4-421D-B2F0-A1CB78B6089B}"/>
    <cellStyle name="Note 2 2 5 4 5" xfId="21625" xr:uid="{B6386A49-B703-4BED-A0B1-C4FF9ABF0A91}"/>
    <cellStyle name="Note 2 2 5 5" xfId="21185" xr:uid="{00000000-0005-0000-0000-0000B3500000}"/>
    <cellStyle name="Note 2 2 5 5 2" xfId="22918" xr:uid="{AD3A4D3E-5204-4EF7-AD75-59221D6EBA3D}"/>
    <cellStyle name="Note 2 2 5 5 2 2" xfId="25618" xr:uid="{4E8868C7-7BC1-481A-A274-EB4CEF0FE4A7}"/>
    <cellStyle name="Note 2 2 5 5 3" xfId="24302" xr:uid="{FC43F99C-AD7E-41EA-B75E-76CE6A076290}"/>
    <cellStyle name="Note 2 2 5 5 3 2" xfId="26497" xr:uid="{BB5ACCF7-167B-489A-9A2B-0B6442E1D78C}"/>
    <cellStyle name="Note 2 2 5 5 4" xfId="22063" xr:uid="{9B860162-54E1-40C2-BB9C-A0340CD6480E}"/>
    <cellStyle name="Note 2 2 5 5 5" xfId="24763" xr:uid="{687BB88C-3AD7-484B-AFC4-F3E98A63FC0D}"/>
    <cellStyle name="Note 2 2 5 6" xfId="22477" xr:uid="{3669D1F6-7DAE-4CAE-92D4-4FE62DED3B5C}"/>
    <cellStyle name="Note 2 2 5 6 2" xfId="25177" xr:uid="{951E24A6-625F-4CB8-9916-E1C9C40BA063}"/>
    <cellStyle name="Note 2 2 5 7" xfId="23855" xr:uid="{AD5C7689-8976-40A8-886D-2ED9BF1009AF}"/>
    <cellStyle name="Note 2 2 5 7 2" xfId="26050" xr:uid="{F96F8FFC-ECF9-4766-A0E4-91BFA81A31F9}"/>
    <cellStyle name="Note 2 2 5 8" xfId="21622" xr:uid="{E7F8FC8A-BB86-4593-83EE-2658C187086D}"/>
    <cellStyle name="Note 2 2 6" xfId="20430" xr:uid="{00000000-0005-0000-0000-0000B4500000}"/>
    <cellStyle name="Note 2 2 6 2" xfId="21181" xr:uid="{00000000-0005-0000-0000-0000B5500000}"/>
    <cellStyle name="Note 2 2 6 2 2" xfId="22914" xr:uid="{AD51FFDE-0A15-4A23-A1FC-75DAD1CB0A74}"/>
    <cellStyle name="Note 2 2 6 2 2 2" xfId="25614" xr:uid="{342014C4-063A-468E-85A6-ED1B47CF1A87}"/>
    <cellStyle name="Note 2 2 6 2 3" xfId="24298" xr:uid="{408FB3C2-ACAC-4825-9D5B-D92503DBD130}"/>
    <cellStyle name="Note 2 2 6 2 3 2" xfId="26493" xr:uid="{51861299-92E1-4666-BD5B-597D0F6EA67F}"/>
    <cellStyle name="Note 2 2 6 2 4" xfId="22059" xr:uid="{57128497-AE6E-442D-9A3D-0B68D5678DEB}"/>
    <cellStyle name="Note 2 2 6 2 5" xfId="24759" xr:uid="{FABE868D-A9D7-4FB1-B2B3-9BAE25B92C41}"/>
    <cellStyle name="Note 2 2 6 3" xfId="22481" xr:uid="{7C258225-DEB7-4F12-9B5E-485062A2119A}"/>
    <cellStyle name="Note 2 2 6 3 2" xfId="25181" xr:uid="{AB04D71F-306C-4CD9-BDD5-4643219085BB}"/>
    <cellStyle name="Note 2 2 6 4" xfId="23859" xr:uid="{45CCED38-F5BB-425B-8153-96568D897925}"/>
    <cellStyle name="Note 2 2 6 4 2" xfId="26054" xr:uid="{2FEC46C4-54E2-451C-8A8B-E37872231136}"/>
    <cellStyle name="Note 2 2 6 5" xfId="21626" xr:uid="{F2638B1D-0C9E-458A-9913-F5A929192DA1}"/>
    <cellStyle name="Note 2 2 7" xfId="20431" xr:uid="{00000000-0005-0000-0000-0000B6500000}"/>
    <cellStyle name="Note 2 2 7 2" xfId="21180" xr:uid="{00000000-0005-0000-0000-0000B7500000}"/>
    <cellStyle name="Note 2 2 7 2 2" xfId="22913" xr:uid="{D85A7A8F-CDF2-4438-926B-6B9264533188}"/>
    <cellStyle name="Note 2 2 7 2 2 2" xfId="25613" xr:uid="{E4461A89-3EAE-433D-9553-457B9573A58C}"/>
    <cellStyle name="Note 2 2 7 2 3" xfId="24297" xr:uid="{B557B162-65F4-4260-B04B-A6F5267A7D89}"/>
    <cellStyle name="Note 2 2 7 2 3 2" xfId="26492" xr:uid="{D340C0A7-8FDA-46BE-A155-B108C223EA1C}"/>
    <cellStyle name="Note 2 2 7 2 4" xfId="22058" xr:uid="{2F6161A3-4989-4407-8D85-16329C604BD9}"/>
    <cellStyle name="Note 2 2 7 2 5" xfId="24758" xr:uid="{6D0AAAC1-5D2D-4F4D-B0D1-350E7B6292E6}"/>
    <cellStyle name="Note 2 2 7 3" xfId="22482" xr:uid="{2EA9E8AE-07E2-4279-B31E-440248D64D80}"/>
    <cellStyle name="Note 2 2 7 3 2" xfId="25182" xr:uid="{08D53AD8-633C-4B52-A3C7-3F00ED8CD52F}"/>
    <cellStyle name="Note 2 2 7 4" xfId="23860" xr:uid="{F0B4BDD3-370B-4015-83FE-CC10D2A23EDF}"/>
    <cellStyle name="Note 2 2 7 4 2" xfId="26055" xr:uid="{93E25EFA-3D88-414A-BC11-C0C3905DCF74}"/>
    <cellStyle name="Note 2 2 7 5" xfId="21627" xr:uid="{FB7CEF33-B5A9-4422-ADE4-1849DEC1E525}"/>
    <cellStyle name="Note 2 2 8" xfId="20432" xr:uid="{00000000-0005-0000-0000-0000B8500000}"/>
    <cellStyle name="Note 2 2 8 2" xfId="21179" xr:uid="{00000000-0005-0000-0000-0000B9500000}"/>
    <cellStyle name="Note 2 2 8 2 2" xfId="22912" xr:uid="{51219A60-572B-494A-8D9F-F266447EA498}"/>
    <cellStyle name="Note 2 2 8 2 2 2" xfId="25612" xr:uid="{EC2D0067-1A94-4E11-BE08-E73A8DAAEFC8}"/>
    <cellStyle name="Note 2 2 8 2 3" xfId="24296" xr:uid="{F1C66CBD-446D-4F34-9D02-53C979B2C115}"/>
    <cellStyle name="Note 2 2 8 2 3 2" xfId="26491" xr:uid="{0DD5293F-B193-4832-A6B8-73D3F0A13903}"/>
    <cellStyle name="Note 2 2 8 2 4" xfId="22057" xr:uid="{D94FC3DD-48D1-4D7C-BCBF-0D3201025C75}"/>
    <cellStyle name="Note 2 2 8 2 5" xfId="24757" xr:uid="{1855D9F7-6E49-48B2-8FF4-6F5FCFF32CC9}"/>
    <cellStyle name="Note 2 2 8 3" xfId="22483" xr:uid="{7F50EF60-A1A7-48ED-828C-3101EC187CBB}"/>
    <cellStyle name="Note 2 2 8 3 2" xfId="25183" xr:uid="{C9CCEB32-D108-4A49-97A5-5D4D0B87C254}"/>
    <cellStyle name="Note 2 2 8 4" xfId="23861" xr:uid="{CD4FDBB5-A351-480B-A858-89CB9C6AA211}"/>
    <cellStyle name="Note 2 2 8 4 2" xfId="26056" xr:uid="{68151F84-A9D2-4438-BBAF-A877003EA5EF}"/>
    <cellStyle name="Note 2 2 8 5" xfId="21628" xr:uid="{74E38756-0B9A-4C3D-83D8-D44A112C68A9}"/>
    <cellStyle name="Note 2 2 9" xfId="20433" xr:uid="{00000000-0005-0000-0000-0000BA500000}"/>
    <cellStyle name="Note 2 2 9 2" xfId="21178" xr:uid="{00000000-0005-0000-0000-0000BB500000}"/>
    <cellStyle name="Note 2 2 9 2 2" xfId="22911" xr:uid="{9814FD0A-2CF9-4E12-A094-8F91DB9CF477}"/>
    <cellStyle name="Note 2 2 9 2 2 2" xfId="25611" xr:uid="{FFCF56B3-58C9-4427-86DB-81B77BA99D04}"/>
    <cellStyle name="Note 2 2 9 2 3" xfId="24295" xr:uid="{26557FC8-ED5E-4D1B-8AF1-781BA8C24EA2}"/>
    <cellStyle name="Note 2 2 9 2 3 2" xfId="26490" xr:uid="{1C5A90CE-D3B6-419B-9700-5C2F24F155E1}"/>
    <cellStyle name="Note 2 2 9 2 4" xfId="22056" xr:uid="{8758FE4C-84BD-48EB-99B8-8F12FC864A8D}"/>
    <cellStyle name="Note 2 2 9 2 5" xfId="24756" xr:uid="{38EB0E85-C9E6-4256-92D3-7B81D7D370F9}"/>
    <cellStyle name="Note 2 2 9 3" xfId="22484" xr:uid="{6A6633CA-DCD5-479C-AD2D-B711DC9E5906}"/>
    <cellStyle name="Note 2 2 9 3 2" xfId="25184" xr:uid="{8A4637D0-FE9C-4A73-9F6C-27B52EC52FB7}"/>
    <cellStyle name="Note 2 2 9 4" xfId="23862" xr:uid="{CEB45429-8B44-4F7E-BC8B-04FA7A4CBAA6}"/>
    <cellStyle name="Note 2 2 9 4 2" xfId="26057" xr:uid="{F53DE53C-5710-4815-802B-E05DE440408D}"/>
    <cellStyle name="Note 2 2 9 5" xfId="21629" xr:uid="{61983422-3F87-4AE8-B792-EA58BF79E0D0}"/>
    <cellStyle name="Note 2 20" xfId="23818" xr:uid="{DE5EB659-216F-43BC-94EE-18A6EB6454E2}"/>
    <cellStyle name="Note 2 20 2" xfId="26013" xr:uid="{B7BA64C7-C155-4382-A638-765D1B60378F}"/>
    <cellStyle name="Note 2 21" xfId="21585" xr:uid="{36AD9186-D1DB-47E2-BF00-A41587E6CC8B}"/>
    <cellStyle name="Note 2 3" xfId="20434" xr:uid="{00000000-0005-0000-0000-0000BC500000}"/>
    <cellStyle name="Note 2 3 2" xfId="20435" xr:uid="{00000000-0005-0000-0000-0000BD500000}"/>
    <cellStyle name="Note 2 3 2 2" xfId="21177" xr:uid="{00000000-0005-0000-0000-0000BE500000}"/>
    <cellStyle name="Note 2 3 2 2 2" xfId="22910" xr:uid="{36B2A93F-7444-402E-A94E-45813D3B74C2}"/>
    <cellStyle name="Note 2 3 2 2 2 2" xfId="25610" xr:uid="{405D334C-30A3-4258-A494-49B000E2BFE8}"/>
    <cellStyle name="Note 2 3 2 2 3" xfId="24294" xr:uid="{00E88E68-A6CF-4AC7-B6DB-B643EEB52EBC}"/>
    <cellStyle name="Note 2 3 2 2 3 2" xfId="26489" xr:uid="{4147E6BE-BE08-40F0-8662-CCA0A5C30E97}"/>
    <cellStyle name="Note 2 3 2 2 4" xfId="22055" xr:uid="{56639E9A-223C-4F8C-B0BE-1354B2854114}"/>
    <cellStyle name="Note 2 3 2 2 5" xfId="24755" xr:uid="{66772DA8-F5E6-46B9-BB98-78B0AF6A126F}"/>
    <cellStyle name="Note 2 3 2 3" xfId="22485" xr:uid="{6795C475-1297-433E-9BCD-8CF85D7F2E4D}"/>
    <cellStyle name="Note 2 3 2 3 2" xfId="25185" xr:uid="{0266720E-FF81-4C52-8C93-9A9BA6DEB1C8}"/>
    <cellStyle name="Note 2 3 2 4" xfId="23863" xr:uid="{7B2A0F90-32E4-4B22-983B-877548CBD6C0}"/>
    <cellStyle name="Note 2 3 2 4 2" xfId="26058" xr:uid="{00EC28FA-1EA1-454B-9B3F-EB6D5D2FCF38}"/>
    <cellStyle name="Note 2 3 2 5" xfId="21630" xr:uid="{CAE06D69-DFAC-4D6E-9CCD-3C7BE64E9BD6}"/>
    <cellStyle name="Note 2 3 3" xfId="20436" xr:uid="{00000000-0005-0000-0000-0000BF500000}"/>
    <cellStyle name="Note 2 3 3 2" xfId="21176" xr:uid="{00000000-0005-0000-0000-0000C0500000}"/>
    <cellStyle name="Note 2 3 3 2 2" xfId="22909" xr:uid="{0883BEB9-F2CB-4484-A327-7A97AC04BB59}"/>
    <cellStyle name="Note 2 3 3 2 2 2" xfId="25609" xr:uid="{F89D1161-C783-455C-A390-2AA910C5A301}"/>
    <cellStyle name="Note 2 3 3 2 3" xfId="24293" xr:uid="{6548562C-7168-4BA3-BF35-8E3B7F841C00}"/>
    <cellStyle name="Note 2 3 3 2 3 2" xfId="26488" xr:uid="{7563DBB2-F23D-491E-97BB-60BC32199912}"/>
    <cellStyle name="Note 2 3 3 2 4" xfId="22054" xr:uid="{B9B15C88-9626-4A98-9A28-232E8D1E1EC8}"/>
    <cellStyle name="Note 2 3 3 2 5" xfId="24754" xr:uid="{FE6146BF-DB45-45D0-95C8-B7D3E891BF43}"/>
    <cellStyle name="Note 2 3 3 3" xfId="22486" xr:uid="{DA4A43FA-745E-4924-8C3A-3E43F3FF8B0E}"/>
    <cellStyle name="Note 2 3 3 3 2" xfId="25186" xr:uid="{73D9F8ED-BA10-4BE5-BB3E-BB1AB8B19C6D}"/>
    <cellStyle name="Note 2 3 3 4" xfId="23864" xr:uid="{935839E1-9D54-4788-B5AC-CD6A764C75E0}"/>
    <cellStyle name="Note 2 3 3 4 2" xfId="26059" xr:uid="{C4CE7EB5-81A3-4387-9623-D904BBC69B51}"/>
    <cellStyle name="Note 2 3 3 5" xfId="21631" xr:uid="{5F9A8ABB-F936-4B83-A246-315A21DDA7B5}"/>
    <cellStyle name="Note 2 3 4" xfId="20437" xr:uid="{00000000-0005-0000-0000-0000C1500000}"/>
    <cellStyle name="Note 2 3 4 2" xfId="21175" xr:uid="{00000000-0005-0000-0000-0000C2500000}"/>
    <cellStyle name="Note 2 3 4 2 2" xfId="22908" xr:uid="{80A13716-5CC7-4CC6-BE13-2F1E06205F2F}"/>
    <cellStyle name="Note 2 3 4 2 2 2" xfId="25608" xr:uid="{E13094C4-BD93-4727-A008-E05FCBDC99D6}"/>
    <cellStyle name="Note 2 3 4 2 3" xfId="24292" xr:uid="{5F49694F-BA7F-42A7-8C3B-6528BE223ACE}"/>
    <cellStyle name="Note 2 3 4 2 3 2" xfId="26487" xr:uid="{AD3573DE-9B76-4302-83A1-081E05013F68}"/>
    <cellStyle name="Note 2 3 4 2 4" xfId="22053" xr:uid="{789FD1EF-42D4-484A-AAAB-A34F2402D4C7}"/>
    <cellStyle name="Note 2 3 4 2 5" xfId="24753" xr:uid="{708972A0-0B9B-4468-8867-2300A3184F42}"/>
    <cellStyle name="Note 2 3 4 3" xfId="22487" xr:uid="{4AC992BF-EFDD-4926-A65F-241413EB9E4F}"/>
    <cellStyle name="Note 2 3 4 3 2" xfId="25187" xr:uid="{9FAC01DB-41B9-4486-BC81-A0D7D51604CF}"/>
    <cellStyle name="Note 2 3 4 4" xfId="23865" xr:uid="{7CF1E1FD-5775-42DD-9C19-703D8C4232FC}"/>
    <cellStyle name="Note 2 3 4 4 2" xfId="26060" xr:uid="{E5D0FBF4-31E7-48C6-89EC-C2A7C949E186}"/>
    <cellStyle name="Note 2 3 4 5" xfId="21632" xr:uid="{E6310060-5698-4122-8205-EE8831FC8FE0}"/>
    <cellStyle name="Note 2 3 5" xfId="20438" xr:uid="{00000000-0005-0000-0000-0000C3500000}"/>
    <cellStyle name="Note 2 3 5 2" xfId="21174" xr:uid="{00000000-0005-0000-0000-0000C4500000}"/>
    <cellStyle name="Note 2 3 5 2 2" xfId="22907" xr:uid="{DCD90DE6-A216-4415-B8EF-7F72E26F7C51}"/>
    <cellStyle name="Note 2 3 5 2 2 2" xfId="25607" xr:uid="{F936CC1C-1B8A-4591-BA8B-4BC5C2848D9D}"/>
    <cellStyle name="Note 2 3 5 2 3" xfId="24291" xr:uid="{0A253BA1-C941-4D96-931C-430BDB47DF52}"/>
    <cellStyle name="Note 2 3 5 2 3 2" xfId="26486" xr:uid="{59E914D7-548A-49F7-B78C-E023F748FC1E}"/>
    <cellStyle name="Note 2 3 5 2 4" xfId="22052" xr:uid="{7EEF301E-C47C-4F81-856F-3A630B5A89C2}"/>
    <cellStyle name="Note 2 3 5 2 5" xfId="24752" xr:uid="{D05156AC-4D32-4D6C-87CC-64CAFC8C012F}"/>
    <cellStyle name="Note 2 3 5 3" xfId="22488" xr:uid="{144872DF-DB75-4136-8B69-B7082C4B6018}"/>
    <cellStyle name="Note 2 3 5 3 2" xfId="25188" xr:uid="{66E3A90A-CEB1-451B-BE4D-F4BC9787B3A7}"/>
    <cellStyle name="Note 2 3 5 4" xfId="23866" xr:uid="{850BB8BC-2AF4-48F4-972B-1D0901F3D50E}"/>
    <cellStyle name="Note 2 3 5 4 2" xfId="26061" xr:uid="{4C24C3C4-1BAE-4859-8E51-171E3E13F461}"/>
    <cellStyle name="Note 2 3 5 5" xfId="21633" xr:uid="{1823AA29-84C8-4CDD-9223-1008EDD9FAE4}"/>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2 2 2 2" xfId="22906" xr:uid="{2A14ADE6-62C7-4F8F-8749-DDCE6D096F58}"/>
    <cellStyle name="Note 2 4 2 2 2 2 2" xfId="25606" xr:uid="{9A837FE7-00AF-40F2-B122-7F47740018CF}"/>
    <cellStyle name="Note 2 4 2 2 2 3" xfId="24290" xr:uid="{009461C2-DE06-4E58-A172-E9899C9EB69B}"/>
    <cellStyle name="Note 2 4 2 2 2 3 2" xfId="26485" xr:uid="{1FAD4011-31D9-4728-BBF8-97BE7A6877E1}"/>
    <cellStyle name="Note 2 4 2 2 2 4" xfId="22051" xr:uid="{49ABDA66-3E38-4E42-8050-0C5B79F2CF66}"/>
    <cellStyle name="Note 2 4 2 2 2 5" xfId="24751" xr:uid="{1FB73B6D-0C81-48AF-8F65-0F898F5D046D}"/>
    <cellStyle name="Note 2 4 2 2 3" xfId="22489" xr:uid="{CCDDE05C-2810-43A2-A920-EBE4C09FA8D4}"/>
    <cellStyle name="Note 2 4 2 2 3 2" xfId="25189" xr:uid="{1EB6EF46-5F78-4B58-B9B4-28F3AFE3C8B3}"/>
    <cellStyle name="Note 2 4 2 2 4" xfId="23867" xr:uid="{46EEF59F-A984-496C-9887-BAEF6F3F366A}"/>
    <cellStyle name="Note 2 4 2 2 4 2" xfId="26062" xr:uid="{34FAA2B3-1830-454C-968D-DE624D78EF58}"/>
    <cellStyle name="Note 2 4 2 2 5" xfId="21634" xr:uid="{08B09AA1-5747-417A-800F-B5DA12AD44B4}"/>
    <cellStyle name="Note 2 4 3" xfId="20442" xr:uid="{00000000-0005-0000-0000-0000C9500000}"/>
    <cellStyle name="Note 2 4 3 2" xfId="20443" xr:uid="{00000000-0005-0000-0000-0000CA500000}"/>
    <cellStyle name="Note 2 4 3 2 2" xfId="21172" xr:uid="{00000000-0005-0000-0000-0000CB500000}"/>
    <cellStyle name="Note 2 4 3 2 2 2" xfId="22905" xr:uid="{3080E5BE-D724-4AE8-8E4A-FEB4074603E0}"/>
    <cellStyle name="Note 2 4 3 2 2 2 2" xfId="25605" xr:uid="{ADC2C452-051F-4C71-AA50-89C5EAA66AE2}"/>
    <cellStyle name="Note 2 4 3 2 2 3" xfId="24289" xr:uid="{FE70965B-BEED-4FC4-A5B1-58CD4F2D0FB9}"/>
    <cellStyle name="Note 2 4 3 2 2 3 2" xfId="26484" xr:uid="{48C2E379-6628-4904-B964-3906465DFF72}"/>
    <cellStyle name="Note 2 4 3 2 2 4" xfId="22050" xr:uid="{8335FAF4-E6C2-4623-B6AE-3A36013CA853}"/>
    <cellStyle name="Note 2 4 3 2 2 5" xfId="24750" xr:uid="{90EA3252-4445-4F1D-932D-CE0B5C7CDAA4}"/>
    <cellStyle name="Note 2 4 3 2 3" xfId="22490" xr:uid="{74E82946-4257-4C6B-A28C-41E6CF591A39}"/>
    <cellStyle name="Note 2 4 3 2 3 2" xfId="25190" xr:uid="{1FA92F69-F788-46CC-ACD9-F1480B0A0D0A}"/>
    <cellStyle name="Note 2 4 3 2 4" xfId="23868" xr:uid="{89BA9805-5AD7-41FB-BBD0-2CF73D3562E5}"/>
    <cellStyle name="Note 2 4 3 2 4 2" xfId="26063" xr:uid="{E2FEC7BD-4BB4-4C4B-ACFC-655F4E88214C}"/>
    <cellStyle name="Note 2 4 3 2 5" xfId="21635" xr:uid="{C56E381F-FEBB-495B-A480-1E9FF23DEC8D}"/>
    <cellStyle name="Note 2 4 4" xfId="20444" xr:uid="{00000000-0005-0000-0000-0000CC500000}"/>
    <cellStyle name="Note 2 4 4 2" xfId="20445" xr:uid="{00000000-0005-0000-0000-0000CD500000}"/>
    <cellStyle name="Note 2 4 4 2 2" xfId="21171" xr:uid="{00000000-0005-0000-0000-0000CE500000}"/>
    <cellStyle name="Note 2 4 4 2 2 2" xfId="22904" xr:uid="{739C002E-78B1-42CE-8690-ACF669653B98}"/>
    <cellStyle name="Note 2 4 4 2 2 2 2" xfId="25604" xr:uid="{06407725-5E04-4262-9BE9-8817DF0B4D04}"/>
    <cellStyle name="Note 2 4 4 2 2 3" xfId="24288" xr:uid="{240A988B-2B22-4CA5-B639-43680EC4E1C7}"/>
    <cellStyle name="Note 2 4 4 2 2 3 2" xfId="26483" xr:uid="{4AFF53EF-709D-4C6F-A3DC-8928E5C6DA20}"/>
    <cellStyle name="Note 2 4 4 2 2 4" xfId="22049" xr:uid="{3A749D1F-810A-4E98-A49B-1B5A798AC13D}"/>
    <cellStyle name="Note 2 4 4 2 2 5" xfId="24749" xr:uid="{F78BD70A-0F53-46DD-8A5E-37E7672F80B3}"/>
    <cellStyle name="Note 2 4 4 2 3" xfId="22491" xr:uid="{3E343C0D-7771-4ADE-A85C-16BBA795563A}"/>
    <cellStyle name="Note 2 4 4 2 3 2" xfId="25191" xr:uid="{977E0795-49FB-445E-81ED-0EF9AE4BBDFE}"/>
    <cellStyle name="Note 2 4 4 2 4" xfId="23869" xr:uid="{7D8ECB1A-CD11-411A-A1A2-FB64D6174DEB}"/>
    <cellStyle name="Note 2 4 4 2 4 2" xfId="26064" xr:uid="{876A33A8-4493-4D91-A02F-18AE4A5533BC}"/>
    <cellStyle name="Note 2 4 4 2 5" xfId="21636" xr:uid="{F115D749-9E86-4FF7-B07E-0F7D1214DB42}"/>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4 7 2 2" xfId="22903" xr:uid="{4AA4DEE6-24FD-4E1C-A749-4BB38389778E}"/>
    <cellStyle name="Note 2 4 7 2 2 2" xfId="25603" xr:uid="{939321DE-80AB-4FA9-98CF-31BDE0795E43}"/>
    <cellStyle name="Note 2 4 7 2 3" xfId="24287" xr:uid="{C41EB452-8CCB-4C7E-8E5C-ECD3F96AE75E}"/>
    <cellStyle name="Note 2 4 7 2 3 2" xfId="26482" xr:uid="{73B97C7C-91D4-4A89-B7FC-D8783F960B00}"/>
    <cellStyle name="Note 2 4 7 2 4" xfId="22048" xr:uid="{354DE7FB-8910-417B-A354-CA9EFFC9EE46}"/>
    <cellStyle name="Note 2 4 7 2 5" xfId="24748" xr:uid="{913ADA1B-A355-4D1E-B293-9BA997D82BE7}"/>
    <cellStyle name="Note 2 4 7 3" xfId="22492" xr:uid="{C8E34774-25C7-4481-B425-6B52DFB1D8C6}"/>
    <cellStyle name="Note 2 4 7 3 2" xfId="25192" xr:uid="{0A278473-0BDF-4327-AE6E-4DD53AA01CF5}"/>
    <cellStyle name="Note 2 4 7 4" xfId="23870" xr:uid="{50A64FCB-3E53-4507-A742-02A1851645B7}"/>
    <cellStyle name="Note 2 4 7 4 2" xfId="26065" xr:uid="{1A9EC13C-193F-416B-ABDC-BA8F673E41A6}"/>
    <cellStyle name="Note 2 4 7 5" xfId="21637" xr:uid="{AE80528E-AD6D-4E30-BBFA-3A654C7C8AAC}"/>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2 2 2 2" xfId="22902" xr:uid="{4C6EE15D-7512-4479-BF51-17AB8E3F1C6F}"/>
    <cellStyle name="Note 2 5 2 2 2 2 2" xfId="25602" xr:uid="{6E599FC4-7EC3-447D-A177-CD83F8BC5391}"/>
    <cellStyle name="Note 2 5 2 2 2 3" xfId="24286" xr:uid="{EFEFB987-435E-4A44-ACD6-663F840D1B66}"/>
    <cellStyle name="Note 2 5 2 2 2 3 2" xfId="26481" xr:uid="{37AA3EF7-2FF3-4F51-A101-C3B9E53E28EE}"/>
    <cellStyle name="Note 2 5 2 2 2 4" xfId="22047" xr:uid="{2D5AEDA6-FC02-400F-BC05-932784D6ECD2}"/>
    <cellStyle name="Note 2 5 2 2 2 5" xfId="24747" xr:uid="{0BC574FB-B1BC-4E71-B67D-369662FCB084}"/>
    <cellStyle name="Note 2 5 2 2 3" xfId="22493" xr:uid="{DF62297A-CD2D-4901-8363-AEF6F26FC25B}"/>
    <cellStyle name="Note 2 5 2 2 3 2" xfId="25193" xr:uid="{22BCFEDA-F5AC-4E8E-9F51-66235B25F463}"/>
    <cellStyle name="Note 2 5 2 2 4" xfId="23871" xr:uid="{E1585BF6-8C17-4F95-B4A8-833A8F15163B}"/>
    <cellStyle name="Note 2 5 2 2 4 2" xfId="26066" xr:uid="{15C4A884-8D3D-4F5E-8757-A49EF1F54656}"/>
    <cellStyle name="Note 2 5 2 2 5" xfId="21638" xr:uid="{9441981E-E538-403D-9BD9-F314F9801072}"/>
    <cellStyle name="Note 2 5 3" xfId="20452" xr:uid="{00000000-0005-0000-0000-0000D7500000}"/>
    <cellStyle name="Note 2 5 3 2" xfId="20453" xr:uid="{00000000-0005-0000-0000-0000D8500000}"/>
    <cellStyle name="Note 2 5 3 2 2" xfId="21168" xr:uid="{00000000-0005-0000-0000-0000D9500000}"/>
    <cellStyle name="Note 2 5 3 2 2 2" xfId="22901" xr:uid="{C06A0647-5D10-4947-AAAA-43ADCCDD734E}"/>
    <cellStyle name="Note 2 5 3 2 2 2 2" xfId="25601" xr:uid="{E292BCFE-67CE-4CED-85CE-42FE463B12F7}"/>
    <cellStyle name="Note 2 5 3 2 2 3" xfId="24285" xr:uid="{EB0FFF10-9C63-4DB8-AFDA-2A0F8E381255}"/>
    <cellStyle name="Note 2 5 3 2 2 3 2" xfId="26480" xr:uid="{4B7D923E-F061-4746-BD13-BF1419BB1FBC}"/>
    <cellStyle name="Note 2 5 3 2 2 4" xfId="22046" xr:uid="{6D37C6C6-A9B9-42DF-BD0C-98E4BC0E2C39}"/>
    <cellStyle name="Note 2 5 3 2 2 5" xfId="24746" xr:uid="{414EA8DB-0213-4110-93C5-826B1E8C2ACB}"/>
    <cellStyle name="Note 2 5 3 2 3" xfId="22494" xr:uid="{1EE40FB0-2403-41B7-A930-D2724B6641DD}"/>
    <cellStyle name="Note 2 5 3 2 3 2" xfId="25194" xr:uid="{9AA00A90-BBAD-4EFA-8D83-E0395C2EB3C2}"/>
    <cellStyle name="Note 2 5 3 2 4" xfId="23872" xr:uid="{BD184E79-9C16-4D37-BADF-F2627556CB45}"/>
    <cellStyle name="Note 2 5 3 2 4 2" xfId="26067" xr:uid="{DA42AAEC-4CBF-43B5-B2A6-5453D96D4ECE}"/>
    <cellStyle name="Note 2 5 3 2 5" xfId="21639" xr:uid="{7BB9E255-4E70-4BCF-997D-B06801CBC249}"/>
    <cellStyle name="Note 2 5 4" xfId="20454" xr:uid="{00000000-0005-0000-0000-0000DA500000}"/>
    <cellStyle name="Note 2 5 4 2" xfId="20455" xr:uid="{00000000-0005-0000-0000-0000DB500000}"/>
    <cellStyle name="Note 2 5 4 2 2" xfId="21167" xr:uid="{00000000-0005-0000-0000-0000DC500000}"/>
    <cellStyle name="Note 2 5 4 2 2 2" xfId="22900" xr:uid="{FCCE4FEC-1F41-4732-997A-415CBFECA02D}"/>
    <cellStyle name="Note 2 5 4 2 2 2 2" xfId="25600" xr:uid="{AC65DA52-F0C9-4BB8-A8B1-FA9C3BA7D29F}"/>
    <cellStyle name="Note 2 5 4 2 2 3" xfId="24284" xr:uid="{FF949CDA-6E81-4A3A-B415-C20CCEBF4113}"/>
    <cellStyle name="Note 2 5 4 2 2 3 2" xfId="26479" xr:uid="{DC934B6B-B394-4044-B6AF-45BE7A9057C4}"/>
    <cellStyle name="Note 2 5 4 2 2 4" xfId="22045" xr:uid="{E4A2D634-269A-45B5-8326-A34A6B66CC40}"/>
    <cellStyle name="Note 2 5 4 2 2 5" xfId="24745" xr:uid="{4D9A4AE6-0815-41EF-A372-7AB7374AA849}"/>
    <cellStyle name="Note 2 5 4 2 3" xfId="22495" xr:uid="{926ACF69-331A-4354-9994-4AA4B6DB0071}"/>
    <cellStyle name="Note 2 5 4 2 3 2" xfId="25195" xr:uid="{C28895A8-8A2C-4DC2-8BF6-FCE09C4E9994}"/>
    <cellStyle name="Note 2 5 4 2 4" xfId="23873" xr:uid="{591F76A9-16BD-4F25-81AE-6D6B7843056D}"/>
    <cellStyle name="Note 2 5 4 2 4 2" xfId="26068" xr:uid="{D62CAAF8-D15B-415A-AE81-14302A60D129}"/>
    <cellStyle name="Note 2 5 4 2 5" xfId="21640" xr:uid="{2B62EEA0-D847-45FF-A37C-024731422FB5}"/>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5 7 2 2" xfId="22899" xr:uid="{14EA7D96-2C9F-4357-B918-32469A4D5747}"/>
    <cellStyle name="Note 2 5 7 2 2 2" xfId="25599" xr:uid="{5A735F46-5EEA-4A97-8D86-1213A01DE1F2}"/>
    <cellStyle name="Note 2 5 7 2 3" xfId="24283" xr:uid="{6635BCC7-B9C2-414E-A40E-56D4D836CA48}"/>
    <cellStyle name="Note 2 5 7 2 3 2" xfId="26478" xr:uid="{613BCCDC-BCCF-4DFA-AE99-CBFD977181B9}"/>
    <cellStyle name="Note 2 5 7 2 4" xfId="22044" xr:uid="{C8E0A2F7-26B5-4E6D-933C-58938DD9CD28}"/>
    <cellStyle name="Note 2 5 7 2 5" xfId="24744" xr:uid="{61EE6152-421B-42EC-8C6F-88AF500A6EE8}"/>
    <cellStyle name="Note 2 5 7 3" xfId="22496" xr:uid="{C2713E39-F625-4042-BA9B-426F06EBEBC0}"/>
    <cellStyle name="Note 2 5 7 3 2" xfId="25196" xr:uid="{FD6137AC-AFD7-484A-8D97-6FB2912FEFAE}"/>
    <cellStyle name="Note 2 5 7 4" xfId="23874" xr:uid="{B3BE2D23-83BE-4A8B-AE8A-39A1B1FD6BD9}"/>
    <cellStyle name="Note 2 5 7 4 2" xfId="26069" xr:uid="{0F5B7EFA-4A4E-48F3-95BF-4485AD0FE97E}"/>
    <cellStyle name="Note 2 5 7 5" xfId="21641" xr:uid="{3057B17F-3F8B-4999-8576-B95DAF0F7743}"/>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2 2 2 2" xfId="22898" xr:uid="{84A4D616-1AD5-48C0-978D-45F1E73B3313}"/>
    <cellStyle name="Note 2 6 2 2 2 2 2" xfId="25598" xr:uid="{241DB6EB-F6A4-4D71-97A1-0422FB82162A}"/>
    <cellStyle name="Note 2 6 2 2 2 3" xfId="24282" xr:uid="{62459016-653E-4FE6-8DC1-C602E0FB9DEF}"/>
    <cellStyle name="Note 2 6 2 2 2 3 2" xfId="26477" xr:uid="{9F62B732-CD4F-4802-A871-4E4794CB3871}"/>
    <cellStyle name="Note 2 6 2 2 2 4" xfId="22043" xr:uid="{2D66C116-A112-44C5-91E3-6216BC26A177}"/>
    <cellStyle name="Note 2 6 2 2 2 5" xfId="24743" xr:uid="{2A49233E-BFF3-4788-B954-1958E93BB151}"/>
    <cellStyle name="Note 2 6 2 2 3" xfId="22497" xr:uid="{81366D6E-3804-43C8-92F0-C13C62DFD68B}"/>
    <cellStyle name="Note 2 6 2 2 3 2" xfId="25197" xr:uid="{83DCEC30-5F39-488D-BEC9-4854F540BBD6}"/>
    <cellStyle name="Note 2 6 2 2 4" xfId="23875" xr:uid="{4859FE03-4A6D-4814-85E0-7272C7062E53}"/>
    <cellStyle name="Note 2 6 2 2 4 2" xfId="26070" xr:uid="{3E4E8A15-7910-403A-B723-EE04B066550A}"/>
    <cellStyle name="Note 2 6 2 2 5" xfId="21642" xr:uid="{D3581D8D-7D40-49F7-9BFC-F97D7ADBCA70}"/>
    <cellStyle name="Note 2 6 3" xfId="20462" xr:uid="{00000000-0005-0000-0000-0000E5500000}"/>
    <cellStyle name="Note 2 6 3 2" xfId="20463" xr:uid="{00000000-0005-0000-0000-0000E6500000}"/>
    <cellStyle name="Note 2 6 3 2 2" xfId="21164" xr:uid="{00000000-0005-0000-0000-0000E7500000}"/>
    <cellStyle name="Note 2 6 3 2 2 2" xfId="22897" xr:uid="{8CAFB459-DAE8-46B3-8C69-0CDE52F150D8}"/>
    <cellStyle name="Note 2 6 3 2 2 2 2" xfId="25597" xr:uid="{76058547-2E76-40D5-A729-0D1449F18EFD}"/>
    <cellStyle name="Note 2 6 3 2 2 3" xfId="24281" xr:uid="{73712BC2-9F1E-47FB-8AEE-4232A7927A30}"/>
    <cellStyle name="Note 2 6 3 2 2 3 2" xfId="26476" xr:uid="{DBE8AFE3-19CD-4A10-B6DB-63FFDBED893C}"/>
    <cellStyle name="Note 2 6 3 2 2 4" xfId="22042" xr:uid="{B8A8D7F9-522A-4E53-9235-A9872A8FE799}"/>
    <cellStyle name="Note 2 6 3 2 2 5" xfId="24742" xr:uid="{5A0FEDD4-2728-40BF-B6C7-6D6B1F70ACCE}"/>
    <cellStyle name="Note 2 6 3 2 3" xfId="22498" xr:uid="{54BC5406-4189-4A63-8BE2-EA29294EBBCE}"/>
    <cellStyle name="Note 2 6 3 2 3 2" xfId="25198" xr:uid="{42D6E943-C602-4C37-BF7D-BBAC291AFC14}"/>
    <cellStyle name="Note 2 6 3 2 4" xfId="23876" xr:uid="{F014F4A0-B09A-4D20-A2BA-E5E830A8E0A8}"/>
    <cellStyle name="Note 2 6 3 2 4 2" xfId="26071" xr:uid="{67173536-5B5A-40F1-8EE2-13BC378DBB74}"/>
    <cellStyle name="Note 2 6 3 2 5" xfId="21643" xr:uid="{CBD2F703-C4FC-4FBC-99CE-B0FCD0748433}"/>
    <cellStyle name="Note 2 6 4" xfId="20464" xr:uid="{00000000-0005-0000-0000-0000E8500000}"/>
    <cellStyle name="Note 2 6 4 2" xfId="20465" xr:uid="{00000000-0005-0000-0000-0000E9500000}"/>
    <cellStyle name="Note 2 6 4 2 2" xfId="21163" xr:uid="{00000000-0005-0000-0000-0000EA500000}"/>
    <cellStyle name="Note 2 6 4 2 2 2" xfId="22896" xr:uid="{FE6D032E-C633-4D5C-822B-2E1E4BFE2370}"/>
    <cellStyle name="Note 2 6 4 2 2 2 2" xfId="25596" xr:uid="{C0728C29-460C-4D9F-967B-6A600B4AA7C8}"/>
    <cellStyle name="Note 2 6 4 2 2 3" xfId="24280" xr:uid="{016CDEC3-0556-4C43-8171-8C266A5D184B}"/>
    <cellStyle name="Note 2 6 4 2 2 3 2" xfId="26475" xr:uid="{41124766-CD2F-4312-88B0-81A9BE91F83F}"/>
    <cellStyle name="Note 2 6 4 2 2 4" xfId="22041" xr:uid="{7040375A-541C-4FDE-835F-51BC2EE2F0CD}"/>
    <cellStyle name="Note 2 6 4 2 2 5" xfId="24741" xr:uid="{F03B26AA-7BBB-4E9B-AF6B-3958DCA1CC5B}"/>
    <cellStyle name="Note 2 6 4 2 3" xfId="22499" xr:uid="{00930A58-14DB-4753-8566-3FF51BC013D5}"/>
    <cellStyle name="Note 2 6 4 2 3 2" xfId="25199" xr:uid="{A06E2D58-E082-4AA6-A911-B9508E72B5F1}"/>
    <cellStyle name="Note 2 6 4 2 4" xfId="23877" xr:uid="{E8BA5857-EDF7-48C7-9D50-4108751F50EC}"/>
    <cellStyle name="Note 2 6 4 2 4 2" xfId="26072" xr:uid="{57482F18-5211-4BF3-8234-0F7D84E02F5F}"/>
    <cellStyle name="Note 2 6 4 2 5" xfId="21644" xr:uid="{BFC97134-8334-4717-BB68-1BAB3B966667}"/>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6 7 2 2" xfId="22895" xr:uid="{A673F900-B785-45EC-A6A9-4DEFEB96D524}"/>
    <cellStyle name="Note 2 6 7 2 2 2" xfId="25595" xr:uid="{53784E78-241D-4874-BF18-EB4C08BB41C2}"/>
    <cellStyle name="Note 2 6 7 2 3" xfId="24279" xr:uid="{E5E8FD35-5F7A-47F5-8863-31AE52F60B41}"/>
    <cellStyle name="Note 2 6 7 2 3 2" xfId="26474" xr:uid="{F00E9CAA-95EE-4F37-88F9-5D6F6632EB2B}"/>
    <cellStyle name="Note 2 6 7 2 4" xfId="22040" xr:uid="{B120A509-A42D-4F04-953B-13A1827D4521}"/>
    <cellStyle name="Note 2 6 7 2 5" xfId="24740" xr:uid="{BB8E2EAA-A5AD-4FE1-B1A5-47D6E81984CC}"/>
    <cellStyle name="Note 2 6 7 3" xfId="22500" xr:uid="{F662C6FA-0CC8-49F0-9622-F3CCFA04A7B5}"/>
    <cellStyle name="Note 2 6 7 3 2" xfId="25200" xr:uid="{C371C8D6-3051-4EC2-B7BC-B56DE7729501}"/>
    <cellStyle name="Note 2 6 7 4" xfId="23878" xr:uid="{452E0122-0796-42B4-992C-CCDDF2FD0D6F}"/>
    <cellStyle name="Note 2 6 7 4 2" xfId="26073" xr:uid="{5E828176-3E35-48B4-9875-512A5F31B49E}"/>
    <cellStyle name="Note 2 6 7 5" xfId="21645" xr:uid="{CB28CC22-7F99-4FF6-A751-762521747E25}"/>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2 2 2 2" xfId="22894" xr:uid="{6746C4CF-29B0-40E9-8BFF-0AD46CA997CE}"/>
    <cellStyle name="Note 2 7 2 2 2 2 2" xfId="25594" xr:uid="{A5D8A60B-5068-441F-B05B-A111D91D939D}"/>
    <cellStyle name="Note 2 7 2 2 2 3" xfId="24278" xr:uid="{7DFC756C-B40A-4A77-BB58-633DE9718513}"/>
    <cellStyle name="Note 2 7 2 2 2 3 2" xfId="26473" xr:uid="{5353D9DB-5E22-4EED-81CD-369C6493DBD7}"/>
    <cellStyle name="Note 2 7 2 2 2 4" xfId="22039" xr:uid="{B040CD23-082F-4D0D-8946-953E42DB8BA5}"/>
    <cellStyle name="Note 2 7 2 2 2 5" xfId="24739" xr:uid="{B7B8AF0C-4C66-4F8A-BFC7-25DDC03C819F}"/>
    <cellStyle name="Note 2 7 2 2 3" xfId="22501" xr:uid="{5165E152-F22A-4042-98DE-BAAB8775C53A}"/>
    <cellStyle name="Note 2 7 2 2 3 2" xfId="25201" xr:uid="{C23F4FAB-EC39-474B-BA04-27F8C503BCBA}"/>
    <cellStyle name="Note 2 7 2 2 4" xfId="23879" xr:uid="{7C86A45F-7523-4299-90CB-AF6F64DDFCAD}"/>
    <cellStyle name="Note 2 7 2 2 4 2" xfId="26074" xr:uid="{53B98729-4AD4-4348-BA9C-2BF005E96F62}"/>
    <cellStyle name="Note 2 7 2 2 5" xfId="21646" xr:uid="{BEA32FAC-B4FE-43E4-9633-F028BD78E771}"/>
    <cellStyle name="Note 2 7 3" xfId="20472" xr:uid="{00000000-0005-0000-0000-0000F3500000}"/>
    <cellStyle name="Note 2 7 3 2" xfId="20473" xr:uid="{00000000-0005-0000-0000-0000F4500000}"/>
    <cellStyle name="Note 2 7 3 2 2" xfId="21160" xr:uid="{00000000-0005-0000-0000-0000F5500000}"/>
    <cellStyle name="Note 2 7 3 2 2 2" xfId="22893" xr:uid="{3BBF1AB6-F180-4E57-9784-5AE25ECF0A63}"/>
    <cellStyle name="Note 2 7 3 2 2 2 2" xfId="25593" xr:uid="{A95E9B79-0D65-4040-8EDF-07E77B902ABA}"/>
    <cellStyle name="Note 2 7 3 2 2 3" xfId="24277" xr:uid="{A084F1C3-2DB6-4F94-8F44-A60EF920BB3C}"/>
    <cellStyle name="Note 2 7 3 2 2 3 2" xfId="26472" xr:uid="{532240E0-D67E-4604-B143-DB9C713BC43D}"/>
    <cellStyle name="Note 2 7 3 2 2 4" xfId="22038" xr:uid="{7791EC5B-A972-40DC-956C-110A5AA289A0}"/>
    <cellStyle name="Note 2 7 3 2 2 5" xfId="24738" xr:uid="{D6FE1392-CA79-4F73-BDEF-16F6C63EDFF8}"/>
    <cellStyle name="Note 2 7 3 2 3" xfId="22502" xr:uid="{B9BDFDEF-68B3-4722-A477-506447A39816}"/>
    <cellStyle name="Note 2 7 3 2 3 2" xfId="25202" xr:uid="{C21D4C0F-719E-4F40-91C2-BF6887F7B150}"/>
    <cellStyle name="Note 2 7 3 2 4" xfId="23880" xr:uid="{24430D15-04EA-448C-B3A1-A0172A2D5535}"/>
    <cellStyle name="Note 2 7 3 2 4 2" xfId="26075" xr:uid="{1A249FB3-91FA-464C-80C3-9DD543FB8C47}"/>
    <cellStyle name="Note 2 7 3 2 5" xfId="21647" xr:uid="{688854E7-AA24-4C89-AEE7-3CEF09C7971B}"/>
    <cellStyle name="Note 2 7 4" xfId="20474" xr:uid="{00000000-0005-0000-0000-0000F6500000}"/>
    <cellStyle name="Note 2 7 4 2" xfId="20475" xr:uid="{00000000-0005-0000-0000-0000F7500000}"/>
    <cellStyle name="Note 2 7 4 2 2" xfId="21159" xr:uid="{00000000-0005-0000-0000-0000F8500000}"/>
    <cellStyle name="Note 2 7 4 2 2 2" xfId="22892" xr:uid="{02D8512D-0C1B-4276-8255-9BF647200A74}"/>
    <cellStyle name="Note 2 7 4 2 2 2 2" xfId="25592" xr:uid="{DC3F1CF8-9FF7-4C06-A403-DDC8718584E5}"/>
    <cellStyle name="Note 2 7 4 2 2 3" xfId="24276" xr:uid="{1FB58121-0A20-4CFB-ABAB-BA581708B729}"/>
    <cellStyle name="Note 2 7 4 2 2 3 2" xfId="26471" xr:uid="{3CF097E4-A539-4F61-B048-6DB6E3B654AF}"/>
    <cellStyle name="Note 2 7 4 2 2 4" xfId="22037" xr:uid="{268BBAB6-9F52-4328-B09F-46835BFDB8E5}"/>
    <cellStyle name="Note 2 7 4 2 2 5" xfId="24737" xr:uid="{38B46048-156B-49E9-AD5B-FB0D18549A6F}"/>
    <cellStyle name="Note 2 7 4 2 3" xfId="22503" xr:uid="{96CAF088-DF3E-48FF-ABE0-3353F00FF495}"/>
    <cellStyle name="Note 2 7 4 2 3 2" xfId="25203" xr:uid="{E98300BF-3AB2-404A-AB14-DA6A2F545EE7}"/>
    <cellStyle name="Note 2 7 4 2 4" xfId="23881" xr:uid="{C256AC04-5B40-4FE1-9CEB-8D6D26257D91}"/>
    <cellStyle name="Note 2 7 4 2 4 2" xfId="26076" xr:uid="{9D84F05D-324D-498F-8CFF-AC52DB8B8D99}"/>
    <cellStyle name="Note 2 7 4 2 5" xfId="21648" xr:uid="{B21A9C6B-F3D2-4DAF-9629-95FE02A5E55C}"/>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7 7 2 2" xfId="22891" xr:uid="{CD8FFE43-B86D-4763-A880-243F3E86F780}"/>
    <cellStyle name="Note 2 7 7 2 2 2" xfId="25591" xr:uid="{DB47631E-3407-4AD4-9748-677005F5CC15}"/>
    <cellStyle name="Note 2 7 7 2 3" xfId="24275" xr:uid="{524843C9-01C6-4A13-95AD-94070050C5B4}"/>
    <cellStyle name="Note 2 7 7 2 3 2" xfId="26470" xr:uid="{E2309AEE-9479-4708-AE48-795507F668F9}"/>
    <cellStyle name="Note 2 7 7 2 4" xfId="22036" xr:uid="{7995F0D9-DE4A-430A-82F2-F2E0122D035C}"/>
    <cellStyle name="Note 2 7 7 2 5" xfId="24736" xr:uid="{052BF6FA-3366-4385-BAE2-AE3428A131DC}"/>
    <cellStyle name="Note 2 7 7 3" xfId="22504" xr:uid="{2ED8185B-0260-4165-A6D0-431DEC176458}"/>
    <cellStyle name="Note 2 7 7 3 2" xfId="25204" xr:uid="{06262BBD-E1F8-4C74-8E1E-2890AD0F19C9}"/>
    <cellStyle name="Note 2 7 7 4" xfId="23882" xr:uid="{3516C8A6-4C41-49A7-9A02-0E61BE4DF1F0}"/>
    <cellStyle name="Note 2 7 7 4 2" xfId="26077" xr:uid="{5756E98F-EB21-4C94-BB95-1DC7533343B1}"/>
    <cellStyle name="Note 2 7 7 5" xfId="21649" xr:uid="{C8F23C6C-33B3-4878-ABD0-A482DEFD6887}"/>
    <cellStyle name="Note 2 8" xfId="20479" xr:uid="{00000000-0005-0000-0000-0000FD500000}"/>
    <cellStyle name="Note 2 8 2" xfId="20480" xr:uid="{00000000-0005-0000-0000-0000FE500000}"/>
    <cellStyle name="Note 2 8 2 2" xfId="21157" xr:uid="{00000000-0005-0000-0000-0000FF500000}"/>
    <cellStyle name="Note 2 8 2 2 2" xfId="22890" xr:uid="{CABD0450-8D0E-44AB-846A-A5791AA2B025}"/>
    <cellStyle name="Note 2 8 2 2 2 2" xfId="25590" xr:uid="{6101B7AA-2446-48A9-8F20-5659F96D3BD2}"/>
    <cellStyle name="Note 2 8 2 2 3" xfId="24274" xr:uid="{C1854E1E-BE11-4895-9F27-7EB8F428AC49}"/>
    <cellStyle name="Note 2 8 2 2 3 2" xfId="26469" xr:uid="{48B0A61B-F433-44B9-83B3-1D919725E15E}"/>
    <cellStyle name="Note 2 8 2 2 4" xfId="22035" xr:uid="{AAF0918D-3BA5-46F4-88F8-517CD9C10485}"/>
    <cellStyle name="Note 2 8 2 2 5" xfId="24735" xr:uid="{9204EF07-A823-4E65-9495-057C9B60D3F2}"/>
    <cellStyle name="Note 2 8 2 3" xfId="22505" xr:uid="{1DDF8E1E-7AB7-4448-9557-109F71775E7B}"/>
    <cellStyle name="Note 2 8 2 3 2" xfId="25205" xr:uid="{073C8EF8-561D-4B4C-806A-114BB3B92795}"/>
    <cellStyle name="Note 2 8 2 4" xfId="23883" xr:uid="{1CC7B075-0468-48B0-8BB5-816F7A086BB8}"/>
    <cellStyle name="Note 2 8 2 4 2" xfId="26078" xr:uid="{FA2C47BC-AB91-4D3F-B2F2-95904CF8077C}"/>
    <cellStyle name="Note 2 8 2 5" xfId="21650" xr:uid="{551CE7E8-27DA-4116-A4B2-37318E3E003B}"/>
    <cellStyle name="Note 2 8 3" xfId="20481" xr:uid="{00000000-0005-0000-0000-000000510000}"/>
    <cellStyle name="Note 2 8 3 2" xfId="21156" xr:uid="{00000000-0005-0000-0000-000001510000}"/>
    <cellStyle name="Note 2 8 3 2 2" xfId="22889" xr:uid="{FCCDD9E8-5C1C-4CC6-AC6F-18983F26705C}"/>
    <cellStyle name="Note 2 8 3 2 2 2" xfId="25589" xr:uid="{5B5D776F-B697-444D-94C5-4C45AA124B8C}"/>
    <cellStyle name="Note 2 8 3 2 3" xfId="24273" xr:uid="{99FD7CDD-0F55-4E99-B9A4-3381A0ECFF68}"/>
    <cellStyle name="Note 2 8 3 2 3 2" xfId="26468" xr:uid="{0E8AE0B3-62F3-447D-B51A-8068A1AAFD82}"/>
    <cellStyle name="Note 2 8 3 2 4" xfId="22034" xr:uid="{6118D6B7-0DA7-440F-B133-7409870A965D}"/>
    <cellStyle name="Note 2 8 3 2 5" xfId="24734" xr:uid="{C6304639-C926-4CF5-8433-99ED0470F39A}"/>
    <cellStyle name="Note 2 8 3 3" xfId="22506" xr:uid="{6DDD3CD7-E060-46E0-90BB-BD29FFF8432D}"/>
    <cellStyle name="Note 2 8 3 3 2" xfId="25206" xr:uid="{880E2A4C-6D9F-48C9-AD30-BB0F0840C43D}"/>
    <cellStyle name="Note 2 8 3 4" xfId="23884" xr:uid="{881AD98D-FD94-4B93-84E7-A92B00FC8F27}"/>
    <cellStyle name="Note 2 8 3 4 2" xfId="26079" xr:uid="{E0F50B97-F672-4F71-B22A-A85903803127}"/>
    <cellStyle name="Note 2 8 3 5" xfId="21651" xr:uid="{8BC54A83-CF53-48FC-B1D9-1F9EC5F184DE}"/>
    <cellStyle name="Note 2 8 4" xfId="20482" xr:uid="{00000000-0005-0000-0000-000002510000}"/>
    <cellStyle name="Note 2 8 4 2" xfId="21155" xr:uid="{00000000-0005-0000-0000-000003510000}"/>
    <cellStyle name="Note 2 8 4 2 2" xfId="22888" xr:uid="{B8122444-05AD-4E50-B4DA-610D46D0716E}"/>
    <cellStyle name="Note 2 8 4 2 2 2" xfId="25588" xr:uid="{FC23DB54-B3C3-4024-9427-044F70EEAD3F}"/>
    <cellStyle name="Note 2 8 4 2 3" xfId="24272" xr:uid="{8B4B2AB9-E332-40AB-9D26-E7CC97657388}"/>
    <cellStyle name="Note 2 8 4 2 3 2" xfId="26467" xr:uid="{B27D40F7-627A-4265-A663-11BFE6C57864}"/>
    <cellStyle name="Note 2 8 4 2 4" xfId="22033" xr:uid="{352E9BB2-396F-475F-86F4-D587E5AAFE52}"/>
    <cellStyle name="Note 2 8 4 2 5" xfId="24733" xr:uid="{DC9481E3-1253-4E8F-ACAC-45DD6B6C3548}"/>
    <cellStyle name="Note 2 8 4 3" xfId="22507" xr:uid="{E504724B-AE29-444A-BD99-2938D87E16B1}"/>
    <cellStyle name="Note 2 8 4 3 2" xfId="25207" xr:uid="{A7B374AB-A8EC-4932-9F14-ACF097573E73}"/>
    <cellStyle name="Note 2 8 4 4" xfId="23885" xr:uid="{11A8BD9B-E659-4CC2-8A4C-6F9E28F72E66}"/>
    <cellStyle name="Note 2 8 4 4 2" xfId="26080" xr:uid="{6CFB8267-A223-4314-BA4C-AFD40A445DB9}"/>
    <cellStyle name="Note 2 8 4 5" xfId="21652" xr:uid="{758F4F9A-BFC8-4777-AF21-CFE28CC2B19C}"/>
    <cellStyle name="Note 2 8 5" xfId="20483" xr:uid="{00000000-0005-0000-0000-000004510000}"/>
    <cellStyle name="Note 2 8 5 2" xfId="21154" xr:uid="{00000000-0005-0000-0000-000005510000}"/>
    <cellStyle name="Note 2 8 5 2 2" xfId="22887" xr:uid="{349E3E94-1903-4D4A-85E4-4D233BA45142}"/>
    <cellStyle name="Note 2 8 5 2 2 2" xfId="25587" xr:uid="{284F3413-F4C4-40AD-8085-616C9702C233}"/>
    <cellStyle name="Note 2 8 5 2 3" xfId="24271" xr:uid="{23DB7F50-483E-4D91-95C8-41EFDA11614C}"/>
    <cellStyle name="Note 2 8 5 2 3 2" xfId="26466" xr:uid="{D806EC78-20F9-4E3A-BCCB-AEC5DBAB1562}"/>
    <cellStyle name="Note 2 8 5 2 4" xfId="22032" xr:uid="{7CEEEA50-A443-4986-90D1-A36B06009426}"/>
    <cellStyle name="Note 2 8 5 2 5" xfId="24732" xr:uid="{73CC4CEF-7293-4336-8D1C-CC2DC7376B1B}"/>
    <cellStyle name="Note 2 8 5 3" xfId="22508" xr:uid="{C7BFD395-BB98-4CF8-8818-9E6B60D02EC1}"/>
    <cellStyle name="Note 2 8 5 3 2" xfId="25208" xr:uid="{6942CB7F-9703-4022-935D-6D9B71DB8560}"/>
    <cellStyle name="Note 2 8 5 4" xfId="23886" xr:uid="{BA06FA13-2D5F-48E7-B384-EBEA819EA274}"/>
    <cellStyle name="Note 2 8 5 4 2" xfId="26081" xr:uid="{02608F95-0FA5-4CD3-9670-3D48B0D349C8}"/>
    <cellStyle name="Note 2 8 5 5" xfId="21653" xr:uid="{CD6CBF8A-FCCB-4794-8C01-405A4F3A3CA8}"/>
    <cellStyle name="Note 2 9" xfId="20484" xr:uid="{00000000-0005-0000-0000-000006510000}"/>
    <cellStyle name="Note 2 9 2" xfId="20485" xr:uid="{00000000-0005-0000-0000-000007510000}"/>
    <cellStyle name="Note 2 9 2 2" xfId="21153" xr:uid="{00000000-0005-0000-0000-000008510000}"/>
    <cellStyle name="Note 2 9 2 2 2" xfId="22886" xr:uid="{54181D43-0B60-4EC1-8CC6-1D6879064784}"/>
    <cellStyle name="Note 2 9 2 2 2 2" xfId="25586" xr:uid="{FF944B7E-4D61-4459-8F86-814800625D9C}"/>
    <cellStyle name="Note 2 9 2 2 3" xfId="24270" xr:uid="{BC2CE9B4-9EC8-4A7A-B9CC-DF36D03B53FF}"/>
    <cellStyle name="Note 2 9 2 2 3 2" xfId="26465" xr:uid="{A60160FC-1ED6-4B52-944F-FC503238155A}"/>
    <cellStyle name="Note 2 9 2 2 4" xfId="22031" xr:uid="{9A63F030-C62E-44E6-A25D-3FC8A32BC458}"/>
    <cellStyle name="Note 2 9 2 2 5" xfId="24731" xr:uid="{F95664D7-B189-469A-B2D1-B9CF75EA2267}"/>
    <cellStyle name="Note 2 9 2 3" xfId="22509" xr:uid="{03512A8C-C791-4647-ABA5-693835936BBC}"/>
    <cellStyle name="Note 2 9 2 3 2" xfId="25209" xr:uid="{919A037D-DA17-4A6A-A5B0-BE7991D43B2C}"/>
    <cellStyle name="Note 2 9 2 4" xfId="23887" xr:uid="{D60FD222-7D2D-4F2F-A1F9-5966846539EB}"/>
    <cellStyle name="Note 2 9 2 4 2" xfId="26082" xr:uid="{32DDC8E0-E389-4304-81B1-B1A8037E06C4}"/>
    <cellStyle name="Note 2 9 2 5" xfId="21654" xr:uid="{4A26750B-9A7D-4829-B5EC-466B5A13AB44}"/>
    <cellStyle name="Note 2 9 3" xfId="20486" xr:uid="{00000000-0005-0000-0000-000009510000}"/>
    <cellStyle name="Note 2 9 3 2" xfId="21152" xr:uid="{00000000-0005-0000-0000-00000A510000}"/>
    <cellStyle name="Note 2 9 3 2 2" xfId="22885" xr:uid="{C254B051-3C24-43D5-8300-F1E9974EE03E}"/>
    <cellStyle name="Note 2 9 3 2 2 2" xfId="25585" xr:uid="{5B37F3AF-66A5-47F1-BEFD-11012889BD86}"/>
    <cellStyle name="Note 2 9 3 2 3" xfId="24269" xr:uid="{912559DA-AC44-4852-A8A2-6D669B7D734E}"/>
    <cellStyle name="Note 2 9 3 2 3 2" xfId="26464" xr:uid="{A7489D72-B278-44F6-ADBB-6EB261100B97}"/>
    <cellStyle name="Note 2 9 3 2 4" xfId="22030" xr:uid="{5B4F2D67-44CE-483C-80BA-D9EAF5450F8F}"/>
    <cellStyle name="Note 2 9 3 2 5" xfId="24730" xr:uid="{0D5C1465-8F73-4FBA-A906-1EA2ED97011C}"/>
    <cellStyle name="Note 2 9 3 3" xfId="22510" xr:uid="{8BBACAE6-1E33-487A-AFA1-5DA67D045C74}"/>
    <cellStyle name="Note 2 9 3 3 2" xfId="25210" xr:uid="{02B22977-73AC-43A8-9E48-3C3361A23848}"/>
    <cellStyle name="Note 2 9 3 4" xfId="23888" xr:uid="{F734A881-4984-4260-B19F-4DBA4E49B4B2}"/>
    <cellStyle name="Note 2 9 3 4 2" xfId="26083" xr:uid="{48EFB257-72BC-414E-A4F1-82D61361526E}"/>
    <cellStyle name="Note 2 9 3 5" xfId="21655" xr:uid="{5ACB1E47-CB47-4DDE-B509-B29D95390670}"/>
    <cellStyle name="Note 2 9 4" xfId="20487" xr:uid="{00000000-0005-0000-0000-00000B510000}"/>
    <cellStyle name="Note 2 9 4 2" xfId="21151" xr:uid="{00000000-0005-0000-0000-00000C510000}"/>
    <cellStyle name="Note 2 9 4 2 2" xfId="22884" xr:uid="{DF57A88F-81AB-4DDB-A8A8-CA733DCA3238}"/>
    <cellStyle name="Note 2 9 4 2 2 2" xfId="25584" xr:uid="{D7F5EF09-82B0-473A-AEB3-721F457971A6}"/>
    <cellStyle name="Note 2 9 4 2 3" xfId="24268" xr:uid="{BA64E2E9-3FAD-4F66-A583-82527D3B80A2}"/>
    <cellStyle name="Note 2 9 4 2 3 2" xfId="26463" xr:uid="{CF6C9E26-3058-46B5-BDC4-3F92360909A3}"/>
    <cellStyle name="Note 2 9 4 2 4" xfId="22029" xr:uid="{4E0DF96C-89D3-446D-88F6-DDD246134C4B}"/>
    <cellStyle name="Note 2 9 4 2 5" xfId="24729" xr:uid="{23035924-2464-4052-B5AF-790978E6C712}"/>
    <cellStyle name="Note 2 9 4 3" xfId="22511" xr:uid="{ED6EE7D2-895A-460F-8545-3ADA147FD775}"/>
    <cellStyle name="Note 2 9 4 3 2" xfId="25211" xr:uid="{4DD26740-568C-4B8A-A350-650D92AA1237}"/>
    <cellStyle name="Note 2 9 4 4" xfId="23889" xr:uid="{2AE3F70E-AB1B-446D-AAB4-D53570AE07BE}"/>
    <cellStyle name="Note 2 9 4 4 2" xfId="26084" xr:uid="{2E9F14B3-A307-4FBC-A38E-51C228E468B3}"/>
    <cellStyle name="Note 2 9 4 5" xfId="21656" xr:uid="{ADD07537-E8B7-4840-BAEA-526F8E2FED9C}"/>
    <cellStyle name="Note 2 9 5" xfId="20488" xr:uid="{00000000-0005-0000-0000-00000D510000}"/>
    <cellStyle name="Note 2 9 5 2" xfId="21150" xr:uid="{00000000-0005-0000-0000-00000E510000}"/>
    <cellStyle name="Note 2 9 5 2 2" xfId="22883" xr:uid="{7FBB41FA-319D-444E-AB43-B0D42D618968}"/>
    <cellStyle name="Note 2 9 5 2 2 2" xfId="25583" xr:uid="{24A4D044-070D-4169-A0D3-D6FA234861E8}"/>
    <cellStyle name="Note 2 9 5 2 3" xfId="24267" xr:uid="{21C82141-0B3D-437F-A8B9-AA9FA1CE5266}"/>
    <cellStyle name="Note 2 9 5 2 3 2" xfId="26462" xr:uid="{B77038B4-DA1F-48BC-995F-9BE4513CC874}"/>
    <cellStyle name="Note 2 9 5 2 4" xfId="22028" xr:uid="{E5BE3173-E052-4C97-AF5E-C13016900079}"/>
    <cellStyle name="Note 2 9 5 2 5" xfId="24728" xr:uid="{EF31341D-DF9F-46E8-93FB-B2F894B0733A}"/>
    <cellStyle name="Note 2 9 5 3" xfId="22512" xr:uid="{E0FD41FE-5E05-4639-A619-E1B7BA116F96}"/>
    <cellStyle name="Note 2 9 5 3 2" xfId="25212" xr:uid="{AAEE98B9-D211-4B3B-BD7B-E2A27205C015}"/>
    <cellStyle name="Note 2 9 5 4" xfId="23890" xr:uid="{7CAF9988-3CFD-451A-B5DA-43B93EA30C09}"/>
    <cellStyle name="Note 2 9 5 4 2" xfId="26085" xr:uid="{9C0AD461-246B-4A24-A3E7-0A793FC5B0DA}"/>
    <cellStyle name="Note 2 9 5 5" xfId="21657" xr:uid="{6B108BFF-9ED2-47C5-834A-81B05305F406}"/>
    <cellStyle name="Note 3 2" xfId="20489" xr:uid="{00000000-0005-0000-0000-00000F510000}"/>
    <cellStyle name="Note 3 2 2" xfId="20490" xr:uid="{00000000-0005-0000-0000-000010510000}"/>
    <cellStyle name="Note 3 2 2 2" xfId="21148" xr:uid="{00000000-0005-0000-0000-000011510000}"/>
    <cellStyle name="Note 3 2 2 2 2" xfId="22881" xr:uid="{F7882A46-2995-4650-BF1F-A14F4EFD1324}"/>
    <cellStyle name="Note 3 2 2 2 2 2" xfId="25581" xr:uid="{89414E39-861A-4789-8127-648590DDC2B1}"/>
    <cellStyle name="Note 3 2 2 2 3" xfId="24265" xr:uid="{292BB09A-BD5F-4659-8C31-FCECCC1220FE}"/>
    <cellStyle name="Note 3 2 2 2 3 2" xfId="26460" xr:uid="{651BD21F-FF31-4FB3-8BDB-40947FD73DEA}"/>
    <cellStyle name="Note 3 2 2 2 4" xfId="22026" xr:uid="{226072A0-0DFB-418A-ACC5-124AFFBD260F}"/>
    <cellStyle name="Note 3 2 2 2 5" xfId="24726" xr:uid="{D2E03FF2-6369-4B37-81B0-4E096112C90E}"/>
    <cellStyle name="Note 3 2 2 3" xfId="22514" xr:uid="{4FB56E04-5D42-4622-8656-FCB5884ED178}"/>
    <cellStyle name="Note 3 2 2 3 2" xfId="25214" xr:uid="{DC5E4579-F952-4F44-8C2B-7A1515A979D0}"/>
    <cellStyle name="Note 3 2 2 4" xfId="23892" xr:uid="{8D67295A-3F61-406D-BE02-BBD4F477D836}"/>
    <cellStyle name="Note 3 2 2 4 2" xfId="26087" xr:uid="{BC36EDC8-9C24-4E1A-BA67-B7B058EEFE84}"/>
    <cellStyle name="Note 3 2 2 5" xfId="21659" xr:uid="{5F5A34F1-2ACB-43DA-B859-A00FEF9DE5BA}"/>
    <cellStyle name="Note 3 2 3" xfId="20491" xr:uid="{00000000-0005-0000-0000-000012510000}"/>
    <cellStyle name="Note 3 2 4" xfId="21149" xr:uid="{00000000-0005-0000-0000-000013510000}"/>
    <cellStyle name="Note 3 2 4 2" xfId="22882" xr:uid="{E1FD966F-05F4-4AFD-9620-0B238AF1BD1C}"/>
    <cellStyle name="Note 3 2 4 2 2" xfId="25582" xr:uid="{1CA07C5D-5D25-4478-9136-2D71155A3E48}"/>
    <cellStyle name="Note 3 2 4 3" xfId="24266" xr:uid="{37DE9EFB-C981-4D4C-B8E0-35E0FBA673E8}"/>
    <cellStyle name="Note 3 2 4 3 2" xfId="26461" xr:uid="{E6CC7345-2994-4C9C-B7CD-3C458C07FE2C}"/>
    <cellStyle name="Note 3 2 4 4" xfId="22027" xr:uid="{F1FAD05E-B360-4792-A7C4-13351E2FF8CB}"/>
    <cellStyle name="Note 3 2 4 5" xfId="24727" xr:uid="{000A8D0E-7195-416C-B4F6-C0D0337CF15F}"/>
    <cellStyle name="Note 3 2 5" xfId="22513" xr:uid="{08F65F61-78F4-459D-BFDD-C8D60C8D6969}"/>
    <cellStyle name="Note 3 2 5 2" xfId="25213" xr:uid="{C9E8C725-418A-434D-9B71-0E294798B368}"/>
    <cellStyle name="Note 3 2 6" xfId="23891" xr:uid="{CDA13784-3958-4907-8753-611D68364B35}"/>
    <cellStyle name="Note 3 2 6 2" xfId="26086" xr:uid="{1459708D-2985-4FCF-B381-8361199030C9}"/>
    <cellStyle name="Note 3 2 7" xfId="21658" xr:uid="{BE2FB0D2-7058-423B-BA54-566A85761829}"/>
    <cellStyle name="Note 3 3" xfId="20492" xr:uid="{00000000-0005-0000-0000-000014510000}"/>
    <cellStyle name="Note 3 3 2" xfId="20493" xr:uid="{00000000-0005-0000-0000-000015510000}"/>
    <cellStyle name="Note 3 3 3" xfId="21147" xr:uid="{00000000-0005-0000-0000-000016510000}"/>
    <cellStyle name="Note 3 3 3 2" xfId="22880" xr:uid="{564980A9-D4C5-45F9-9274-FB562C948525}"/>
    <cellStyle name="Note 3 3 3 2 2" xfId="25580" xr:uid="{4362030E-B6A9-4BC9-82EE-D8356A255E60}"/>
    <cellStyle name="Note 3 3 3 3" xfId="24264" xr:uid="{F60B7CCF-D00B-44BA-A1C8-2BF0385163CD}"/>
    <cellStyle name="Note 3 3 3 3 2" xfId="26459" xr:uid="{ADAC763A-194F-4A80-A47F-892A51AC274E}"/>
    <cellStyle name="Note 3 3 3 4" xfId="22025" xr:uid="{02C91DB2-B8F8-4565-9847-576CE6672549}"/>
    <cellStyle name="Note 3 3 3 5" xfId="24725" xr:uid="{38C5251F-0A2C-4A00-B1B8-0C2781C5F7D6}"/>
    <cellStyle name="Note 3 3 4" xfId="22515" xr:uid="{3C6E1E60-1C07-467B-832A-0876A041D37C}"/>
    <cellStyle name="Note 3 3 4 2" xfId="25215" xr:uid="{C904E695-1B3C-4675-A46A-945278D4F898}"/>
    <cellStyle name="Note 3 3 5" xfId="23893" xr:uid="{E9C8755B-CD4B-4E8D-AE24-DFCD272F922B}"/>
    <cellStyle name="Note 3 3 5 2" xfId="26088" xr:uid="{4AEB1390-090A-4512-ABB7-B3D0797D6673}"/>
    <cellStyle name="Note 3 3 6" xfId="21660" xr:uid="{F7AF4730-D5C5-4CEB-93CD-2540A6263E21}"/>
    <cellStyle name="Note 3 4" xfId="20494" xr:uid="{00000000-0005-0000-0000-000017510000}"/>
    <cellStyle name="Note 3 4 2" xfId="21146" xr:uid="{00000000-0005-0000-0000-000018510000}"/>
    <cellStyle name="Note 3 4 2 2" xfId="22879" xr:uid="{E03AA8F8-B7EF-42B3-9788-340CC8F62691}"/>
    <cellStyle name="Note 3 4 2 2 2" xfId="25579" xr:uid="{6F31BF77-23CD-4216-A1B3-968F252D1130}"/>
    <cellStyle name="Note 3 4 2 3" xfId="24263" xr:uid="{C99E4298-8A9A-4FC5-AD05-99964C24D020}"/>
    <cellStyle name="Note 3 4 2 3 2" xfId="26458" xr:uid="{CD0D1722-D07E-4E1F-B0FA-11D3F2C80FB2}"/>
    <cellStyle name="Note 3 4 2 4" xfId="22024" xr:uid="{A0A7D64B-4D4D-4C2F-BDD2-27DFBC3DF1C6}"/>
    <cellStyle name="Note 3 4 2 5" xfId="24724" xr:uid="{43613D5C-6D3B-49DB-8036-625A99CB7ACA}"/>
    <cellStyle name="Note 3 4 3" xfId="22516" xr:uid="{CA89364C-274D-497F-9680-52DF8944C96C}"/>
    <cellStyle name="Note 3 4 3 2" xfId="25216" xr:uid="{D6BA59E8-233F-439E-BD7F-F83F6B464627}"/>
    <cellStyle name="Note 3 4 4" xfId="23894" xr:uid="{B0BDB35B-D243-4AB2-8771-2E496E69BC8C}"/>
    <cellStyle name="Note 3 4 4 2" xfId="26089" xr:uid="{7D8640BE-A5D4-4D92-93D7-63A49BB47655}"/>
    <cellStyle name="Note 3 4 5" xfId="21661" xr:uid="{D7C993E9-24AC-48C5-B206-2F8477CA7B43}"/>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2 2 2" xfId="22877" xr:uid="{9EA51A34-EA2C-4086-8653-632F456AC406}"/>
    <cellStyle name="Note 4 2 2 2 2 2" xfId="25577" xr:uid="{AD207227-BEC6-40FE-B86F-80994520BB0C}"/>
    <cellStyle name="Note 4 2 2 2 3" xfId="24261" xr:uid="{2C0979FC-C64B-45A6-96FE-278B3F946440}"/>
    <cellStyle name="Note 4 2 2 2 3 2" xfId="26456" xr:uid="{229FAA06-8379-418A-9BA7-0CFF83279F95}"/>
    <cellStyle name="Note 4 2 2 2 4" xfId="22022" xr:uid="{5A4A1E23-2FFE-4756-9DAA-41327E5880C6}"/>
    <cellStyle name="Note 4 2 2 2 5" xfId="24722" xr:uid="{B6FC503C-5486-4906-A8BF-A28E583E430C}"/>
    <cellStyle name="Note 4 2 2 3" xfId="22518" xr:uid="{BB1F3E7F-60D2-4F59-9209-FC197C5215E4}"/>
    <cellStyle name="Note 4 2 2 3 2" xfId="25218" xr:uid="{CEA95365-5604-48F4-ACA7-891E5B455472}"/>
    <cellStyle name="Note 4 2 2 4" xfId="23896" xr:uid="{7F6EE4A9-38F2-4D03-97BE-7CAB2F7F8DF5}"/>
    <cellStyle name="Note 4 2 2 4 2" xfId="26091" xr:uid="{019DF3CF-57F8-4360-92FB-47C04FB6EAD4}"/>
    <cellStyle name="Note 4 2 2 5" xfId="21663" xr:uid="{7234DC94-4A00-46F3-9CB8-DDEDDE3CFD60}"/>
    <cellStyle name="Note 4 2 3" xfId="20498" xr:uid="{00000000-0005-0000-0000-00001D510000}"/>
    <cellStyle name="Note 4 2 4" xfId="21145" xr:uid="{00000000-0005-0000-0000-00001E510000}"/>
    <cellStyle name="Note 4 2 4 2" xfId="22878" xr:uid="{45DEF280-8812-49A9-8E75-D3DAD9140E95}"/>
    <cellStyle name="Note 4 2 4 2 2" xfId="25578" xr:uid="{2D869212-4781-4DF4-89FD-22E325C29B97}"/>
    <cellStyle name="Note 4 2 4 3" xfId="24262" xr:uid="{DACD8943-2776-4419-8335-21283467CC94}"/>
    <cellStyle name="Note 4 2 4 3 2" xfId="26457" xr:uid="{0629F6B9-2DD9-4A34-B7CC-1EDE84977D7C}"/>
    <cellStyle name="Note 4 2 4 4" xfId="22023" xr:uid="{E3586436-D14F-4E58-BE46-1D76754D6CDB}"/>
    <cellStyle name="Note 4 2 4 5" xfId="24723" xr:uid="{9500F161-FBC9-4A1C-8C67-F03D91C1DF78}"/>
    <cellStyle name="Note 4 2 5" xfId="22517" xr:uid="{49F7B100-4896-49E6-95BB-B1070BE67125}"/>
    <cellStyle name="Note 4 2 5 2" xfId="25217" xr:uid="{A72CDD6E-0DDA-46EB-86F5-B66653F271B3}"/>
    <cellStyle name="Note 4 2 6" xfId="23895" xr:uid="{1EB1BC2D-A0B4-47AB-861B-8A33274393B4}"/>
    <cellStyle name="Note 4 2 6 2" xfId="26090" xr:uid="{9277B99F-B8C7-47FD-9698-9FB6B96EE086}"/>
    <cellStyle name="Note 4 2 7" xfId="21662" xr:uid="{4F31EC6F-2CB6-4457-85D0-CF07902A2BB1}"/>
    <cellStyle name="Note 4 3" xfId="20499" xr:uid="{00000000-0005-0000-0000-00001F510000}"/>
    <cellStyle name="Note 4 4" xfId="20500" xr:uid="{00000000-0005-0000-0000-000020510000}"/>
    <cellStyle name="Note 4 4 2" xfId="21143" xr:uid="{00000000-0005-0000-0000-000021510000}"/>
    <cellStyle name="Note 4 4 2 2" xfId="22876" xr:uid="{D818B5CF-B31E-40B1-A3EF-B15F0D5592AF}"/>
    <cellStyle name="Note 4 4 2 2 2" xfId="25576" xr:uid="{260A792F-4234-46F8-A5E0-85C44CAE0814}"/>
    <cellStyle name="Note 4 4 2 3" xfId="24260" xr:uid="{599C28B4-3D2A-4B0D-9079-FA7AE792289D}"/>
    <cellStyle name="Note 4 4 2 3 2" xfId="26455" xr:uid="{8F265DE7-6125-4474-BF31-8ED492B15D65}"/>
    <cellStyle name="Note 4 4 2 4" xfId="22021" xr:uid="{6E876679-587C-4929-A46E-0BFCDCD60A53}"/>
    <cellStyle name="Note 4 4 2 5" xfId="24721" xr:uid="{AB3218D6-0248-4886-A8DC-8F5B7A4E8159}"/>
    <cellStyle name="Note 4 4 3" xfId="22519" xr:uid="{4FA2F16D-457D-4F99-A2A1-5A12FC1EB896}"/>
    <cellStyle name="Note 4 4 3 2" xfId="25219" xr:uid="{9FDC127A-63CE-4469-9A0D-D6620E851739}"/>
    <cellStyle name="Note 4 4 4" xfId="23897" xr:uid="{62A44D2E-B879-4318-A2B7-EF77EBA39A7D}"/>
    <cellStyle name="Note 4 4 4 2" xfId="26092" xr:uid="{DD22D306-6FAF-411D-959A-932F13258007}"/>
    <cellStyle name="Note 4 4 5" xfId="21664" xr:uid="{FFC6AE0C-ED52-48A7-B564-A6C4F83986E8}"/>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2 3 2" xfId="22874" xr:uid="{B1EF3613-5C64-42B4-9C34-C3B6066A2E08}"/>
    <cellStyle name="Note 5 2 3 2 2" xfId="25574" xr:uid="{EC8A726D-142D-49BE-BD3E-7F1B5FE4C69B}"/>
    <cellStyle name="Note 5 2 3 3" xfId="24258" xr:uid="{08E2E718-3B94-4936-998B-C8E46CE9F306}"/>
    <cellStyle name="Note 5 2 3 3 2" xfId="26453" xr:uid="{0FE813D9-4F92-4587-ACCE-BA9C69191824}"/>
    <cellStyle name="Note 5 2 3 4" xfId="22019" xr:uid="{46CB44EF-6771-4FAB-9165-4A7B7A49F523}"/>
    <cellStyle name="Note 5 2 3 5" xfId="24719" xr:uid="{273073C6-7544-4B90-A029-89013BEC1A17}"/>
    <cellStyle name="Note 5 2 4" xfId="22521" xr:uid="{8B2280E7-B59B-47B4-B076-9CD3A0D82715}"/>
    <cellStyle name="Note 5 2 4 2" xfId="25221" xr:uid="{025FF093-DDFF-408E-9AA6-B5F15C215B3C}"/>
    <cellStyle name="Note 5 2 5" xfId="23899" xr:uid="{BAD94598-AAE0-495E-805B-0DFB1A32BCB7}"/>
    <cellStyle name="Note 5 2 5 2" xfId="26094" xr:uid="{77599BDB-D590-47AE-B81C-2C4197AE85B5}"/>
    <cellStyle name="Note 5 2 6" xfId="21666" xr:uid="{0D0799EF-DF86-43E9-8365-F0505E0FD186}"/>
    <cellStyle name="Note 5 3" xfId="20505" xr:uid="{00000000-0005-0000-0000-000027510000}"/>
    <cellStyle name="Note 5 3 2" xfId="20506" xr:uid="{00000000-0005-0000-0000-000028510000}"/>
    <cellStyle name="Note 5 3 3" xfId="21140" xr:uid="{00000000-0005-0000-0000-000029510000}"/>
    <cellStyle name="Note 5 3 3 2" xfId="22873" xr:uid="{50E18BAD-B4C4-4FCB-A7A1-043128E8E82D}"/>
    <cellStyle name="Note 5 3 3 2 2" xfId="25573" xr:uid="{D87E7A7A-206B-48A0-9C92-FCAA08EF0FD1}"/>
    <cellStyle name="Note 5 3 3 3" xfId="24257" xr:uid="{8D23FB73-B34E-4392-92A1-9EC0B8307349}"/>
    <cellStyle name="Note 5 3 3 3 2" xfId="26452" xr:uid="{621A439A-8175-4135-BAC1-FE8A2D075168}"/>
    <cellStyle name="Note 5 3 3 4" xfId="22018" xr:uid="{6362FDF3-85D3-4B18-BFEE-472B7FFC967F}"/>
    <cellStyle name="Note 5 3 3 5" xfId="24718" xr:uid="{CAEC6E8E-C1FA-4740-A8B7-0B5DABD1FA81}"/>
    <cellStyle name="Note 5 3 4" xfId="22522" xr:uid="{6C6D8732-6F86-4317-B34D-9B7BF25C9CDB}"/>
    <cellStyle name="Note 5 3 4 2" xfId="25222" xr:uid="{9DA86549-990D-4658-B0CD-B7F5B9BD4234}"/>
    <cellStyle name="Note 5 3 5" xfId="23900" xr:uid="{C620A9AE-F45F-46F5-B21F-345E131D2104}"/>
    <cellStyle name="Note 5 3 5 2" xfId="26095" xr:uid="{6A53D20A-C443-4720-988C-3C3F10A93B2B}"/>
    <cellStyle name="Note 5 3 6" xfId="21667" xr:uid="{522AA26E-D334-4582-8E6F-CD385B215B26}"/>
    <cellStyle name="Note 5 4" xfId="20507" xr:uid="{00000000-0005-0000-0000-00002A510000}"/>
    <cellStyle name="Note 5 4 2" xfId="21139" xr:uid="{00000000-0005-0000-0000-00002B510000}"/>
    <cellStyle name="Note 5 4 2 2" xfId="22872" xr:uid="{643045BB-BF3E-474E-8CB5-A084A9388EC7}"/>
    <cellStyle name="Note 5 4 2 2 2" xfId="25572" xr:uid="{4EF5097C-2659-45F0-80E6-053683D4FD75}"/>
    <cellStyle name="Note 5 4 2 3" xfId="24256" xr:uid="{DB7965BA-0AA0-4D1B-8831-4B0EAF7F4819}"/>
    <cellStyle name="Note 5 4 2 3 2" xfId="26451" xr:uid="{5AF3B5B1-AE8F-40DA-93E7-8821525E78F8}"/>
    <cellStyle name="Note 5 4 2 4" xfId="22017" xr:uid="{D67A37A0-2DBC-4CE7-8C4E-545A17DF22ED}"/>
    <cellStyle name="Note 5 4 2 5" xfId="24717" xr:uid="{FE8B3CD1-93C6-4BDA-ADF3-BB13A38AD0D3}"/>
    <cellStyle name="Note 5 4 3" xfId="22523" xr:uid="{735A756E-660B-47B5-954A-A7F312B894B9}"/>
    <cellStyle name="Note 5 4 3 2" xfId="25223" xr:uid="{9037882F-3CAA-47D1-A0C7-A91C103D8737}"/>
    <cellStyle name="Note 5 4 4" xfId="23901" xr:uid="{C5C611D9-EDBF-47E3-ADAA-F70F85208591}"/>
    <cellStyle name="Note 5 4 4 2" xfId="26096" xr:uid="{F6B0096F-F800-4C28-A729-71877AD07921}"/>
    <cellStyle name="Note 5 4 5" xfId="21668" xr:uid="{3B8DCD22-EC40-4A6B-862A-A6E10A96BF2E}"/>
    <cellStyle name="Note 5 5" xfId="20508" xr:uid="{00000000-0005-0000-0000-00002C510000}"/>
    <cellStyle name="Note 5 6" xfId="21142" xr:uid="{00000000-0005-0000-0000-00002D510000}"/>
    <cellStyle name="Note 5 6 2" xfId="22875" xr:uid="{37FAC757-C25C-49EA-AE35-2B39E1349324}"/>
    <cellStyle name="Note 5 6 2 2" xfId="25575" xr:uid="{40992F2B-CB4A-4293-88EC-F480615A8949}"/>
    <cellStyle name="Note 5 6 3" xfId="24259" xr:uid="{2E6A8755-EFEC-42BA-BCAB-A153B96817C5}"/>
    <cellStyle name="Note 5 6 3 2" xfId="26454" xr:uid="{33FC2AE0-942D-4A46-A89A-DE566B8FB3A3}"/>
    <cellStyle name="Note 5 6 4" xfId="22020" xr:uid="{604C8596-1EDF-4D83-A83C-BB40B8F633A3}"/>
    <cellStyle name="Note 5 6 5" xfId="24720" xr:uid="{22168822-0C31-4BA8-92D3-0988FA6A0570}"/>
    <cellStyle name="Note 5 7" xfId="22520" xr:uid="{2EE9B76D-1DA6-4A65-8E1B-AA93760F0422}"/>
    <cellStyle name="Note 5 7 2" xfId="25220" xr:uid="{4AF5E34B-7796-40EE-A518-70E711A7EAA0}"/>
    <cellStyle name="Note 5 8" xfId="23898" xr:uid="{1924BCF5-B4FC-438A-97B2-091F25344360}"/>
    <cellStyle name="Note 5 8 2" xfId="26093" xr:uid="{CB29AFD5-0DFC-490D-A220-08CB0C5BCB45}"/>
    <cellStyle name="Note 5 9" xfId="21665" xr:uid="{44152F73-C56F-413B-A27D-085C797AA897}"/>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2 3 2" xfId="22870" xr:uid="{DC04BAC9-1F79-44FA-A356-C5773A641CDF}"/>
    <cellStyle name="Note 6 2 3 2 2" xfId="25570" xr:uid="{442929E0-6E3E-4FAA-8E17-B1CB824CC6D3}"/>
    <cellStyle name="Note 6 2 3 3" xfId="24254" xr:uid="{675A6E72-6A99-4B06-825F-7CE67EE9F3CA}"/>
    <cellStyle name="Note 6 2 3 3 2" xfId="26449" xr:uid="{22FB3E1E-04CB-4351-9953-EB900423DB0B}"/>
    <cellStyle name="Note 6 2 3 4" xfId="22015" xr:uid="{FB2FF898-2E88-4206-9C43-E82E2E26B8C1}"/>
    <cellStyle name="Note 6 2 3 5" xfId="24715" xr:uid="{53E32164-F413-431D-902B-77D0F77846F2}"/>
    <cellStyle name="Note 6 2 4" xfId="22525" xr:uid="{5AC3E386-E475-4255-99FF-E8191D595AF1}"/>
    <cellStyle name="Note 6 2 4 2" xfId="25225" xr:uid="{E3FC8B20-7AAF-4323-BF2D-4CD0FD39E5AA}"/>
    <cellStyle name="Note 6 2 5" xfId="23903" xr:uid="{A63C29DD-112A-4A14-B4EA-AA19117EF24B}"/>
    <cellStyle name="Note 6 2 5 2" xfId="26098" xr:uid="{713C9002-8341-47A6-9351-DA57815A606E}"/>
    <cellStyle name="Note 6 2 6" xfId="21670" xr:uid="{D4F16926-E203-4227-B089-4FEF2E93884A}"/>
    <cellStyle name="Note 6 3" xfId="20512" xr:uid="{00000000-0005-0000-0000-000032510000}"/>
    <cellStyle name="Note 6 4" xfId="20513" xr:uid="{00000000-0005-0000-0000-000033510000}"/>
    <cellStyle name="Note 6 5" xfId="21138" xr:uid="{00000000-0005-0000-0000-000034510000}"/>
    <cellStyle name="Note 6 5 2" xfId="22871" xr:uid="{D4F5A732-2B34-4125-B5C8-20FA55AD20DB}"/>
    <cellStyle name="Note 6 5 2 2" xfId="25571" xr:uid="{F7F25210-165C-41C4-82B6-15753969542A}"/>
    <cellStyle name="Note 6 5 3" xfId="24255" xr:uid="{19A28F45-D0D3-4AAB-A225-2750AB0E9782}"/>
    <cellStyle name="Note 6 5 3 2" xfId="26450" xr:uid="{6727A24D-EE17-41AF-BF5D-172C47D9E712}"/>
    <cellStyle name="Note 6 5 4" xfId="22016" xr:uid="{7F878C1E-4835-4BC4-B67F-F86D09616F18}"/>
    <cellStyle name="Note 6 5 5" xfId="24716" xr:uid="{FC03F163-7A3B-44D6-B1A0-21D0B2C0450D}"/>
    <cellStyle name="Note 6 6" xfId="22524" xr:uid="{FFC91DF8-584E-4656-96A3-AC8816ACB871}"/>
    <cellStyle name="Note 6 6 2" xfId="25224" xr:uid="{E240BDD9-36E9-4798-AE4F-2ACD71B31298}"/>
    <cellStyle name="Note 6 7" xfId="23902" xr:uid="{717D5179-E0C8-4E20-B793-8D3DE706350D}"/>
    <cellStyle name="Note 6 7 2" xfId="26097" xr:uid="{FD367734-E772-441C-9584-6F30832708FA}"/>
    <cellStyle name="Note 6 8" xfId="21669" xr:uid="{18EC377B-C11C-4267-A697-6157B5ACD3CB}"/>
    <cellStyle name="Note 7" xfId="20514" xr:uid="{00000000-0005-0000-0000-000035510000}"/>
    <cellStyle name="Note 7 2" xfId="21136" xr:uid="{00000000-0005-0000-0000-000036510000}"/>
    <cellStyle name="Note 7 2 2" xfId="22869" xr:uid="{B9DD0643-0A6E-4E28-A94F-A57A778C27F0}"/>
    <cellStyle name="Note 7 2 2 2" xfId="25569" xr:uid="{400F654A-B765-4C70-89DA-D42A9B3C496A}"/>
    <cellStyle name="Note 7 2 3" xfId="24253" xr:uid="{1235FE28-81D9-437B-BFEC-9AEEE82DC44F}"/>
    <cellStyle name="Note 7 2 3 2" xfId="26448" xr:uid="{BEB2E6F0-CA82-4813-9AE1-CF5D46A8952E}"/>
    <cellStyle name="Note 7 2 4" xfId="22014" xr:uid="{B72EEF11-9FF0-4603-8116-EB92856AC14F}"/>
    <cellStyle name="Note 7 2 5" xfId="24714" xr:uid="{3BF641E3-F366-4A87-A869-DC5A14768ECF}"/>
    <cellStyle name="Note 7 3" xfId="22526" xr:uid="{DAEB363C-A2EA-4BE2-9104-0F5007527BAA}"/>
    <cellStyle name="Note 7 3 2" xfId="25226" xr:uid="{D09B46A7-A708-4078-B318-A9882C488DAE}"/>
    <cellStyle name="Note 7 4" xfId="23904" xr:uid="{EBDE0B22-B6BA-4EBE-B6EF-45F2C795A0E1}"/>
    <cellStyle name="Note 7 4 2" xfId="26099" xr:uid="{8870F8AB-59FA-45FD-9184-EE383FDBE2E2}"/>
    <cellStyle name="Note 7 5" xfId="21671" xr:uid="{6519779D-947A-44A8-9DEA-1F73977239AE}"/>
    <cellStyle name="Note 8" xfId="20515" xr:uid="{00000000-0005-0000-0000-000037510000}"/>
    <cellStyle name="Note 8 2" xfId="20516" xr:uid="{00000000-0005-0000-0000-000038510000}"/>
    <cellStyle name="Note 8 2 2" xfId="21134" xr:uid="{00000000-0005-0000-0000-000039510000}"/>
    <cellStyle name="Note 8 2 2 2" xfId="22867" xr:uid="{891E171D-69E5-4E20-B050-90E0E8C9B73B}"/>
    <cellStyle name="Note 8 2 2 2 2" xfId="25567" xr:uid="{9ED38331-D905-4201-9736-430263BB774D}"/>
    <cellStyle name="Note 8 2 2 3" xfId="24251" xr:uid="{3D08F5A2-6378-4857-9F71-3A6D15A51EDE}"/>
    <cellStyle name="Note 8 2 2 3 2" xfId="26446" xr:uid="{F3F4F7F3-AFF7-440A-9B88-D33299A05536}"/>
    <cellStyle name="Note 8 2 2 4" xfId="22012" xr:uid="{43B456E1-51AA-4A75-8192-7F888A188B3E}"/>
    <cellStyle name="Note 8 2 2 5" xfId="24712" xr:uid="{32F476B5-97DF-4F27-9376-44C144696452}"/>
    <cellStyle name="Note 8 2 3" xfId="22528" xr:uid="{6F3EBE91-3B8B-47B8-8BEE-9AFA9131BD17}"/>
    <cellStyle name="Note 8 2 3 2" xfId="25228" xr:uid="{3C8C8F34-0750-4504-9C21-5CB835718EF4}"/>
    <cellStyle name="Note 8 2 4" xfId="23906" xr:uid="{F937C0FD-BC51-483D-B676-A7BA7113DFD6}"/>
    <cellStyle name="Note 8 2 4 2" xfId="26101" xr:uid="{42F99B31-448B-48C9-BFA9-D51B08DA5F5D}"/>
    <cellStyle name="Note 8 2 5" xfId="21673" xr:uid="{F9814C5A-19BC-4FFD-A6CD-3809C44BA8F6}"/>
    <cellStyle name="Note 8 3" xfId="21135" xr:uid="{00000000-0005-0000-0000-00003A510000}"/>
    <cellStyle name="Note 8 3 2" xfId="22868" xr:uid="{C1B336A7-2B19-4D17-94F3-81B081A89443}"/>
    <cellStyle name="Note 8 3 2 2" xfId="25568" xr:uid="{5235E573-E9DA-4469-9AA9-4EC3B4AD5840}"/>
    <cellStyle name="Note 8 3 3" xfId="24252" xr:uid="{3EB92AA1-1D75-4DE8-88BF-210D1BBB7FCC}"/>
    <cellStyle name="Note 8 3 3 2" xfId="26447" xr:uid="{2CA41B73-E3FF-44C4-8847-770642E65B7A}"/>
    <cellStyle name="Note 8 3 4" xfId="22013" xr:uid="{E974545D-4928-4DA8-A219-5C8C225D5CC5}"/>
    <cellStyle name="Note 8 3 5" xfId="24713" xr:uid="{CA303B23-EB06-4629-8483-FC32DDAEBDAF}"/>
    <cellStyle name="Note 8 4" xfId="22527" xr:uid="{84A09779-6040-4E2B-8D65-53BE88900D28}"/>
    <cellStyle name="Note 8 4 2" xfId="25227" xr:uid="{74A5A467-8D87-432A-85B0-6B27FECB85F2}"/>
    <cellStyle name="Note 8 5" xfId="23905" xr:uid="{E0D47051-1247-4B0D-B77F-409CB5C3F292}"/>
    <cellStyle name="Note 8 5 2" xfId="26100" xr:uid="{DBF41BA3-A143-495F-BA65-74E5D7A16183}"/>
    <cellStyle name="Note 8 6" xfId="21672" xr:uid="{D2B30913-B507-4327-9241-C78EE2E33500}"/>
    <cellStyle name="Note 9" xfId="20517" xr:uid="{00000000-0005-0000-0000-00003B510000}"/>
    <cellStyle name="Note 9 2" xfId="21133" xr:uid="{00000000-0005-0000-0000-00003C510000}"/>
    <cellStyle name="Note 9 2 2" xfId="22866" xr:uid="{8D174410-7E54-4375-BF93-0D8FD581D986}"/>
    <cellStyle name="Note 9 2 2 2" xfId="25566" xr:uid="{E5109F4D-7DAA-4EA0-9D99-D16C0174B2E0}"/>
    <cellStyle name="Note 9 2 3" xfId="24250" xr:uid="{B82A14C7-4FFE-4353-ACFF-E509F08F9D43}"/>
    <cellStyle name="Note 9 2 3 2" xfId="26445" xr:uid="{4B567CA0-1ACB-4F49-A1EA-6B17B2A61B94}"/>
    <cellStyle name="Note 9 2 4" xfId="22011" xr:uid="{3F9C28D8-FEFA-4D82-A6EB-2A2DA5FE9078}"/>
    <cellStyle name="Note 9 2 5" xfId="24711" xr:uid="{7587B8C3-9228-43AA-A2A2-7705652BAEEA}"/>
    <cellStyle name="Note 9 3" xfId="22529" xr:uid="{796FDC82-CB9C-4996-A4ED-B91F01FBCF5B}"/>
    <cellStyle name="Note 9 3 2" xfId="25229" xr:uid="{8DBCA145-46B5-4933-83D9-55349E27603C}"/>
    <cellStyle name="Note 9 4" xfId="23907" xr:uid="{FA9FA54C-1EEA-4815-ABB2-CF550A00AD0F}"/>
    <cellStyle name="Note 9 4 2" xfId="26102" xr:uid="{265EC9B7-883D-4139-830D-02E37E7AB199}"/>
    <cellStyle name="Note 9 5" xfId="21674" xr:uid="{CDFA433E-CA0B-41DE-B65E-276824E33B01}"/>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alExposure 2 2" xfId="24249" xr:uid="{5B4BAEFB-8A2B-4893-AD1C-852CD00A2D25}"/>
    <cellStyle name="optionalExposure 2 2 2" xfId="26444" xr:uid="{B687C79A-303D-4552-862C-EEF797AD8C29}"/>
    <cellStyle name="optionalExposure 3" xfId="23178" xr:uid="{7BE8B9B7-547D-484C-936C-A4A33D75C6A5}"/>
    <cellStyle name="optionalExposure 3 2" xfId="24535" xr:uid="{CF433D9C-C696-4DD1-9BBC-5C256FC4A69D}"/>
    <cellStyle name="optionalExposure 3 2 2" xfId="26726" xr:uid="{9D1DD5B3-BFF9-4F62-AB08-77D241466C35}"/>
    <cellStyle name="optionalExposure 4" xfId="23908" xr:uid="{76F788A3-CFD1-4753-9DF0-459DAD584E3C}"/>
    <cellStyle name="optionalExposure 4 2" xfId="26103" xr:uid="{696AE16B-DBDD-4F01-A2DA-B7AA4ACC0176}"/>
    <cellStyle name="OptionHeading" xfId="20525" xr:uid="{00000000-0005-0000-0000-000045510000}"/>
    <cellStyle name="OptionHeading 2" xfId="20526" xr:uid="{00000000-0005-0000-0000-000046510000}"/>
    <cellStyle name="OptionHeading 3" xfId="20527" xr:uid="{00000000-0005-0000-0000-000047510000}"/>
    <cellStyle name="OptionHeading 4" xfId="23179" xr:uid="{CEACFEB5-8A57-4888-9E3B-504259B12EB8}"/>
    <cellStyle name="OptionHeading 5" xfId="23221" xr:uid="{D078C4EA-CE43-487B-9CCD-7E8C24B32EE7}"/>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2 2 2" xfId="22864" xr:uid="{5AD09A1C-7FCE-4E2C-9DC9-BAF89D663BBB}"/>
    <cellStyle name="Output 2 10 2 2 2 2" xfId="25564" xr:uid="{12196D99-FC0D-4A47-96CD-34BBBB8C670C}"/>
    <cellStyle name="Output 2 10 2 2 3" xfId="24247" xr:uid="{C90FBF40-8021-40F1-A86E-3BF953C7BFE3}"/>
    <cellStyle name="Output 2 10 2 2 3 2" xfId="26442" xr:uid="{F09FA32A-BCD8-4EFB-93B9-EDC9ACE9A602}"/>
    <cellStyle name="Output 2 10 2 2 4" xfId="22009" xr:uid="{76295282-65E3-4B33-9808-4049D091E71D}"/>
    <cellStyle name="Output 2 10 2 2 5" xfId="24709" xr:uid="{506AB17F-5838-4DAD-8236-FEB37C4F8BA2}"/>
    <cellStyle name="Output 2 10 2 3" xfId="22531" xr:uid="{847E1CEE-D8A7-4954-A538-EFE7C75C2072}"/>
    <cellStyle name="Output 2 10 2 3 2" xfId="25231" xr:uid="{CCAD24D6-3B10-4ECD-8527-81D606E90BE3}"/>
    <cellStyle name="Output 2 10 2 4" xfId="23910" xr:uid="{96607DF6-23FE-4C5A-9963-8A57D569BF0D}"/>
    <cellStyle name="Output 2 10 2 4 2" xfId="26105" xr:uid="{AA10C775-5CE3-4454-87DB-C1DF28A43159}"/>
    <cellStyle name="Output 2 10 2 5" xfId="21676" xr:uid="{983C506B-A05F-4C75-B56D-6FEC53B0D782}"/>
    <cellStyle name="Output 2 10 3" xfId="20531" xr:uid="{00000000-0005-0000-0000-00004C510000}"/>
    <cellStyle name="Output 2 10 3 2" xfId="21129" xr:uid="{00000000-0005-0000-0000-00004D510000}"/>
    <cellStyle name="Output 2 10 3 2 2" xfId="22863" xr:uid="{4EC41651-23AA-4A7D-B80C-33A39236F502}"/>
    <cellStyle name="Output 2 10 3 2 2 2" xfId="25563" xr:uid="{A9658A38-9B24-4FAB-943A-E0CEC220677C}"/>
    <cellStyle name="Output 2 10 3 2 3" xfId="24246" xr:uid="{D1290C61-C287-4516-95FC-D27710B5C8D0}"/>
    <cellStyle name="Output 2 10 3 2 3 2" xfId="26441" xr:uid="{39CA15DF-D6CD-4222-BAE0-28E83E880A0B}"/>
    <cellStyle name="Output 2 10 3 2 4" xfId="22008" xr:uid="{A984F052-01B1-4118-9659-C9512DEDE0D2}"/>
    <cellStyle name="Output 2 10 3 2 5" xfId="24708" xr:uid="{325B8715-BCBB-4420-A36C-77FCDD25A7C6}"/>
    <cellStyle name="Output 2 10 3 3" xfId="22532" xr:uid="{105B9D77-9F3F-44B1-A664-D9892B867BAF}"/>
    <cellStyle name="Output 2 10 3 3 2" xfId="25232" xr:uid="{50EC10A5-11F1-42F8-8806-CE0B66268B17}"/>
    <cellStyle name="Output 2 10 3 4" xfId="23911" xr:uid="{A52DAC8E-8C19-426C-BB11-8BE066F59A5B}"/>
    <cellStyle name="Output 2 10 3 4 2" xfId="26106" xr:uid="{9D49A3D0-A08D-42C7-B6B9-09AABECB0B03}"/>
    <cellStyle name="Output 2 10 3 5" xfId="21677" xr:uid="{56DA98AF-7464-4B55-B535-57B106262F9B}"/>
    <cellStyle name="Output 2 10 4" xfId="20532" xr:uid="{00000000-0005-0000-0000-00004E510000}"/>
    <cellStyle name="Output 2 10 4 2" xfId="21128" xr:uid="{00000000-0005-0000-0000-00004F510000}"/>
    <cellStyle name="Output 2 10 4 2 2" xfId="22862" xr:uid="{59DA6236-3445-4BF3-B8A5-3801C8F7E226}"/>
    <cellStyle name="Output 2 10 4 2 2 2" xfId="25562" xr:uid="{9EA89256-32B2-4A6D-8D03-E4C34FCA2E29}"/>
    <cellStyle name="Output 2 10 4 2 3" xfId="24245" xr:uid="{0B149BB1-A457-4E80-B303-17F662F4D9C6}"/>
    <cellStyle name="Output 2 10 4 2 3 2" xfId="26440" xr:uid="{669A7157-C4D9-4477-B9A7-45E28B16C786}"/>
    <cellStyle name="Output 2 10 4 2 4" xfId="22007" xr:uid="{2D70BB6C-537F-4D81-B956-DE77C2E29CE3}"/>
    <cellStyle name="Output 2 10 4 2 5" xfId="24707" xr:uid="{1E3BFF9D-23BD-44C2-B94D-EF154DCF2F4C}"/>
    <cellStyle name="Output 2 10 4 3" xfId="22533" xr:uid="{B0A52931-2C8F-4EA7-9925-9B6EE13305FE}"/>
    <cellStyle name="Output 2 10 4 3 2" xfId="25233" xr:uid="{EA4FD2C4-5045-4BCD-9B9A-51CFC2BE9545}"/>
    <cellStyle name="Output 2 10 4 4" xfId="23912" xr:uid="{F47A6306-0F45-44D3-8D88-251A8D43E0C0}"/>
    <cellStyle name="Output 2 10 4 4 2" xfId="26107" xr:uid="{3331C8C7-796D-49E3-8611-DB9282746936}"/>
    <cellStyle name="Output 2 10 4 5" xfId="21678" xr:uid="{9D7F9A2A-D654-4987-ACC2-C91C452B7DF2}"/>
    <cellStyle name="Output 2 10 5" xfId="20533" xr:uid="{00000000-0005-0000-0000-000050510000}"/>
    <cellStyle name="Output 2 10 5 2" xfId="21127" xr:uid="{00000000-0005-0000-0000-000051510000}"/>
    <cellStyle name="Output 2 10 5 2 2" xfId="22861" xr:uid="{4026FC66-9B40-4491-90F4-0AFB9575DFEB}"/>
    <cellStyle name="Output 2 10 5 2 2 2" xfId="25561" xr:uid="{103BBD33-C6A2-4A91-A24E-53D7BD83B5B1}"/>
    <cellStyle name="Output 2 10 5 2 3" xfId="24244" xr:uid="{87BBC49E-E30B-4BCC-A7FE-085DFC57BA69}"/>
    <cellStyle name="Output 2 10 5 2 3 2" xfId="26439" xr:uid="{07773165-25C9-4E58-B1B5-CE76BC8D4065}"/>
    <cellStyle name="Output 2 10 5 2 4" xfId="22006" xr:uid="{445506BB-5ABD-40DF-9DC0-E4E8C40029C6}"/>
    <cellStyle name="Output 2 10 5 2 5" xfId="24706" xr:uid="{04CE5AE1-6C56-4F6F-B694-4D546B17B07C}"/>
    <cellStyle name="Output 2 10 5 3" xfId="22534" xr:uid="{FBFE4865-BEC6-4A00-940F-55AE68F73702}"/>
    <cellStyle name="Output 2 10 5 3 2" xfId="25234" xr:uid="{58F3181E-BC68-49B2-88B4-F27755E72B9C}"/>
    <cellStyle name="Output 2 10 5 4" xfId="23913" xr:uid="{6004AA4A-E12D-4083-ACB3-1EBF547FC7C8}"/>
    <cellStyle name="Output 2 10 5 4 2" xfId="26108" xr:uid="{3A833C8E-6974-4E11-AE7E-0E12027B1827}"/>
    <cellStyle name="Output 2 10 5 5" xfId="21679" xr:uid="{55761F21-BE4A-4506-B694-2B73FCDFC157}"/>
    <cellStyle name="Output 2 11" xfId="20534" xr:uid="{00000000-0005-0000-0000-000052510000}"/>
    <cellStyle name="Output 2 11 2" xfId="20535" xr:uid="{00000000-0005-0000-0000-000053510000}"/>
    <cellStyle name="Output 2 11 2 2" xfId="21125" xr:uid="{00000000-0005-0000-0000-000054510000}"/>
    <cellStyle name="Output 2 11 2 2 2" xfId="22859" xr:uid="{49009114-170A-4D86-AC4A-D852116FA179}"/>
    <cellStyle name="Output 2 11 2 2 2 2" xfId="25559" xr:uid="{A0846390-92C9-41DF-82AE-2C140E1DB290}"/>
    <cellStyle name="Output 2 11 2 2 3" xfId="24242" xr:uid="{661D6D83-69C9-49F4-B8A0-2F0F52CB90DF}"/>
    <cellStyle name="Output 2 11 2 2 3 2" xfId="26437" xr:uid="{7D3D9976-C8D3-4D6F-9BA8-A1889770A192}"/>
    <cellStyle name="Output 2 11 2 2 4" xfId="22004" xr:uid="{1944F0EA-68B3-43A5-93A6-6C1A51651923}"/>
    <cellStyle name="Output 2 11 2 2 5" xfId="24704" xr:uid="{36EF20B1-E54E-4FCE-AC3A-4DBF32B80D3F}"/>
    <cellStyle name="Output 2 11 2 3" xfId="22536" xr:uid="{5BAD5C2F-2C5C-4503-B322-53A272CCF6DA}"/>
    <cellStyle name="Output 2 11 2 3 2" xfId="25236" xr:uid="{EE3B08AD-6C9B-4E2A-A9AA-7F1DD22017AC}"/>
    <cellStyle name="Output 2 11 2 4" xfId="23915" xr:uid="{79A98E72-822E-48FA-A224-B356481E7C36}"/>
    <cellStyle name="Output 2 11 2 4 2" xfId="26110" xr:uid="{CD60C2D2-5436-4E27-A013-5230250C1820}"/>
    <cellStyle name="Output 2 11 2 5" xfId="21681" xr:uid="{450C8D2D-4BE3-4678-90DF-A26F3A220F51}"/>
    <cellStyle name="Output 2 11 3" xfId="20536" xr:uid="{00000000-0005-0000-0000-000055510000}"/>
    <cellStyle name="Output 2 11 3 2" xfId="21124" xr:uid="{00000000-0005-0000-0000-000056510000}"/>
    <cellStyle name="Output 2 11 3 2 2" xfId="22858" xr:uid="{966147E5-AC5C-4356-A66C-1161FF870B6D}"/>
    <cellStyle name="Output 2 11 3 2 2 2" xfId="25558" xr:uid="{B0DC5800-84EE-4FBC-8741-0FEBF15E639C}"/>
    <cellStyle name="Output 2 11 3 2 3" xfId="24241" xr:uid="{527DD02D-7C53-43DA-AFC5-085281443C45}"/>
    <cellStyle name="Output 2 11 3 2 3 2" xfId="26436" xr:uid="{E85E583D-7F83-4B7A-AC3E-ED4A26E7EA8A}"/>
    <cellStyle name="Output 2 11 3 2 4" xfId="22003" xr:uid="{9A78B228-420C-4D36-A507-D19AEDFF8ADE}"/>
    <cellStyle name="Output 2 11 3 2 5" xfId="24703" xr:uid="{FA6E4D59-592A-430E-A7E0-8C984E53E557}"/>
    <cellStyle name="Output 2 11 3 3" xfId="22537" xr:uid="{C8C7E709-255D-4DFD-87E3-B759A5F60ECA}"/>
    <cellStyle name="Output 2 11 3 3 2" xfId="25237" xr:uid="{B6A16CC9-0AD7-4294-95FA-874FB1ED269B}"/>
    <cellStyle name="Output 2 11 3 4" xfId="23916" xr:uid="{F26BC7F3-A7B4-4A08-B8AA-7898047F50ED}"/>
    <cellStyle name="Output 2 11 3 4 2" xfId="26111" xr:uid="{1E5ACEE1-638B-4407-A465-889A7154523E}"/>
    <cellStyle name="Output 2 11 3 5" xfId="21682" xr:uid="{A2EFD08C-CC46-4D8C-A7A9-A012E815F5BE}"/>
    <cellStyle name="Output 2 11 4" xfId="20537" xr:uid="{00000000-0005-0000-0000-000057510000}"/>
    <cellStyle name="Output 2 11 4 2" xfId="21123" xr:uid="{00000000-0005-0000-0000-000058510000}"/>
    <cellStyle name="Output 2 11 4 2 2" xfId="22857" xr:uid="{52DC05B6-D9F8-4BF3-BE68-8B0294AE78DA}"/>
    <cellStyle name="Output 2 11 4 2 2 2" xfId="25557" xr:uid="{EBC56B3B-5984-4235-9439-06196FB40C4A}"/>
    <cellStyle name="Output 2 11 4 2 3" xfId="24240" xr:uid="{E05B4A97-D8EA-49D3-9293-C2DA10C23990}"/>
    <cellStyle name="Output 2 11 4 2 3 2" xfId="26435" xr:uid="{6809DFB7-198E-4138-B96D-77416E53A8BB}"/>
    <cellStyle name="Output 2 11 4 2 4" xfId="22002" xr:uid="{879E7690-AF70-40D3-94F6-E9301CACD544}"/>
    <cellStyle name="Output 2 11 4 2 5" xfId="24702" xr:uid="{1265C2FF-AA1E-4025-A061-FCEE664B7057}"/>
    <cellStyle name="Output 2 11 4 3" xfId="22538" xr:uid="{9D137334-7F7B-4929-B5C6-62A9184AF229}"/>
    <cellStyle name="Output 2 11 4 3 2" xfId="25238" xr:uid="{510E79A2-A636-4587-9709-75F7068BE806}"/>
    <cellStyle name="Output 2 11 4 4" xfId="23917" xr:uid="{49EE1AFE-4C91-4CAF-A12D-8B82F9252171}"/>
    <cellStyle name="Output 2 11 4 4 2" xfId="26112" xr:uid="{CA8B7A05-692C-4F1D-BBA0-DFD6F3E0D761}"/>
    <cellStyle name="Output 2 11 4 5" xfId="21683" xr:uid="{08B5875C-271C-429C-84B6-CB20A4CDC84F}"/>
    <cellStyle name="Output 2 11 5" xfId="20538" xr:uid="{00000000-0005-0000-0000-000059510000}"/>
    <cellStyle name="Output 2 11 5 2" xfId="21122" xr:uid="{00000000-0005-0000-0000-00005A510000}"/>
    <cellStyle name="Output 2 11 5 2 2" xfId="22856" xr:uid="{E5016C50-18E3-4DA2-AA7B-2EF206B7AEE8}"/>
    <cellStyle name="Output 2 11 5 2 2 2" xfId="25556" xr:uid="{BB53405D-AC47-4D21-9E52-1381898F52E8}"/>
    <cellStyle name="Output 2 11 5 2 3" xfId="24239" xr:uid="{4D72B562-181E-4A0D-8644-B878D00F73CC}"/>
    <cellStyle name="Output 2 11 5 2 3 2" xfId="26434" xr:uid="{2EBEA3E1-55A2-4256-87D6-A8BE6A0BE1A2}"/>
    <cellStyle name="Output 2 11 5 2 4" xfId="22001" xr:uid="{503454F6-A26E-4D5B-98DF-4FB306C5FBD7}"/>
    <cellStyle name="Output 2 11 5 2 5" xfId="24701" xr:uid="{45D5FC97-CA62-4D28-BD17-CCDD7EA1DE9D}"/>
    <cellStyle name="Output 2 11 5 3" xfId="22539" xr:uid="{45C3EC64-0657-4BFF-9DAF-5F939BE9B164}"/>
    <cellStyle name="Output 2 11 5 3 2" xfId="25239" xr:uid="{BE262EF9-F9D6-4ECE-ACB8-B7915CF826C2}"/>
    <cellStyle name="Output 2 11 5 4" xfId="23918" xr:uid="{82C4E944-541B-4908-BACC-3F50C6892F90}"/>
    <cellStyle name="Output 2 11 5 4 2" xfId="26113" xr:uid="{3EDCA5D2-A426-4713-9656-13E9C27C6FF7}"/>
    <cellStyle name="Output 2 11 5 5" xfId="21684" xr:uid="{AF4E59C8-05BA-4AD3-9656-28EB760BE2FA}"/>
    <cellStyle name="Output 2 11 6" xfId="21126" xr:uid="{00000000-0005-0000-0000-00005B510000}"/>
    <cellStyle name="Output 2 11 6 2" xfId="22860" xr:uid="{16C7073E-2232-4FC3-A976-3DF87DE4E3AA}"/>
    <cellStyle name="Output 2 11 6 2 2" xfId="25560" xr:uid="{FAE0C911-4268-4A54-BB65-860CCE7733DA}"/>
    <cellStyle name="Output 2 11 6 3" xfId="24243" xr:uid="{806D92DF-1279-4A95-8FC0-856388C9CA77}"/>
    <cellStyle name="Output 2 11 6 3 2" xfId="26438" xr:uid="{D13E0148-3234-41A8-96FB-24A6384A2D0D}"/>
    <cellStyle name="Output 2 11 6 4" xfId="22005" xr:uid="{D2301DEA-EC28-4AC5-A75D-6E793D429160}"/>
    <cellStyle name="Output 2 11 6 5" xfId="24705" xr:uid="{993E0917-D0EF-45BF-954E-A746FCB994A7}"/>
    <cellStyle name="Output 2 11 7" xfId="22535" xr:uid="{F4691560-19E0-4CEA-A981-6FE447E1BF64}"/>
    <cellStyle name="Output 2 11 7 2" xfId="25235" xr:uid="{7D65DC11-DDAF-40CC-925F-E8917A357EA6}"/>
    <cellStyle name="Output 2 11 8" xfId="23914" xr:uid="{D3C5EB2A-AE87-45B2-ADDB-CF571341550A}"/>
    <cellStyle name="Output 2 11 8 2" xfId="26109" xr:uid="{ACDD6C0E-ECE6-4706-B857-8A8FB82A020E}"/>
    <cellStyle name="Output 2 11 9" xfId="21680" xr:uid="{9C4D8DAB-3E23-4A7C-BB65-8DFBBA394815}"/>
    <cellStyle name="Output 2 12" xfId="20539" xr:uid="{00000000-0005-0000-0000-00005C510000}"/>
    <cellStyle name="Output 2 12 2" xfId="20540" xr:uid="{00000000-0005-0000-0000-00005D510000}"/>
    <cellStyle name="Output 2 12 2 2" xfId="21120" xr:uid="{00000000-0005-0000-0000-00005E510000}"/>
    <cellStyle name="Output 2 12 2 2 2" xfId="22854" xr:uid="{697D1734-8211-4DAC-BC13-1A3DED86C667}"/>
    <cellStyle name="Output 2 12 2 2 2 2" xfId="25554" xr:uid="{08E7E294-213E-4BA3-B005-493AB294B023}"/>
    <cellStyle name="Output 2 12 2 2 3" xfId="24237" xr:uid="{8F7DC2F1-951C-472B-A5C8-7AED3BCEB1D9}"/>
    <cellStyle name="Output 2 12 2 2 3 2" xfId="26432" xr:uid="{7B4C837D-2268-4E70-A941-3EBDCCAA142D}"/>
    <cellStyle name="Output 2 12 2 2 4" xfId="21999" xr:uid="{B031A992-8229-411C-9E7A-3F98FA6D4629}"/>
    <cellStyle name="Output 2 12 2 2 5" xfId="24699" xr:uid="{12E0FE0C-533C-418D-A052-2D0308EA30E9}"/>
    <cellStyle name="Output 2 12 2 3" xfId="22541" xr:uid="{E7A85D7A-9E8A-480F-91EE-96985A10859C}"/>
    <cellStyle name="Output 2 12 2 3 2" xfId="25241" xr:uid="{436C8430-FBFB-4A7C-8CC5-79CC92DAEB87}"/>
    <cellStyle name="Output 2 12 2 4" xfId="23920" xr:uid="{D0C3B1BA-E55E-4918-A06D-5610DAACE7AF}"/>
    <cellStyle name="Output 2 12 2 4 2" xfId="26115" xr:uid="{2232157B-424F-48A9-AF5F-9F273570BA68}"/>
    <cellStyle name="Output 2 12 2 5" xfId="21686" xr:uid="{BE359F94-AD44-4620-B8C0-E946782086A9}"/>
    <cellStyle name="Output 2 12 3" xfId="20541" xr:uid="{00000000-0005-0000-0000-00005F510000}"/>
    <cellStyle name="Output 2 12 3 2" xfId="21119" xr:uid="{00000000-0005-0000-0000-000060510000}"/>
    <cellStyle name="Output 2 12 3 2 2" xfId="22853" xr:uid="{08FCC108-CA67-431D-A2D5-0B0502CEFA99}"/>
    <cellStyle name="Output 2 12 3 2 2 2" xfId="25553" xr:uid="{DA63AF7A-0105-41EB-AAFD-F4B2EEE3C1B2}"/>
    <cellStyle name="Output 2 12 3 2 3" xfId="24236" xr:uid="{C67D1D77-86DF-40BF-B246-E421F30ABC3F}"/>
    <cellStyle name="Output 2 12 3 2 3 2" xfId="26431" xr:uid="{12DEA0AC-543C-4648-BA36-7D8D7FE30000}"/>
    <cellStyle name="Output 2 12 3 2 4" xfId="21998" xr:uid="{21E87C91-97DB-4507-A4EA-12132081C881}"/>
    <cellStyle name="Output 2 12 3 2 5" xfId="24698" xr:uid="{0731A86A-46CE-4985-B8FE-99AB467AF75A}"/>
    <cellStyle name="Output 2 12 3 3" xfId="22542" xr:uid="{BCE85120-D7FE-4D42-8F52-A6608833152A}"/>
    <cellStyle name="Output 2 12 3 3 2" xfId="25242" xr:uid="{8BE8461A-157B-4522-B508-5CAF91BC3D7A}"/>
    <cellStyle name="Output 2 12 3 4" xfId="23921" xr:uid="{E7843832-A6BC-48D6-9B63-9232B59DB350}"/>
    <cellStyle name="Output 2 12 3 4 2" xfId="26116" xr:uid="{12D8E891-90DC-4EC6-BD92-A6CB3BBFA128}"/>
    <cellStyle name="Output 2 12 3 5" xfId="21687" xr:uid="{FE120DC9-61FA-484D-A209-51AA99EDF03A}"/>
    <cellStyle name="Output 2 12 4" xfId="20542" xr:uid="{00000000-0005-0000-0000-000061510000}"/>
    <cellStyle name="Output 2 12 4 2" xfId="21118" xr:uid="{00000000-0005-0000-0000-000062510000}"/>
    <cellStyle name="Output 2 12 4 2 2" xfId="22852" xr:uid="{B403B851-B8D3-408D-BC93-C916B20C823F}"/>
    <cellStyle name="Output 2 12 4 2 2 2" xfId="25552" xr:uid="{7B6BC0AE-DCD7-4B8C-8E71-B60DAC84E762}"/>
    <cellStyle name="Output 2 12 4 2 3" xfId="24235" xr:uid="{A0D23729-F07B-4874-A0A8-DAA9FC1CBF0F}"/>
    <cellStyle name="Output 2 12 4 2 3 2" xfId="26430" xr:uid="{D5993B95-A2C1-4B99-ABDD-DD6B883743B9}"/>
    <cellStyle name="Output 2 12 4 2 4" xfId="21997" xr:uid="{8B4ABB6D-95C1-4C8B-90FA-43A9D1A6834A}"/>
    <cellStyle name="Output 2 12 4 2 5" xfId="24697" xr:uid="{1BD607FA-3291-44DA-87B6-1044A2DEBDF0}"/>
    <cellStyle name="Output 2 12 4 3" xfId="22543" xr:uid="{7ACFF028-7FE6-47FC-8594-973FE8EE58A7}"/>
    <cellStyle name="Output 2 12 4 3 2" xfId="25243" xr:uid="{99A035FE-36B3-4C7F-840A-D3AF4E8C3A93}"/>
    <cellStyle name="Output 2 12 4 4" xfId="23922" xr:uid="{D9D94918-299A-4721-95B7-C7883B871664}"/>
    <cellStyle name="Output 2 12 4 4 2" xfId="26117" xr:uid="{52497145-EC78-4A6E-90D1-31A8CC442356}"/>
    <cellStyle name="Output 2 12 4 5" xfId="21688" xr:uid="{EF0B306D-EF77-45D9-98FD-86FFDE093A0C}"/>
    <cellStyle name="Output 2 12 5" xfId="20543" xr:uid="{00000000-0005-0000-0000-000063510000}"/>
    <cellStyle name="Output 2 12 5 2" xfId="21117" xr:uid="{00000000-0005-0000-0000-000064510000}"/>
    <cellStyle name="Output 2 12 5 2 2" xfId="22851" xr:uid="{99BCC4B6-9917-4CBA-947E-C1E54537DF99}"/>
    <cellStyle name="Output 2 12 5 2 2 2" xfId="25551" xr:uid="{064EDD0B-2743-4E29-AC50-45E5F93F31DF}"/>
    <cellStyle name="Output 2 12 5 2 3" xfId="24234" xr:uid="{30317841-CFC3-4874-8A5B-47E137B507AE}"/>
    <cellStyle name="Output 2 12 5 2 3 2" xfId="26429" xr:uid="{78BA5C96-0481-4BEB-B037-91631B89042D}"/>
    <cellStyle name="Output 2 12 5 2 4" xfId="21996" xr:uid="{2626DE7C-DD98-488F-93E1-C872AA7EC458}"/>
    <cellStyle name="Output 2 12 5 2 5" xfId="24696" xr:uid="{BB406200-379B-4DF8-9C1C-C3240030802C}"/>
    <cellStyle name="Output 2 12 5 3" xfId="22544" xr:uid="{4D8794B6-051D-419D-BDF3-807D36B1FF3E}"/>
    <cellStyle name="Output 2 12 5 3 2" xfId="25244" xr:uid="{16EADA46-88B9-45A4-8CB5-659E1D490168}"/>
    <cellStyle name="Output 2 12 5 4" xfId="23923" xr:uid="{7BA4ED97-7B16-4BB4-B0A2-61B2648A3FA9}"/>
    <cellStyle name="Output 2 12 5 4 2" xfId="26118" xr:uid="{934B950A-EE64-4821-A3CE-CB727BBD2576}"/>
    <cellStyle name="Output 2 12 5 5" xfId="21689" xr:uid="{EE01CB88-EEDF-4DC9-AB7A-E55B63BF8A75}"/>
    <cellStyle name="Output 2 12 6" xfId="21121" xr:uid="{00000000-0005-0000-0000-000065510000}"/>
    <cellStyle name="Output 2 12 6 2" xfId="22855" xr:uid="{E5CA3A7A-2F85-42B5-B09B-81D8239677F3}"/>
    <cellStyle name="Output 2 12 6 2 2" xfId="25555" xr:uid="{E970D458-47D8-4562-945B-3455BFE8910F}"/>
    <cellStyle name="Output 2 12 6 3" xfId="24238" xr:uid="{19E53EDC-1DA4-4B80-AC96-1DC171432668}"/>
    <cellStyle name="Output 2 12 6 3 2" xfId="26433" xr:uid="{BC6EA20D-5B85-423E-A8B5-1AB266735C14}"/>
    <cellStyle name="Output 2 12 6 4" xfId="22000" xr:uid="{86886B30-52C2-4552-B2C8-E3089081BFE8}"/>
    <cellStyle name="Output 2 12 6 5" xfId="24700" xr:uid="{11AF88AB-E15B-4452-870E-754F254DE5AC}"/>
    <cellStyle name="Output 2 12 7" xfId="22540" xr:uid="{D202F8E7-B441-4A38-97DC-F75817C37DFD}"/>
    <cellStyle name="Output 2 12 7 2" xfId="25240" xr:uid="{2DFE2F84-E9D9-4D45-9060-9E0C55888352}"/>
    <cellStyle name="Output 2 12 8" xfId="23919" xr:uid="{2F547759-0A4B-48AD-81F5-A81C3F1FC5B0}"/>
    <cellStyle name="Output 2 12 8 2" xfId="26114" xr:uid="{F64A6DC8-40FF-47CC-9BC6-D9C20274C934}"/>
    <cellStyle name="Output 2 12 9" xfId="21685" xr:uid="{D7C159CE-E4E7-499E-945A-B6ED66244C76}"/>
    <cellStyle name="Output 2 13" xfId="20544" xr:uid="{00000000-0005-0000-0000-000066510000}"/>
    <cellStyle name="Output 2 13 2" xfId="20545" xr:uid="{00000000-0005-0000-0000-000067510000}"/>
    <cellStyle name="Output 2 13 2 2" xfId="21115" xr:uid="{00000000-0005-0000-0000-000068510000}"/>
    <cellStyle name="Output 2 13 2 2 2" xfId="22849" xr:uid="{3589B1CD-433D-4DCE-B938-3B3A5C149EFE}"/>
    <cellStyle name="Output 2 13 2 2 2 2" xfId="25549" xr:uid="{EEC36F3B-11A8-4EFC-98EB-ED9B19BDB113}"/>
    <cellStyle name="Output 2 13 2 2 3" xfId="24232" xr:uid="{D3EFC8C9-9520-4C65-B34D-38ECEFA32205}"/>
    <cellStyle name="Output 2 13 2 2 3 2" xfId="26427" xr:uid="{B6845FD6-ADE3-4C8C-9470-5535E20D840B}"/>
    <cellStyle name="Output 2 13 2 2 4" xfId="21994" xr:uid="{44AD92F2-D5C7-4705-ACE2-5511217C4D56}"/>
    <cellStyle name="Output 2 13 2 2 5" xfId="24694" xr:uid="{4A7AF5AF-CA3F-4564-9AFF-0007A1344AEB}"/>
    <cellStyle name="Output 2 13 2 3" xfId="22546" xr:uid="{9B558C6C-165D-4D42-9E2C-97088A9EA83C}"/>
    <cellStyle name="Output 2 13 2 3 2" xfId="25246" xr:uid="{BB7DCCB6-1D7A-44A6-A289-90E3A696CA8B}"/>
    <cellStyle name="Output 2 13 2 4" xfId="23925" xr:uid="{222539E3-CBFF-4E1D-ADFB-297C1805732C}"/>
    <cellStyle name="Output 2 13 2 4 2" xfId="26120" xr:uid="{0BA666D8-CCB6-49F1-A3CA-D5725A17A4B9}"/>
    <cellStyle name="Output 2 13 2 5" xfId="21691" xr:uid="{F187078D-70A7-497A-B1CD-BC827022D142}"/>
    <cellStyle name="Output 2 13 3" xfId="20546" xr:uid="{00000000-0005-0000-0000-000069510000}"/>
    <cellStyle name="Output 2 13 3 2" xfId="21114" xr:uid="{00000000-0005-0000-0000-00006A510000}"/>
    <cellStyle name="Output 2 13 3 2 2" xfId="22848" xr:uid="{D7995938-4977-4764-8A4A-3D8702E6EBF9}"/>
    <cellStyle name="Output 2 13 3 2 2 2" xfId="25548" xr:uid="{B2E20793-A433-4C37-8AB2-D663ABC75644}"/>
    <cellStyle name="Output 2 13 3 2 3" xfId="24231" xr:uid="{C899AE74-6911-41E4-9A8A-D26A8A090E50}"/>
    <cellStyle name="Output 2 13 3 2 3 2" xfId="26426" xr:uid="{464D37B4-F0A2-4A54-805F-7A4C8BD31E56}"/>
    <cellStyle name="Output 2 13 3 2 4" xfId="21993" xr:uid="{FDF05D7A-80D0-4089-802F-95798374EE83}"/>
    <cellStyle name="Output 2 13 3 2 5" xfId="24693" xr:uid="{0E053EDD-E866-4374-9D45-F0BF0ABEDA4D}"/>
    <cellStyle name="Output 2 13 3 3" xfId="22547" xr:uid="{A8412E32-EF33-465C-98E5-104FD1D51226}"/>
    <cellStyle name="Output 2 13 3 3 2" xfId="25247" xr:uid="{3C5C6F0E-E4CA-4738-9D88-FDC10BB07C3C}"/>
    <cellStyle name="Output 2 13 3 4" xfId="23926" xr:uid="{17C48BAC-5345-4F66-A40C-31ADD4D85514}"/>
    <cellStyle name="Output 2 13 3 4 2" xfId="26121" xr:uid="{22E9A754-CDDA-43EC-A5B8-1FD769BB8FAF}"/>
    <cellStyle name="Output 2 13 3 5" xfId="21692" xr:uid="{89228337-F84B-4269-AB7B-656836093A23}"/>
    <cellStyle name="Output 2 13 4" xfId="20547" xr:uid="{00000000-0005-0000-0000-00006B510000}"/>
    <cellStyle name="Output 2 13 4 2" xfId="21113" xr:uid="{00000000-0005-0000-0000-00006C510000}"/>
    <cellStyle name="Output 2 13 4 2 2" xfId="22847" xr:uid="{123AA9B2-FCAC-462B-A0A8-F8C239BB3D83}"/>
    <cellStyle name="Output 2 13 4 2 2 2" xfId="25547" xr:uid="{EB4B6503-6CA3-4EEB-86C5-E0EF4C6EA057}"/>
    <cellStyle name="Output 2 13 4 2 3" xfId="24230" xr:uid="{BC8F49C0-4E77-417F-99A0-BD7F6E02D89D}"/>
    <cellStyle name="Output 2 13 4 2 3 2" xfId="26425" xr:uid="{8E36F2AA-8452-48AE-9A50-D270CA8C9F23}"/>
    <cellStyle name="Output 2 13 4 2 4" xfId="21992" xr:uid="{52440987-03E2-45CA-8815-5088F8CDA4E3}"/>
    <cellStyle name="Output 2 13 4 2 5" xfId="24692" xr:uid="{FFF50EE8-99FE-4D51-9A30-A898812171C6}"/>
    <cellStyle name="Output 2 13 4 3" xfId="22548" xr:uid="{8E56727E-B733-4144-AEAF-D8FB57FF83A3}"/>
    <cellStyle name="Output 2 13 4 3 2" xfId="25248" xr:uid="{F674AEFB-70A4-4EF9-BC4B-84F6C159B0E9}"/>
    <cellStyle name="Output 2 13 4 4" xfId="23927" xr:uid="{1E583DCD-8C16-4626-BC4E-D56231369682}"/>
    <cellStyle name="Output 2 13 4 4 2" xfId="26122" xr:uid="{44CF7FB9-F71B-4044-891F-DF91062AF12E}"/>
    <cellStyle name="Output 2 13 4 5" xfId="21693" xr:uid="{310A31A3-14CA-4023-A993-C17A49AB7DF9}"/>
    <cellStyle name="Output 2 13 5" xfId="21116" xr:uid="{00000000-0005-0000-0000-00006D510000}"/>
    <cellStyle name="Output 2 13 5 2" xfId="22850" xr:uid="{3003E80D-0FB2-44EB-BF82-5D78B780F7D6}"/>
    <cellStyle name="Output 2 13 5 2 2" xfId="25550" xr:uid="{76686989-FE65-4CB8-AAE0-439B1890514A}"/>
    <cellStyle name="Output 2 13 5 3" xfId="24233" xr:uid="{D625B36B-9E10-4B90-9DD4-9B0536659621}"/>
    <cellStyle name="Output 2 13 5 3 2" xfId="26428" xr:uid="{DDE1D62B-4F4D-4203-9D4C-836A7D4A7137}"/>
    <cellStyle name="Output 2 13 5 4" xfId="21995" xr:uid="{D7E7E9A8-5DA2-4CD8-8F7E-72465E294583}"/>
    <cellStyle name="Output 2 13 5 5" xfId="24695" xr:uid="{934AD513-0494-473B-989A-C20C41A867F2}"/>
    <cellStyle name="Output 2 13 6" xfId="22545" xr:uid="{34DBDCF0-8D9E-4A02-AC9D-B7B405CDDD15}"/>
    <cellStyle name="Output 2 13 6 2" xfId="25245" xr:uid="{79E289A8-F5FD-4847-ABEB-623ED5B26F68}"/>
    <cellStyle name="Output 2 13 7" xfId="23924" xr:uid="{4054F5E4-7545-4743-BFFE-7F324E31C610}"/>
    <cellStyle name="Output 2 13 7 2" xfId="26119" xr:uid="{0A5F4283-00D5-41E2-BC05-FDB99917F5AB}"/>
    <cellStyle name="Output 2 13 8" xfId="21690" xr:uid="{4AFEB972-433B-400A-BD20-9F5A58916EA5}"/>
    <cellStyle name="Output 2 14" xfId="20548" xr:uid="{00000000-0005-0000-0000-00006E510000}"/>
    <cellStyle name="Output 2 14 2" xfId="21112" xr:uid="{00000000-0005-0000-0000-00006F510000}"/>
    <cellStyle name="Output 2 14 2 2" xfId="22846" xr:uid="{13521133-66AC-420C-807A-3C8CCA7BD10E}"/>
    <cellStyle name="Output 2 14 2 2 2" xfId="25546" xr:uid="{95A84E6E-74A5-4989-829F-99870CF4DFE2}"/>
    <cellStyle name="Output 2 14 2 3" xfId="24229" xr:uid="{DBF41F5E-A118-47E1-8F58-DA23904D1048}"/>
    <cellStyle name="Output 2 14 2 3 2" xfId="26424" xr:uid="{AC14A846-C3B0-4D8B-836E-5F8002171F80}"/>
    <cellStyle name="Output 2 14 2 4" xfId="21991" xr:uid="{167BB862-AA22-42DE-BCD9-F33D048B4802}"/>
    <cellStyle name="Output 2 14 2 5" xfId="24691" xr:uid="{A620F63A-A620-4688-AC0D-53FF0C010B29}"/>
    <cellStyle name="Output 2 14 3" xfId="22549" xr:uid="{AEBCBE94-D530-4448-808B-46C9B98E718E}"/>
    <cellStyle name="Output 2 14 3 2" xfId="25249" xr:uid="{96100AAF-A662-407C-ABF4-707F9FC9BB11}"/>
    <cellStyle name="Output 2 14 4" xfId="23928" xr:uid="{752F553A-9FE6-4366-B19E-73350581A216}"/>
    <cellStyle name="Output 2 14 4 2" xfId="26123" xr:uid="{2129F1F2-7A13-441F-9740-0A41F548FC6F}"/>
    <cellStyle name="Output 2 14 5" xfId="21694" xr:uid="{4CFA5C50-971F-4F93-99C4-0FD8B7668B2C}"/>
    <cellStyle name="Output 2 15" xfId="20549" xr:uid="{00000000-0005-0000-0000-000070510000}"/>
    <cellStyle name="Output 2 15 2" xfId="21111" xr:uid="{00000000-0005-0000-0000-000071510000}"/>
    <cellStyle name="Output 2 15 2 2" xfId="22845" xr:uid="{7E338C8C-07FA-43D1-B995-FAA25D5A3EB6}"/>
    <cellStyle name="Output 2 15 2 2 2" xfId="25545" xr:uid="{EB76D259-EA76-438F-910A-23A52561FA2F}"/>
    <cellStyle name="Output 2 15 2 3" xfId="24228" xr:uid="{2B5882B1-7779-4A78-BFD1-B97DD2049B47}"/>
    <cellStyle name="Output 2 15 2 3 2" xfId="26423" xr:uid="{F9983F02-F6D3-4E59-A71F-EBFDE3B9FBBB}"/>
    <cellStyle name="Output 2 15 2 4" xfId="21990" xr:uid="{2307BC7C-2CB7-48A7-862E-21CF5ABEC5FF}"/>
    <cellStyle name="Output 2 15 2 5" xfId="24690" xr:uid="{3CBCB0E7-4177-4FCA-BB3A-82A247FF90D8}"/>
    <cellStyle name="Output 2 15 3" xfId="22550" xr:uid="{D51CE549-0EB2-41BA-9613-9F85AFF28CA4}"/>
    <cellStyle name="Output 2 15 3 2" xfId="25250" xr:uid="{5626BCA1-F207-4B3E-A20E-BB64399ADF0D}"/>
    <cellStyle name="Output 2 15 4" xfId="23929" xr:uid="{68192A4A-4461-4D30-9DE5-F5A539A570BF}"/>
    <cellStyle name="Output 2 15 4 2" xfId="26124" xr:uid="{4B1DF50B-8A0A-481B-8D60-995817760DAF}"/>
    <cellStyle name="Output 2 15 5" xfId="21695" xr:uid="{AC152F42-909F-476B-A73E-0516186D3B55}"/>
    <cellStyle name="Output 2 16" xfId="20550" xr:uid="{00000000-0005-0000-0000-000072510000}"/>
    <cellStyle name="Output 2 16 2" xfId="21110" xr:uid="{00000000-0005-0000-0000-000073510000}"/>
    <cellStyle name="Output 2 16 2 2" xfId="22844" xr:uid="{B1337F9B-55AF-4EE5-BC5A-5A057BDCDD4F}"/>
    <cellStyle name="Output 2 16 2 2 2" xfId="25544" xr:uid="{2C5E2ACC-3DC7-403E-9A23-11D83A419639}"/>
    <cellStyle name="Output 2 16 2 3" xfId="24227" xr:uid="{1E65FCEF-BDC0-487F-9000-13205E544195}"/>
    <cellStyle name="Output 2 16 2 3 2" xfId="26422" xr:uid="{5B4CE899-9796-4E27-A317-7F333E92A6DE}"/>
    <cellStyle name="Output 2 16 2 4" xfId="21989" xr:uid="{C7E158FF-E0AA-4B02-83CA-E0B88BF5F72D}"/>
    <cellStyle name="Output 2 16 2 5" xfId="24689" xr:uid="{B0C66306-5988-4360-900B-0DA441210F48}"/>
    <cellStyle name="Output 2 16 3" xfId="22551" xr:uid="{ED2E0E11-6AE4-428D-A388-C96CCD233D0F}"/>
    <cellStyle name="Output 2 16 3 2" xfId="25251" xr:uid="{6325F4A6-01BB-4DAD-9480-04A0F7D896F2}"/>
    <cellStyle name="Output 2 16 4" xfId="23930" xr:uid="{ACDF5347-BA1C-4AEF-A999-0E387E6C04C9}"/>
    <cellStyle name="Output 2 16 4 2" xfId="26125" xr:uid="{1F7E6CAE-139E-455A-9C4C-546B44025D2C}"/>
    <cellStyle name="Output 2 16 5" xfId="21696" xr:uid="{B171AFAF-D412-43B0-9D24-BA266774551D}"/>
    <cellStyle name="Output 2 17" xfId="21131" xr:uid="{00000000-0005-0000-0000-000074510000}"/>
    <cellStyle name="Output 2 17 2" xfId="22865" xr:uid="{430E84CD-13B0-4B14-86A3-45085BA0BEFB}"/>
    <cellStyle name="Output 2 17 2 2" xfId="25565" xr:uid="{65FA7698-A7F9-4FA7-8EEA-8C851CB48D31}"/>
    <cellStyle name="Output 2 17 3" xfId="24248" xr:uid="{A700F7E7-DCBB-485F-9773-75D0979217AE}"/>
    <cellStyle name="Output 2 17 3 2" xfId="26443" xr:uid="{53806FBA-27CE-4209-9830-CA77EF688CB2}"/>
    <cellStyle name="Output 2 17 4" xfId="22010" xr:uid="{23F9A3D3-CA59-452B-8BDF-1496EB35FB78}"/>
    <cellStyle name="Output 2 17 5" xfId="24710" xr:uid="{3AA12DAA-64F5-491B-A15E-733FAFB1BE97}"/>
    <cellStyle name="Output 2 18" xfId="22530" xr:uid="{7DBAD439-6289-41D5-9D48-72DCA8A3DBFB}"/>
    <cellStyle name="Output 2 18 2" xfId="25230" xr:uid="{6FA62D62-E922-41C7-A799-808F8CFC5C34}"/>
    <cellStyle name="Output 2 19" xfId="23909" xr:uid="{0527CD70-2D7C-42E5-90DF-371BECD7EC18}"/>
    <cellStyle name="Output 2 19 2" xfId="26104" xr:uid="{DDCAA1F2-69B5-46AD-A9DA-4793C26B1567}"/>
    <cellStyle name="Output 2 2" xfId="20551" xr:uid="{00000000-0005-0000-0000-000075510000}"/>
    <cellStyle name="Output 2 2 10" xfId="21109" xr:uid="{00000000-0005-0000-0000-000076510000}"/>
    <cellStyle name="Output 2 2 10 2" xfId="22843" xr:uid="{0A7C55AA-E573-4D32-AA04-68B222B55A4D}"/>
    <cellStyle name="Output 2 2 10 2 2" xfId="25543" xr:uid="{F1479607-A363-4027-ACB9-977A6D0542DD}"/>
    <cellStyle name="Output 2 2 10 3" xfId="24226" xr:uid="{7620B013-1ABE-473A-A2C4-D65C7297B472}"/>
    <cellStyle name="Output 2 2 10 3 2" xfId="26421" xr:uid="{401F5889-D367-4CE6-A132-73B713281A37}"/>
    <cellStyle name="Output 2 2 10 4" xfId="21988" xr:uid="{7D0D4AC0-55C7-4A44-9AAC-425B5668793F}"/>
    <cellStyle name="Output 2 2 10 5" xfId="24688" xr:uid="{1D114A50-8332-4F37-8A05-BABDC736CD84}"/>
    <cellStyle name="Output 2 2 11" xfId="22552" xr:uid="{40232D00-5C60-4873-9A51-D6108CF3FAD0}"/>
    <cellStyle name="Output 2 2 11 2" xfId="25252" xr:uid="{7AF5689D-40B0-48A2-8843-80652F7442CA}"/>
    <cellStyle name="Output 2 2 12" xfId="23931" xr:uid="{18EF5212-C228-4351-B957-39E4A2BC591A}"/>
    <cellStyle name="Output 2 2 12 2" xfId="26126" xr:uid="{8AACE490-B5BD-4749-A65D-28FD7A259018}"/>
    <cellStyle name="Output 2 2 13" xfId="21697" xr:uid="{A0CBFBDE-9D55-43CA-A194-CB72A990F718}"/>
    <cellStyle name="Output 2 2 2" xfId="20552" xr:uid="{00000000-0005-0000-0000-000077510000}"/>
    <cellStyle name="Output 2 2 2 2" xfId="20553" xr:uid="{00000000-0005-0000-0000-000078510000}"/>
    <cellStyle name="Output 2 2 2 2 2" xfId="21107" xr:uid="{00000000-0005-0000-0000-000079510000}"/>
    <cellStyle name="Output 2 2 2 2 2 2" xfId="22841" xr:uid="{02CC5D71-FD3D-4608-AA27-5B6CB29A81BC}"/>
    <cellStyle name="Output 2 2 2 2 2 2 2" xfId="25541" xr:uid="{2F569B77-5CBD-42B3-B455-EB3E3AFE346B}"/>
    <cellStyle name="Output 2 2 2 2 2 3" xfId="24224" xr:uid="{3B8661B9-2FF0-42EF-A827-FED9BC960F43}"/>
    <cellStyle name="Output 2 2 2 2 2 3 2" xfId="26419" xr:uid="{4BA2649D-E260-4AE1-942D-655AA9B98993}"/>
    <cellStyle name="Output 2 2 2 2 2 4" xfId="21986" xr:uid="{8B933B64-EDDD-4AE5-9162-F542F9F1D4D9}"/>
    <cellStyle name="Output 2 2 2 2 2 5" xfId="24686" xr:uid="{98D5332B-572E-46D8-A316-5DBA60A1D997}"/>
    <cellStyle name="Output 2 2 2 2 3" xfId="22554" xr:uid="{7ED63CD4-7187-4519-A86F-26894D4B3536}"/>
    <cellStyle name="Output 2 2 2 2 3 2" xfId="25254" xr:uid="{8D158B95-AA89-450F-8AD2-067649D1C877}"/>
    <cellStyle name="Output 2 2 2 2 4" xfId="23933" xr:uid="{042FE04D-63D4-40DF-99F4-7B316F4D71BC}"/>
    <cellStyle name="Output 2 2 2 2 4 2" xfId="26128" xr:uid="{576D8665-442D-41C9-88C0-6F18192799B0}"/>
    <cellStyle name="Output 2 2 2 2 5" xfId="21699" xr:uid="{81B2A2E1-854B-444C-BF91-DD74FBFBD1BA}"/>
    <cellStyle name="Output 2 2 2 3" xfId="20554" xr:uid="{00000000-0005-0000-0000-00007A510000}"/>
    <cellStyle name="Output 2 2 2 3 2" xfId="21106" xr:uid="{00000000-0005-0000-0000-00007B510000}"/>
    <cellStyle name="Output 2 2 2 3 2 2" xfId="22840" xr:uid="{84076E2F-603E-4805-921D-FD1F52B3A7C4}"/>
    <cellStyle name="Output 2 2 2 3 2 2 2" xfId="25540" xr:uid="{1CAC66EF-E0D9-4420-B0E4-B046BB08CCDC}"/>
    <cellStyle name="Output 2 2 2 3 2 3" xfId="24223" xr:uid="{C3966BC2-5FB2-48F2-9D6D-248931F117A2}"/>
    <cellStyle name="Output 2 2 2 3 2 3 2" xfId="26418" xr:uid="{0DF6F674-FCAF-4E1A-BED0-2694EBDD34E5}"/>
    <cellStyle name="Output 2 2 2 3 2 4" xfId="21985" xr:uid="{B385A751-FBC3-4B41-BA05-2ABE1BC399C2}"/>
    <cellStyle name="Output 2 2 2 3 2 5" xfId="24685" xr:uid="{5E1BE5B6-9527-44D1-8283-D017820CE8C4}"/>
    <cellStyle name="Output 2 2 2 3 3" xfId="22555" xr:uid="{112CD457-A813-4B25-815F-BD2E33BB08F9}"/>
    <cellStyle name="Output 2 2 2 3 3 2" xfId="25255" xr:uid="{C7732352-B44B-4F24-A999-B2E15A89AA96}"/>
    <cellStyle name="Output 2 2 2 3 4" xfId="23934" xr:uid="{86D136F0-446E-4EE7-ABA0-95DBD369DFD3}"/>
    <cellStyle name="Output 2 2 2 3 4 2" xfId="26129" xr:uid="{FDE0EF5A-67E7-407A-B97A-1C99BFB155C8}"/>
    <cellStyle name="Output 2 2 2 3 5" xfId="21700" xr:uid="{41B4F32F-BC6A-4D9F-9F4B-12C9EC667D5B}"/>
    <cellStyle name="Output 2 2 2 4" xfId="20555" xr:uid="{00000000-0005-0000-0000-00007C510000}"/>
    <cellStyle name="Output 2 2 2 4 2" xfId="21105" xr:uid="{00000000-0005-0000-0000-00007D510000}"/>
    <cellStyle name="Output 2 2 2 4 2 2" xfId="22839" xr:uid="{363E3959-7E62-4DED-BE8D-FF511744B148}"/>
    <cellStyle name="Output 2 2 2 4 2 2 2" xfId="25539" xr:uid="{596AA570-BD93-4F0B-A43E-1336A99096C2}"/>
    <cellStyle name="Output 2 2 2 4 2 3" xfId="24222" xr:uid="{6350B08B-C54F-478C-83A1-0FD6F80C7702}"/>
    <cellStyle name="Output 2 2 2 4 2 3 2" xfId="26417" xr:uid="{79DAA734-E66B-4BCA-94D3-0C81D859278C}"/>
    <cellStyle name="Output 2 2 2 4 2 4" xfId="21984" xr:uid="{8EB0C026-3A11-4932-8118-BBD9CC4A65AD}"/>
    <cellStyle name="Output 2 2 2 4 2 5" xfId="24684" xr:uid="{8C42E6F7-D9D0-4F06-9179-3F1743B3077A}"/>
    <cellStyle name="Output 2 2 2 4 3" xfId="22556" xr:uid="{9F5104F5-6008-4D88-862F-B067C50B3E5F}"/>
    <cellStyle name="Output 2 2 2 4 3 2" xfId="25256" xr:uid="{E4CC3CDD-8B25-48AE-8D41-0791814796F2}"/>
    <cellStyle name="Output 2 2 2 4 4" xfId="23935" xr:uid="{03FA8933-39E0-45D9-801F-778DD0E1ACD9}"/>
    <cellStyle name="Output 2 2 2 4 4 2" xfId="26130" xr:uid="{C725A3C3-603F-4C01-8F59-56C989B7767F}"/>
    <cellStyle name="Output 2 2 2 4 5" xfId="21701" xr:uid="{AA6E7162-0503-4BCC-AEA3-7B46FEBF5616}"/>
    <cellStyle name="Output 2 2 2 5" xfId="21108" xr:uid="{00000000-0005-0000-0000-00007E510000}"/>
    <cellStyle name="Output 2 2 2 5 2" xfId="22842" xr:uid="{1BA03962-885A-4E33-9DBD-418FECE5D3EA}"/>
    <cellStyle name="Output 2 2 2 5 2 2" xfId="25542" xr:uid="{3E7D8643-AA8B-4ABC-9444-6B81AB847E08}"/>
    <cellStyle name="Output 2 2 2 5 3" xfId="24225" xr:uid="{A466C874-60CA-46D4-8FB3-EDEB9EB8D94F}"/>
    <cellStyle name="Output 2 2 2 5 3 2" xfId="26420" xr:uid="{2BAC88DC-B166-4B21-9C73-FC972993DD9D}"/>
    <cellStyle name="Output 2 2 2 5 4" xfId="21987" xr:uid="{EF68B4F3-A84B-4583-89FE-B94414916336}"/>
    <cellStyle name="Output 2 2 2 5 5" xfId="24687" xr:uid="{E327F82F-6498-4F26-95EB-67671550AE23}"/>
    <cellStyle name="Output 2 2 2 6" xfId="22553" xr:uid="{D1C65FCB-1B41-4024-ADCA-15807FEF019F}"/>
    <cellStyle name="Output 2 2 2 6 2" xfId="25253" xr:uid="{AA49C835-C0CF-484B-B7B2-30446F80B4FE}"/>
    <cellStyle name="Output 2 2 2 7" xfId="23932" xr:uid="{7B512C3F-E860-4708-9251-FB342F08D504}"/>
    <cellStyle name="Output 2 2 2 7 2" xfId="26127" xr:uid="{2B6C1CE6-03C8-4063-AAAC-12DB20254F70}"/>
    <cellStyle name="Output 2 2 2 8" xfId="21698" xr:uid="{248EB1FF-636E-4239-809F-96598A1D8ED0}"/>
    <cellStyle name="Output 2 2 3" xfId="20556" xr:uid="{00000000-0005-0000-0000-00007F510000}"/>
    <cellStyle name="Output 2 2 3 2" xfId="20557" xr:uid="{00000000-0005-0000-0000-000080510000}"/>
    <cellStyle name="Output 2 2 3 2 2" xfId="21103" xr:uid="{00000000-0005-0000-0000-000081510000}"/>
    <cellStyle name="Output 2 2 3 2 2 2" xfId="22837" xr:uid="{91502115-DD4F-4E5A-A142-2A69E791DFB6}"/>
    <cellStyle name="Output 2 2 3 2 2 2 2" xfId="25537" xr:uid="{042718E0-287A-443A-8023-CEF9CF189E4C}"/>
    <cellStyle name="Output 2 2 3 2 2 3" xfId="24220" xr:uid="{ABDA80F3-87DC-44CC-9467-99B0841C924A}"/>
    <cellStyle name="Output 2 2 3 2 2 3 2" xfId="26415" xr:uid="{F2733433-2647-48A3-9B8E-7156AF06249C}"/>
    <cellStyle name="Output 2 2 3 2 2 4" xfId="21982" xr:uid="{463CAD3A-C592-4E6E-A9AB-CF6EADE84C91}"/>
    <cellStyle name="Output 2 2 3 2 2 5" xfId="24682" xr:uid="{BADE517F-0F86-468A-9FF8-FCFF72247D2A}"/>
    <cellStyle name="Output 2 2 3 2 3" xfId="22558" xr:uid="{2B05D927-60B9-4502-9BAA-2C2340AE6C07}"/>
    <cellStyle name="Output 2 2 3 2 3 2" xfId="25258" xr:uid="{2CDC2FBF-D46B-4644-9EB6-D7F0F443A4C8}"/>
    <cellStyle name="Output 2 2 3 2 4" xfId="23937" xr:uid="{C7693A9F-CAE8-454E-AA82-BFB093877922}"/>
    <cellStyle name="Output 2 2 3 2 4 2" xfId="26132" xr:uid="{5E000B60-ED0E-4D04-951A-2B9F8C776B35}"/>
    <cellStyle name="Output 2 2 3 2 5" xfId="21703" xr:uid="{54A6156C-6186-4DFB-A337-0F687A686FB5}"/>
    <cellStyle name="Output 2 2 3 3" xfId="20558" xr:uid="{00000000-0005-0000-0000-000082510000}"/>
    <cellStyle name="Output 2 2 3 3 2" xfId="21102" xr:uid="{00000000-0005-0000-0000-000083510000}"/>
    <cellStyle name="Output 2 2 3 3 2 2" xfId="22836" xr:uid="{EBF235DF-6242-4A69-86EA-E80B443EB836}"/>
    <cellStyle name="Output 2 2 3 3 2 2 2" xfId="25536" xr:uid="{8ECFF530-7E21-4E23-A7E8-C1D087A512B7}"/>
    <cellStyle name="Output 2 2 3 3 2 3" xfId="24219" xr:uid="{4B49C0AB-1695-48AF-822A-A3B12349509F}"/>
    <cellStyle name="Output 2 2 3 3 2 3 2" xfId="26414" xr:uid="{0C6341BE-BE0F-46C2-A93E-ED781793CE19}"/>
    <cellStyle name="Output 2 2 3 3 2 4" xfId="21981" xr:uid="{2CDD3D86-72A4-4D7E-B864-8951A4BBF34D}"/>
    <cellStyle name="Output 2 2 3 3 2 5" xfId="24681" xr:uid="{EBF123E9-25A9-44E4-96D6-DC8E1BBCC10A}"/>
    <cellStyle name="Output 2 2 3 3 3" xfId="22559" xr:uid="{DB9EC0F0-8A8B-4239-A103-44D8C1133222}"/>
    <cellStyle name="Output 2 2 3 3 3 2" xfId="25259" xr:uid="{40382B30-CDD5-4192-8BCB-FFC057A204AC}"/>
    <cellStyle name="Output 2 2 3 3 4" xfId="23938" xr:uid="{486F4FE9-8EFD-4391-A7AD-2D76AE25FA48}"/>
    <cellStyle name="Output 2 2 3 3 4 2" xfId="26133" xr:uid="{8F7D9487-6B80-4248-8AA1-573C8C40144A}"/>
    <cellStyle name="Output 2 2 3 3 5" xfId="21704" xr:uid="{8A778107-3187-4A11-B205-FD16A8EC22C8}"/>
    <cellStyle name="Output 2 2 3 4" xfId="20559" xr:uid="{00000000-0005-0000-0000-000084510000}"/>
    <cellStyle name="Output 2 2 3 4 2" xfId="21101" xr:uid="{00000000-0005-0000-0000-000085510000}"/>
    <cellStyle name="Output 2 2 3 4 2 2" xfId="22835" xr:uid="{E64964FC-1564-4F2B-BA7C-AA8674CAA03E}"/>
    <cellStyle name="Output 2 2 3 4 2 2 2" xfId="25535" xr:uid="{BD8AAE9E-9048-4B69-8685-DB2B8AB1198B}"/>
    <cellStyle name="Output 2 2 3 4 2 3" xfId="24218" xr:uid="{531FC227-BEDF-4B0D-AB89-008D91E5199C}"/>
    <cellStyle name="Output 2 2 3 4 2 3 2" xfId="26413" xr:uid="{5334F96E-E845-493F-A52F-42A7DA64C410}"/>
    <cellStyle name="Output 2 2 3 4 2 4" xfId="21980" xr:uid="{DFEA2C96-5B37-477A-BA75-0F61AFBF0532}"/>
    <cellStyle name="Output 2 2 3 4 2 5" xfId="24680" xr:uid="{FC3F17F1-9EB7-4663-8CFB-3B843315895D}"/>
    <cellStyle name="Output 2 2 3 4 3" xfId="22560" xr:uid="{FDB786AF-47D2-4C06-ABDA-70CE4D07B484}"/>
    <cellStyle name="Output 2 2 3 4 3 2" xfId="25260" xr:uid="{1039DA2C-ACB2-4DB9-9452-1BFC0F5F8605}"/>
    <cellStyle name="Output 2 2 3 4 4" xfId="23939" xr:uid="{675FB053-4D1D-4994-B26E-CE43746CCD41}"/>
    <cellStyle name="Output 2 2 3 4 4 2" xfId="26134" xr:uid="{01E4BD6E-838C-4515-A1BF-F4E56E65D91C}"/>
    <cellStyle name="Output 2 2 3 4 5" xfId="21705" xr:uid="{78FCD140-8ACE-4010-8BD0-DC1E50C33126}"/>
    <cellStyle name="Output 2 2 3 5" xfId="21104" xr:uid="{00000000-0005-0000-0000-000086510000}"/>
    <cellStyle name="Output 2 2 3 5 2" xfId="22838" xr:uid="{AAC957A7-F4F8-47AF-B7E1-F49A4CD842C1}"/>
    <cellStyle name="Output 2 2 3 5 2 2" xfId="25538" xr:uid="{CA8925AB-C221-4C92-B130-E6890490577D}"/>
    <cellStyle name="Output 2 2 3 5 3" xfId="24221" xr:uid="{B5A4C62E-3C8D-42C0-8FD2-C00258394204}"/>
    <cellStyle name="Output 2 2 3 5 3 2" xfId="26416" xr:uid="{CAACDA28-21E9-4292-98E4-4FA3D160A360}"/>
    <cellStyle name="Output 2 2 3 5 4" xfId="21983" xr:uid="{9EB69239-D9C2-46D1-A41A-E2F50DA8C062}"/>
    <cellStyle name="Output 2 2 3 5 5" xfId="24683" xr:uid="{FE7EDFC6-7DA7-4D7D-B9D2-6F71C280ADF4}"/>
    <cellStyle name="Output 2 2 3 6" xfId="22557" xr:uid="{AA60618D-7DCA-4096-AF44-67FA2340E3A6}"/>
    <cellStyle name="Output 2 2 3 6 2" xfId="25257" xr:uid="{56B2146F-5507-44F9-9323-3487FDE3D737}"/>
    <cellStyle name="Output 2 2 3 7" xfId="23936" xr:uid="{8F2EAE09-9456-4343-940C-5C4CAD0D668A}"/>
    <cellStyle name="Output 2 2 3 7 2" xfId="26131" xr:uid="{0DA3B0A0-7EEC-4AB0-A714-C0A5B545AD9A}"/>
    <cellStyle name="Output 2 2 3 8" xfId="21702" xr:uid="{755E5C3B-A019-4A0B-A866-EA6C34A59F8D}"/>
    <cellStyle name="Output 2 2 4" xfId="20560" xr:uid="{00000000-0005-0000-0000-000087510000}"/>
    <cellStyle name="Output 2 2 4 2" xfId="20561" xr:uid="{00000000-0005-0000-0000-000088510000}"/>
    <cellStyle name="Output 2 2 4 2 2" xfId="21099" xr:uid="{00000000-0005-0000-0000-000089510000}"/>
    <cellStyle name="Output 2 2 4 2 2 2" xfId="22833" xr:uid="{2E7C3310-1AC5-4882-B415-19C9B10FBDD3}"/>
    <cellStyle name="Output 2 2 4 2 2 2 2" xfId="25533" xr:uid="{EC461FC8-CF4C-4CAA-B067-4C7E2C31E732}"/>
    <cellStyle name="Output 2 2 4 2 2 3" xfId="24216" xr:uid="{90B9E45C-0E48-4EC0-A2E0-1DF76798B2C9}"/>
    <cellStyle name="Output 2 2 4 2 2 3 2" xfId="26411" xr:uid="{657A13AE-08E9-4A54-811A-6389452AB8F4}"/>
    <cellStyle name="Output 2 2 4 2 2 4" xfId="21978" xr:uid="{8BDA2662-D699-4388-95EC-847F0CDD097E}"/>
    <cellStyle name="Output 2 2 4 2 2 5" xfId="24678" xr:uid="{96E82D72-3F07-4210-BF85-5A7731542591}"/>
    <cellStyle name="Output 2 2 4 2 3" xfId="22562" xr:uid="{E3ABC3CB-19E5-4452-B3C1-95119B598A37}"/>
    <cellStyle name="Output 2 2 4 2 3 2" xfId="25262" xr:uid="{695E3BE9-6826-4D33-809A-8A456160AF98}"/>
    <cellStyle name="Output 2 2 4 2 4" xfId="23941" xr:uid="{C2B30C5D-6B09-41B7-B473-E97D7C900B2F}"/>
    <cellStyle name="Output 2 2 4 2 4 2" xfId="26136" xr:uid="{7CE26A22-3499-4C95-B705-6A940D06ABC5}"/>
    <cellStyle name="Output 2 2 4 2 5" xfId="21707" xr:uid="{2B94641F-D63B-4279-B378-B00A08F2D13D}"/>
    <cellStyle name="Output 2 2 4 3" xfId="20562" xr:uid="{00000000-0005-0000-0000-00008A510000}"/>
    <cellStyle name="Output 2 2 4 3 2" xfId="21098" xr:uid="{00000000-0005-0000-0000-00008B510000}"/>
    <cellStyle name="Output 2 2 4 3 2 2" xfId="22832" xr:uid="{5B15B889-370A-4E8C-8800-7767AC3DCC8E}"/>
    <cellStyle name="Output 2 2 4 3 2 2 2" xfId="25532" xr:uid="{C2BCBC7D-FC32-4A53-8259-CF3743A233CC}"/>
    <cellStyle name="Output 2 2 4 3 2 3" xfId="24215" xr:uid="{E117D7B2-88AA-42D4-88D9-93384DAD4BA2}"/>
    <cellStyle name="Output 2 2 4 3 2 3 2" xfId="26410" xr:uid="{E7F112BF-507E-4712-92F5-C5A0F580253D}"/>
    <cellStyle name="Output 2 2 4 3 2 4" xfId="21977" xr:uid="{3068AE70-D38C-4404-B6A7-DAAA7E7414FC}"/>
    <cellStyle name="Output 2 2 4 3 2 5" xfId="24677" xr:uid="{50CFD716-C06F-4C82-ACA8-B471444D4455}"/>
    <cellStyle name="Output 2 2 4 3 3" xfId="22563" xr:uid="{DAB2BB7D-6C3E-48FD-A8EA-15698B1C6517}"/>
    <cellStyle name="Output 2 2 4 3 3 2" xfId="25263" xr:uid="{41B44BE3-DCB8-48A9-990F-03C39D32D0AD}"/>
    <cellStyle name="Output 2 2 4 3 4" xfId="23942" xr:uid="{3ED1AA49-C9DE-48B6-B1DB-6B01A2DAC284}"/>
    <cellStyle name="Output 2 2 4 3 4 2" xfId="26137" xr:uid="{D15B11E7-A3B8-43A5-9084-0F8188F9FEB9}"/>
    <cellStyle name="Output 2 2 4 3 5" xfId="21708" xr:uid="{B7CA351D-4000-42ED-B680-BA75E3FFC413}"/>
    <cellStyle name="Output 2 2 4 4" xfId="20563" xr:uid="{00000000-0005-0000-0000-00008C510000}"/>
    <cellStyle name="Output 2 2 4 4 2" xfId="21097" xr:uid="{00000000-0005-0000-0000-00008D510000}"/>
    <cellStyle name="Output 2 2 4 4 2 2" xfId="22831" xr:uid="{F1C736F9-5091-4B1D-9C52-311AC89D54DC}"/>
    <cellStyle name="Output 2 2 4 4 2 2 2" xfId="25531" xr:uid="{814D7B50-7A69-4C01-925B-223CD98DF237}"/>
    <cellStyle name="Output 2 2 4 4 2 3" xfId="24214" xr:uid="{EB24418E-A18B-4807-B8CE-1822FE71C515}"/>
    <cellStyle name="Output 2 2 4 4 2 3 2" xfId="26409" xr:uid="{1F748FF5-206A-4F40-88BC-1521E8DFA5CC}"/>
    <cellStyle name="Output 2 2 4 4 2 4" xfId="21976" xr:uid="{9F7E9081-927D-41F3-B225-87DB23AE5F78}"/>
    <cellStyle name="Output 2 2 4 4 2 5" xfId="24676" xr:uid="{893F8106-BAE6-46DF-9315-D32E63AA6817}"/>
    <cellStyle name="Output 2 2 4 4 3" xfId="22564" xr:uid="{3D8B22CF-1366-4DE4-B88D-0A5A1C5A8115}"/>
    <cellStyle name="Output 2 2 4 4 3 2" xfId="25264" xr:uid="{B764EF38-54CA-4122-8C55-F1D618152AD0}"/>
    <cellStyle name="Output 2 2 4 4 4" xfId="23943" xr:uid="{06DB86AE-314D-452C-BBCD-2E494FC13EA2}"/>
    <cellStyle name="Output 2 2 4 4 4 2" xfId="26138" xr:uid="{553F2859-5982-42E3-99C7-833289E7081D}"/>
    <cellStyle name="Output 2 2 4 4 5" xfId="21709" xr:uid="{B9A0377E-8FD5-409D-B7F9-5A4F1763EF82}"/>
    <cellStyle name="Output 2 2 4 5" xfId="21100" xr:uid="{00000000-0005-0000-0000-00008E510000}"/>
    <cellStyle name="Output 2 2 4 5 2" xfId="22834" xr:uid="{F505F711-2C59-4A8D-A643-16AD710CE576}"/>
    <cellStyle name="Output 2 2 4 5 2 2" xfId="25534" xr:uid="{DF6F0045-C318-46A7-BC2D-124ABD845448}"/>
    <cellStyle name="Output 2 2 4 5 3" xfId="24217" xr:uid="{688998CF-76B9-48CC-B630-613988366088}"/>
    <cellStyle name="Output 2 2 4 5 3 2" xfId="26412" xr:uid="{2240F49E-A5FF-4FD5-8D7E-2CA2C9F7F993}"/>
    <cellStyle name="Output 2 2 4 5 4" xfId="21979" xr:uid="{EC942CE7-CE9C-4FB8-BA25-BB2B8899BE8A}"/>
    <cellStyle name="Output 2 2 4 5 5" xfId="24679" xr:uid="{54E73A48-AA9E-49A7-A0C5-61F7EEF47C66}"/>
    <cellStyle name="Output 2 2 4 6" xfId="22561" xr:uid="{1FE22B7E-204A-44D3-B148-4763978E0CF1}"/>
    <cellStyle name="Output 2 2 4 6 2" xfId="25261" xr:uid="{9CCE32B6-D008-4943-93AF-815D61BF0A86}"/>
    <cellStyle name="Output 2 2 4 7" xfId="23940" xr:uid="{00188EEE-790F-4A55-A0F4-D4C85CC20A1F}"/>
    <cellStyle name="Output 2 2 4 7 2" xfId="26135" xr:uid="{54DC35E0-90D3-4E69-8000-8A1764D19FBF}"/>
    <cellStyle name="Output 2 2 4 8" xfId="21706" xr:uid="{8212C6BE-93F1-40E9-8BBB-C5B94860D63B}"/>
    <cellStyle name="Output 2 2 5" xfId="20564" xr:uid="{00000000-0005-0000-0000-00008F510000}"/>
    <cellStyle name="Output 2 2 5 2" xfId="20565" xr:uid="{00000000-0005-0000-0000-000090510000}"/>
    <cellStyle name="Output 2 2 5 2 2" xfId="21095" xr:uid="{00000000-0005-0000-0000-000091510000}"/>
    <cellStyle name="Output 2 2 5 2 2 2" xfId="22829" xr:uid="{F9309ACA-F17B-4029-B4BA-118E344BBA84}"/>
    <cellStyle name="Output 2 2 5 2 2 2 2" xfId="25529" xr:uid="{E9850054-425F-4AC9-9E85-2B3E64F5299C}"/>
    <cellStyle name="Output 2 2 5 2 2 3" xfId="24212" xr:uid="{84922156-3D27-488A-AF17-AFF38476B557}"/>
    <cellStyle name="Output 2 2 5 2 2 3 2" xfId="26407" xr:uid="{1B6A3FDD-B37B-4A43-85DC-696AB2DC9CC7}"/>
    <cellStyle name="Output 2 2 5 2 2 4" xfId="21974" xr:uid="{5D9C6CAF-681F-483E-A10F-009217D11C41}"/>
    <cellStyle name="Output 2 2 5 2 2 5" xfId="24674" xr:uid="{619C39C1-B01A-476D-9A7E-0175D2CD1530}"/>
    <cellStyle name="Output 2 2 5 2 3" xfId="22566" xr:uid="{D82BCCA2-23FB-4937-AE20-3D2529A52A06}"/>
    <cellStyle name="Output 2 2 5 2 3 2" xfId="25266" xr:uid="{C6E715FB-90EC-461A-9845-EB0285E0B6C1}"/>
    <cellStyle name="Output 2 2 5 2 4" xfId="23945" xr:uid="{2DAED80D-4AEA-4370-AB39-D24B4E7959C2}"/>
    <cellStyle name="Output 2 2 5 2 4 2" xfId="26140" xr:uid="{4178ACE4-144F-4608-9792-31DDCF814A75}"/>
    <cellStyle name="Output 2 2 5 2 5" xfId="21711" xr:uid="{0DAFB62F-F5BD-4954-BF94-6A57D3537007}"/>
    <cellStyle name="Output 2 2 5 3" xfId="20566" xr:uid="{00000000-0005-0000-0000-000092510000}"/>
    <cellStyle name="Output 2 2 5 3 2" xfId="21094" xr:uid="{00000000-0005-0000-0000-000093510000}"/>
    <cellStyle name="Output 2 2 5 3 2 2" xfId="22828" xr:uid="{EDA0FC17-7622-4327-87AC-C5BEFE900150}"/>
    <cellStyle name="Output 2 2 5 3 2 2 2" xfId="25528" xr:uid="{F4CCBEB5-ED54-4A05-83CF-A3A7028A6625}"/>
    <cellStyle name="Output 2 2 5 3 2 3" xfId="24211" xr:uid="{CE1C652C-CACA-4592-BCA9-7652AFDDDC74}"/>
    <cellStyle name="Output 2 2 5 3 2 3 2" xfId="26406" xr:uid="{314E8FB4-85CC-482C-9AAD-304D39D71F16}"/>
    <cellStyle name="Output 2 2 5 3 2 4" xfId="21973" xr:uid="{CC09D744-3935-4113-9365-1FF714DDE91C}"/>
    <cellStyle name="Output 2 2 5 3 2 5" xfId="24673" xr:uid="{DCB3D089-0BC4-463E-B743-182471E20B62}"/>
    <cellStyle name="Output 2 2 5 3 3" xfId="22567" xr:uid="{24AC18B7-4023-48D3-9095-9D2FA5647841}"/>
    <cellStyle name="Output 2 2 5 3 3 2" xfId="25267" xr:uid="{C82C0A2C-D7AC-41F0-B4B1-87E8E2B4FC96}"/>
    <cellStyle name="Output 2 2 5 3 4" xfId="23946" xr:uid="{2ACF22DE-0440-4684-9550-B0441B959486}"/>
    <cellStyle name="Output 2 2 5 3 4 2" xfId="26141" xr:uid="{563172E8-C632-4CBE-AB24-544BFD9DD547}"/>
    <cellStyle name="Output 2 2 5 3 5" xfId="21712" xr:uid="{78FCBAE0-B455-489A-A5EB-1BE6967FCA80}"/>
    <cellStyle name="Output 2 2 5 4" xfId="20567" xr:uid="{00000000-0005-0000-0000-000094510000}"/>
    <cellStyle name="Output 2 2 5 4 2" xfId="21093" xr:uid="{00000000-0005-0000-0000-000095510000}"/>
    <cellStyle name="Output 2 2 5 4 2 2" xfId="22827" xr:uid="{224B3457-7C6E-40D0-B969-5AA71DB90049}"/>
    <cellStyle name="Output 2 2 5 4 2 2 2" xfId="25527" xr:uid="{80A6471A-A219-4C38-A02E-09C8A6CF37C4}"/>
    <cellStyle name="Output 2 2 5 4 2 3" xfId="24210" xr:uid="{F2CCB8B9-9101-47C8-B735-6592D03F7675}"/>
    <cellStyle name="Output 2 2 5 4 2 3 2" xfId="26405" xr:uid="{78F7C74D-4D22-4944-A25F-BD6DA69BAF25}"/>
    <cellStyle name="Output 2 2 5 4 2 4" xfId="21972" xr:uid="{97D3D30C-7DBE-4D71-ADF4-041AF69E6A85}"/>
    <cellStyle name="Output 2 2 5 4 2 5" xfId="24672" xr:uid="{A2AEEDE2-7593-4D22-BF96-6D514B8F0065}"/>
    <cellStyle name="Output 2 2 5 4 3" xfId="22568" xr:uid="{7045DD28-89A8-48BE-B79D-D295508F7C7E}"/>
    <cellStyle name="Output 2 2 5 4 3 2" xfId="25268" xr:uid="{2AC862BA-A480-4483-A5BA-8F5E3EC9DE7A}"/>
    <cellStyle name="Output 2 2 5 4 4" xfId="23947" xr:uid="{E18E2053-5618-41A1-9DB5-BF379AB69DBB}"/>
    <cellStyle name="Output 2 2 5 4 4 2" xfId="26142" xr:uid="{54120431-5ED9-4119-81DF-A89F4A88F9B0}"/>
    <cellStyle name="Output 2 2 5 4 5" xfId="21713" xr:uid="{26FA4204-9D0D-4ABC-87D3-F3184154D5E6}"/>
    <cellStyle name="Output 2 2 5 5" xfId="21096" xr:uid="{00000000-0005-0000-0000-000096510000}"/>
    <cellStyle name="Output 2 2 5 5 2" xfId="22830" xr:uid="{5955CCB3-618D-4426-8412-CC96B575098E}"/>
    <cellStyle name="Output 2 2 5 5 2 2" xfId="25530" xr:uid="{D50D4653-9092-4DFF-9A06-D511E88C52C6}"/>
    <cellStyle name="Output 2 2 5 5 3" xfId="24213" xr:uid="{AEA02750-CD71-460C-ACFF-FC00318D1888}"/>
    <cellStyle name="Output 2 2 5 5 3 2" xfId="26408" xr:uid="{252C5B87-A18C-46AB-B28A-05597586F4DD}"/>
    <cellStyle name="Output 2 2 5 5 4" xfId="21975" xr:uid="{2BF35B0C-11C2-4CDC-AB91-44386F76DF66}"/>
    <cellStyle name="Output 2 2 5 5 5" xfId="24675" xr:uid="{B3AD1512-A942-4B5E-B7E5-078D9E849A45}"/>
    <cellStyle name="Output 2 2 5 6" xfId="22565" xr:uid="{6A5EB5E6-7DC4-4A37-B61F-15D91CD8C551}"/>
    <cellStyle name="Output 2 2 5 6 2" xfId="25265" xr:uid="{846B4470-0A06-4D9B-AB09-C4E44D429A87}"/>
    <cellStyle name="Output 2 2 5 7" xfId="23944" xr:uid="{A3BC9A39-7640-46E2-9B81-4EC656095737}"/>
    <cellStyle name="Output 2 2 5 7 2" xfId="26139" xr:uid="{49680185-19A7-46CD-9843-55ACE3752612}"/>
    <cellStyle name="Output 2 2 5 8" xfId="21710" xr:uid="{7ADA1B11-473B-4744-800E-7AC76EA7503D}"/>
    <cellStyle name="Output 2 2 6" xfId="20568" xr:uid="{00000000-0005-0000-0000-000097510000}"/>
    <cellStyle name="Output 2 2 6 2" xfId="21092" xr:uid="{00000000-0005-0000-0000-000098510000}"/>
    <cellStyle name="Output 2 2 6 2 2" xfId="22826" xr:uid="{9858C517-9C99-494F-84D9-F882F0BCCEFA}"/>
    <cellStyle name="Output 2 2 6 2 2 2" xfId="25526" xr:uid="{AB5746D1-08F1-48FB-94AD-3A8C882A2ACE}"/>
    <cellStyle name="Output 2 2 6 2 3" xfId="24209" xr:uid="{405E524C-F471-4FCF-AE41-1D90AFDBBA89}"/>
    <cellStyle name="Output 2 2 6 2 3 2" xfId="26404" xr:uid="{9666EA1F-7455-4CD2-BBCC-B070FD35AA8C}"/>
    <cellStyle name="Output 2 2 6 2 4" xfId="21971" xr:uid="{635F36F0-80C3-48C8-A4F2-BBECCF6566D4}"/>
    <cellStyle name="Output 2 2 6 2 5" xfId="24671" xr:uid="{606C00F9-4A3D-4E77-B270-E146EEA5CACE}"/>
    <cellStyle name="Output 2 2 6 3" xfId="22569" xr:uid="{ECE408D1-BBF6-4CF8-B409-83DD14AF7BA7}"/>
    <cellStyle name="Output 2 2 6 3 2" xfId="25269" xr:uid="{78CAAAE9-9ED6-4020-B9E6-6BA5EB669B23}"/>
    <cellStyle name="Output 2 2 6 4" xfId="23948" xr:uid="{F9BCA83E-9F81-4EB3-B95F-A708C8E4326D}"/>
    <cellStyle name="Output 2 2 6 4 2" xfId="26143" xr:uid="{0C89C988-2F20-4B17-9BE2-1EC12194E2E3}"/>
    <cellStyle name="Output 2 2 6 5" xfId="21714" xr:uid="{D600231F-103D-4771-A0E0-F2208488651F}"/>
    <cellStyle name="Output 2 2 7" xfId="20569" xr:uid="{00000000-0005-0000-0000-000099510000}"/>
    <cellStyle name="Output 2 2 7 2" xfId="21091" xr:uid="{00000000-0005-0000-0000-00009A510000}"/>
    <cellStyle name="Output 2 2 7 2 2" xfId="22825" xr:uid="{738B9162-CC40-4A8E-AE6F-EAC5E33D364E}"/>
    <cellStyle name="Output 2 2 7 2 2 2" xfId="25525" xr:uid="{48BD5952-9020-4E3A-871A-BC658D12DDB8}"/>
    <cellStyle name="Output 2 2 7 2 3" xfId="24208" xr:uid="{A53ACC41-3A1A-4896-A3FA-DCA2606F01F0}"/>
    <cellStyle name="Output 2 2 7 2 3 2" xfId="26403" xr:uid="{3CC1EE39-B9E7-40C4-80C0-42F4031B8F9C}"/>
    <cellStyle name="Output 2 2 7 2 4" xfId="21970" xr:uid="{05EEE0FB-9F1B-4C0F-A7F6-533B917662D1}"/>
    <cellStyle name="Output 2 2 7 2 5" xfId="24670" xr:uid="{7DAF5B78-C3D9-4762-99AD-6E63A1513E9D}"/>
    <cellStyle name="Output 2 2 7 3" xfId="22570" xr:uid="{E4448EA6-7E50-4468-B15B-7FCEEFED1C1D}"/>
    <cellStyle name="Output 2 2 7 3 2" xfId="25270" xr:uid="{3A0A3157-F8F7-4C86-B25C-61FFAC15B1AB}"/>
    <cellStyle name="Output 2 2 7 4" xfId="23949" xr:uid="{C6A5ADFE-7041-4CC1-80A6-B1889B1E785E}"/>
    <cellStyle name="Output 2 2 7 4 2" xfId="26144" xr:uid="{84088EB9-E6A1-4BCA-88E5-8360E1CF5631}"/>
    <cellStyle name="Output 2 2 7 5" xfId="21715" xr:uid="{A1756DEE-DE3A-4116-A425-2944401E40E5}"/>
    <cellStyle name="Output 2 2 8" xfId="20570" xr:uid="{00000000-0005-0000-0000-00009B510000}"/>
    <cellStyle name="Output 2 2 8 2" xfId="21090" xr:uid="{00000000-0005-0000-0000-00009C510000}"/>
    <cellStyle name="Output 2 2 8 2 2" xfId="22824" xr:uid="{50366E53-A1DA-4D4B-9302-AD1ED56C3D23}"/>
    <cellStyle name="Output 2 2 8 2 2 2" xfId="25524" xr:uid="{FC3CF1A8-93FC-4CC4-A160-62D827BA7B3E}"/>
    <cellStyle name="Output 2 2 8 2 3" xfId="24207" xr:uid="{29901A99-56F8-4A15-8DB3-9CBD26D2761E}"/>
    <cellStyle name="Output 2 2 8 2 3 2" xfId="26402" xr:uid="{BB2470EF-46C4-4197-B6DE-E081C8ACB6A0}"/>
    <cellStyle name="Output 2 2 8 2 4" xfId="21969" xr:uid="{2B80D496-644D-4142-BF0D-9A2D339F9ACE}"/>
    <cellStyle name="Output 2 2 8 2 5" xfId="24669" xr:uid="{AB2529D9-7150-4730-ABFF-C8DDDAEF762D}"/>
    <cellStyle name="Output 2 2 8 3" xfId="22571" xr:uid="{CAE42A12-1733-43E9-8AA8-BDC7562BEBA5}"/>
    <cellStyle name="Output 2 2 8 3 2" xfId="25271" xr:uid="{4F2D2D35-2F39-41E5-A518-6D9CFAD348E7}"/>
    <cellStyle name="Output 2 2 8 4" xfId="23950" xr:uid="{4C087B77-1F5A-4812-89FC-E9681675371D}"/>
    <cellStyle name="Output 2 2 8 4 2" xfId="26145" xr:uid="{3C64E90F-C57C-47DF-A7DE-4E7FFDDFD4EF}"/>
    <cellStyle name="Output 2 2 8 5" xfId="21716" xr:uid="{4ECF811B-C8F9-42D2-AE33-91BB34F569E0}"/>
    <cellStyle name="Output 2 2 9" xfId="20571" xr:uid="{00000000-0005-0000-0000-00009D510000}"/>
    <cellStyle name="Output 2 2 9 2" xfId="21089" xr:uid="{00000000-0005-0000-0000-00009E510000}"/>
    <cellStyle name="Output 2 2 9 2 2" xfId="22823" xr:uid="{499145B3-A14A-431F-AD3E-C3EF8BB0A56F}"/>
    <cellStyle name="Output 2 2 9 2 2 2" xfId="25523" xr:uid="{EA0ED78B-2316-4288-8F3A-012D746EF07A}"/>
    <cellStyle name="Output 2 2 9 2 3" xfId="24206" xr:uid="{293940DF-044F-4ACB-8890-F1D0E7833A88}"/>
    <cellStyle name="Output 2 2 9 2 3 2" xfId="26401" xr:uid="{D7C6D505-293F-468E-8D7E-18BF871C5617}"/>
    <cellStyle name="Output 2 2 9 2 4" xfId="21968" xr:uid="{80F3731B-2061-409F-BA8E-C7B7D5F3787D}"/>
    <cellStyle name="Output 2 2 9 2 5" xfId="24668" xr:uid="{0C98DF94-A2E5-4C3C-BF9F-4121C6065888}"/>
    <cellStyle name="Output 2 2 9 3" xfId="22572" xr:uid="{3CD79EE8-D91E-48A1-8E5F-8A1F79424D08}"/>
    <cellStyle name="Output 2 2 9 3 2" xfId="25272" xr:uid="{6CB5C8B5-32D1-4436-ABD1-F6A1033343B3}"/>
    <cellStyle name="Output 2 2 9 4" xfId="23951" xr:uid="{175E2A4C-4585-4EAD-ABEE-A68B46BD641F}"/>
    <cellStyle name="Output 2 2 9 4 2" xfId="26146" xr:uid="{8D5B7348-40B4-4F61-B70B-5EA42D85960E}"/>
    <cellStyle name="Output 2 2 9 5" xfId="21717" xr:uid="{5849C0E7-33C4-41F3-A3EC-6427CE7D2FEA}"/>
    <cellStyle name="Output 2 20" xfId="21675" xr:uid="{B92140E7-0B4D-4BC4-92DE-7BE8413F8489}"/>
    <cellStyle name="Output 2 3" xfId="20572" xr:uid="{00000000-0005-0000-0000-00009F510000}"/>
    <cellStyle name="Output 2 3 2" xfId="20573" xr:uid="{00000000-0005-0000-0000-0000A0510000}"/>
    <cellStyle name="Output 2 3 2 2" xfId="21088" xr:uid="{00000000-0005-0000-0000-0000A1510000}"/>
    <cellStyle name="Output 2 3 2 2 2" xfId="22822" xr:uid="{471832DD-C5E2-40BC-B6B9-38691D8C2F52}"/>
    <cellStyle name="Output 2 3 2 2 2 2" xfId="25522" xr:uid="{4B0E82C6-72C2-403E-BD28-C1E7FB18B2E2}"/>
    <cellStyle name="Output 2 3 2 2 3" xfId="24205" xr:uid="{75486685-5412-49D9-B422-3347FBBD43B9}"/>
    <cellStyle name="Output 2 3 2 2 3 2" xfId="26400" xr:uid="{0017F354-FBC2-410C-A493-86177F0F789F}"/>
    <cellStyle name="Output 2 3 2 2 4" xfId="21967" xr:uid="{6AF647BF-0EE4-4949-9F22-B85DAC26DFC8}"/>
    <cellStyle name="Output 2 3 2 2 5" xfId="24667" xr:uid="{B0A45908-7E65-4468-9651-C1E7B1509BD4}"/>
    <cellStyle name="Output 2 3 2 3" xfId="22573" xr:uid="{E8AA904D-3CF8-4BAC-8CDF-577C0EAD1C52}"/>
    <cellStyle name="Output 2 3 2 3 2" xfId="25273" xr:uid="{E3AA31FD-F68C-4EB4-99CC-2D7B30F4BCC6}"/>
    <cellStyle name="Output 2 3 2 4" xfId="23952" xr:uid="{DC2F673D-66A0-4CAD-989B-E6302FC9CE2D}"/>
    <cellStyle name="Output 2 3 2 4 2" xfId="26147" xr:uid="{B6E1014D-7BB0-478B-AE43-6C281AB96F90}"/>
    <cellStyle name="Output 2 3 2 5" xfId="21718" xr:uid="{981FEE04-B257-466F-9A74-963B3170070D}"/>
    <cellStyle name="Output 2 3 3" xfId="20574" xr:uid="{00000000-0005-0000-0000-0000A2510000}"/>
    <cellStyle name="Output 2 3 3 2" xfId="21087" xr:uid="{00000000-0005-0000-0000-0000A3510000}"/>
    <cellStyle name="Output 2 3 3 2 2" xfId="22821" xr:uid="{491B85F6-4A80-4C05-82EA-D0B87D00A556}"/>
    <cellStyle name="Output 2 3 3 2 2 2" xfId="25521" xr:uid="{AEE551A9-598E-420B-B4F5-0585D238060D}"/>
    <cellStyle name="Output 2 3 3 2 3" xfId="24204" xr:uid="{E3ACE442-2E4E-47FB-AFB2-CA867729A6BB}"/>
    <cellStyle name="Output 2 3 3 2 3 2" xfId="26399" xr:uid="{F9846D96-08C2-4645-9F92-DD34B7DCBF36}"/>
    <cellStyle name="Output 2 3 3 2 4" xfId="21966" xr:uid="{5EE706AB-1E2E-4D68-9ABF-CB3274B10201}"/>
    <cellStyle name="Output 2 3 3 2 5" xfId="24666" xr:uid="{C6025BA8-CD91-41C8-99A7-BD28DCDFEEE4}"/>
    <cellStyle name="Output 2 3 3 3" xfId="22574" xr:uid="{9E716028-C46D-4D61-9548-AC6349C0062F}"/>
    <cellStyle name="Output 2 3 3 3 2" xfId="25274" xr:uid="{2E6C5C43-E375-43FB-AF2B-32CB56BFB5C2}"/>
    <cellStyle name="Output 2 3 3 4" xfId="23953" xr:uid="{45E14455-F6E7-4D70-9544-AE05C3B478A9}"/>
    <cellStyle name="Output 2 3 3 4 2" xfId="26148" xr:uid="{491B3C42-E069-4EBF-8D7A-FFB1745A52C2}"/>
    <cellStyle name="Output 2 3 3 5" xfId="21719" xr:uid="{06F4DED9-6EEA-4C18-80B7-4FC6B2F5BB9E}"/>
    <cellStyle name="Output 2 3 4" xfId="20575" xr:uid="{00000000-0005-0000-0000-0000A4510000}"/>
    <cellStyle name="Output 2 3 4 2" xfId="21086" xr:uid="{00000000-0005-0000-0000-0000A5510000}"/>
    <cellStyle name="Output 2 3 4 2 2" xfId="22820" xr:uid="{BE7BE3FD-D96F-4ECA-9B4C-37D31EF52A8A}"/>
    <cellStyle name="Output 2 3 4 2 2 2" xfId="25520" xr:uid="{0D7D92B1-0A1C-4B39-8024-C633A257E60E}"/>
    <cellStyle name="Output 2 3 4 2 3" xfId="24203" xr:uid="{D3B7C49C-9900-44E5-B1B9-B24771C94214}"/>
    <cellStyle name="Output 2 3 4 2 3 2" xfId="26398" xr:uid="{714E8463-FDEC-4D1D-BA84-96D0378DAC49}"/>
    <cellStyle name="Output 2 3 4 2 4" xfId="21965" xr:uid="{1797DE3A-2B1A-4009-BCF4-1399A1175D05}"/>
    <cellStyle name="Output 2 3 4 2 5" xfId="24665" xr:uid="{8FA9CD6D-B6CA-4A0F-BE4E-F8284C28486E}"/>
    <cellStyle name="Output 2 3 4 3" xfId="22575" xr:uid="{CDFA0DA9-373F-4253-A451-68C47B683CB7}"/>
    <cellStyle name="Output 2 3 4 3 2" xfId="25275" xr:uid="{0BC63C80-830B-4307-922A-AE2E95890189}"/>
    <cellStyle name="Output 2 3 4 4" xfId="23954" xr:uid="{4C2049EB-1A16-4F34-B77E-68A663B8BFD3}"/>
    <cellStyle name="Output 2 3 4 4 2" xfId="26149" xr:uid="{D33F9335-B85F-4B41-869F-FF087D18DE2A}"/>
    <cellStyle name="Output 2 3 4 5" xfId="21720" xr:uid="{62E1198F-A657-4F39-A4A6-D6376ED8664D}"/>
    <cellStyle name="Output 2 3 5" xfId="20576" xr:uid="{00000000-0005-0000-0000-0000A6510000}"/>
    <cellStyle name="Output 2 3 5 2" xfId="21085" xr:uid="{00000000-0005-0000-0000-0000A7510000}"/>
    <cellStyle name="Output 2 3 5 2 2" xfId="22819" xr:uid="{A8D1BDF0-1802-4DF8-BEF2-E26849559E15}"/>
    <cellStyle name="Output 2 3 5 2 2 2" xfId="25519" xr:uid="{F4B095DC-14C5-4596-816C-CF5A6EC84466}"/>
    <cellStyle name="Output 2 3 5 2 3" xfId="24202" xr:uid="{67669EF9-753B-4674-9427-3CFA243C0A9F}"/>
    <cellStyle name="Output 2 3 5 2 3 2" xfId="26397" xr:uid="{F5C6824A-F55A-4FA3-9F77-5BF584F644BB}"/>
    <cellStyle name="Output 2 3 5 2 4" xfId="21964" xr:uid="{306AD0B5-777C-4D28-98CF-CDFDA2159BD5}"/>
    <cellStyle name="Output 2 3 5 2 5" xfId="24664" xr:uid="{833C7E45-ABE0-46B2-A058-F0B9CAB2EAFF}"/>
    <cellStyle name="Output 2 3 5 3" xfId="22576" xr:uid="{5F7352D0-5A6F-4D4B-A380-0FCE6F5B2DB7}"/>
    <cellStyle name="Output 2 3 5 3 2" xfId="25276" xr:uid="{A2623FEC-5701-47D0-83D0-5DCCDEEF7CDB}"/>
    <cellStyle name="Output 2 3 5 4" xfId="23955" xr:uid="{00FA20C1-4E1F-4F58-9247-05D9B29E0487}"/>
    <cellStyle name="Output 2 3 5 4 2" xfId="26150" xr:uid="{FF925A10-C28F-45FC-A394-D8CDD4883D99}"/>
    <cellStyle name="Output 2 3 5 5" xfId="21721" xr:uid="{B6390251-BE2A-46F5-B347-7C081ED79FB6}"/>
    <cellStyle name="Output 2 4" xfId="20577" xr:uid="{00000000-0005-0000-0000-0000A8510000}"/>
    <cellStyle name="Output 2 4 2" xfId="20578" xr:uid="{00000000-0005-0000-0000-0000A9510000}"/>
    <cellStyle name="Output 2 4 2 2" xfId="21084" xr:uid="{00000000-0005-0000-0000-0000AA510000}"/>
    <cellStyle name="Output 2 4 2 2 2" xfId="22818" xr:uid="{73303408-4DD6-4AFA-BBD0-01B4134739D6}"/>
    <cellStyle name="Output 2 4 2 2 2 2" xfId="25518" xr:uid="{7075143D-016D-4E26-ADB1-4985F8F9B386}"/>
    <cellStyle name="Output 2 4 2 2 3" xfId="24201" xr:uid="{EEBAD3B6-9761-4F23-8FC0-6B9888722382}"/>
    <cellStyle name="Output 2 4 2 2 3 2" xfId="26396" xr:uid="{01269D04-89B8-4DA0-AE74-57F6DB65C04C}"/>
    <cellStyle name="Output 2 4 2 2 4" xfId="21963" xr:uid="{66F71891-CA9A-4EAB-B42F-6816785E341D}"/>
    <cellStyle name="Output 2 4 2 2 5" xfId="24663" xr:uid="{3B1994E7-9297-4711-8A06-586C0329AF6D}"/>
    <cellStyle name="Output 2 4 2 3" xfId="22577" xr:uid="{BECAAF09-DC39-4351-AC91-171C3BC19530}"/>
    <cellStyle name="Output 2 4 2 3 2" xfId="25277" xr:uid="{FA7BDC13-4EA1-40EA-89A5-F841E658BE11}"/>
    <cellStyle name="Output 2 4 2 4" xfId="23956" xr:uid="{DFA7C3E6-A349-4F6E-83F7-1CAE331EDECC}"/>
    <cellStyle name="Output 2 4 2 4 2" xfId="26151" xr:uid="{FBAA87ED-CAB5-4C4E-928E-9B6DF97D4040}"/>
    <cellStyle name="Output 2 4 2 5" xfId="21722" xr:uid="{C45591FC-F2E5-45D4-B79D-D77A0DD8E80A}"/>
    <cellStyle name="Output 2 4 3" xfId="20579" xr:uid="{00000000-0005-0000-0000-0000AB510000}"/>
    <cellStyle name="Output 2 4 3 2" xfId="21083" xr:uid="{00000000-0005-0000-0000-0000AC510000}"/>
    <cellStyle name="Output 2 4 3 2 2" xfId="22817" xr:uid="{710296EF-FF05-42BB-A657-47064F3C671E}"/>
    <cellStyle name="Output 2 4 3 2 2 2" xfId="25517" xr:uid="{4359ED5D-A92E-482D-AADA-422CDA8A9EB6}"/>
    <cellStyle name="Output 2 4 3 2 3" xfId="24200" xr:uid="{75A94F65-66AC-46AA-83F3-BDE49222B64E}"/>
    <cellStyle name="Output 2 4 3 2 3 2" xfId="26395" xr:uid="{74229667-A440-475F-88CC-4B4D41DD7A9D}"/>
    <cellStyle name="Output 2 4 3 2 4" xfId="21962" xr:uid="{1B3B6D3B-4603-4050-840D-740CE3216886}"/>
    <cellStyle name="Output 2 4 3 2 5" xfId="24662" xr:uid="{C81EF85A-010C-4DA5-9F74-84A29DB4054C}"/>
    <cellStyle name="Output 2 4 3 3" xfId="22578" xr:uid="{9E0A773B-86DE-4119-9B56-7CAE8EF7D213}"/>
    <cellStyle name="Output 2 4 3 3 2" xfId="25278" xr:uid="{E5A129B5-0FE8-4128-BBF0-92392A5EEFC4}"/>
    <cellStyle name="Output 2 4 3 4" xfId="23957" xr:uid="{CCC8B300-63B4-4F1C-82B3-1D662E315E92}"/>
    <cellStyle name="Output 2 4 3 4 2" xfId="26152" xr:uid="{4038C247-01F7-433E-B5F8-AF8AAEAC4E9F}"/>
    <cellStyle name="Output 2 4 3 5" xfId="21723" xr:uid="{B4D52792-4583-47EF-A31F-06BE82023DA1}"/>
    <cellStyle name="Output 2 4 4" xfId="20580" xr:uid="{00000000-0005-0000-0000-0000AD510000}"/>
    <cellStyle name="Output 2 4 4 2" xfId="21082" xr:uid="{00000000-0005-0000-0000-0000AE510000}"/>
    <cellStyle name="Output 2 4 4 2 2" xfId="22816" xr:uid="{92B100AA-0BC1-45AD-80EF-E0770FA26D1F}"/>
    <cellStyle name="Output 2 4 4 2 2 2" xfId="25516" xr:uid="{35A270F8-5F29-4F69-82A3-1A56B5C651A1}"/>
    <cellStyle name="Output 2 4 4 2 3" xfId="24199" xr:uid="{75FD4642-DF38-4CB2-A0C1-0793318A7422}"/>
    <cellStyle name="Output 2 4 4 2 3 2" xfId="26394" xr:uid="{DBB1F638-2ADD-4DFF-81CC-9EE111F7F26E}"/>
    <cellStyle name="Output 2 4 4 2 4" xfId="21961" xr:uid="{E5394864-9306-4F01-A750-25D14B72F18D}"/>
    <cellStyle name="Output 2 4 4 2 5" xfId="24661" xr:uid="{11F1FE42-99E0-4AED-BE9E-C10524453DEF}"/>
    <cellStyle name="Output 2 4 4 3" xfId="22579" xr:uid="{91FD6207-8AFD-47E3-B1CB-7336C9FAF84E}"/>
    <cellStyle name="Output 2 4 4 3 2" xfId="25279" xr:uid="{77931EAA-484F-4422-8285-9ABF6B2FD94B}"/>
    <cellStyle name="Output 2 4 4 4" xfId="23958" xr:uid="{95A555EA-81D0-4316-96ED-8A8D6F3353E4}"/>
    <cellStyle name="Output 2 4 4 4 2" xfId="26153" xr:uid="{3CBE40A3-AB0C-4F04-8449-6387985CBDB1}"/>
    <cellStyle name="Output 2 4 4 5" xfId="21724" xr:uid="{709292D8-5C6C-4945-BC35-B889BCEBAED5}"/>
    <cellStyle name="Output 2 4 5" xfId="20581" xr:uid="{00000000-0005-0000-0000-0000AF510000}"/>
    <cellStyle name="Output 2 4 5 2" xfId="21081" xr:uid="{00000000-0005-0000-0000-0000B0510000}"/>
    <cellStyle name="Output 2 4 5 2 2" xfId="22815" xr:uid="{47050C05-D9DD-4816-A92E-C2E5491D8CB9}"/>
    <cellStyle name="Output 2 4 5 2 2 2" xfId="25515" xr:uid="{477DA562-67AC-4D38-B83B-C1768FE627F6}"/>
    <cellStyle name="Output 2 4 5 2 3" xfId="24198" xr:uid="{0003A142-C5E3-48BC-806B-E2F5F61B6A8C}"/>
    <cellStyle name="Output 2 4 5 2 3 2" xfId="26393" xr:uid="{C34A1065-2D5B-4E56-8C2A-BBF33C7C8F77}"/>
    <cellStyle name="Output 2 4 5 2 4" xfId="21960" xr:uid="{37722592-77FD-4691-9D4B-A6A9A3CE297F}"/>
    <cellStyle name="Output 2 4 5 2 5" xfId="24660" xr:uid="{38A59313-5C67-436F-811F-B6C4FCBDC6F5}"/>
    <cellStyle name="Output 2 4 5 3" xfId="22580" xr:uid="{5979EE9A-2881-45D2-882F-DF54B84D0CC6}"/>
    <cellStyle name="Output 2 4 5 3 2" xfId="25280" xr:uid="{8A508730-1058-4DC8-9423-B56B99382B70}"/>
    <cellStyle name="Output 2 4 5 4" xfId="23959" xr:uid="{DB57593C-9980-4977-8C9D-32F2E9C12687}"/>
    <cellStyle name="Output 2 4 5 4 2" xfId="26154" xr:uid="{FC1DEDAF-12C8-4567-B883-99936F6ED4EE}"/>
    <cellStyle name="Output 2 4 5 5" xfId="21725" xr:uid="{9A0D1414-E12F-4A44-9F31-25BBA13972D9}"/>
    <cellStyle name="Output 2 5" xfId="20582" xr:uid="{00000000-0005-0000-0000-0000B1510000}"/>
    <cellStyle name="Output 2 5 2" xfId="20583" xr:uid="{00000000-0005-0000-0000-0000B2510000}"/>
    <cellStyle name="Output 2 5 2 2" xfId="21080" xr:uid="{00000000-0005-0000-0000-0000B3510000}"/>
    <cellStyle name="Output 2 5 2 2 2" xfId="22814" xr:uid="{FAF7903A-F999-4D3E-A8FE-36BA29E925BA}"/>
    <cellStyle name="Output 2 5 2 2 2 2" xfId="25514" xr:uid="{F8B721B2-5AFF-4202-B987-779E5448FE0E}"/>
    <cellStyle name="Output 2 5 2 2 3" xfId="24197" xr:uid="{1182737B-2CDE-4D09-ABFA-2F08E1B2251B}"/>
    <cellStyle name="Output 2 5 2 2 3 2" xfId="26392" xr:uid="{4D535D21-CF02-4A4A-AF88-D46C66625C37}"/>
    <cellStyle name="Output 2 5 2 2 4" xfId="21959" xr:uid="{7F2CE08C-87AC-43FD-9DF9-C78BD0BA795E}"/>
    <cellStyle name="Output 2 5 2 2 5" xfId="24659" xr:uid="{125488C9-BF9C-4CF4-9688-2114BB1F8A29}"/>
    <cellStyle name="Output 2 5 2 3" xfId="22581" xr:uid="{B610084C-84F2-4DE4-83C4-F5611D1764FC}"/>
    <cellStyle name="Output 2 5 2 3 2" xfId="25281" xr:uid="{2BB77361-FC17-41FD-9E92-6826EA838B5A}"/>
    <cellStyle name="Output 2 5 2 4" xfId="23960" xr:uid="{1D9A69E1-9933-46EF-9301-2B37853905A9}"/>
    <cellStyle name="Output 2 5 2 4 2" xfId="26155" xr:uid="{EBE149B8-91D0-43EB-8507-F7C70BFF9A74}"/>
    <cellStyle name="Output 2 5 2 5" xfId="21726" xr:uid="{74371E3B-1569-4FEE-B534-93D541293178}"/>
    <cellStyle name="Output 2 5 3" xfId="20584" xr:uid="{00000000-0005-0000-0000-0000B4510000}"/>
    <cellStyle name="Output 2 5 3 2" xfId="21079" xr:uid="{00000000-0005-0000-0000-0000B5510000}"/>
    <cellStyle name="Output 2 5 3 2 2" xfId="22813" xr:uid="{AEDE8465-FE3D-46B1-B843-C202A427275C}"/>
    <cellStyle name="Output 2 5 3 2 2 2" xfId="25513" xr:uid="{8EC286E0-2864-4B80-A76D-A6E1FA84965D}"/>
    <cellStyle name="Output 2 5 3 2 3" xfId="24196" xr:uid="{EDB6F461-D52C-4957-8B84-AF43D2FF9EB8}"/>
    <cellStyle name="Output 2 5 3 2 3 2" xfId="26391" xr:uid="{4E2C3FBC-1B3A-41B9-97BB-D86C0B61F0F4}"/>
    <cellStyle name="Output 2 5 3 2 4" xfId="21958" xr:uid="{53C03D13-24BB-4498-A22D-8B1A7BC9C8F6}"/>
    <cellStyle name="Output 2 5 3 2 5" xfId="24658" xr:uid="{D857E95C-DE4C-4882-A508-BABD7EA31432}"/>
    <cellStyle name="Output 2 5 3 3" xfId="22582" xr:uid="{3168C306-D184-45A7-994C-EA2C85D0B0E6}"/>
    <cellStyle name="Output 2 5 3 3 2" xfId="25282" xr:uid="{806EBC24-08A6-4C89-807A-6A12377F6644}"/>
    <cellStyle name="Output 2 5 3 4" xfId="23961" xr:uid="{95476461-B1BF-4E4F-9202-5C3FA6860A03}"/>
    <cellStyle name="Output 2 5 3 4 2" xfId="26156" xr:uid="{6925C6D9-D017-4A5D-82AB-C97E088CF24D}"/>
    <cellStyle name="Output 2 5 3 5" xfId="21727" xr:uid="{19B1371A-D700-4B44-9DF0-904CF4AEA176}"/>
    <cellStyle name="Output 2 5 4" xfId="20585" xr:uid="{00000000-0005-0000-0000-0000B6510000}"/>
    <cellStyle name="Output 2 5 4 2" xfId="21078" xr:uid="{00000000-0005-0000-0000-0000B7510000}"/>
    <cellStyle name="Output 2 5 4 2 2" xfId="22812" xr:uid="{DE70B68A-EA79-4AED-9606-7BC75A8A8C48}"/>
    <cellStyle name="Output 2 5 4 2 2 2" xfId="25512" xr:uid="{DBE564CB-0ED3-427B-AA60-0901118416A3}"/>
    <cellStyle name="Output 2 5 4 2 3" xfId="24195" xr:uid="{713F65D8-30FF-4CE9-84EF-5D30CE8C8971}"/>
    <cellStyle name="Output 2 5 4 2 3 2" xfId="26390" xr:uid="{2C13F42A-4566-4BB6-B560-751CE174F5EE}"/>
    <cellStyle name="Output 2 5 4 2 4" xfId="21957" xr:uid="{99C1CC0E-79EB-4524-92B3-462CF75AA2E4}"/>
    <cellStyle name="Output 2 5 4 2 5" xfId="24657" xr:uid="{5F63ED80-0355-453C-A32B-2CB4356A5354}"/>
    <cellStyle name="Output 2 5 4 3" xfId="22583" xr:uid="{9135BC14-D183-4583-A672-8C0CB49859F3}"/>
    <cellStyle name="Output 2 5 4 3 2" xfId="25283" xr:uid="{397944EF-E910-4AF3-AB1A-2FCB6E620A9E}"/>
    <cellStyle name="Output 2 5 4 4" xfId="23962" xr:uid="{3068F796-CA87-4FB0-901F-942AC9DB4CE0}"/>
    <cellStyle name="Output 2 5 4 4 2" xfId="26157" xr:uid="{8C16A41C-A0EF-457B-BAC2-95406F85D3FD}"/>
    <cellStyle name="Output 2 5 4 5" xfId="21728" xr:uid="{6609E420-0172-413C-8779-15776DF98D40}"/>
    <cellStyle name="Output 2 5 5" xfId="20586" xr:uid="{00000000-0005-0000-0000-0000B8510000}"/>
    <cellStyle name="Output 2 5 5 2" xfId="21077" xr:uid="{00000000-0005-0000-0000-0000B9510000}"/>
    <cellStyle name="Output 2 5 5 2 2" xfId="22811" xr:uid="{8BD4DDEC-FC39-4E56-A568-C8CA08272887}"/>
    <cellStyle name="Output 2 5 5 2 2 2" xfId="25511" xr:uid="{7EDD27CA-88E8-442A-A001-B94EAD7EBCEE}"/>
    <cellStyle name="Output 2 5 5 2 3" xfId="24194" xr:uid="{ED0D02E6-647C-468C-B88E-05E378D9672E}"/>
    <cellStyle name="Output 2 5 5 2 3 2" xfId="26389" xr:uid="{23AE115C-DA2D-44A1-8EDD-ACBEE5B2B0C5}"/>
    <cellStyle name="Output 2 5 5 2 4" xfId="21956" xr:uid="{7AD6EE9E-9EBB-4485-BDEE-B2A5F4D9AAB4}"/>
    <cellStyle name="Output 2 5 5 2 5" xfId="24656" xr:uid="{98E5DA9E-7147-4277-A3B6-796E4396C48A}"/>
    <cellStyle name="Output 2 5 5 3" xfId="22584" xr:uid="{808AD883-94E0-4C0C-B293-FE4A94FB865A}"/>
    <cellStyle name="Output 2 5 5 3 2" xfId="25284" xr:uid="{E9C42648-1707-4E90-B21D-BF3638CD8985}"/>
    <cellStyle name="Output 2 5 5 4" xfId="23963" xr:uid="{804D7F25-3457-4BD9-A918-4605C9C92D75}"/>
    <cellStyle name="Output 2 5 5 4 2" xfId="26158" xr:uid="{45AB0F2E-36B8-43F8-B140-7BBCEBA39051}"/>
    <cellStyle name="Output 2 5 5 5" xfId="21729" xr:uid="{AFFC2566-4FF1-423B-86AA-660C44E61FD1}"/>
    <cellStyle name="Output 2 6" xfId="20587" xr:uid="{00000000-0005-0000-0000-0000BA510000}"/>
    <cellStyle name="Output 2 6 2" xfId="20588" xr:uid="{00000000-0005-0000-0000-0000BB510000}"/>
    <cellStyle name="Output 2 6 2 2" xfId="21076" xr:uid="{00000000-0005-0000-0000-0000BC510000}"/>
    <cellStyle name="Output 2 6 2 2 2" xfId="22810" xr:uid="{E1BFB8D7-5990-4975-BCF3-3A97D524DCAB}"/>
    <cellStyle name="Output 2 6 2 2 2 2" xfId="25510" xr:uid="{07501504-E97C-437A-A2CD-88E5FA9CBBA7}"/>
    <cellStyle name="Output 2 6 2 2 3" xfId="24193" xr:uid="{DACC1A7B-FA2E-46A0-A628-E5CF1B9FF4C4}"/>
    <cellStyle name="Output 2 6 2 2 3 2" xfId="26388" xr:uid="{60E154C8-3708-4F80-82EE-E3548E4C353C}"/>
    <cellStyle name="Output 2 6 2 2 4" xfId="21955" xr:uid="{95EC8733-A428-4E06-98C8-094B3E2DDE63}"/>
    <cellStyle name="Output 2 6 2 2 5" xfId="24655" xr:uid="{960F4ED0-FD63-4485-B93D-A7C64D20C190}"/>
    <cellStyle name="Output 2 6 2 3" xfId="22585" xr:uid="{A8A6AE3A-23F2-4E62-B1EC-86320DC5D105}"/>
    <cellStyle name="Output 2 6 2 3 2" xfId="25285" xr:uid="{FB18780A-8DCE-4A35-8162-364C430E08E7}"/>
    <cellStyle name="Output 2 6 2 4" xfId="23964" xr:uid="{F1FEC0E9-0A55-4B4E-A914-350CA05100D1}"/>
    <cellStyle name="Output 2 6 2 4 2" xfId="26159" xr:uid="{9689DC9A-186F-4EB5-AFA5-B8F02D30DB8B}"/>
    <cellStyle name="Output 2 6 2 5" xfId="21730" xr:uid="{88B7CE46-9417-4CD9-AF52-80ADDBD7C1C2}"/>
    <cellStyle name="Output 2 6 3" xfId="20589" xr:uid="{00000000-0005-0000-0000-0000BD510000}"/>
    <cellStyle name="Output 2 6 3 2" xfId="21075" xr:uid="{00000000-0005-0000-0000-0000BE510000}"/>
    <cellStyle name="Output 2 6 3 2 2" xfId="22809" xr:uid="{462B5588-F319-46A6-9AC0-6FE49832D018}"/>
    <cellStyle name="Output 2 6 3 2 2 2" xfId="25509" xr:uid="{C98C6AA5-E2A8-407F-93BB-A0C34C9A81A3}"/>
    <cellStyle name="Output 2 6 3 2 3" xfId="24192" xr:uid="{42039C77-BA50-41E3-9297-E3FF9ADB72FE}"/>
    <cellStyle name="Output 2 6 3 2 3 2" xfId="26387" xr:uid="{03A22E78-9C47-4116-8E2B-49C8B7E21A66}"/>
    <cellStyle name="Output 2 6 3 2 4" xfId="21954" xr:uid="{BD897B6E-4411-4E19-A865-1F51C28F8E85}"/>
    <cellStyle name="Output 2 6 3 2 5" xfId="24654" xr:uid="{CB61BB26-11AA-40BB-8BA9-FC475D7DECA5}"/>
    <cellStyle name="Output 2 6 3 3" xfId="22586" xr:uid="{31162B02-6E11-48D5-A2FE-4600C82017B9}"/>
    <cellStyle name="Output 2 6 3 3 2" xfId="25286" xr:uid="{944CECE1-DE35-4C30-88BD-28E0CA3E1DD5}"/>
    <cellStyle name="Output 2 6 3 4" xfId="23965" xr:uid="{BC80545C-1998-4F09-9BD5-41313B0BE37F}"/>
    <cellStyle name="Output 2 6 3 4 2" xfId="26160" xr:uid="{7578598F-E191-4273-97C5-EAFB898B3DC5}"/>
    <cellStyle name="Output 2 6 3 5" xfId="21731" xr:uid="{367C5804-89F2-4DAC-BB59-8D7254BB479A}"/>
    <cellStyle name="Output 2 6 4" xfId="20590" xr:uid="{00000000-0005-0000-0000-0000BF510000}"/>
    <cellStyle name="Output 2 6 4 2" xfId="21074" xr:uid="{00000000-0005-0000-0000-0000C0510000}"/>
    <cellStyle name="Output 2 6 4 2 2" xfId="22808" xr:uid="{FB6770BF-F180-45CF-A3CC-55A93E3DC460}"/>
    <cellStyle name="Output 2 6 4 2 2 2" xfId="25508" xr:uid="{F47534A4-D27F-417F-8725-E1ED13C0D480}"/>
    <cellStyle name="Output 2 6 4 2 3" xfId="24191" xr:uid="{E9E41C7F-83D6-4772-9948-951C74AA9AE2}"/>
    <cellStyle name="Output 2 6 4 2 3 2" xfId="26386" xr:uid="{8C38BCDF-A04A-48CE-80A1-1C6376A9C7BB}"/>
    <cellStyle name="Output 2 6 4 2 4" xfId="21953" xr:uid="{4FBB1AD4-F0B7-4C5A-8F6A-119E7EE08412}"/>
    <cellStyle name="Output 2 6 4 2 5" xfId="24653" xr:uid="{E04DA9E3-D51A-44B3-B4B3-62C73888DC2F}"/>
    <cellStyle name="Output 2 6 4 3" xfId="22587" xr:uid="{9F236018-77EF-4483-8539-2D848CD89B40}"/>
    <cellStyle name="Output 2 6 4 3 2" xfId="25287" xr:uid="{DE15DAE6-B8B4-43DF-B237-3A659D061829}"/>
    <cellStyle name="Output 2 6 4 4" xfId="23966" xr:uid="{F8A6D10D-D87D-4715-BE26-734D1F25F901}"/>
    <cellStyle name="Output 2 6 4 4 2" xfId="26161" xr:uid="{9F39E266-CDF2-4D1F-B18F-9AEB7E96051D}"/>
    <cellStyle name="Output 2 6 4 5" xfId="21732" xr:uid="{5C3C186B-00D3-4788-BD76-E64412B38534}"/>
    <cellStyle name="Output 2 6 5" xfId="20591" xr:uid="{00000000-0005-0000-0000-0000C1510000}"/>
    <cellStyle name="Output 2 6 5 2" xfId="21073" xr:uid="{00000000-0005-0000-0000-0000C2510000}"/>
    <cellStyle name="Output 2 6 5 2 2" xfId="22807" xr:uid="{23B31045-7BA4-44C3-BCB9-062C36AA1082}"/>
    <cellStyle name="Output 2 6 5 2 2 2" xfId="25507" xr:uid="{5EB7874A-ED9E-47AC-BA33-0D61E720EF79}"/>
    <cellStyle name="Output 2 6 5 2 3" xfId="24190" xr:uid="{FF9457F2-4487-4566-9AF5-960E56CB9F69}"/>
    <cellStyle name="Output 2 6 5 2 3 2" xfId="26385" xr:uid="{C021F4B4-4E2B-48A5-A213-B70135435BC1}"/>
    <cellStyle name="Output 2 6 5 2 4" xfId="21952" xr:uid="{389B12F6-1C82-409C-A00D-507C39FF6927}"/>
    <cellStyle name="Output 2 6 5 2 5" xfId="24652" xr:uid="{6E02B87E-B299-4A09-AB96-FB47FAD941DA}"/>
    <cellStyle name="Output 2 6 5 3" xfId="22588" xr:uid="{FC5BED9B-61AC-4459-9964-FF9C844410FB}"/>
    <cellStyle name="Output 2 6 5 3 2" xfId="25288" xr:uid="{F1B8B41B-8C32-4F14-B88E-4C07BA3C19E4}"/>
    <cellStyle name="Output 2 6 5 4" xfId="23967" xr:uid="{7CE98C46-570D-4962-8143-79EB505C693F}"/>
    <cellStyle name="Output 2 6 5 4 2" xfId="26162" xr:uid="{F82C0AAE-4C79-4831-8654-6F9C05BD3BE6}"/>
    <cellStyle name="Output 2 6 5 5" xfId="21733" xr:uid="{E3ED95CB-7A5E-41EA-946B-CEFB380C6439}"/>
    <cellStyle name="Output 2 7" xfId="20592" xr:uid="{00000000-0005-0000-0000-0000C3510000}"/>
    <cellStyle name="Output 2 7 2" xfId="20593" xr:uid="{00000000-0005-0000-0000-0000C4510000}"/>
    <cellStyle name="Output 2 7 2 2" xfId="21072" xr:uid="{00000000-0005-0000-0000-0000C5510000}"/>
    <cellStyle name="Output 2 7 2 2 2" xfId="22806" xr:uid="{5E0FBC6D-0ABA-4940-AE0A-8ADCEADC5D1A}"/>
    <cellStyle name="Output 2 7 2 2 2 2" xfId="25506" xr:uid="{138C1FEF-4922-40B0-8B4E-E8E8E793141F}"/>
    <cellStyle name="Output 2 7 2 2 3" xfId="24189" xr:uid="{BEFCEB0A-584E-48C8-A211-137B0788B7A0}"/>
    <cellStyle name="Output 2 7 2 2 3 2" xfId="26384" xr:uid="{4BF3EB8D-8EA0-4C7B-B838-0135AFE7C8AC}"/>
    <cellStyle name="Output 2 7 2 2 4" xfId="21951" xr:uid="{ADFB7298-921A-4BFC-9D56-9E6944E28DC2}"/>
    <cellStyle name="Output 2 7 2 2 5" xfId="24651" xr:uid="{4216B422-AD91-466D-B9CE-79C276054DFF}"/>
    <cellStyle name="Output 2 7 2 3" xfId="22589" xr:uid="{F3B22EBA-244B-46D5-9209-579EDA372D43}"/>
    <cellStyle name="Output 2 7 2 3 2" xfId="25289" xr:uid="{BA2A9F0A-F083-4BEB-9E20-0BC225D88052}"/>
    <cellStyle name="Output 2 7 2 4" xfId="23968" xr:uid="{22EE3990-A759-4415-B7E1-A9DAA39C9AD1}"/>
    <cellStyle name="Output 2 7 2 4 2" xfId="26163" xr:uid="{74611E4F-DD48-4161-A5BE-03AE680C1D3B}"/>
    <cellStyle name="Output 2 7 2 5" xfId="21734" xr:uid="{DB50A329-3420-49EA-82D2-8001162CFD71}"/>
    <cellStyle name="Output 2 7 3" xfId="20594" xr:uid="{00000000-0005-0000-0000-0000C6510000}"/>
    <cellStyle name="Output 2 7 3 2" xfId="21071" xr:uid="{00000000-0005-0000-0000-0000C7510000}"/>
    <cellStyle name="Output 2 7 3 2 2" xfId="22805" xr:uid="{0A107CA2-94FB-491B-AC19-18ADA055493B}"/>
    <cellStyle name="Output 2 7 3 2 2 2" xfId="25505" xr:uid="{45CBF017-8B2E-4A1B-B6AA-6F74230ECB13}"/>
    <cellStyle name="Output 2 7 3 2 3" xfId="24188" xr:uid="{B065D162-6A8A-4B13-978A-00B32247ED6E}"/>
    <cellStyle name="Output 2 7 3 2 3 2" xfId="26383" xr:uid="{96B424DB-2BA9-4680-B18C-28C4FD7D7AC5}"/>
    <cellStyle name="Output 2 7 3 2 4" xfId="21950" xr:uid="{28D4C7D9-34AC-44FE-BF8E-26E7D09BDF87}"/>
    <cellStyle name="Output 2 7 3 2 5" xfId="24650" xr:uid="{635D1B93-DC96-4287-9CDA-B6D366254BCC}"/>
    <cellStyle name="Output 2 7 3 3" xfId="22590" xr:uid="{BC9D5ECD-FCE4-44DE-B331-A6254D0144A7}"/>
    <cellStyle name="Output 2 7 3 3 2" xfId="25290" xr:uid="{C59B469C-4E73-476A-A8F7-B1569CC88A40}"/>
    <cellStyle name="Output 2 7 3 4" xfId="23969" xr:uid="{2ECB3F47-05C7-460E-8E54-9645B3EA40CB}"/>
    <cellStyle name="Output 2 7 3 4 2" xfId="26164" xr:uid="{EA5E1A02-623D-4382-8960-E007E9C7409F}"/>
    <cellStyle name="Output 2 7 3 5" xfId="21735" xr:uid="{4A276AD7-5036-4257-BA09-807BF3FD2A4F}"/>
    <cellStyle name="Output 2 7 4" xfId="20595" xr:uid="{00000000-0005-0000-0000-0000C8510000}"/>
    <cellStyle name="Output 2 7 4 2" xfId="21070" xr:uid="{00000000-0005-0000-0000-0000C9510000}"/>
    <cellStyle name="Output 2 7 4 2 2" xfId="22804" xr:uid="{14E74F9F-07BD-4F39-AE24-2674D0DDE977}"/>
    <cellStyle name="Output 2 7 4 2 2 2" xfId="25504" xr:uid="{C5397B39-E5FB-4C0A-A6A2-55E2ABA1AA06}"/>
    <cellStyle name="Output 2 7 4 2 3" xfId="24187" xr:uid="{AA55C846-490C-4211-88DF-1D340A068F22}"/>
    <cellStyle name="Output 2 7 4 2 3 2" xfId="26382" xr:uid="{6597E030-B7E2-4B7D-ABDF-B8EECCDC9762}"/>
    <cellStyle name="Output 2 7 4 2 4" xfId="21949" xr:uid="{02CA5981-A06E-4B70-AD7A-808A4B7743E2}"/>
    <cellStyle name="Output 2 7 4 2 5" xfId="24649" xr:uid="{4FEA0806-DDAC-4247-A51B-089085F6396E}"/>
    <cellStyle name="Output 2 7 4 3" xfId="22591" xr:uid="{05BF6EB4-627E-4F93-B6F7-44625CD9B6E8}"/>
    <cellStyle name="Output 2 7 4 3 2" xfId="25291" xr:uid="{C13603FF-B83C-4FD1-BAF1-79F7E939A6B7}"/>
    <cellStyle name="Output 2 7 4 4" xfId="23970" xr:uid="{672BFFAD-5515-45A5-94A2-0F5D84A8DB1D}"/>
    <cellStyle name="Output 2 7 4 4 2" xfId="26165" xr:uid="{2B96B0CF-929D-4CD8-BF98-5B69EF53ECDB}"/>
    <cellStyle name="Output 2 7 4 5" xfId="21736" xr:uid="{BF4616C4-7872-4BFF-9C88-EEFA9B039920}"/>
    <cellStyle name="Output 2 7 5" xfId="20596" xr:uid="{00000000-0005-0000-0000-0000CA510000}"/>
    <cellStyle name="Output 2 7 5 2" xfId="21069" xr:uid="{00000000-0005-0000-0000-0000CB510000}"/>
    <cellStyle name="Output 2 7 5 2 2" xfId="22803" xr:uid="{0DC3C365-C4B1-4025-B6D5-6E733ACB0EE0}"/>
    <cellStyle name="Output 2 7 5 2 2 2" xfId="25503" xr:uid="{7C82EEC3-2333-4E8A-B83C-5631E8A08FA0}"/>
    <cellStyle name="Output 2 7 5 2 3" xfId="24186" xr:uid="{90D13CBF-F9DA-4B65-BC43-4D2067A626F9}"/>
    <cellStyle name="Output 2 7 5 2 3 2" xfId="26381" xr:uid="{FB528BF2-15FA-45A6-BAE8-39D46E417F59}"/>
    <cellStyle name="Output 2 7 5 2 4" xfId="21948" xr:uid="{5641B2A4-B6EA-4F7A-9AE9-54C9DF7FCACD}"/>
    <cellStyle name="Output 2 7 5 2 5" xfId="24648" xr:uid="{A57E6F3B-B2F3-4D76-B7AF-CDCCB99F8D34}"/>
    <cellStyle name="Output 2 7 5 3" xfId="22592" xr:uid="{61A66B74-DC8C-48FD-9C63-19358BF7764A}"/>
    <cellStyle name="Output 2 7 5 3 2" xfId="25292" xr:uid="{D5A660B7-989E-44CB-80E3-17D29593EE9E}"/>
    <cellStyle name="Output 2 7 5 4" xfId="23971" xr:uid="{E754DC2B-1FE1-4ADB-AADF-BF5A14FC6EAA}"/>
    <cellStyle name="Output 2 7 5 4 2" xfId="26166" xr:uid="{C10A1F02-EAB8-4E60-AF1D-7E28661DC7CA}"/>
    <cellStyle name="Output 2 7 5 5" xfId="21737" xr:uid="{30D949D4-D7C6-4CA1-8DAE-023E6B082706}"/>
    <cellStyle name="Output 2 8" xfId="20597" xr:uid="{00000000-0005-0000-0000-0000CC510000}"/>
    <cellStyle name="Output 2 8 2" xfId="20598" xr:uid="{00000000-0005-0000-0000-0000CD510000}"/>
    <cellStyle name="Output 2 8 2 2" xfId="21068" xr:uid="{00000000-0005-0000-0000-0000CE510000}"/>
    <cellStyle name="Output 2 8 2 2 2" xfId="22802" xr:uid="{7E0672E6-1E92-4922-A345-EA4EABBF908F}"/>
    <cellStyle name="Output 2 8 2 2 2 2" xfId="25502" xr:uid="{E92E5CB9-24FC-4B8B-89BE-9B7B8FBDD648}"/>
    <cellStyle name="Output 2 8 2 2 3" xfId="24185" xr:uid="{A7EF18F3-4E07-4015-A5F0-498BEC6A4536}"/>
    <cellStyle name="Output 2 8 2 2 3 2" xfId="26380" xr:uid="{321FB99C-5C8B-4794-B3EF-E49D52298188}"/>
    <cellStyle name="Output 2 8 2 2 4" xfId="21947" xr:uid="{F75181C4-2C29-43CF-8FCF-D5DA531F3CCE}"/>
    <cellStyle name="Output 2 8 2 2 5" xfId="24647" xr:uid="{43D099FC-6397-4FAC-A108-5AD34018C525}"/>
    <cellStyle name="Output 2 8 2 3" xfId="22593" xr:uid="{7D9BF603-CEFF-4691-8885-B006B0E81C23}"/>
    <cellStyle name="Output 2 8 2 3 2" xfId="25293" xr:uid="{DF14C11F-F192-4D82-B767-AAE447E1ADB9}"/>
    <cellStyle name="Output 2 8 2 4" xfId="23972" xr:uid="{FAB5DDE3-0EE5-4442-AF8A-A2806DFED23F}"/>
    <cellStyle name="Output 2 8 2 4 2" xfId="26167" xr:uid="{F2D328A7-2067-424F-9331-D8216B3BB476}"/>
    <cellStyle name="Output 2 8 2 5" xfId="21738" xr:uid="{B4620DCB-0F58-461C-823D-FABED88CC20E}"/>
    <cellStyle name="Output 2 8 3" xfId="20599" xr:uid="{00000000-0005-0000-0000-0000CF510000}"/>
    <cellStyle name="Output 2 8 3 2" xfId="21067" xr:uid="{00000000-0005-0000-0000-0000D0510000}"/>
    <cellStyle name="Output 2 8 3 2 2" xfId="22801" xr:uid="{56F5CA60-7835-4ED4-9235-AB6C6F233532}"/>
    <cellStyle name="Output 2 8 3 2 2 2" xfId="25501" xr:uid="{076152E8-37C3-4DDB-B655-2308FA838CB4}"/>
    <cellStyle name="Output 2 8 3 2 3" xfId="24184" xr:uid="{1302D23A-68BB-4002-9C66-0EE1539365DC}"/>
    <cellStyle name="Output 2 8 3 2 3 2" xfId="26379" xr:uid="{5146F953-1CFF-419A-9FD4-8E03C9E4F8A4}"/>
    <cellStyle name="Output 2 8 3 2 4" xfId="21946" xr:uid="{8DDD51AB-A534-48A7-96EA-2F02B822E7AA}"/>
    <cellStyle name="Output 2 8 3 2 5" xfId="24646" xr:uid="{2081F93A-549C-4305-B1F6-A93DBCAF9B00}"/>
    <cellStyle name="Output 2 8 3 3" xfId="22594" xr:uid="{F73889CE-BFB2-49AF-BC5C-E16CE7B91324}"/>
    <cellStyle name="Output 2 8 3 3 2" xfId="25294" xr:uid="{D62255BC-E2DC-4F28-8284-8CF8040929EF}"/>
    <cellStyle name="Output 2 8 3 4" xfId="23973" xr:uid="{1BE32D8C-CD25-4DBD-A436-DFA0743B8652}"/>
    <cellStyle name="Output 2 8 3 4 2" xfId="26168" xr:uid="{6674B77F-5278-4BFA-98E4-4C7D34411701}"/>
    <cellStyle name="Output 2 8 3 5" xfId="21739" xr:uid="{66C78909-3C44-4412-B147-61C505011FA3}"/>
    <cellStyle name="Output 2 8 4" xfId="20600" xr:uid="{00000000-0005-0000-0000-0000D1510000}"/>
    <cellStyle name="Output 2 8 4 2" xfId="21066" xr:uid="{00000000-0005-0000-0000-0000D2510000}"/>
    <cellStyle name="Output 2 8 4 2 2" xfId="22800" xr:uid="{B27F37BC-8F38-44E8-B49A-4C9A2BC8113B}"/>
    <cellStyle name="Output 2 8 4 2 2 2" xfId="25500" xr:uid="{EB4A9F42-B5CB-4072-BD35-AECAF3751C70}"/>
    <cellStyle name="Output 2 8 4 2 3" xfId="24183" xr:uid="{11F97A46-972E-40E6-8BE3-F4BB4CAF1926}"/>
    <cellStyle name="Output 2 8 4 2 3 2" xfId="26378" xr:uid="{1C10F684-EE1A-45D5-98F0-8C7DC8896DA4}"/>
    <cellStyle name="Output 2 8 4 2 4" xfId="21945" xr:uid="{1BFA8596-B512-49AF-B9FC-B707F21B2B92}"/>
    <cellStyle name="Output 2 8 4 2 5" xfId="24645" xr:uid="{D3C70C02-5BC1-4226-ACF0-FDEFD14880B3}"/>
    <cellStyle name="Output 2 8 4 3" xfId="22595" xr:uid="{EFB4AA9D-AAEE-4DD0-8C76-D955215FEC27}"/>
    <cellStyle name="Output 2 8 4 3 2" xfId="25295" xr:uid="{D0EDC67C-5D6B-476F-8741-3FAC9CCA7753}"/>
    <cellStyle name="Output 2 8 4 4" xfId="23974" xr:uid="{A4ED23F4-12AA-4BDB-8D17-069D971E39B2}"/>
    <cellStyle name="Output 2 8 4 4 2" xfId="26169" xr:uid="{17365619-8DA5-42F3-B27B-EE372AC3AEA9}"/>
    <cellStyle name="Output 2 8 4 5" xfId="21740" xr:uid="{1C89EA0C-519B-4CE3-BA42-74892CDBE0E9}"/>
    <cellStyle name="Output 2 8 5" xfId="20601" xr:uid="{00000000-0005-0000-0000-0000D3510000}"/>
    <cellStyle name="Output 2 8 5 2" xfId="21065" xr:uid="{00000000-0005-0000-0000-0000D4510000}"/>
    <cellStyle name="Output 2 8 5 2 2" xfId="22799" xr:uid="{B04ABC6B-BF94-412A-9578-E6070224FBE6}"/>
    <cellStyle name="Output 2 8 5 2 2 2" xfId="25499" xr:uid="{0FFC7451-0170-40A5-B94F-440F863A39C3}"/>
    <cellStyle name="Output 2 8 5 2 3" xfId="24182" xr:uid="{8DE81E0B-827C-41DA-A122-9A2A7F557935}"/>
    <cellStyle name="Output 2 8 5 2 3 2" xfId="26377" xr:uid="{08E19A63-5CE7-40E6-B7E0-EFF31762FF3F}"/>
    <cellStyle name="Output 2 8 5 2 4" xfId="21944" xr:uid="{34440460-F17D-4AB8-9287-45731D290738}"/>
    <cellStyle name="Output 2 8 5 2 5" xfId="24644" xr:uid="{A9AB2B11-F7D7-4479-832A-7EC9599243A2}"/>
    <cellStyle name="Output 2 8 5 3" xfId="22596" xr:uid="{3B3326DF-D48B-454D-A710-BEC6AC83D9C6}"/>
    <cellStyle name="Output 2 8 5 3 2" xfId="25296" xr:uid="{652F143C-EDDF-4703-8B8E-80C9B1BB71E6}"/>
    <cellStyle name="Output 2 8 5 4" xfId="23975" xr:uid="{BAE165B3-C5C6-4CB2-8FAA-7DCF9180101E}"/>
    <cellStyle name="Output 2 8 5 4 2" xfId="26170" xr:uid="{CAD1DBA5-CD81-451E-97BC-827665761939}"/>
    <cellStyle name="Output 2 8 5 5" xfId="21741" xr:uid="{8224D200-5DC4-4EB8-9D06-DA643CA05F92}"/>
    <cellStyle name="Output 2 9" xfId="20602" xr:uid="{00000000-0005-0000-0000-0000D5510000}"/>
    <cellStyle name="Output 2 9 2" xfId="20603" xr:uid="{00000000-0005-0000-0000-0000D6510000}"/>
    <cellStyle name="Output 2 9 2 2" xfId="21064" xr:uid="{00000000-0005-0000-0000-0000D7510000}"/>
    <cellStyle name="Output 2 9 2 2 2" xfId="22798" xr:uid="{766216A9-3E8D-4114-B785-C6A980C469BD}"/>
    <cellStyle name="Output 2 9 2 2 2 2" xfId="25498" xr:uid="{B59DD729-66D0-48F1-9027-82B75A223A25}"/>
    <cellStyle name="Output 2 9 2 2 3" xfId="24181" xr:uid="{B97839AD-8B94-453F-A549-2BFA9DCE8C50}"/>
    <cellStyle name="Output 2 9 2 2 3 2" xfId="26376" xr:uid="{FBD19F98-93D0-4DC8-B618-1DC953B36AFC}"/>
    <cellStyle name="Output 2 9 2 2 4" xfId="21943" xr:uid="{731F8ED6-0CF5-4B99-A30A-3A339452BB7B}"/>
    <cellStyle name="Output 2 9 2 2 5" xfId="24643" xr:uid="{D5006309-8C5B-4A54-A76A-7FB826A84AF0}"/>
    <cellStyle name="Output 2 9 2 3" xfId="22597" xr:uid="{EC7F0F86-F2E3-4A93-A812-05B6F8CFF215}"/>
    <cellStyle name="Output 2 9 2 3 2" xfId="25297" xr:uid="{D5697A7A-DC7B-4955-8B21-F1AB012A3027}"/>
    <cellStyle name="Output 2 9 2 4" xfId="23976" xr:uid="{6A3E57B1-6600-440D-BDAA-70E26C002BA3}"/>
    <cellStyle name="Output 2 9 2 4 2" xfId="26171" xr:uid="{7E2CAA88-33D7-43A8-80A8-A40FC123FA95}"/>
    <cellStyle name="Output 2 9 2 5" xfId="21742" xr:uid="{9A292C58-58F1-4AAF-ACA6-74FEFA5DFE13}"/>
    <cellStyle name="Output 2 9 3" xfId="20604" xr:uid="{00000000-0005-0000-0000-0000D8510000}"/>
    <cellStyle name="Output 2 9 3 2" xfId="21063" xr:uid="{00000000-0005-0000-0000-0000D9510000}"/>
    <cellStyle name="Output 2 9 3 2 2" xfId="22797" xr:uid="{7BACB149-E89F-4ABE-97AC-637D8AE1DA8E}"/>
    <cellStyle name="Output 2 9 3 2 2 2" xfId="25497" xr:uid="{39D2C25A-A569-4115-9AF2-CEC74368F790}"/>
    <cellStyle name="Output 2 9 3 2 3" xfId="24180" xr:uid="{8A8DB86A-18F0-4595-9526-59541446A9B9}"/>
    <cellStyle name="Output 2 9 3 2 3 2" xfId="26375" xr:uid="{B06C4BF4-FBA4-4D41-A348-F89A36A12B09}"/>
    <cellStyle name="Output 2 9 3 2 4" xfId="21942" xr:uid="{658BCC85-5BE8-4B4B-BAC6-43918E525FA9}"/>
    <cellStyle name="Output 2 9 3 2 5" xfId="24642" xr:uid="{E3C722A1-A690-4F7D-ADC1-6CD6EFB22FA0}"/>
    <cellStyle name="Output 2 9 3 3" xfId="22598" xr:uid="{35468640-E5E3-445C-B2B9-1BA58F0BB5EE}"/>
    <cellStyle name="Output 2 9 3 3 2" xfId="25298" xr:uid="{5E947750-2C95-4DA0-B7A8-0623C5953B4F}"/>
    <cellStyle name="Output 2 9 3 4" xfId="23977" xr:uid="{1B8DCE03-EED2-4C1E-91DE-58344869E931}"/>
    <cellStyle name="Output 2 9 3 4 2" xfId="26172" xr:uid="{5841CF59-E076-45C2-A465-9F3E4E2BF013}"/>
    <cellStyle name="Output 2 9 3 5" xfId="21743" xr:uid="{1D4135CE-F96A-48A1-AE66-8766DDBB659F}"/>
    <cellStyle name="Output 2 9 4" xfId="20605" xr:uid="{00000000-0005-0000-0000-0000DA510000}"/>
    <cellStyle name="Output 2 9 4 2" xfId="21062" xr:uid="{00000000-0005-0000-0000-0000DB510000}"/>
    <cellStyle name="Output 2 9 4 2 2" xfId="22796" xr:uid="{691701A3-98EC-4789-A476-AC7D9EC172F5}"/>
    <cellStyle name="Output 2 9 4 2 2 2" xfId="25496" xr:uid="{4CEC30A9-56EB-4957-B259-DB44C6AD52FB}"/>
    <cellStyle name="Output 2 9 4 2 3" xfId="24179" xr:uid="{FDC23B69-F06A-4653-A547-FDD16E822C09}"/>
    <cellStyle name="Output 2 9 4 2 3 2" xfId="26374" xr:uid="{D61A04B3-6964-4082-9C01-16B43F638C18}"/>
    <cellStyle name="Output 2 9 4 2 4" xfId="21941" xr:uid="{EFA55DBF-D948-42E0-8E3C-15000C48978D}"/>
    <cellStyle name="Output 2 9 4 2 5" xfId="24641" xr:uid="{568256AD-5B2F-4BD4-B16B-AF1489E2D435}"/>
    <cellStyle name="Output 2 9 4 3" xfId="22599" xr:uid="{AA3FF3A4-A89A-4ADA-8FE0-CFD8DDB6F4E1}"/>
    <cellStyle name="Output 2 9 4 3 2" xfId="25299" xr:uid="{A6B85693-C83D-4481-8566-1DD406C97C2E}"/>
    <cellStyle name="Output 2 9 4 4" xfId="23978" xr:uid="{BE17CDD2-9AB2-4CB4-8937-3BA4B67C401C}"/>
    <cellStyle name="Output 2 9 4 4 2" xfId="26173" xr:uid="{D1997336-67D2-462F-80DD-8CD3246A717E}"/>
    <cellStyle name="Output 2 9 4 5" xfId="21744" xr:uid="{904800F9-D25C-433F-B037-AE4BD12621E3}"/>
    <cellStyle name="Output 2 9 5" xfId="20606" xr:uid="{00000000-0005-0000-0000-0000DC510000}"/>
    <cellStyle name="Output 2 9 5 2" xfId="21061" xr:uid="{00000000-0005-0000-0000-0000DD510000}"/>
    <cellStyle name="Output 2 9 5 2 2" xfId="22795" xr:uid="{F4624DAA-B81F-43FA-BF06-20345DFA5AA0}"/>
    <cellStyle name="Output 2 9 5 2 2 2" xfId="25495" xr:uid="{093E4E9C-83D2-4CCF-AE32-BA6C28342858}"/>
    <cellStyle name="Output 2 9 5 2 3" xfId="24178" xr:uid="{C1F8A4D5-ADB9-43D3-917B-3981CDBC4B52}"/>
    <cellStyle name="Output 2 9 5 2 3 2" xfId="26373" xr:uid="{CBC420B4-6997-49A8-9D04-1B90ACACB3B2}"/>
    <cellStyle name="Output 2 9 5 2 4" xfId="21940" xr:uid="{D7770745-31EE-4D83-8EFB-C283CF01B2C3}"/>
    <cellStyle name="Output 2 9 5 2 5" xfId="24640" xr:uid="{45BA8EDC-9200-4743-97C2-89DD774C007B}"/>
    <cellStyle name="Output 2 9 5 3" xfId="22600" xr:uid="{000AE234-7127-4EBF-A52A-96BC84186899}"/>
    <cellStyle name="Output 2 9 5 3 2" xfId="25300" xr:uid="{53001D5C-AEBE-46B2-BCF6-B84EB75C983A}"/>
    <cellStyle name="Output 2 9 5 4" xfId="23979" xr:uid="{145E1BB0-C7C4-4600-A155-4C47F9BFEFEB}"/>
    <cellStyle name="Output 2 9 5 4 2" xfId="26174" xr:uid="{7F230DCA-B87F-4057-8240-3549011940ED}"/>
    <cellStyle name="Output 2 9 5 5" xfId="21745" xr:uid="{DBBD0636-F164-44CD-892C-E523A30C7CEC}"/>
    <cellStyle name="Output 3" xfId="20607" xr:uid="{00000000-0005-0000-0000-0000DE510000}"/>
    <cellStyle name="Output 3 2" xfId="20608" xr:uid="{00000000-0005-0000-0000-0000DF510000}"/>
    <cellStyle name="Output 3 2 2" xfId="21059" xr:uid="{00000000-0005-0000-0000-0000E0510000}"/>
    <cellStyle name="Output 3 2 2 2" xfId="22793" xr:uid="{77D95E14-A8D3-41E9-913B-0F2BF570B57E}"/>
    <cellStyle name="Output 3 2 2 2 2" xfId="25493" xr:uid="{A45D723E-73A4-410B-B02C-BA27B6D42C6F}"/>
    <cellStyle name="Output 3 2 2 3" xfId="24176" xr:uid="{26DA6FC4-F2AB-4A19-B2DF-9A762DD73806}"/>
    <cellStyle name="Output 3 2 2 3 2" xfId="26371" xr:uid="{B0DC0B98-9C9F-4DBF-905D-A91CEBCC3385}"/>
    <cellStyle name="Output 3 2 2 4" xfId="21938" xr:uid="{0B735E3D-7FBB-4279-808A-342BEDF8C6AC}"/>
    <cellStyle name="Output 3 2 2 5" xfId="24638" xr:uid="{BF3CD45D-A8BA-44EA-91AE-66FDAD2A9AFB}"/>
    <cellStyle name="Output 3 2 3" xfId="22602" xr:uid="{57A6DF0E-1800-4A73-A681-C7812D230F44}"/>
    <cellStyle name="Output 3 2 3 2" xfId="25302" xr:uid="{B7851611-DEF6-41B5-899C-19ADF96946AB}"/>
    <cellStyle name="Output 3 2 4" xfId="23981" xr:uid="{369D79FF-6F59-433D-AD8B-809DB54EE7E0}"/>
    <cellStyle name="Output 3 2 4 2" xfId="26176" xr:uid="{2D87F6A8-4870-4D8A-8FAF-F1C811594E9D}"/>
    <cellStyle name="Output 3 2 5" xfId="21747" xr:uid="{F2BD9280-3E8A-47C3-AD29-7D527802B2CB}"/>
    <cellStyle name="Output 3 3" xfId="20609" xr:uid="{00000000-0005-0000-0000-0000E1510000}"/>
    <cellStyle name="Output 3 3 2" xfId="21058" xr:uid="{00000000-0005-0000-0000-0000E2510000}"/>
    <cellStyle name="Output 3 3 2 2" xfId="22792" xr:uid="{716DBA7D-2835-4256-8861-DFBFEBE0D6D9}"/>
    <cellStyle name="Output 3 3 2 2 2" xfId="25492" xr:uid="{7AAE212F-7595-4533-8A42-180AF16F0B47}"/>
    <cellStyle name="Output 3 3 2 3" xfId="24175" xr:uid="{03A3055D-C23E-4761-875D-8CF264134DF5}"/>
    <cellStyle name="Output 3 3 2 3 2" xfId="26370" xr:uid="{A91D1247-0B2B-4646-99DB-4FB1357A3BB2}"/>
    <cellStyle name="Output 3 3 2 4" xfId="21937" xr:uid="{83B0CF5A-75AE-4C66-9F2D-27D91BBEB36C}"/>
    <cellStyle name="Output 3 3 2 5" xfId="24637" xr:uid="{F9D730CF-D348-4CFF-AB8E-0201062B0187}"/>
    <cellStyle name="Output 3 3 3" xfId="22603" xr:uid="{C984716E-EBB8-4402-BDEF-3BE2A96440A9}"/>
    <cellStyle name="Output 3 3 3 2" xfId="25303" xr:uid="{1717F9F0-EC81-4631-891F-0454C1734613}"/>
    <cellStyle name="Output 3 3 4" xfId="23982" xr:uid="{B358A997-93A6-4DCE-A93A-529C95B2A45F}"/>
    <cellStyle name="Output 3 3 4 2" xfId="26177" xr:uid="{295B6B75-377E-4D3F-86DE-01E5AEEE1E38}"/>
    <cellStyle name="Output 3 3 5" xfId="21748" xr:uid="{52A5E39D-BCFA-4C5A-9C34-C4C337A37AC8}"/>
    <cellStyle name="Output 3 4" xfId="21060" xr:uid="{00000000-0005-0000-0000-0000E3510000}"/>
    <cellStyle name="Output 3 4 2" xfId="22794" xr:uid="{809346A3-D32A-4979-AE5A-5D4685C5E839}"/>
    <cellStyle name="Output 3 4 2 2" xfId="25494" xr:uid="{6DC93DCE-1342-4DF5-9465-F65F1E6094F7}"/>
    <cellStyle name="Output 3 4 3" xfId="24177" xr:uid="{B9AFD3B1-0E38-479F-849E-20313A53E587}"/>
    <cellStyle name="Output 3 4 3 2" xfId="26372" xr:uid="{9E519348-4999-4B20-9F74-C4D4BB19561E}"/>
    <cellStyle name="Output 3 4 4" xfId="21939" xr:uid="{FB3FA787-079A-433C-AA02-3F78ABEFB5E3}"/>
    <cellStyle name="Output 3 4 5" xfId="24639" xr:uid="{7BFB61BC-8A8A-447E-81AE-51EF0CF02BD1}"/>
    <cellStyle name="Output 3 5" xfId="22601" xr:uid="{8F257C5D-2639-4391-A6ED-BA3F45576EA7}"/>
    <cellStyle name="Output 3 5 2" xfId="25301" xr:uid="{E652606B-2E66-49A3-ACA0-8AD27E37A5AE}"/>
    <cellStyle name="Output 3 6" xfId="23980" xr:uid="{B159A567-4449-4300-97AD-74FC1B3F64E5}"/>
    <cellStyle name="Output 3 6 2" xfId="26175" xr:uid="{A678E507-1D73-4EC1-A9EB-DC677D821F01}"/>
    <cellStyle name="Output 3 7" xfId="21746" xr:uid="{C241B679-9C18-4DBD-8C81-D1CD9AB41C76}"/>
    <cellStyle name="Output 4" xfId="20610" xr:uid="{00000000-0005-0000-0000-0000E4510000}"/>
    <cellStyle name="Output 4 2" xfId="20611" xr:uid="{00000000-0005-0000-0000-0000E5510000}"/>
    <cellStyle name="Output 4 2 2" xfId="21056" xr:uid="{00000000-0005-0000-0000-0000E6510000}"/>
    <cellStyle name="Output 4 2 2 2" xfId="22790" xr:uid="{A2D3F1A6-6817-442E-B47B-C4C75907A726}"/>
    <cellStyle name="Output 4 2 2 2 2" xfId="25490" xr:uid="{CC7D6870-28B4-4754-A600-D5B9FF47AD65}"/>
    <cellStyle name="Output 4 2 2 3" xfId="24173" xr:uid="{C1C8976B-206D-4965-B6BB-B4D116FBEECA}"/>
    <cellStyle name="Output 4 2 2 3 2" xfId="26368" xr:uid="{776C7196-59F7-448E-ADE8-32311EFED279}"/>
    <cellStyle name="Output 4 2 2 4" xfId="21935" xr:uid="{5F0EED03-4AE0-4A34-BBBB-CE6DBE8FF3D0}"/>
    <cellStyle name="Output 4 2 2 5" xfId="24635" xr:uid="{F0778F42-9D52-4FCF-A664-A490D8EA3B37}"/>
    <cellStyle name="Output 4 2 3" xfId="22605" xr:uid="{67C7E0D5-0E1F-4D12-B48C-2E246AF0DA2B}"/>
    <cellStyle name="Output 4 2 3 2" xfId="25305" xr:uid="{CE7F9686-959C-4DF7-A24A-9172199BDAEE}"/>
    <cellStyle name="Output 4 2 4" xfId="23984" xr:uid="{CF738060-8AAF-4586-B963-FF7F006C3573}"/>
    <cellStyle name="Output 4 2 4 2" xfId="26179" xr:uid="{E99EA550-686E-4A0C-87D3-7EA16BDFA830}"/>
    <cellStyle name="Output 4 2 5" xfId="21750" xr:uid="{B6EDDB2D-9A76-4E97-A1B0-4A36E0C2ABE5}"/>
    <cellStyle name="Output 4 3" xfId="20612" xr:uid="{00000000-0005-0000-0000-0000E7510000}"/>
    <cellStyle name="Output 4 3 2" xfId="21055" xr:uid="{00000000-0005-0000-0000-0000E8510000}"/>
    <cellStyle name="Output 4 3 2 2" xfId="22789" xr:uid="{FBA35A92-AFC7-4BAD-AA5A-075CEB7A880D}"/>
    <cellStyle name="Output 4 3 2 2 2" xfId="25489" xr:uid="{DC579FCA-847F-4A1A-BC41-FE657B1474C5}"/>
    <cellStyle name="Output 4 3 2 3" xfId="24172" xr:uid="{BDCC9221-9EA5-44A8-804A-84844C7E64C9}"/>
    <cellStyle name="Output 4 3 2 3 2" xfId="26367" xr:uid="{8AFBBD9C-D5E1-46BB-A8AF-AB2ED09F3CEC}"/>
    <cellStyle name="Output 4 3 2 4" xfId="21934" xr:uid="{64F531D0-A94F-4186-9F46-69C24FF1B048}"/>
    <cellStyle name="Output 4 3 2 5" xfId="24634" xr:uid="{B8E36528-1307-48B6-8214-E443C1EA5F82}"/>
    <cellStyle name="Output 4 3 3" xfId="22606" xr:uid="{7C214417-A6AD-4ADA-A694-3690C3601A23}"/>
    <cellStyle name="Output 4 3 3 2" xfId="25306" xr:uid="{C4BF9753-AB22-486A-8AA9-A07AFDFAF72D}"/>
    <cellStyle name="Output 4 3 4" xfId="23985" xr:uid="{4A799542-C1CD-4765-A71D-216C797470E6}"/>
    <cellStyle name="Output 4 3 4 2" xfId="26180" xr:uid="{FF3A91E7-1FEE-4412-B79A-601DCE935D1D}"/>
    <cellStyle name="Output 4 3 5" xfId="21751" xr:uid="{8E3F4FD7-9C71-4E88-B437-BCE444C195F4}"/>
    <cellStyle name="Output 4 4" xfId="21057" xr:uid="{00000000-0005-0000-0000-0000E9510000}"/>
    <cellStyle name="Output 4 4 2" xfId="22791" xr:uid="{866A83FA-6AB7-43F4-893F-85095537B9AA}"/>
    <cellStyle name="Output 4 4 2 2" xfId="25491" xr:uid="{51D9B66A-D8C1-4D8D-A6F5-6D31385A1583}"/>
    <cellStyle name="Output 4 4 3" xfId="24174" xr:uid="{F4A2A51D-59F0-49F4-BFF7-4827D38286E6}"/>
    <cellStyle name="Output 4 4 3 2" xfId="26369" xr:uid="{D1613A4B-ABDF-45C8-AA45-4EDCB67CA83F}"/>
    <cellStyle name="Output 4 4 4" xfId="21936" xr:uid="{C83B5CB8-69D8-49F3-9175-D6279D10A719}"/>
    <cellStyle name="Output 4 4 5" xfId="24636" xr:uid="{77A38F20-D11D-4035-A0AD-BAB46B21C352}"/>
    <cellStyle name="Output 4 5" xfId="22604" xr:uid="{07E23D13-B245-447F-9B2B-12D28CCE0989}"/>
    <cellStyle name="Output 4 5 2" xfId="25304" xr:uid="{5AE39CFF-0FF0-462D-8C17-24BADC02E215}"/>
    <cellStyle name="Output 4 6" xfId="23983" xr:uid="{17752DC2-880B-4BC3-B440-03020A666A86}"/>
    <cellStyle name="Output 4 6 2" xfId="26178" xr:uid="{696DC0ED-7F5B-4DDE-AC05-491F8E2F408B}"/>
    <cellStyle name="Output 4 7" xfId="21749" xr:uid="{195FBD95-E7E3-429F-A4C1-B3E400E5C6F3}"/>
    <cellStyle name="Output 5" xfId="20613" xr:uid="{00000000-0005-0000-0000-0000EA510000}"/>
    <cellStyle name="Output 5 2" xfId="20614" xr:uid="{00000000-0005-0000-0000-0000EB510000}"/>
    <cellStyle name="Output 5 2 2" xfId="21053" xr:uid="{00000000-0005-0000-0000-0000EC510000}"/>
    <cellStyle name="Output 5 2 2 2" xfId="22787" xr:uid="{DF211BB8-EEDA-4A4A-9DA9-DD083FEDA5BA}"/>
    <cellStyle name="Output 5 2 2 2 2" xfId="25487" xr:uid="{94B8B13D-A0D4-4E94-BF51-1F3F1443FFBE}"/>
    <cellStyle name="Output 5 2 2 3" xfId="24170" xr:uid="{BE40D7C6-5019-4085-9CF2-EE2754525942}"/>
    <cellStyle name="Output 5 2 2 3 2" xfId="26365" xr:uid="{BBF97D2B-FA2A-41FF-8FA2-ADCF86229AB4}"/>
    <cellStyle name="Output 5 2 2 4" xfId="21932" xr:uid="{BBD0D03E-4CD6-4008-9E27-58E77F477D3C}"/>
    <cellStyle name="Output 5 2 2 5" xfId="24632" xr:uid="{BEFEEBEA-B4D3-4837-8240-BE0F32EC165C}"/>
    <cellStyle name="Output 5 2 3" xfId="22608" xr:uid="{4297C34D-483A-4ABC-B9AB-F56625D1FED6}"/>
    <cellStyle name="Output 5 2 3 2" xfId="25308" xr:uid="{86443A29-1191-46BD-B6D5-AA9BCC2FD631}"/>
    <cellStyle name="Output 5 2 4" xfId="23987" xr:uid="{2EF2BE0C-BFA1-43EA-BBFB-B89914598069}"/>
    <cellStyle name="Output 5 2 4 2" xfId="26182" xr:uid="{EA57616B-8DE0-46D1-B624-2B34085EB3E8}"/>
    <cellStyle name="Output 5 2 5" xfId="21753" xr:uid="{1C8FE241-02A0-467E-A542-8F21D4836848}"/>
    <cellStyle name="Output 5 3" xfId="20615" xr:uid="{00000000-0005-0000-0000-0000ED510000}"/>
    <cellStyle name="Output 5 3 2" xfId="21052" xr:uid="{00000000-0005-0000-0000-0000EE510000}"/>
    <cellStyle name="Output 5 3 2 2" xfId="22786" xr:uid="{65C558F5-8291-4A81-A375-A241F5D7EA9A}"/>
    <cellStyle name="Output 5 3 2 2 2" xfId="25486" xr:uid="{5B0174E5-E478-448D-9BEC-2473A47C2D38}"/>
    <cellStyle name="Output 5 3 2 3" xfId="24169" xr:uid="{4FC9B82C-0923-4EC1-907B-80E03B020B7F}"/>
    <cellStyle name="Output 5 3 2 3 2" xfId="26364" xr:uid="{E80DEBCB-87AE-4F4C-A84C-F57022225418}"/>
    <cellStyle name="Output 5 3 2 4" xfId="21931" xr:uid="{01AF9BD3-2D64-4A82-97D7-8C1D7193CA50}"/>
    <cellStyle name="Output 5 3 2 5" xfId="24631" xr:uid="{DDC7DDBA-63EC-4114-BA05-18DBD2E6903F}"/>
    <cellStyle name="Output 5 3 3" xfId="22609" xr:uid="{FE91FE0A-9AD4-48C7-9181-CFBB65CF334B}"/>
    <cellStyle name="Output 5 3 3 2" xfId="25309" xr:uid="{93B4DB14-8989-4921-93AF-C2DCF6DB78D0}"/>
    <cellStyle name="Output 5 3 4" xfId="23988" xr:uid="{82D1D132-4260-4B47-953E-27CA37DA8E56}"/>
    <cellStyle name="Output 5 3 4 2" xfId="26183" xr:uid="{965349F4-E2DC-439F-8916-3EA69C5E572F}"/>
    <cellStyle name="Output 5 3 5" xfId="21754" xr:uid="{D34369F6-115D-4D6A-B3B6-960A1058B7CE}"/>
    <cellStyle name="Output 5 4" xfId="21054" xr:uid="{00000000-0005-0000-0000-0000EF510000}"/>
    <cellStyle name="Output 5 4 2" xfId="22788" xr:uid="{9083BF51-0E73-46FA-A68D-2755ACDDC9E4}"/>
    <cellStyle name="Output 5 4 2 2" xfId="25488" xr:uid="{8AAA3E4A-0C66-4EB4-822D-D9540CE0F843}"/>
    <cellStyle name="Output 5 4 3" xfId="24171" xr:uid="{9BEAB479-260A-4D9F-92D1-173B2C398E6A}"/>
    <cellStyle name="Output 5 4 3 2" xfId="26366" xr:uid="{5F303F39-D45E-4A92-99E5-DE4D363479D5}"/>
    <cellStyle name="Output 5 4 4" xfId="21933" xr:uid="{E0FAFC95-E9C1-45E1-A3EC-F62AF23E453E}"/>
    <cellStyle name="Output 5 4 5" xfId="24633" xr:uid="{E907AE40-3346-40F5-867C-A4F51C3AF949}"/>
    <cellStyle name="Output 5 5" xfId="22607" xr:uid="{E0FABD7C-8219-4D40-99AA-D23DEEA7A1E0}"/>
    <cellStyle name="Output 5 5 2" xfId="25307" xr:uid="{CCCD9218-2C30-4D83-BFB9-2B357EF3E986}"/>
    <cellStyle name="Output 5 6" xfId="23986" xr:uid="{18155048-677A-402C-81EC-B56C00BC9E92}"/>
    <cellStyle name="Output 5 6 2" xfId="26181" xr:uid="{96E5834A-E49C-461A-9115-86A91214460E}"/>
    <cellStyle name="Output 5 7" xfId="21752" xr:uid="{E5F2829C-3CFE-4CEF-981B-8DB5F72B87C8}"/>
    <cellStyle name="Output 6" xfId="20616" xr:uid="{00000000-0005-0000-0000-0000F0510000}"/>
    <cellStyle name="Output 6 2" xfId="20617" xr:uid="{00000000-0005-0000-0000-0000F1510000}"/>
    <cellStyle name="Output 6 2 2" xfId="21050" xr:uid="{00000000-0005-0000-0000-0000F2510000}"/>
    <cellStyle name="Output 6 2 2 2" xfId="22784" xr:uid="{3D052596-41A5-4DCA-8FA9-22FAE39D4875}"/>
    <cellStyle name="Output 6 2 2 2 2" xfId="25484" xr:uid="{1955BA72-9CC5-4CA3-9416-776DB486B59D}"/>
    <cellStyle name="Output 6 2 2 3" xfId="24167" xr:uid="{A0418931-1BF1-42DA-87AF-678ADA6AEF5A}"/>
    <cellStyle name="Output 6 2 2 3 2" xfId="26362" xr:uid="{A466E306-D020-44E6-884D-E8ED64FC1A2B}"/>
    <cellStyle name="Output 6 2 2 4" xfId="21929" xr:uid="{1113ED15-A9E0-4F5B-A39E-313A938AB278}"/>
    <cellStyle name="Output 6 2 2 5" xfId="24629" xr:uid="{8784FED7-5CFE-4AED-95D9-2D7A4CD13B29}"/>
    <cellStyle name="Output 6 2 3" xfId="22611" xr:uid="{0B07DCF8-020B-41C0-91D5-B617F9174AE5}"/>
    <cellStyle name="Output 6 2 3 2" xfId="25311" xr:uid="{237F15BC-0FA8-43BA-993F-EBBFDB0F4F24}"/>
    <cellStyle name="Output 6 2 4" xfId="23990" xr:uid="{9C2CF5CA-DE4A-4B8D-9701-53FEE26E6F70}"/>
    <cellStyle name="Output 6 2 4 2" xfId="26185" xr:uid="{4CE93672-E6AB-493A-A0B9-DCC48BAE14CC}"/>
    <cellStyle name="Output 6 2 5" xfId="21756" xr:uid="{624CFE57-6249-4475-B9DD-347F97E829B5}"/>
    <cellStyle name="Output 6 3" xfId="20618" xr:uid="{00000000-0005-0000-0000-0000F3510000}"/>
    <cellStyle name="Output 6 3 2" xfId="21049" xr:uid="{00000000-0005-0000-0000-0000F4510000}"/>
    <cellStyle name="Output 6 3 2 2" xfId="22783" xr:uid="{F31E0860-4682-4470-B3D8-58E29D3E5743}"/>
    <cellStyle name="Output 6 3 2 2 2" xfId="25483" xr:uid="{D5F14CB3-B0A6-48F6-AA72-F724AE29D143}"/>
    <cellStyle name="Output 6 3 2 3" xfId="24166" xr:uid="{B2B89CA4-1C1B-4B06-9E4B-AB9881032A22}"/>
    <cellStyle name="Output 6 3 2 3 2" xfId="26361" xr:uid="{38B3F784-D258-46B7-A614-07EFBE90057C}"/>
    <cellStyle name="Output 6 3 2 4" xfId="21928" xr:uid="{F98EF0BE-557B-44C4-9923-3739F1ECE31E}"/>
    <cellStyle name="Output 6 3 2 5" xfId="24628" xr:uid="{FAB6BF9B-194E-4389-BCBB-443BB42A77E7}"/>
    <cellStyle name="Output 6 3 3" xfId="22612" xr:uid="{304201F1-82EA-4C0F-BE36-4E5EA1ED5FCF}"/>
    <cellStyle name="Output 6 3 3 2" xfId="25312" xr:uid="{69AED897-1B85-49A2-8A0C-ACD3CF1035EB}"/>
    <cellStyle name="Output 6 3 4" xfId="23991" xr:uid="{A5745909-E5FC-4643-BA10-216C7CD90F98}"/>
    <cellStyle name="Output 6 3 4 2" xfId="26186" xr:uid="{C977842E-749F-4E95-937B-DCF0574B6C95}"/>
    <cellStyle name="Output 6 3 5" xfId="21757" xr:uid="{5E364056-7090-4CA1-80D8-0851A6A2B7F9}"/>
    <cellStyle name="Output 6 4" xfId="21051" xr:uid="{00000000-0005-0000-0000-0000F5510000}"/>
    <cellStyle name="Output 6 4 2" xfId="22785" xr:uid="{AC8D13B2-E7C8-4A84-95A4-5BBDA3E9949F}"/>
    <cellStyle name="Output 6 4 2 2" xfId="25485" xr:uid="{8A5ABD21-B831-46EE-A088-E0A5EBC18982}"/>
    <cellStyle name="Output 6 4 3" xfId="24168" xr:uid="{693C11C1-35BA-4BBB-B522-BBF97CD10936}"/>
    <cellStyle name="Output 6 4 3 2" xfId="26363" xr:uid="{BCBB8723-D8B1-4A60-A3E9-27AB139C8521}"/>
    <cellStyle name="Output 6 4 4" xfId="21930" xr:uid="{8EF58480-A1BD-4FFD-99B6-619F6EBAB07E}"/>
    <cellStyle name="Output 6 4 5" xfId="24630" xr:uid="{81F23820-16FF-4C0E-AA33-D001CE9F2479}"/>
    <cellStyle name="Output 6 5" xfId="22610" xr:uid="{B5FEF743-36A6-4E2A-AE0D-23D34F5F37A5}"/>
    <cellStyle name="Output 6 5 2" xfId="25310" xr:uid="{13A26139-21CF-4763-AA92-A5594D61F8B9}"/>
    <cellStyle name="Output 6 6" xfId="23989" xr:uid="{51E3589D-0A85-4340-B9A7-895F65C44754}"/>
    <cellStyle name="Output 6 6 2" xfId="26184" xr:uid="{FBD8641F-F5DC-471E-AE40-392E15A313CB}"/>
    <cellStyle name="Output 6 7" xfId="21755" xr:uid="{9E60F461-5C14-44E1-8673-66A16FADFDAA}"/>
    <cellStyle name="Output 7" xfId="20619" xr:uid="{00000000-0005-0000-0000-0000F6510000}"/>
    <cellStyle name="Output 7 2" xfId="21048" xr:uid="{00000000-0005-0000-0000-0000F7510000}"/>
    <cellStyle name="Output 7 2 2" xfId="22782" xr:uid="{CD00B641-726C-4538-BADE-2CE0AD93A18F}"/>
    <cellStyle name="Output 7 2 2 2" xfId="25482" xr:uid="{33793437-A30C-4869-80DD-99DD3BDE8ECF}"/>
    <cellStyle name="Output 7 2 3" xfId="24165" xr:uid="{1397B27F-A2B8-4D25-9744-8C78CA656FDA}"/>
    <cellStyle name="Output 7 2 3 2" xfId="26360" xr:uid="{966875D4-4690-48C0-AF04-36DF715E4520}"/>
    <cellStyle name="Output 7 2 4" xfId="21927" xr:uid="{56C4DA50-5FE3-4309-AE58-97EC2CAA201E}"/>
    <cellStyle name="Output 7 2 5" xfId="24627" xr:uid="{58C45274-115A-4B06-96EC-73D97FCB0DFC}"/>
    <cellStyle name="Output 7 3" xfId="22613" xr:uid="{D8CCA66F-790B-466E-94A9-5B2EAEB62BA1}"/>
    <cellStyle name="Output 7 3 2" xfId="25313" xr:uid="{8940897E-154D-4952-9D97-D91658D15B2C}"/>
    <cellStyle name="Output 7 4" xfId="23992" xr:uid="{1CF726AB-104E-43C9-82D8-B9D7BC4E8894}"/>
    <cellStyle name="Output 7 4 2" xfId="26187" xr:uid="{C3D0BA67-9E0F-4D92-BD11-8C034660D8AC}"/>
    <cellStyle name="Output 7 5" xfId="21758" xr:uid="{11C65272-98D0-4428-B088-FD9CA20B4E19}"/>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3 2" xfId="23196" xr:uid="{21324676-158F-46C2-94A7-05D1A547E341}"/>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3 5" xfId="23129" xr:uid="{0D77499F-A617-48A3-8229-0E2FBFDAB92C}"/>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4 5" xfId="23181" xr:uid="{4CC181FB-C014-418C-B9C7-A418C0F7CD04}"/>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2 2" xfId="23185" xr:uid="{513FE184-DDA2-4B18-A5DA-E9FCC08E1716}"/>
    <cellStyle name="Price 2 3" xfId="23222" xr:uid="{52833FF7-A0AD-417C-9709-224FE42641BC}"/>
    <cellStyle name="Price 3" xfId="20783" xr:uid="{00000000-0005-0000-0000-00009E520000}"/>
    <cellStyle name="Price 4" xfId="23184" xr:uid="{646A1A39-A3B7-466A-87BE-C617CB80248E}"/>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Exposure 2 2" xfId="24164" xr:uid="{36C27D6A-F8B2-402C-800D-79D3FFB1958C}"/>
    <cellStyle name="showExposure 2 2 2" xfId="26359" xr:uid="{6A1A5AA1-34B2-4ADD-8504-145F3324E15B}"/>
    <cellStyle name="showExposure 3" xfId="23186" xr:uid="{929900A8-8ACD-4ED4-BC0D-567BF898156C}"/>
    <cellStyle name="showExposure 3 2" xfId="24539" xr:uid="{3D8C9BE0-4E16-4439-9AB9-CDD592CD94F9}"/>
    <cellStyle name="showExposure 3 2 2" xfId="26730" xr:uid="{3203071E-83C8-4A0C-B178-75E49E0DF175}"/>
    <cellStyle name="showExposure 4" xfId="23993" xr:uid="{347873F2-A68E-4DA4-BD0D-AA2B2DA8F236}"/>
    <cellStyle name="showExposure 4 2" xfId="26188" xr:uid="{86E55C81-4F8E-451A-BEB4-8EB61C848B08}"/>
    <cellStyle name="showParameterE" xfId="20787" xr:uid="{00000000-0005-0000-0000-0000A3520000}"/>
    <cellStyle name="showParameterE 2" xfId="21046" xr:uid="{00000000-0005-0000-0000-0000A4520000}"/>
    <cellStyle name="showParameterE 2 2" xfId="24163" xr:uid="{3144D5E9-FDFB-47A3-9DBC-D9304096FCC5}"/>
    <cellStyle name="showParameterE 2 2 2" xfId="26358" xr:uid="{1DF79A1E-795A-4C12-952E-9C77E9ADEFD2}"/>
    <cellStyle name="showParameterE 3" xfId="23187" xr:uid="{644A0C63-8CF8-46B4-80BF-6AEB052A6B1B}"/>
    <cellStyle name="showParameterE 3 2" xfId="24540" xr:uid="{F8C3144D-31A9-4BEB-B23F-474F00E935D9}"/>
    <cellStyle name="showParameterE 3 2 2" xfId="26731" xr:uid="{7EA51D72-EC48-4CDC-B48A-79C57141E14F}"/>
    <cellStyle name="showParameterE 4" xfId="23994" xr:uid="{5EE80265-E3A5-44FA-A475-C03E1E6B2B57}"/>
    <cellStyle name="showParameterE 4 2" xfId="26189" xr:uid="{9CB8A442-147E-4C26-8693-4828314512BF}"/>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2 3" xfId="23197" xr:uid="{C1ED1BAD-B2D9-4BFC-B06A-94E2A5A77F92}"/>
    <cellStyle name="Style 1 3" xfId="20792" xr:uid="{00000000-0005-0000-0000-0000A9520000}"/>
    <cellStyle name="Style 1 4" xfId="20793" xr:uid="{00000000-0005-0000-0000-0000AA520000}"/>
    <cellStyle name="Style 1 5" xfId="23188" xr:uid="{10BFD0A4-7896-4364-871E-47C2BAFEEC9B}"/>
    <cellStyle name="Style 2" xfId="20794" xr:uid="{00000000-0005-0000-0000-0000AB520000}"/>
    <cellStyle name="Style 2 2" xfId="23189" xr:uid="{31EC8995-03BD-4D22-8EEE-23155A96A4CE}"/>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2 2 2" xfId="22780" xr:uid="{7FCB4EA9-D0D4-454E-A220-8CDDA056A6B0}"/>
    <cellStyle name="Total 2 10 2 2 2 2" xfId="25480" xr:uid="{DF9E0687-7F7A-417E-B14B-1D6841DEAAB1}"/>
    <cellStyle name="Total 2 10 2 2 3" xfId="24161" xr:uid="{E988D42D-8585-4265-8C95-D6F8A957AF88}"/>
    <cellStyle name="Total 2 10 2 2 3 2" xfId="26356" xr:uid="{6246CC35-9831-4FDA-8B41-B987257CE216}"/>
    <cellStyle name="Total 2 10 2 2 4" xfId="21925" xr:uid="{99406805-71DB-475E-AF38-5152E642E72C}"/>
    <cellStyle name="Total 2 10 2 2 5" xfId="24625" xr:uid="{E8D529F4-2861-48A3-98AD-608B56088E8F}"/>
    <cellStyle name="Total 2 10 2 3" xfId="22615" xr:uid="{FE231668-5015-41D1-9EFB-83FAB12FDDD3}"/>
    <cellStyle name="Total 2 10 2 3 2" xfId="25315" xr:uid="{B3965E94-FA89-46F8-BC2F-1647848233E0}"/>
    <cellStyle name="Total 2 10 2 4" xfId="23996" xr:uid="{A70C0580-7C22-4FAC-9E84-C2FCFEACA5AC}"/>
    <cellStyle name="Total 2 10 2 4 2" xfId="26191" xr:uid="{5FD5F966-810E-4B35-8FC8-31C4BB3FC68E}"/>
    <cellStyle name="Total 2 10 2 5" xfId="21760" xr:uid="{834F7116-79FB-41F6-ACEA-EA8D9D9CA517}"/>
    <cellStyle name="Total 2 10 3" xfId="20826" xr:uid="{00000000-0005-0000-0000-0000CD520000}"/>
    <cellStyle name="Total 2 10 3 2" xfId="21043" xr:uid="{00000000-0005-0000-0000-0000CE520000}"/>
    <cellStyle name="Total 2 10 3 2 2" xfId="22779" xr:uid="{7D4DF127-7475-421A-A85A-B6F8791240B0}"/>
    <cellStyle name="Total 2 10 3 2 2 2" xfId="25479" xr:uid="{A585C882-D53E-4352-9D5C-62BE2ECDF5A0}"/>
    <cellStyle name="Total 2 10 3 2 3" xfId="24160" xr:uid="{46D177F0-54AB-4935-B01D-FF63BC9D70F1}"/>
    <cellStyle name="Total 2 10 3 2 3 2" xfId="26355" xr:uid="{7EFE401C-8ABC-44C4-9DCA-404C7E1C6832}"/>
    <cellStyle name="Total 2 10 3 2 4" xfId="21924" xr:uid="{22116B2D-A658-45CA-B2E3-93DF6E23F687}"/>
    <cellStyle name="Total 2 10 3 2 5" xfId="24624" xr:uid="{4A1C2D2C-31BB-4989-B40A-291E0B3EB0B9}"/>
    <cellStyle name="Total 2 10 3 3" xfId="22616" xr:uid="{C5A18E5F-B04A-4214-99F2-7D097F6899FD}"/>
    <cellStyle name="Total 2 10 3 3 2" xfId="25316" xr:uid="{C363D6DA-D085-4F79-8F97-365B74FAB808}"/>
    <cellStyle name="Total 2 10 3 4" xfId="23997" xr:uid="{884A37CF-3573-4263-9601-2D3D606E8402}"/>
    <cellStyle name="Total 2 10 3 4 2" xfId="26192" xr:uid="{506E9CB0-EFBE-43EB-9BB1-E7FCE1C94094}"/>
    <cellStyle name="Total 2 10 3 5" xfId="21761" xr:uid="{2D190C24-7A9B-4A27-BD54-A2D23BCCCCC2}"/>
    <cellStyle name="Total 2 10 4" xfId="20827" xr:uid="{00000000-0005-0000-0000-0000CF520000}"/>
    <cellStyle name="Total 2 10 4 2" xfId="21042" xr:uid="{00000000-0005-0000-0000-0000D0520000}"/>
    <cellStyle name="Total 2 10 4 2 2" xfId="22778" xr:uid="{8089AA68-A744-494C-98A8-13683580CD9D}"/>
    <cellStyle name="Total 2 10 4 2 2 2" xfId="25478" xr:uid="{CA10804E-8692-4DF4-9965-FEC29546070E}"/>
    <cellStyle name="Total 2 10 4 2 3" xfId="24159" xr:uid="{5C02D053-3340-42D9-9F27-208346468D63}"/>
    <cellStyle name="Total 2 10 4 2 3 2" xfId="26354" xr:uid="{B03B0806-4011-4D54-A325-D6D046FF1841}"/>
    <cellStyle name="Total 2 10 4 2 4" xfId="21923" xr:uid="{2BB4B12F-547B-429F-8B63-DE75289B34D0}"/>
    <cellStyle name="Total 2 10 4 2 5" xfId="24623" xr:uid="{CF90B7C8-3321-48DF-AE95-315210B82869}"/>
    <cellStyle name="Total 2 10 4 3" xfId="22617" xr:uid="{1352A668-BA1D-4E39-B0B8-8B855C292450}"/>
    <cellStyle name="Total 2 10 4 3 2" xfId="25317" xr:uid="{207A9E5F-6A84-44D4-8FA9-56B199EB9F51}"/>
    <cellStyle name="Total 2 10 4 4" xfId="23998" xr:uid="{0F116126-709B-45D6-AC5E-283BFDDDF356}"/>
    <cellStyle name="Total 2 10 4 4 2" xfId="26193" xr:uid="{C065F137-ABDD-4270-A7D6-DF16E1D7CA4A}"/>
    <cellStyle name="Total 2 10 4 5" xfId="21762" xr:uid="{1FB46446-3032-4E55-BCA6-E446AE118FCC}"/>
    <cellStyle name="Total 2 10 5" xfId="20828" xr:uid="{00000000-0005-0000-0000-0000D1520000}"/>
    <cellStyle name="Total 2 10 5 2" xfId="21041" xr:uid="{00000000-0005-0000-0000-0000D2520000}"/>
    <cellStyle name="Total 2 10 5 2 2" xfId="22777" xr:uid="{1850A1B3-82AF-4277-AB92-CF80BEA594BA}"/>
    <cellStyle name="Total 2 10 5 2 2 2" xfId="25477" xr:uid="{AB048639-8B58-446B-B954-37998A55DB15}"/>
    <cellStyle name="Total 2 10 5 2 3" xfId="24158" xr:uid="{A40062BA-90C2-4069-B378-DC78BDFCFE3A}"/>
    <cellStyle name="Total 2 10 5 2 3 2" xfId="26353" xr:uid="{8CB0B6E1-2F20-4E4B-9F7D-59E686DF1331}"/>
    <cellStyle name="Total 2 10 5 2 4" xfId="21922" xr:uid="{16C66F8D-8A3E-49B7-BDD7-CE03BF714B8D}"/>
    <cellStyle name="Total 2 10 5 2 5" xfId="24622" xr:uid="{A00A488D-4674-400B-9DFE-A7A703F0F773}"/>
    <cellStyle name="Total 2 10 5 3" xfId="22618" xr:uid="{2820AF96-AD7C-4FB6-BE45-53CB05DA35BA}"/>
    <cellStyle name="Total 2 10 5 3 2" xfId="25318" xr:uid="{E0327D1A-E5EB-4CBB-9CA3-CC0BA68C88DB}"/>
    <cellStyle name="Total 2 10 5 4" xfId="23999" xr:uid="{154A4EFB-3EBF-4B93-A694-75EC81574CEC}"/>
    <cellStyle name="Total 2 10 5 4 2" xfId="26194" xr:uid="{75255679-B6DE-40FE-872D-A0EDABA3045E}"/>
    <cellStyle name="Total 2 10 5 5" xfId="21763" xr:uid="{FC599009-0F42-44D3-AF1D-793683C45EFB}"/>
    <cellStyle name="Total 2 11" xfId="20829" xr:uid="{00000000-0005-0000-0000-0000D3520000}"/>
    <cellStyle name="Total 2 11 2" xfId="20830" xr:uid="{00000000-0005-0000-0000-0000D4520000}"/>
    <cellStyle name="Total 2 11 2 2" xfId="21039" xr:uid="{00000000-0005-0000-0000-0000D5520000}"/>
    <cellStyle name="Total 2 11 2 2 2" xfId="22775" xr:uid="{76AF6982-9F96-45CA-830A-5E9E9C4EC2A3}"/>
    <cellStyle name="Total 2 11 2 2 2 2" xfId="25475" xr:uid="{917AD006-E562-4FE9-A56D-463231AFC862}"/>
    <cellStyle name="Total 2 11 2 2 3" xfId="24156" xr:uid="{4EDCDA43-C425-4715-9F78-64CD1DDC148C}"/>
    <cellStyle name="Total 2 11 2 2 3 2" xfId="26351" xr:uid="{83C2D1E1-FF46-43D3-8EF7-C5A9A849849D}"/>
    <cellStyle name="Total 2 11 2 2 4" xfId="21920" xr:uid="{74F9B235-96EB-4D67-B207-FD5DF5AD3AFD}"/>
    <cellStyle name="Total 2 11 2 2 5" xfId="24620" xr:uid="{1670D09E-3FA0-428B-A078-8D1F5E06EB1A}"/>
    <cellStyle name="Total 2 11 2 3" xfId="22620" xr:uid="{16B1C09B-6BC4-4566-8349-97759F38D740}"/>
    <cellStyle name="Total 2 11 2 3 2" xfId="25320" xr:uid="{232DC9A2-405B-4DDA-A930-3E1762A8A8BF}"/>
    <cellStyle name="Total 2 11 2 4" xfId="24001" xr:uid="{D06F7D77-BCA6-426D-A11A-D45485F20FC1}"/>
    <cellStyle name="Total 2 11 2 4 2" xfId="26196" xr:uid="{6B708CD8-955A-4E8A-A330-D9A149B10BDE}"/>
    <cellStyle name="Total 2 11 2 5" xfId="21765" xr:uid="{3EA25DB1-FF48-4333-B797-82F91152DE7E}"/>
    <cellStyle name="Total 2 11 3" xfId="20831" xr:uid="{00000000-0005-0000-0000-0000D6520000}"/>
    <cellStyle name="Total 2 11 3 2" xfId="21038" xr:uid="{00000000-0005-0000-0000-0000D7520000}"/>
    <cellStyle name="Total 2 11 3 2 2" xfId="22774" xr:uid="{A95B1A14-89CF-430B-AB79-DA589630032F}"/>
    <cellStyle name="Total 2 11 3 2 2 2" xfId="25474" xr:uid="{0AC73895-774A-4309-91AD-C56811E4DCC6}"/>
    <cellStyle name="Total 2 11 3 2 3" xfId="24155" xr:uid="{A609A930-332C-4634-BD1F-EFEF75D35DC7}"/>
    <cellStyle name="Total 2 11 3 2 3 2" xfId="26350" xr:uid="{16800240-C23C-4851-A394-E4BAB0CC4116}"/>
    <cellStyle name="Total 2 11 3 2 4" xfId="21919" xr:uid="{9259AD57-6270-4BF3-85AE-DA15890CBC2A}"/>
    <cellStyle name="Total 2 11 3 2 5" xfId="24619" xr:uid="{27D05C7B-49AC-49BD-B91A-6BEBE65D7C5D}"/>
    <cellStyle name="Total 2 11 3 3" xfId="22621" xr:uid="{EC80D32C-26DA-46AA-9BFE-B17B75004AD1}"/>
    <cellStyle name="Total 2 11 3 3 2" xfId="25321" xr:uid="{FB019B41-D207-46A0-BF9B-579BB41ECCDB}"/>
    <cellStyle name="Total 2 11 3 4" xfId="24002" xr:uid="{77D91B37-A6C5-44BB-8916-190481AAB883}"/>
    <cellStyle name="Total 2 11 3 4 2" xfId="26197" xr:uid="{CCF54F9E-76E1-4AEA-BF1E-F70B9397DE82}"/>
    <cellStyle name="Total 2 11 3 5" xfId="21766" xr:uid="{601ADF9C-DBD7-4F64-96AD-D5ECCF666FE6}"/>
    <cellStyle name="Total 2 11 4" xfId="20832" xr:uid="{00000000-0005-0000-0000-0000D8520000}"/>
    <cellStyle name="Total 2 11 4 2" xfId="21037" xr:uid="{00000000-0005-0000-0000-0000D9520000}"/>
    <cellStyle name="Total 2 11 4 2 2" xfId="22773" xr:uid="{CD3724A3-A4CA-4A3E-99C2-359A8DD87F1F}"/>
    <cellStyle name="Total 2 11 4 2 2 2" xfId="25473" xr:uid="{97AFB460-874F-47F5-80CF-1285A9C241DE}"/>
    <cellStyle name="Total 2 11 4 2 3" xfId="24154" xr:uid="{01915F5F-0873-433C-9B1F-4EA1870E145D}"/>
    <cellStyle name="Total 2 11 4 2 3 2" xfId="26349" xr:uid="{DCC64F6A-E17D-4D08-BB27-1C4E6B01236A}"/>
    <cellStyle name="Total 2 11 4 2 4" xfId="21918" xr:uid="{FC0287E8-42D8-4CB2-8E04-BF58CAAABA83}"/>
    <cellStyle name="Total 2 11 4 2 5" xfId="24618" xr:uid="{CF4B3E03-7B4D-4821-99CF-D21A4244F2AC}"/>
    <cellStyle name="Total 2 11 4 3" xfId="22622" xr:uid="{3403B40D-6500-4894-A4F4-7A3EDFA45B08}"/>
    <cellStyle name="Total 2 11 4 3 2" xfId="25322" xr:uid="{CEBBB196-C67F-486F-B78A-5D165AB579C7}"/>
    <cellStyle name="Total 2 11 4 4" xfId="24003" xr:uid="{1C581805-D1FE-4F96-B006-5CFF33F7D873}"/>
    <cellStyle name="Total 2 11 4 4 2" xfId="26198" xr:uid="{3786D498-10A0-44EF-AE90-4264B7A9F35C}"/>
    <cellStyle name="Total 2 11 4 5" xfId="21767" xr:uid="{0A95CF2F-B900-4974-A2A1-F3760A6E84B6}"/>
    <cellStyle name="Total 2 11 5" xfId="20833" xr:uid="{00000000-0005-0000-0000-0000DA520000}"/>
    <cellStyle name="Total 2 11 5 2" xfId="21036" xr:uid="{00000000-0005-0000-0000-0000DB520000}"/>
    <cellStyle name="Total 2 11 5 2 2" xfId="22772" xr:uid="{B9101F16-2F6C-4054-9AE8-298051F2E6E8}"/>
    <cellStyle name="Total 2 11 5 2 2 2" xfId="25472" xr:uid="{97012D0A-3D5B-4CCF-976E-EE874A6E2F74}"/>
    <cellStyle name="Total 2 11 5 2 3" xfId="24153" xr:uid="{37AB6FE6-BE60-431A-BB41-BB754EFB4FC7}"/>
    <cellStyle name="Total 2 11 5 2 3 2" xfId="26348" xr:uid="{4134616D-9A75-4AD6-A4D3-146CA9309CFA}"/>
    <cellStyle name="Total 2 11 5 2 4" xfId="21917" xr:uid="{F98DBDFC-8621-4D9D-B03A-C8D76E9E641E}"/>
    <cellStyle name="Total 2 11 5 2 5" xfId="24617" xr:uid="{3DC04778-7400-4291-B583-5891AD6891CB}"/>
    <cellStyle name="Total 2 11 5 3" xfId="22623" xr:uid="{191D215A-54F1-4624-8E73-098F8B9B9775}"/>
    <cellStyle name="Total 2 11 5 3 2" xfId="25323" xr:uid="{D82A06B5-AF9A-48EB-99F6-B61085E2311E}"/>
    <cellStyle name="Total 2 11 5 4" xfId="24004" xr:uid="{FC108E58-EC5D-4258-940C-C1FA410FEAE2}"/>
    <cellStyle name="Total 2 11 5 4 2" xfId="26199" xr:uid="{8CACF4D6-FAF2-439F-BC1F-C801222B7729}"/>
    <cellStyle name="Total 2 11 5 5" xfId="21768" xr:uid="{E924AF59-6577-4CCC-BED1-EDA8C0A11B2B}"/>
    <cellStyle name="Total 2 11 6" xfId="21040" xr:uid="{00000000-0005-0000-0000-0000DC520000}"/>
    <cellStyle name="Total 2 11 6 2" xfId="22776" xr:uid="{C5CD6512-C5E9-46E0-941D-028D4BB89C1A}"/>
    <cellStyle name="Total 2 11 6 2 2" xfId="25476" xr:uid="{BD1266B9-8424-4A68-B1FE-0107D97935CA}"/>
    <cellStyle name="Total 2 11 6 3" xfId="24157" xr:uid="{8BE298F8-8DF6-4FDF-885C-A85905E02DDA}"/>
    <cellStyle name="Total 2 11 6 3 2" xfId="26352" xr:uid="{D876164A-AB63-437C-A1E4-43A10598B6E7}"/>
    <cellStyle name="Total 2 11 6 4" xfId="21921" xr:uid="{177E5E5D-7FB8-4856-AF25-0C2526DDD896}"/>
    <cellStyle name="Total 2 11 6 5" xfId="24621" xr:uid="{17BBB64D-041E-4A2C-86E9-396E523A6A88}"/>
    <cellStyle name="Total 2 11 7" xfId="22619" xr:uid="{BC1C75AF-866E-4B73-BEAE-19E8E69E4787}"/>
    <cellStyle name="Total 2 11 7 2" xfId="25319" xr:uid="{FF98A3B5-29D8-4AC3-A411-F858D8AA0AAF}"/>
    <cellStyle name="Total 2 11 8" xfId="24000" xr:uid="{CB7ACC52-E3D1-4E74-89C8-8F712E114DD4}"/>
    <cellStyle name="Total 2 11 8 2" xfId="26195" xr:uid="{8ADA226F-D02D-4656-ACB6-604EAF6A3BF2}"/>
    <cellStyle name="Total 2 11 9" xfId="21764" xr:uid="{C9091B66-2338-4360-BDB2-6814325A84D6}"/>
    <cellStyle name="Total 2 12" xfId="20834" xr:uid="{00000000-0005-0000-0000-0000DD520000}"/>
    <cellStyle name="Total 2 12 2" xfId="20835" xr:uid="{00000000-0005-0000-0000-0000DE520000}"/>
    <cellStyle name="Total 2 12 2 2" xfId="21034" xr:uid="{00000000-0005-0000-0000-0000DF520000}"/>
    <cellStyle name="Total 2 12 2 2 2" xfId="22770" xr:uid="{55726B71-CC62-4080-B781-6335A365A798}"/>
    <cellStyle name="Total 2 12 2 2 2 2" xfId="25470" xr:uid="{93832A0F-0F78-463A-B1C1-6B0EC86AAD51}"/>
    <cellStyle name="Total 2 12 2 2 3" xfId="24151" xr:uid="{F1775200-9F1F-4328-8881-F1867AF06CD4}"/>
    <cellStyle name="Total 2 12 2 2 3 2" xfId="26346" xr:uid="{7C1A27C7-2062-458C-91C2-99233BE8281F}"/>
    <cellStyle name="Total 2 12 2 2 4" xfId="21915" xr:uid="{E050334A-240F-4077-8ACF-89ACC36A6742}"/>
    <cellStyle name="Total 2 12 2 2 5" xfId="24615" xr:uid="{FAB33071-E51D-4442-98B0-24E7E62C6FB1}"/>
    <cellStyle name="Total 2 12 2 3" xfId="22625" xr:uid="{0BCC861B-2165-4795-B299-91B72611FE6C}"/>
    <cellStyle name="Total 2 12 2 3 2" xfId="25325" xr:uid="{C6F92499-8DFC-4EC5-B7AF-92B96B1D34A8}"/>
    <cellStyle name="Total 2 12 2 4" xfId="24006" xr:uid="{0B2AD26F-D009-4993-87F7-5872D816773D}"/>
    <cellStyle name="Total 2 12 2 4 2" xfId="26201" xr:uid="{7074FFA5-1B2E-4CDE-A331-8F34C35B0F3A}"/>
    <cellStyle name="Total 2 12 2 5" xfId="21770" xr:uid="{17CAD318-6CCD-4F2F-B632-0E8109F31893}"/>
    <cellStyle name="Total 2 12 3" xfId="20836" xr:uid="{00000000-0005-0000-0000-0000E0520000}"/>
    <cellStyle name="Total 2 12 3 2" xfId="21033" xr:uid="{00000000-0005-0000-0000-0000E1520000}"/>
    <cellStyle name="Total 2 12 3 2 2" xfId="22769" xr:uid="{387A0AB0-820A-4648-83B5-F387A1C024F5}"/>
    <cellStyle name="Total 2 12 3 2 2 2" xfId="25469" xr:uid="{C6A52242-4EB5-4DE9-BE81-7D16DF68A0EA}"/>
    <cellStyle name="Total 2 12 3 2 3" xfId="24150" xr:uid="{0E50DC82-3E5C-409A-87CD-87CEB38D8236}"/>
    <cellStyle name="Total 2 12 3 2 3 2" xfId="26345" xr:uid="{488DD057-E028-4E46-9F67-A03C22EBCCCB}"/>
    <cellStyle name="Total 2 12 3 2 4" xfId="21914" xr:uid="{D155AD6F-3C28-41D1-920D-0B680FD799D7}"/>
    <cellStyle name="Total 2 12 3 2 5" xfId="24614" xr:uid="{DCD2F1D2-3AE3-41B9-97EC-10FC1B31B8CA}"/>
    <cellStyle name="Total 2 12 3 3" xfId="22626" xr:uid="{3F3CFCB0-1E66-4932-AA3E-A5AE42BBB47F}"/>
    <cellStyle name="Total 2 12 3 3 2" xfId="25326" xr:uid="{84CB4469-51AD-493A-B924-86052E74C420}"/>
    <cellStyle name="Total 2 12 3 4" xfId="24007" xr:uid="{CBE374F6-0F68-49A8-BDF8-C1DABA1A45F2}"/>
    <cellStyle name="Total 2 12 3 4 2" xfId="26202" xr:uid="{2E65D054-4DCF-4F93-855C-FB67FC8EFA14}"/>
    <cellStyle name="Total 2 12 3 5" xfId="21771" xr:uid="{55BD7D62-660A-4C87-B719-0798694A7947}"/>
    <cellStyle name="Total 2 12 4" xfId="20837" xr:uid="{00000000-0005-0000-0000-0000E2520000}"/>
    <cellStyle name="Total 2 12 4 2" xfId="21032" xr:uid="{00000000-0005-0000-0000-0000E3520000}"/>
    <cellStyle name="Total 2 12 4 2 2" xfId="22768" xr:uid="{17ECCC0D-E129-4990-A200-2D47ED67A123}"/>
    <cellStyle name="Total 2 12 4 2 2 2" xfId="25468" xr:uid="{F51B6683-48F2-4C57-A456-6ED1098B7A80}"/>
    <cellStyle name="Total 2 12 4 2 3" xfId="24149" xr:uid="{04455E04-50AF-46DB-A72B-054BD1CACCC0}"/>
    <cellStyle name="Total 2 12 4 2 3 2" xfId="26344" xr:uid="{F9AE4AED-A2D0-4983-B73C-E955DA559979}"/>
    <cellStyle name="Total 2 12 4 2 4" xfId="21913" xr:uid="{D5B44974-0EB0-4425-97AB-721E5935D12D}"/>
    <cellStyle name="Total 2 12 4 2 5" xfId="24613" xr:uid="{20052D32-2448-49ED-9C5C-E11E6AE26D67}"/>
    <cellStyle name="Total 2 12 4 3" xfId="22627" xr:uid="{8CFCE5EF-A1FF-4CAD-95DC-764470017962}"/>
    <cellStyle name="Total 2 12 4 3 2" xfId="25327" xr:uid="{52A66537-3129-4D16-93EC-2363B76A03CB}"/>
    <cellStyle name="Total 2 12 4 4" xfId="24008" xr:uid="{C00FEA98-084B-4DA7-B072-5C038690C971}"/>
    <cellStyle name="Total 2 12 4 4 2" xfId="26203" xr:uid="{87AD3BD8-0222-4F2B-A81E-8F5CCE60FD26}"/>
    <cellStyle name="Total 2 12 4 5" xfId="21772" xr:uid="{B1E50CB3-E3AB-4B1D-90F3-3C37984E6E8A}"/>
    <cellStyle name="Total 2 12 5" xfId="20838" xr:uid="{00000000-0005-0000-0000-0000E4520000}"/>
    <cellStyle name="Total 2 12 5 2" xfId="21031" xr:uid="{00000000-0005-0000-0000-0000E5520000}"/>
    <cellStyle name="Total 2 12 5 2 2" xfId="22767" xr:uid="{FCB68A42-BEE6-46AF-A440-EE3D045ED4EF}"/>
    <cellStyle name="Total 2 12 5 2 2 2" xfId="25467" xr:uid="{BF63956C-905F-4CF7-AFBD-F9B80E53999B}"/>
    <cellStyle name="Total 2 12 5 2 3" xfId="24148" xr:uid="{3E678E7A-6816-4AF3-92AF-C22FE1877B7D}"/>
    <cellStyle name="Total 2 12 5 2 3 2" xfId="26343" xr:uid="{BE740173-CCAA-4843-AEFF-5158CD7C35B4}"/>
    <cellStyle name="Total 2 12 5 2 4" xfId="21912" xr:uid="{8B4E50C2-3C66-47AF-BEC9-7E6646406C76}"/>
    <cellStyle name="Total 2 12 5 2 5" xfId="24612" xr:uid="{07EA032B-1B8B-4D72-A385-460C5E837A8F}"/>
    <cellStyle name="Total 2 12 5 3" xfId="22628" xr:uid="{AE547946-5636-477B-A348-B4BDEE4AD169}"/>
    <cellStyle name="Total 2 12 5 3 2" xfId="25328" xr:uid="{BC0961C7-BEAD-4466-AB67-E3A5F4FC6781}"/>
    <cellStyle name="Total 2 12 5 4" xfId="24009" xr:uid="{03AB78F2-1EE5-40FF-BFEC-FE8D80B67A1F}"/>
    <cellStyle name="Total 2 12 5 4 2" xfId="26204" xr:uid="{060AB5F1-64A7-4E66-8D69-63D0101740A4}"/>
    <cellStyle name="Total 2 12 5 5" xfId="21773" xr:uid="{F3A4E26D-14AD-44C4-AAF8-496C074426F0}"/>
    <cellStyle name="Total 2 12 6" xfId="21035" xr:uid="{00000000-0005-0000-0000-0000E6520000}"/>
    <cellStyle name="Total 2 12 6 2" xfId="22771" xr:uid="{01A36A58-F99C-4194-B2A1-E9C3E5F8A25D}"/>
    <cellStyle name="Total 2 12 6 2 2" xfId="25471" xr:uid="{ADE05B0F-04A4-48A5-9108-3165208E32A5}"/>
    <cellStyle name="Total 2 12 6 3" xfId="24152" xr:uid="{44D40D44-D5CB-420E-B83E-3779F7F2E976}"/>
    <cellStyle name="Total 2 12 6 3 2" xfId="26347" xr:uid="{BA039604-BF23-4E36-A460-D2537D30E38C}"/>
    <cellStyle name="Total 2 12 6 4" xfId="21916" xr:uid="{7B542D9B-CC50-4530-B8A4-D41E1AA4F893}"/>
    <cellStyle name="Total 2 12 6 5" xfId="24616" xr:uid="{BF86E063-49F0-4E48-A258-58D100DEC68B}"/>
    <cellStyle name="Total 2 12 7" xfId="22624" xr:uid="{C60C25CF-F997-4D0B-B2FC-7519813C9165}"/>
    <cellStyle name="Total 2 12 7 2" xfId="25324" xr:uid="{EB657D57-7BBD-4C41-9C38-2B9092A63C7E}"/>
    <cellStyle name="Total 2 12 8" xfId="24005" xr:uid="{35658789-2E5B-48B0-BC48-D265BFF4E804}"/>
    <cellStyle name="Total 2 12 8 2" xfId="26200" xr:uid="{4E28CE8E-E11C-43DF-B3F4-80A48DFFDDA3}"/>
    <cellStyle name="Total 2 12 9" xfId="21769" xr:uid="{1382B4FA-9FE1-4953-ABC0-DF5A84653337}"/>
    <cellStyle name="Total 2 13" xfId="20839" xr:uid="{00000000-0005-0000-0000-0000E7520000}"/>
    <cellStyle name="Total 2 13 2" xfId="20840" xr:uid="{00000000-0005-0000-0000-0000E8520000}"/>
    <cellStyle name="Total 2 13 2 2" xfId="21029" xr:uid="{00000000-0005-0000-0000-0000E9520000}"/>
    <cellStyle name="Total 2 13 2 2 2" xfId="22765" xr:uid="{5B3FFA60-E348-4CE6-8F9B-DAA62AF582C3}"/>
    <cellStyle name="Total 2 13 2 2 2 2" xfId="25465" xr:uid="{F8C541AA-294F-4B60-8FE3-74C29DBFD07A}"/>
    <cellStyle name="Total 2 13 2 2 3" xfId="24146" xr:uid="{7E2170BA-92B2-4858-A631-EEDC2AA2DD57}"/>
    <cellStyle name="Total 2 13 2 2 3 2" xfId="26341" xr:uid="{A86295F4-F516-4785-BDE4-CD80FAB41086}"/>
    <cellStyle name="Total 2 13 2 2 4" xfId="21910" xr:uid="{1A9E2D47-B822-4092-86FE-D713EABA0FDD}"/>
    <cellStyle name="Total 2 13 2 2 5" xfId="24610" xr:uid="{437104AA-97FC-40F8-9702-E3F6D4AD287C}"/>
    <cellStyle name="Total 2 13 2 3" xfId="22630" xr:uid="{39F1BCB9-93E9-4C78-B104-16D94377CAA8}"/>
    <cellStyle name="Total 2 13 2 3 2" xfId="25330" xr:uid="{AA5EE339-8F70-4012-A302-5415ADF8CF4E}"/>
    <cellStyle name="Total 2 13 2 4" xfId="24011" xr:uid="{F6697234-39B0-4865-8B07-9E50F2B21AC2}"/>
    <cellStyle name="Total 2 13 2 4 2" xfId="26206" xr:uid="{AD783210-2D62-46AC-9273-94C1DD08C812}"/>
    <cellStyle name="Total 2 13 2 5" xfId="21775" xr:uid="{9A967998-603E-4F0F-885F-2847217D1662}"/>
    <cellStyle name="Total 2 13 3" xfId="20841" xr:uid="{00000000-0005-0000-0000-0000EA520000}"/>
    <cellStyle name="Total 2 13 3 2" xfId="21028" xr:uid="{00000000-0005-0000-0000-0000EB520000}"/>
    <cellStyle name="Total 2 13 3 2 2" xfId="22764" xr:uid="{AE034487-2DB2-4642-99C7-FB783605F125}"/>
    <cellStyle name="Total 2 13 3 2 2 2" xfId="25464" xr:uid="{2016130E-3022-440F-9E8B-2924FC485893}"/>
    <cellStyle name="Total 2 13 3 2 3" xfId="24145" xr:uid="{926E335D-F713-43DC-92B4-D13E7A8D7849}"/>
    <cellStyle name="Total 2 13 3 2 3 2" xfId="26340" xr:uid="{4C5DAEE3-726B-4F16-9FDB-27B9BBAB2DEB}"/>
    <cellStyle name="Total 2 13 3 2 4" xfId="21909" xr:uid="{5C4F6697-E1FB-4029-88EE-D06C03C5463D}"/>
    <cellStyle name="Total 2 13 3 2 5" xfId="24609" xr:uid="{B02F4770-6830-4E6B-8C71-97942F4B33F9}"/>
    <cellStyle name="Total 2 13 3 3" xfId="22631" xr:uid="{D80F4120-9986-4973-A607-F918A2711DF1}"/>
    <cellStyle name="Total 2 13 3 3 2" xfId="25331" xr:uid="{E91E7DD7-5388-4198-A06B-D41FD76DC1B2}"/>
    <cellStyle name="Total 2 13 3 4" xfId="24012" xr:uid="{B34FD263-236E-421F-9D1D-EAB4930C812C}"/>
    <cellStyle name="Total 2 13 3 4 2" xfId="26207" xr:uid="{75965247-C78E-42AC-ADE4-DD9B156511E7}"/>
    <cellStyle name="Total 2 13 3 5" xfId="21776" xr:uid="{C439A349-374C-42E9-A7FA-220BAB525494}"/>
    <cellStyle name="Total 2 13 4" xfId="20842" xr:uid="{00000000-0005-0000-0000-0000EC520000}"/>
    <cellStyle name="Total 2 13 4 2" xfId="21027" xr:uid="{00000000-0005-0000-0000-0000ED520000}"/>
    <cellStyle name="Total 2 13 4 2 2" xfId="22763" xr:uid="{38621083-21AC-426D-AF10-ED337D03E02C}"/>
    <cellStyle name="Total 2 13 4 2 2 2" xfId="25463" xr:uid="{7C4130FA-9A3A-4A99-9E43-798A22C0A909}"/>
    <cellStyle name="Total 2 13 4 2 3" xfId="24144" xr:uid="{195E8E60-CCF6-4F6D-93D3-DBE7C7989962}"/>
    <cellStyle name="Total 2 13 4 2 3 2" xfId="26339" xr:uid="{EBFC7302-9CBA-46C0-9395-A9D6450E0122}"/>
    <cellStyle name="Total 2 13 4 2 4" xfId="21908" xr:uid="{00941FF9-80FB-4528-B509-F97D193BC963}"/>
    <cellStyle name="Total 2 13 4 2 5" xfId="24608" xr:uid="{C8AB1EA1-15DC-47D2-A3AB-2CCAFEF38788}"/>
    <cellStyle name="Total 2 13 4 3" xfId="22632" xr:uid="{4D91F7DE-DC80-4D21-B110-5C36CA62D0AF}"/>
    <cellStyle name="Total 2 13 4 3 2" xfId="25332" xr:uid="{66CB9B91-6FFA-44D6-AF1C-5E27E3227531}"/>
    <cellStyle name="Total 2 13 4 4" xfId="24013" xr:uid="{F2AD21BF-B1EC-4BA1-BB56-3086AE5CBA09}"/>
    <cellStyle name="Total 2 13 4 4 2" xfId="26208" xr:uid="{F31E796D-A3E2-40C5-9D9E-EA558B70C6CF}"/>
    <cellStyle name="Total 2 13 4 5" xfId="21777" xr:uid="{48FBBFD9-1540-4308-A1F4-D3813FEE21A6}"/>
    <cellStyle name="Total 2 13 5" xfId="21030" xr:uid="{00000000-0005-0000-0000-0000EE520000}"/>
    <cellStyle name="Total 2 13 5 2" xfId="22766" xr:uid="{3247CDEE-C19A-411B-AE67-CD1B5BA9E828}"/>
    <cellStyle name="Total 2 13 5 2 2" xfId="25466" xr:uid="{2ED4C9D8-4A37-418F-B76C-43E636C28799}"/>
    <cellStyle name="Total 2 13 5 3" xfId="24147" xr:uid="{D28CD6D0-51A6-4318-B84C-9688540FFA31}"/>
    <cellStyle name="Total 2 13 5 3 2" xfId="26342" xr:uid="{628590AB-5580-48B8-850D-FCCBF3352C8A}"/>
    <cellStyle name="Total 2 13 5 4" xfId="21911" xr:uid="{A06D6E36-4287-4694-B698-98E655CFA4BE}"/>
    <cellStyle name="Total 2 13 5 5" xfId="24611" xr:uid="{3DEFF693-D47D-4543-8D33-95519BB46807}"/>
    <cellStyle name="Total 2 13 6" xfId="22629" xr:uid="{E7AF5484-C108-4DA5-B408-44543F4CC526}"/>
    <cellStyle name="Total 2 13 6 2" xfId="25329" xr:uid="{62CABCAC-85A8-4789-97C7-742182D15BD4}"/>
    <cellStyle name="Total 2 13 7" xfId="24010" xr:uid="{5C948688-BFE3-49EB-B2F3-D53ECCF40605}"/>
    <cellStyle name="Total 2 13 7 2" xfId="26205" xr:uid="{FDE507CD-E299-4238-89B5-39D149FBF260}"/>
    <cellStyle name="Total 2 13 8" xfId="21774" xr:uid="{47B1F275-678C-4853-B535-1EDA21AF6383}"/>
    <cellStyle name="Total 2 14" xfId="20843" xr:uid="{00000000-0005-0000-0000-0000EF520000}"/>
    <cellStyle name="Total 2 14 2" xfId="21026" xr:uid="{00000000-0005-0000-0000-0000F0520000}"/>
    <cellStyle name="Total 2 14 2 2" xfId="22762" xr:uid="{0ABDA78E-DC42-49EA-BB4F-E8C2B4686BD4}"/>
    <cellStyle name="Total 2 14 2 2 2" xfId="25462" xr:uid="{F8EE3037-F63D-4F9A-BBB0-7049B88D731E}"/>
    <cellStyle name="Total 2 14 2 3" xfId="24143" xr:uid="{6AB20BCC-562D-4344-A99F-A6A63328D356}"/>
    <cellStyle name="Total 2 14 2 3 2" xfId="26338" xr:uid="{7060DB4B-6A79-4FDD-9EA0-43F572B0412D}"/>
    <cellStyle name="Total 2 14 2 4" xfId="21907" xr:uid="{329FC65E-66E4-44B4-8665-46DC85E65CB7}"/>
    <cellStyle name="Total 2 14 2 5" xfId="24607" xr:uid="{985EF0A1-5785-4720-BBC6-B63A42CCEE3E}"/>
    <cellStyle name="Total 2 14 3" xfId="22633" xr:uid="{BE711F48-76CC-47AA-8FD6-399F0CC03210}"/>
    <cellStyle name="Total 2 14 3 2" xfId="25333" xr:uid="{A79CED8C-D49E-4CA7-9139-59A84884E5E2}"/>
    <cellStyle name="Total 2 14 4" xfId="24014" xr:uid="{CA6522F9-CDD5-446C-9303-FA08BE5D460C}"/>
    <cellStyle name="Total 2 14 4 2" xfId="26209" xr:uid="{DD684836-B63D-459C-9852-940532650AB3}"/>
    <cellStyle name="Total 2 14 5" xfId="21778" xr:uid="{3D807D0E-D707-4A56-A6AA-DF77187E5FEA}"/>
    <cellStyle name="Total 2 15" xfId="20844" xr:uid="{00000000-0005-0000-0000-0000F1520000}"/>
    <cellStyle name="Total 2 15 2" xfId="21025" xr:uid="{00000000-0005-0000-0000-0000F2520000}"/>
    <cellStyle name="Total 2 15 2 2" xfId="22761" xr:uid="{3E2D09DB-A3A9-4F19-A2C1-EAEB6FC8AB69}"/>
    <cellStyle name="Total 2 15 2 2 2" xfId="25461" xr:uid="{2CCCC41A-6FA3-4C1E-8808-808F87459FBD}"/>
    <cellStyle name="Total 2 15 2 3" xfId="24142" xr:uid="{3865B6B0-F69E-4104-8F20-C65E3C2E7E76}"/>
    <cellStyle name="Total 2 15 2 3 2" xfId="26337" xr:uid="{EF62FC88-A596-4B52-B13D-D58A12F080D9}"/>
    <cellStyle name="Total 2 15 2 4" xfId="21906" xr:uid="{E204B86A-C002-4D13-97DE-9B14BFC63CCD}"/>
    <cellStyle name="Total 2 15 2 5" xfId="24606" xr:uid="{10080DA7-35EE-4C8B-8C17-A4C88CDF0B98}"/>
    <cellStyle name="Total 2 15 3" xfId="22634" xr:uid="{EA3DE46D-782E-40EF-A5C9-35D6F6F19C9E}"/>
    <cellStyle name="Total 2 15 3 2" xfId="25334" xr:uid="{1CA054A0-0701-429F-BAE0-95DCBDE7242F}"/>
    <cellStyle name="Total 2 15 4" xfId="24015" xr:uid="{9BAA6DEA-F6BC-4B2A-8CA7-3E960A006370}"/>
    <cellStyle name="Total 2 15 4 2" xfId="26210" xr:uid="{BCCD4854-2F6F-430F-941A-EE13F81E908E}"/>
    <cellStyle name="Total 2 15 5" xfId="21779" xr:uid="{4C20D508-F478-4178-8DA7-044018D01F40}"/>
    <cellStyle name="Total 2 16" xfId="20845" xr:uid="{00000000-0005-0000-0000-0000F3520000}"/>
    <cellStyle name="Total 2 16 2" xfId="21024" xr:uid="{00000000-0005-0000-0000-0000F4520000}"/>
    <cellStyle name="Total 2 16 2 2" xfId="22760" xr:uid="{1EB9093B-6D5D-4DB4-90C4-E8315EA6CCEB}"/>
    <cellStyle name="Total 2 16 2 2 2" xfId="25460" xr:uid="{561B1BB3-1D6C-45AF-8F77-A8693A31700D}"/>
    <cellStyle name="Total 2 16 2 3" xfId="24141" xr:uid="{57C37F18-777B-43CC-A202-1BCB5DA928B0}"/>
    <cellStyle name="Total 2 16 2 3 2" xfId="26336" xr:uid="{C8034E41-BBA8-4919-9F19-C3573F863369}"/>
    <cellStyle name="Total 2 16 2 4" xfId="21905" xr:uid="{4D7750E7-15C9-4164-84A8-82935A4D258F}"/>
    <cellStyle name="Total 2 16 2 5" xfId="24605" xr:uid="{74931333-CF97-42A9-8AA9-43369ED40E7F}"/>
    <cellStyle name="Total 2 16 3" xfId="22635" xr:uid="{B01A4209-8528-4DC4-B43B-F881917CEA20}"/>
    <cellStyle name="Total 2 16 3 2" xfId="25335" xr:uid="{9A3BEC7C-59ED-4AE1-A641-A97056AFF6BD}"/>
    <cellStyle name="Total 2 16 4" xfId="24016" xr:uid="{3AB5B359-488D-4D7A-BFEE-D6FFFBB9197E}"/>
    <cellStyle name="Total 2 16 4 2" xfId="26211" xr:uid="{F979EC5E-AB76-49AE-957E-891D649ECDD2}"/>
    <cellStyle name="Total 2 16 5" xfId="21780" xr:uid="{60D4293B-25B6-4717-87D3-32D665B558AD}"/>
    <cellStyle name="Total 2 17" xfId="21045" xr:uid="{00000000-0005-0000-0000-0000F5520000}"/>
    <cellStyle name="Total 2 17 2" xfId="22781" xr:uid="{538D921D-3AB9-4E6C-A629-879807E9945E}"/>
    <cellStyle name="Total 2 17 2 2" xfId="25481" xr:uid="{39191342-16E3-45A5-80BC-25E9FAF8442C}"/>
    <cellStyle name="Total 2 17 3" xfId="24162" xr:uid="{F48D5B10-D999-44E4-BD35-77EF655578C6}"/>
    <cellStyle name="Total 2 17 3 2" xfId="26357" xr:uid="{767C8DE3-7281-422F-AEA3-C64B6F927F58}"/>
    <cellStyle name="Total 2 17 4" xfId="21926" xr:uid="{F3629934-02D7-4227-B2C9-676240D7F8E5}"/>
    <cellStyle name="Total 2 17 5" xfId="24626" xr:uid="{59B7DFC9-8902-4343-B5FE-C1F9438C589E}"/>
    <cellStyle name="Total 2 18" xfId="22614" xr:uid="{383E06CB-B274-4B61-B2A7-A240036755FB}"/>
    <cellStyle name="Total 2 18 2" xfId="25314" xr:uid="{E4D6CB1B-C2B2-4A55-A95D-27CB79A15486}"/>
    <cellStyle name="Total 2 19" xfId="23995" xr:uid="{5F23041C-CB8F-4EB4-B86A-B15346D5B8FE}"/>
    <cellStyle name="Total 2 19 2" xfId="26190" xr:uid="{9F20D411-33E5-4B76-919C-E612C8E1AA2F}"/>
    <cellStyle name="Total 2 2" xfId="20846" xr:uid="{00000000-0005-0000-0000-0000F6520000}"/>
    <cellStyle name="Total 2 2 10" xfId="21023" xr:uid="{00000000-0005-0000-0000-0000F7520000}"/>
    <cellStyle name="Total 2 2 10 2" xfId="22759" xr:uid="{82908638-6C9C-4B98-9B9A-E1BF53924CB1}"/>
    <cellStyle name="Total 2 2 10 2 2" xfId="25459" xr:uid="{15171BDE-E5BE-4F00-84E3-45B288F6ACBE}"/>
    <cellStyle name="Total 2 2 10 3" xfId="24140" xr:uid="{2DE1BE56-B8EC-45BB-AF35-0DCC799DCD53}"/>
    <cellStyle name="Total 2 2 10 3 2" xfId="26335" xr:uid="{3DD39251-061B-430E-B8FC-1122BE020B4A}"/>
    <cellStyle name="Total 2 2 10 4" xfId="21904" xr:uid="{79F3E153-5947-49D3-A29E-8DFAF25F4404}"/>
    <cellStyle name="Total 2 2 10 5" xfId="24604" xr:uid="{93076F76-E378-4DE0-9E1F-8FF7ED73E075}"/>
    <cellStyle name="Total 2 2 11" xfId="22636" xr:uid="{57571167-4317-478E-A43B-78BFB0EA4E8E}"/>
    <cellStyle name="Total 2 2 11 2" xfId="25336" xr:uid="{A7D9E96F-9E4A-4E9B-AF3F-48C2C4CD839E}"/>
    <cellStyle name="Total 2 2 12" xfId="24017" xr:uid="{058642EF-4C39-45A0-8FAF-71F3B5D6F83F}"/>
    <cellStyle name="Total 2 2 12 2" xfId="26212" xr:uid="{85A670E2-1058-4910-BEEB-6E4764B10BB5}"/>
    <cellStyle name="Total 2 2 13" xfId="21781" xr:uid="{4722A4CC-B0DA-4F8C-B1DB-8DD62BFE7FAA}"/>
    <cellStyle name="Total 2 2 2" xfId="20847" xr:uid="{00000000-0005-0000-0000-0000F8520000}"/>
    <cellStyle name="Total 2 2 2 2" xfId="20848" xr:uid="{00000000-0005-0000-0000-0000F9520000}"/>
    <cellStyle name="Total 2 2 2 2 2" xfId="21021" xr:uid="{00000000-0005-0000-0000-0000FA520000}"/>
    <cellStyle name="Total 2 2 2 2 2 2" xfId="22757" xr:uid="{A3D94DD1-AE72-4836-8255-0F3DF5D2E493}"/>
    <cellStyle name="Total 2 2 2 2 2 2 2" xfId="25457" xr:uid="{61A44B1E-B3A6-4CE8-8C0D-8D49C0F15678}"/>
    <cellStyle name="Total 2 2 2 2 2 3" xfId="24138" xr:uid="{FC6F81CC-62DC-411C-A82C-F1138433C2D9}"/>
    <cellStyle name="Total 2 2 2 2 2 3 2" xfId="26333" xr:uid="{A830035C-148D-46DD-A25A-C4A47815B868}"/>
    <cellStyle name="Total 2 2 2 2 2 4" xfId="21902" xr:uid="{0B0F9AB0-09B2-49F7-9E89-EF628BAFA807}"/>
    <cellStyle name="Total 2 2 2 2 2 5" xfId="24602" xr:uid="{2457412B-752D-4F70-8FF4-B48B9D0F662B}"/>
    <cellStyle name="Total 2 2 2 2 3" xfId="22638" xr:uid="{5B0C4A41-7B0F-43F4-BA64-07B1DE229841}"/>
    <cellStyle name="Total 2 2 2 2 3 2" xfId="25338" xr:uid="{02D3372D-FB38-430F-9E88-7CBA01268F41}"/>
    <cellStyle name="Total 2 2 2 2 4" xfId="24019" xr:uid="{726C2CFB-684A-4D0B-B02C-B0984F4F36D4}"/>
    <cellStyle name="Total 2 2 2 2 4 2" xfId="26214" xr:uid="{2B9AC09C-6B82-4C9E-9A0A-7E2A20632736}"/>
    <cellStyle name="Total 2 2 2 2 5" xfId="21783" xr:uid="{4C0F8659-1E68-49E5-AB6C-CFA07B589223}"/>
    <cellStyle name="Total 2 2 2 3" xfId="20849" xr:uid="{00000000-0005-0000-0000-0000FB520000}"/>
    <cellStyle name="Total 2 2 2 3 2" xfId="21020" xr:uid="{00000000-0005-0000-0000-0000FC520000}"/>
    <cellStyle name="Total 2 2 2 3 2 2" xfId="22756" xr:uid="{E8B91DBD-4A7F-432C-97FE-259F8EB05A78}"/>
    <cellStyle name="Total 2 2 2 3 2 2 2" xfId="25456" xr:uid="{43360CB9-D564-4679-88B2-F768319A96B5}"/>
    <cellStyle name="Total 2 2 2 3 2 3" xfId="24137" xr:uid="{643D4C99-4C98-4BD2-BAF0-B39251D232D0}"/>
    <cellStyle name="Total 2 2 2 3 2 3 2" xfId="26332" xr:uid="{25E953B0-53D0-422D-B2B2-F67B51B62351}"/>
    <cellStyle name="Total 2 2 2 3 2 4" xfId="21901" xr:uid="{55AAF089-AA4E-4106-9D14-4D5FE9CE3620}"/>
    <cellStyle name="Total 2 2 2 3 2 5" xfId="24601" xr:uid="{5C418C59-9DEE-449B-BA05-04817F2F4A05}"/>
    <cellStyle name="Total 2 2 2 3 3" xfId="22639" xr:uid="{AA3F635E-F04F-477C-AFB3-2272424812AC}"/>
    <cellStyle name="Total 2 2 2 3 3 2" xfId="25339" xr:uid="{F1A8740F-DC77-4735-A180-30CE3A85CD19}"/>
    <cellStyle name="Total 2 2 2 3 4" xfId="24020" xr:uid="{1A953F2C-B687-4640-96EF-EB7D846F51EA}"/>
    <cellStyle name="Total 2 2 2 3 4 2" xfId="26215" xr:uid="{7955505F-463E-4C89-9721-0F2599F897BD}"/>
    <cellStyle name="Total 2 2 2 3 5" xfId="21784" xr:uid="{2BA93236-1EFB-45F0-A2E8-3A2D48E82ED1}"/>
    <cellStyle name="Total 2 2 2 4" xfId="20850" xr:uid="{00000000-0005-0000-0000-0000FD520000}"/>
    <cellStyle name="Total 2 2 2 4 2" xfId="21019" xr:uid="{00000000-0005-0000-0000-0000FE520000}"/>
    <cellStyle name="Total 2 2 2 4 2 2" xfId="22755" xr:uid="{B23196AB-9793-4CD1-8580-9735F9D8B480}"/>
    <cellStyle name="Total 2 2 2 4 2 2 2" xfId="25455" xr:uid="{9A82FD46-25B8-496A-B610-89AD337536F1}"/>
    <cellStyle name="Total 2 2 2 4 2 3" xfId="24136" xr:uid="{AFE4A271-9A0E-4311-ADA2-2D85754058A0}"/>
    <cellStyle name="Total 2 2 2 4 2 3 2" xfId="26331" xr:uid="{7949A372-BB2D-47CB-A384-15C3A2AF5383}"/>
    <cellStyle name="Total 2 2 2 4 2 4" xfId="21900" xr:uid="{3D88C8F2-49A1-4A58-AFC4-9FB11D447BAB}"/>
    <cellStyle name="Total 2 2 2 4 2 5" xfId="24600" xr:uid="{80A6E5E5-D94A-4577-A935-F3EA37E30A3B}"/>
    <cellStyle name="Total 2 2 2 4 3" xfId="22640" xr:uid="{9B6B0C3C-DD1D-442A-B32B-267AB61830FA}"/>
    <cellStyle name="Total 2 2 2 4 3 2" xfId="25340" xr:uid="{BC6C98DA-4BAE-4067-8CC6-83C0659AD63C}"/>
    <cellStyle name="Total 2 2 2 4 4" xfId="24021" xr:uid="{D91BA93F-CE15-4ED4-8B09-C081A1244AF4}"/>
    <cellStyle name="Total 2 2 2 4 4 2" xfId="26216" xr:uid="{13A62FBC-96B6-4239-AA99-B43BD0435748}"/>
    <cellStyle name="Total 2 2 2 4 5" xfId="21785" xr:uid="{5701CBD4-2118-4F8F-8D50-C6111556CB20}"/>
    <cellStyle name="Total 2 2 2 5" xfId="21022" xr:uid="{00000000-0005-0000-0000-0000FF520000}"/>
    <cellStyle name="Total 2 2 2 5 2" xfId="22758" xr:uid="{1AAF8EA5-E5D6-4809-9CDD-2EAB6D7577B1}"/>
    <cellStyle name="Total 2 2 2 5 2 2" xfId="25458" xr:uid="{ACB29D48-F2ED-4216-91DD-F8C7C8D8A287}"/>
    <cellStyle name="Total 2 2 2 5 3" xfId="24139" xr:uid="{BB4BE054-FE3F-49E3-8F25-E2556EFD8A77}"/>
    <cellStyle name="Total 2 2 2 5 3 2" xfId="26334" xr:uid="{2E8C3578-1BC5-450E-87AC-A6CC9439EAAB}"/>
    <cellStyle name="Total 2 2 2 5 4" xfId="21903" xr:uid="{C7BC86CC-AD43-4917-A63A-70E4FE17A9EC}"/>
    <cellStyle name="Total 2 2 2 5 5" xfId="24603" xr:uid="{1C58AFAE-935F-46FC-AB2E-6D6ABC87F756}"/>
    <cellStyle name="Total 2 2 2 6" xfId="22637" xr:uid="{960F9325-BD0E-46EF-BF2B-DA21540C38F3}"/>
    <cellStyle name="Total 2 2 2 6 2" xfId="25337" xr:uid="{A9A290AA-8E58-4615-A015-A8F5B8828CD2}"/>
    <cellStyle name="Total 2 2 2 7" xfId="24018" xr:uid="{6562C6EF-87EB-41A4-8745-2A7133AA6402}"/>
    <cellStyle name="Total 2 2 2 7 2" xfId="26213" xr:uid="{337D151B-4255-4126-8FB2-74FE9E3C06F8}"/>
    <cellStyle name="Total 2 2 2 8" xfId="21782" xr:uid="{5E632286-27ED-43DC-94B9-74B95C994698}"/>
    <cellStyle name="Total 2 2 3" xfId="20851" xr:uid="{00000000-0005-0000-0000-000000530000}"/>
    <cellStyle name="Total 2 2 3 2" xfId="20852" xr:uid="{00000000-0005-0000-0000-000001530000}"/>
    <cellStyle name="Total 2 2 3 2 2" xfId="21017" xr:uid="{00000000-0005-0000-0000-000002530000}"/>
    <cellStyle name="Total 2 2 3 2 2 2" xfId="22753" xr:uid="{104CD98B-FBB2-4F5E-953C-F358932C7928}"/>
    <cellStyle name="Total 2 2 3 2 2 2 2" xfId="25453" xr:uid="{D57DB7A2-0D57-4936-9880-65A50B559A18}"/>
    <cellStyle name="Total 2 2 3 2 2 3" xfId="24134" xr:uid="{B5416C56-B7C0-4940-86E5-E56467B82BF0}"/>
    <cellStyle name="Total 2 2 3 2 2 3 2" xfId="26329" xr:uid="{9A05C604-51FD-4E65-8408-4C312590368E}"/>
    <cellStyle name="Total 2 2 3 2 2 4" xfId="21898" xr:uid="{651A0729-9A49-463E-A365-681914949961}"/>
    <cellStyle name="Total 2 2 3 2 2 5" xfId="24598" xr:uid="{B190024B-9C7A-4823-BB73-593584203E79}"/>
    <cellStyle name="Total 2 2 3 2 3" xfId="22642" xr:uid="{3B41B8D0-EF53-4AEB-9320-C11F3A6023E9}"/>
    <cellStyle name="Total 2 2 3 2 3 2" xfId="25342" xr:uid="{0D3CF346-6990-457B-86BF-08C03CF4DCBC}"/>
    <cellStyle name="Total 2 2 3 2 4" xfId="24023" xr:uid="{DB99F364-4FF8-40F3-AF35-9A514F8B17C8}"/>
    <cellStyle name="Total 2 2 3 2 4 2" xfId="26218" xr:uid="{AC801F0E-5EEB-4886-B464-24DF3EC2BA90}"/>
    <cellStyle name="Total 2 2 3 2 5" xfId="21787" xr:uid="{3A399D04-6173-40C6-B151-B3578256A231}"/>
    <cellStyle name="Total 2 2 3 3" xfId="20853" xr:uid="{00000000-0005-0000-0000-000003530000}"/>
    <cellStyle name="Total 2 2 3 3 2" xfId="21016" xr:uid="{00000000-0005-0000-0000-000004530000}"/>
    <cellStyle name="Total 2 2 3 3 2 2" xfId="22752" xr:uid="{33D2C96A-7354-41CF-B7A5-419D4158B879}"/>
    <cellStyle name="Total 2 2 3 3 2 2 2" xfId="25452" xr:uid="{2510F6A9-0CC8-4886-B1B9-4FDC38696FD0}"/>
    <cellStyle name="Total 2 2 3 3 2 3" xfId="24133" xr:uid="{7E7E4314-C9C8-4EC3-9CDD-44D735B2E2A0}"/>
    <cellStyle name="Total 2 2 3 3 2 3 2" xfId="26328" xr:uid="{6FCC3A52-D519-45EB-AB86-22527673A957}"/>
    <cellStyle name="Total 2 2 3 3 2 4" xfId="21897" xr:uid="{815733C6-DD1F-4B44-8FED-AD9323ED49B1}"/>
    <cellStyle name="Total 2 2 3 3 2 5" xfId="24597" xr:uid="{4B2765CD-B84B-495E-AE18-D6B479522BF4}"/>
    <cellStyle name="Total 2 2 3 3 3" xfId="22643" xr:uid="{E9C79FF2-BDAB-4E40-BF59-48F95508A0C1}"/>
    <cellStyle name="Total 2 2 3 3 3 2" xfId="25343" xr:uid="{CB94715C-E7C5-4976-AD8C-4B86D0DE9403}"/>
    <cellStyle name="Total 2 2 3 3 4" xfId="24024" xr:uid="{67FE4C6B-29F0-49E0-82B9-7FFB108B1608}"/>
    <cellStyle name="Total 2 2 3 3 4 2" xfId="26219" xr:uid="{CDFAC8ED-F728-4D3B-94E6-CFF20956CD37}"/>
    <cellStyle name="Total 2 2 3 3 5" xfId="21788" xr:uid="{1BB273F2-C78B-47D4-B443-C85855DE8B4F}"/>
    <cellStyle name="Total 2 2 3 4" xfId="20854" xr:uid="{00000000-0005-0000-0000-000005530000}"/>
    <cellStyle name="Total 2 2 3 4 2" xfId="21015" xr:uid="{00000000-0005-0000-0000-000006530000}"/>
    <cellStyle name="Total 2 2 3 4 2 2" xfId="22751" xr:uid="{4C0149AA-90F6-49E4-997B-693FE34EA7FC}"/>
    <cellStyle name="Total 2 2 3 4 2 2 2" xfId="25451" xr:uid="{6D696CE1-5E0C-427D-8A83-4002C150C796}"/>
    <cellStyle name="Total 2 2 3 4 2 3" xfId="24132" xr:uid="{D3B59FB5-C96F-47FA-AD70-3F0EBB5C0BED}"/>
    <cellStyle name="Total 2 2 3 4 2 3 2" xfId="26327" xr:uid="{0A69D6B2-BFFF-4497-B779-D24656BAF7A8}"/>
    <cellStyle name="Total 2 2 3 4 2 4" xfId="21896" xr:uid="{9E09CA91-D0CF-4BEC-AA88-72F1AEE7F2F7}"/>
    <cellStyle name="Total 2 2 3 4 2 5" xfId="24596" xr:uid="{770032F9-5BCB-4E9F-870D-35140DE92C10}"/>
    <cellStyle name="Total 2 2 3 4 3" xfId="22644" xr:uid="{0A713488-EF6B-4068-92EF-CB6A439A9E22}"/>
    <cellStyle name="Total 2 2 3 4 3 2" xfId="25344" xr:uid="{61DFAEA7-5203-4B88-9CA2-A422C150CEBF}"/>
    <cellStyle name="Total 2 2 3 4 4" xfId="24025" xr:uid="{DA3CA4E3-A870-4E53-80EB-B70D55AE99A0}"/>
    <cellStyle name="Total 2 2 3 4 4 2" xfId="26220" xr:uid="{4516AEE4-C2AA-4D09-B05B-622B36E180C3}"/>
    <cellStyle name="Total 2 2 3 4 5" xfId="21789" xr:uid="{85C2B11E-6078-498A-8BB9-A0B2D6645042}"/>
    <cellStyle name="Total 2 2 3 5" xfId="21018" xr:uid="{00000000-0005-0000-0000-000007530000}"/>
    <cellStyle name="Total 2 2 3 5 2" xfId="22754" xr:uid="{89A323DB-39F9-4C96-ADE3-5C4CA49EDA9B}"/>
    <cellStyle name="Total 2 2 3 5 2 2" xfId="25454" xr:uid="{2173D59C-CE9E-4D83-B460-9AD411B18FCB}"/>
    <cellStyle name="Total 2 2 3 5 3" xfId="24135" xr:uid="{2696C52D-0708-4676-9027-3F923714AD25}"/>
    <cellStyle name="Total 2 2 3 5 3 2" xfId="26330" xr:uid="{09AC3607-1005-41A5-9FE7-C37B051F8E9C}"/>
    <cellStyle name="Total 2 2 3 5 4" xfId="21899" xr:uid="{22BBB895-817E-4BFC-BFC5-77BF4F258248}"/>
    <cellStyle name="Total 2 2 3 5 5" xfId="24599" xr:uid="{A1403C32-D771-4314-833E-9F5D6C47FF4B}"/>
    <cellStyle name="Total 2 2 3 6" xfId="22641" xr:uid="{113D9CE3-0B76-4E29-BA45-47774D21D9C9}"/>
    <cellStyle name="Total 2 2 3 6 2" xfId="25341" xr:uid="{C66AA486-603A-42B0-A805-AE4A7AB26BCB}"/>
    <cellStyle name="Total 2 2 3 7" xfId="24022" xr:uid="{F057B0BE-B35F-4DF0-BD47-67B4CE35D57E}"/>
    <cellStyle name="Total 2 2 3 7 2" xfId="26217" xr:uid="{720CED68-0322-49CA-83A5-C649534A57B6}"/>
    <cellStyle name="Total 2 2 3 8" xfId="21786" xr:uid="{DC7C9287-838B-4D26-B6AE-E58159291A5C}"/>
    <cellStyle name="Total 2 2 4" xfId="20855" xr:uid="{00000000-0005-0000-0000-000008530000}"/>
    <cellStyle name="Total 2 2 4 2" xfId="20856" xr:uid="{00000000-0005-0000-0000-000009530000}"/>
    <cellStyle name="Total 2 2 4 2 2" xfId="21013" xr:uid="{00000000-0005-0000-0000-00000A530000}"/>
    <cellStyle name="Total 2 2 4 2 2 2" xfId="22749" xr:uid="{42489FB2-8F58-4274-9F08-FFA5ABE4001D}"/>
    <cellStyle name="Total 2 2 4 2 2 2 2" xfId="25449" xr:uid="{B6CB6CEC-FC3E-48BB-B985-72AB598D561B}"/>
    <cellStyle name="Total 2 2 4 2 2 3" xfId="24130" xr:uid="{F449B226-65F3-4D78-BEB7-62ED3AEBC8B9}"/>
    <cellStyle name="Total 2 2 4 2 2 3 2" xfId="26325" xr:uid="{DEFB068D-6CB4-46BE-8B35-7B8A72AD2AD1}"/>
    <cellStyle name="Total 2 2 4 2 2 4" xfId="21894" xr:uid="{3E238BED-1941-475B-A3A6-0F92EF1043D6}"/>
    <cellStyle name="Total 2 2 4 2 2 5" xfId="24594" xr:uid="{4D26B7EA-7FEA-4A89-9C4E-808BCF437646}"/>
    <cellStyle name="Total 2 2 4 2 3" xfId="22646" xr:uid="{51712085-9430-46C8-8182-B8EBA4218B57}"/>
    <cellStyle name="Total 2 2 4 2 3 2" xfId="25346" xr:uid="{5EEC5705-17E5-4546-803E-EED4E2ED07A0}"/>
    <cellStyle name="Total 2 2 4 2 4" xfId="24027" xr:uid="{16B3A2A1-71B7-4E5C-AC3C-32B06B47FA17}"/>
    <cellStyle name="Total 2 2 4 2 4 2" xfId="26222" xr:uid="{BDDE5373-39DE-4FD8-AC7B-41A238760498}"/>
    <cellStyle name="Total 2 2 4 2 5" xfId="21791" xr:uid="{CA950F44-1341-4056-B976-77A6CD73C882}"/>
    <cellStyle name="Total 2 2 4 3" xfId="20857" xr:uid="{00000000-0005-0000-0000-00000B530000}"/>
    <cellStyle name="Total 2 2 4 3 2" xfId="21012" xr:uid="{00000000-0005-0000-0000-00000C530000}"/>
    <cellStyle name="Total 2 2 4 3 2 2" xfId="22748" xr:uid="{A738C2B4-2A1C-48B1-A050-9D3A720EA65D}"/>
    <cellStyle name="Total 2 2 4 3 2 2 2" xfId="25448" xr:uid="{CDAD43A9-D448-4671-82DE-E5DC4FD6D0BB}"/>
    <cellStyle name="Total 2 2 4 3 2 3" xfId="24129" xr:uid="{A3307468-70D3-432C-8311-FE7BCA71C1D0}"/>
    <cellStyle name="Total 2 2 4 3 2 3 2" xfId="26324" xr:uid="{8A2D35AE-03CD-4B4C-8ABD-6FD41DFF3CF1}"/>
    <cellStyle name="Total 2 2 4 3 2 4" xfId="21893" xr:uid="{A8A81F18-D2CD-42FD-ABA7-F811F76F8787}"/>
    <cellStyle name="Total 2 2 4 3 2 5" xfId="24593" xr:uid="{EAA75016-1993-488E-875B-2B2B12768789}"/>
    <cellStyle name="Total 2 2 4 3 3" xfId="22647" xr:uid="{DC9DAED8-CB50-46A7-BA3D-88C42509DE77}"/>
    <cellStyle name="Total 2 2 4 3 3 2" xfId="25347" xr:uid="{79B8F19C-E109-4134-A254-CE7B25893131}"/>
    <cellStyle name="Total 2 2 4 3 4" xfId="24028" xr:uid="{8A322F66-09E1-4918-8FAF-DACD0739A5A9}"/>
    <cellStyle name="Total 2 2 4 3 4 2" xfId="26223" xr:uid="{822AA1D9-015B-4AEC-A4C9-A73A4B36F604}"/>
    <cellStyle name="Total 2 2 4 3 5" xfId="21792" xr:uid="{78D0E471-F10C-44FF-9311-D4423EC39817}"/>
    <cellStyle name="Total 2 2 4 4" xfId="20858" xr:uid="{00000000-0005-0000-0000-00000D530000}"/>
    <cellStyle name="Total 2 2 4 4 2" xfId="21011" xr:uid="{00000000-0005-0000-0000-00000E530000}"/>
    <cellStyle name="Total 2 2 4 4 2 2" xfId="22747" xr:uid="{A8D6B38C-F320-4274-9872-FA830FAAD017}"/>
    <cellStyle name="Total 2 2 4 4 2 2 2" xfId="25447" xr:uid="{1761FF1F-8C32-4B9C-97EF-E4A9BBCA994C}"/>
    <cellStyle name="Total 2 2 4 4 2 3" xfId="24128" xr:uid="{236F8D80-46A9-4A1A-A893-D3344358F5A3}"/>
    <cellStyle name="Total 2 2 4 4 2 3 2" xfId="26323" xr:uid="{52F2EBAE-BD73-4C97-9E6D-E7768A4DB41E}"/>
    <cellStyle name="Total 2 2 4 4 2 4" xfId="21892" xr:uid="{7BF23F81-39B9-453A-A712-F85D397C0AFB}"/>
    <cellStyle name="Total 2 2 4 4 2 5" xfId="24592" xr:uid="{2262B58F-7A13-4020-BB51-D983784E0773}"/>
    <cellStyle name="Total 2 2 4 4 3" xfId="22648" xr:uid="{EA12EC38-4562-40AB-97B0-78EAA2ADAC7C}"/>
    <cellStyle name="Total 2 2 4 4 3 2" xfId="25348" xr:uid="{2CF23972-8DBD-49E2-B086-8148BBC2F3D2}"/>
    <cellStyle name="Total 2 2 4 4 4" xfId="24029" xr:uid="{427DA590-D61C-43C3-85A0-5A072924FF69}"/>
    <cellStyle name="Total 2 2 4 4 4 2" xfId="26224" xr:uid="{BC846C2C-39E7-4E64-9435-7233BAB14B95}"/>
    <cellStyle name="Total 2 2 4 4 5" xfId="21793" xr:uid="{DDA4F630-76C0-4B8C-80AE-54B3769AA337}"/>
    <cellStyle name="Total 2 2 4 5" xfId="21014" xr:uid="{00000000-0005-0000-0000-00000F530000}"/>
    <cellStyle name="Total 2 2 4 5 2" xfId="22750" xr:uid="{D078DAC1-C784-475D-82F4-92360A74E98C}"/>
    <cellStyle name="Total 2 2 4 5 2 2" xfId="25450" xr:uid="{9DDCD810-E3AE-46D1-85BB-3B116CAAB91C}"/>
    <cellStyle name="Total 2 2 4 5 3" xfId="24131" xr:uid="{8AFB4A05-0208-497A-941D-02C172E12006}"/>
    <cellStyle name="Total 2 2 4 5 3 2" xfId="26326" xr:uid="{7C9CDF3B-2F3F-4E3B-8455-E8D55293089A}"/>
    <cellStyle name="Total 2 2 4 5 4" xfId="21895" xr:uid="{FDEFCDFF-444F-42E6-B697-389278220CF0}"/>
    <cellStyle name="Total 2 2 4 5 5" xfId="24595" xr:uid="{B12A50C5-3CED-4255-B153-64D9119CDF3E}"/>
    <cellStyle name="Total 2 2 4 6" xfId="22645" xr:uid="{230AF8EB-B4BE-4FAE-9C4D-D37275C84324}"/>
    <cellStyle name="Total 2 2 4 6 2" xfId="25345" xr:uid="{456B824F-E021-499D-A3AC-CD3AE0C41317}"/>
    <cellStyle name="Total 2 2 4 7" xfId="24026" xr:uid="{FE200FDD-3F00-4696-ABB6-9A8BA8D36588}"/>
    <cellStyle name="Total 2 2 4 7 2" xfId="26221" xr:uid="{E5203475-5F7F-4EF1-986E-6CD0BBDD51ED}"/>
    <cellStyle name="Total 2 2 4 8" xfId="21790" xr:uid="{302580BF-2B22-4465-B8E1-DE087F2A8FBA}"/>
    <cellStyle name="Total 2 2 5" xfId="20859" xr:uid="{00000000-0005-0000-0000-000010530000}"/>
    <cellStyle name="Total 2 2 5 2" xfId="20860" xr:uid="{00000000-0005-0000-0000-000011530000}"/>
    <cellStyle name="Total 2 2 5 2 2" xfId="21009" xr:uid="{00000000-0005-0000-0000-000012530000}"/>
    <cellStyle name="Total 2 2 5 2 2 2" xfId="22745" xr:uid="{CFB0660E-614E-4F1C-A1E3-25890FE28341}"/>
    <cellStyle name="Total 2 2 5 2 2 2 2" xfId="25445" xr:uid="{DB0F5A1E-A110-4620-BE40-21DC63461E0B}"/>
    <cellStyle name="Total 2 2 5 2 2 3" xfId="24126" xr:uid="{2A9CA86C-F8B0-4E94-B4C2-0378C168EE31}"/>
    <cellStyle name="Total 2 2 5 2 2 3 2" xfId="26321" xr:uid="{7A845378-A134-4B63-8AEF-88403ADEF765}"/>
    <cellStyle name="Total 2 2 5 2 2 4" xfId="21890" xr:uid="{EF5B62CC-74E1-48BA-BFD4-A7855B470B83}"/>
    <cellStyle name="Total 2 2 5 2 2 5" xfId="24590" xr:uid="{A502F343-43FF-41D2-A00D-4FAD00FF8D64}"/>
    <cellStyle name="Total 2 2 5 2 3" xfId="22650" xr:uid="{F829D930-677A-4A52-BBC0-699D313882D9}"/>
    <cellStyle name="Total 2 2 5 2 3 2" xfId="25350" xr:uid="{D0C35091-05B4-4313-AAD7-1683E94A43B8}"/>
    <cellStyle name="Total 2 2 5 2 4" xfId="24031" xr:uid="{3C28CDE1-1773-4EE4-A822-1FD355322F4F}"/>
    <cellStyle name="Total 2 2 5 2 4 2" xfId="26226" xr:uid="{291C08C7-3607-4ADB-89D3-669C38C2C311}"/>
    <cellStyle name="Total 2 2 5 2 5" xfId="21795" xr:uid="{7B374138-DA55-49D0-8F96-DA8D29F30C79}"/>
    <cellStyle name="Total 2 2 5 3" xfId="20861" xr:uid="{00000000-0005-0000-0000-000013530000}"/>
    <cellStyle name="Total 2 2 5 3 2" xfId="21008" xr:uid="{00000000-0005-0000-0000-000014530000}"/>
    <cellStyle name="Total 2 2 5 3 2 2" xfId="22744" xr:uid="{38242500-FC08-430C-9BC1-AFBCAFA7E9E0}"/>
    <cellStyle name="Total 2 2 5 3 2 2 2" xfId="25444" xr:uid="{656077CE-4EC0-4188-A832-2452935DC78E}"/>
    <cellStyle name="Total 2 2 5 3 2 3" xfId="24125" xr:uid="{0A891A55-7619-45DB-84F1-7EE3461F0A81}"/>
    <cellStyle name="Total 2 2 5 3 2 3 2" xfId="26320" xr:uid="{76A5CED2-8F4C-4F31-B78C-20811EF40998}"/>
    <cellStyle name="Total 2 2 5 3 2 4" xfId="21889" xr:uid="{FCCC0BE5-9CE4-4153-B4A7-DC3EC8D79AAF}"/>
    <cellStyle name="Total 2 2 5 3 2 5" xfId="24589" xr:uid="{82F2414F-9E63-4526-A0AE-61876D4579F9}"/>
    <cellStyle name="Total 2 2 5 3 3" xfId="22651" xr:uid="{DA530A70-3172-450E-BEA5-4FB07AEC2FE8}"/>
    <cellStyle name="Total 2 2 5 3 3 2" xfId="25351" xr:uid="{030A6500-6EE6-46AE-A4AB-C881B4386BE3}"/>
    <cellStyle name="Total 2 2 5 3 4" xfId="24032" xr:uid="{2B1CFD41-568D-42C5-8ECB-FF337766E021}"/>
    <cellStyle name="Total 2 2 5 3 4 2" xfId="26227" xr:uid="{B55C476C-F0BD-46C8-AA4B-AC8E13DD65E7}"/>
    <cellStyle name="Total 2 2 5 3 5" xfId="21796" xr:uid="{603F8868-D56C-445C-947C-A6B2B528DB0C}"/>
    <cellStyle name="Total 2 2 5 4" xfId="20862" xr:uid="{00000000-0005-0000-0000-000015530000}"/>
    <cellStyle name="Total 2 2 5 4 2" xfId="21007" xr:uid="{00000000-0005-0000-0000-000016530000}"/>
    <cellStyle name="Total 2 2 5 4 2 2" xfId="22743" xr:uid="{5917B5AD-621D-4A15-AF68-02EBA2FEEE9B}"/>
    <cellStyle name="Total 2 2 5 4 2 2 2" xfId="25443" xr:uid="{2F779F5A-ADEC-4D10-8FAD-1810AAF10392}"/>
    <cellStyle name="Total 2 2 5 4 2 3" xfId="24124" xr:uid="{57DF740D-C5FF-4988-9A8D-6485A33D73CE}"/>
    <cellStyle name="Total 2 2 5 4 2 3 2" xfId="26319" xr:uid="{5D333093-AC79-4168-B3C7-5F2007B7AF45}"/>
    <cellStyle name="Total 2 2 5 4 2 4" xfId="21888" xr:uid="{393838AF-1B87-4ACB-BB26-D3A371E97AA1}"/>
    <cellStyle name="Total 2 2 5 4 2 5" xfId="24588" xr:uid="{F7C8EBBD-3E08-42D5-9479-72FD34567839}"/>
    <cellStyle name="Total 2 2 5 4 3" xfId="22652" xr:uid="{76C5F40D-13A0-426C-B99A-1AEFE6720E79}"/>
    <cellStyle name="Total 2 2 5 4 3 2" xfId="25352" xr:uid="{1DAB61F5-77F4-4682-B1D2-10FECE01FF6B}"/>
    <cellStyle name="Total 2 2 5 4 4" xfId="24033" xr:uid="{F39DCD84-7EA4-4D36-9A70-3997FA982D9A}"/>
    <cellStyle name="Total 2 2 5 4 4 2" xfId="26228" xr:uid="{BE41E050-AEC2-49B1-A670-3B9B28470F28}"/>
    <cellStyle name="Total 2 2 5 4 5" xfId="21797" xr:uid="{5F0C4961-7344-4848-886F-B614914338C2}"/>
    <cellStyle name="Total 2 2 5 5" xfId="21010" xr:uid="{00000000-0005-0000-0000-000017530000}"/>
    <cellStyle name="Total 2 2 5 5 2" xfId="22746" xr:uid="{B0DBD24C-33D6-4441-88EB-F48E867C0CFB}"/>
    <cellStyle name="Total 2 2 5 5 2 2" xfId="25446" xr:uid="{A8DE0917-4B9E-4B6C-AA0F-78A0BD3B71D3}"/>
    <cellStyle name="Total 2 2 5 5 3" xfId="24127" xr:uid="{81620BC4-F174-451D-B2F2-85E4E4B65E5E}"/>
    <cellStyle name="Total 2 2 5 5 3 2" xfId="26322" xr:uid="{AC52203A-A212-4026-8E9B-E5042D5DFB8C}"/>
    <cellStyle name="Total 2 2 5 5 4" xfId="21891" xr:uid="{2F3C4AAC-5520-45C9-9E33-91338CB2E6D6}"/>
    <cellStyle name="Total 2 2 5 5 5" xfId="24591" xr:uid="{2F18C269-0D2D-40E6-BC8C-B12EDE7E3CF4}"/>
    <cellStyle name="Total 2 2 5 6" xfId="22649" xr:uid="{24CB0FD8-D72F-41E3-B34D-E5BEA4A625BA}"/>
    <cellStyle name="Total 2 2 5 6 2" xfId="25349" xr:uid="{84F1666A-5C1C-4F24-948A-00B6B8D8809C}"/>
    <cellStyle name="Total 2 2 5 7" xfId="24030" xr:uid="{C7C84791-F464-42CC-97C7-12BB9512325A}"/>
    <cellStyle name="Total 2 2 5 7 2" xfId="26225" xr:uid="{27634974-1202-4922-A9CE-F6C98F1DE894}"/>
    <cellStyle name="Total 2 2 5 8" xfId="21794" xr:uid="{61001D63-7CE2-4B98-963A-4479D404440D}"/>
    <cellStyle name="Total 2 2 6" xfId="20863" xr:uid="{00000000-0005-0000-0000-000018530000}"/>
    <cellStyle name="Total 2 2 6 2" xfId="21006" xr:uid="{00000000-0005-0000-0000-000019530000}"/>
    <cellStyle name="Total 2 2 6 2 2" xfId="22742" xr:uid="{5C0EBC90-7780-4DF9-9BFE-B03A2569EFEF}"/>
    <cellStyle name="Total 2 2 6 2 2 2" xfId="25442" xr:uid="{0246E55B-5FC2-4EB1-9BE6-4802ACE216A4}"/>
    <cellStyle name="Total 2 2 6 2 3" xfId="24123" xr:uid="{20BFB937-A43A-408C-8DCF-38A3EA2FA80A}"/>
    <cellStyle name="Total 2 2 6 2 3 2" xfId="26318" xr:uid="{7AD79F3B-EAB7-415F-9173-051698247934}"/>
    <cellStyle name="Total 2 2 6 2 4" xfId="21887" xr:uid="{0FA793A3-43CF-44AF-B9DA-318AB163A821}"/>
    <cellStyle name="Total 2 2 6 2 5" xfId="24587" xr:uid="{5C580229-6FDD-42EB-B03F-EF6A83E2886F}"/>
    <cellStyle name="Total 2 2 6 3" xfId="22653" xr:uid="{35D5FA7C-DD1C-4E25-9ED3-1D0154376825}"/>
    <cellStyle name="Total 2 2 6 3 2" xfId="25353" xr:uid="{5D1BECDF-438F-4D5B-B156-D506D619F6E3}"/>
    <cellStyle name="Total 2 2 6 4" xfId="24034" xr:uid="{63D1719E-DC7F-46F7-85BB-16AFD1EE8FB7}"/>
    <cellStyle name="Total 2 2 6 4 2" xfId="26229" xr:uid="{27BEAC0C-71F4-4A41-A6DA-32374CE73977}"/>
    <cellStyle name="Total 2 2 6 5" xfId="21798" xr:uid="{7A46032C-85EE-4D32-A390-33AA992E50B1}"/>
    <cellStyle name="Total 2 2 7" xfId="20864" xr:uid="{00000000-0005-0000-0000-00001A530000}"/>
    <cellStyle name="Total 2 2 7 2" xfId="21005" xr:uid="{00000000-0005-0000-0000-00001B530000}"/>
    <cellStyle name="Total 2 2 7 2 2" xfId="22741" xr:uid="{FBD586CF-22B9-49E0-AFAC-29C053F7C5E2}"/>
    <cellStyle name="Total 2 2 7 2 2 2" xfId="25441" xr:uid="{BFCCA12D-0E8E-4417-9F16-A8FDF0EEA021}"/>
    <cellStyle name="Total 2 2 7 2 3" xfId="24122" xr:uid="{9BFAF9FF-C0EB-4E2A-8190-3BCA05B908E8}"/>
    <cellStyle name="Total 2 2 7 2 3 2" xfId="26317" xr:uid="{176C9B71-798C-49CA-8DAE-1A0D918E23B6}"/>
    <cellStyle name="Total 2 2 7 2 4" xfId="21886" xr:uid="{9ECF642E-9BDB-45FC-ABE9-E44770B2719B}"/>
    <cellStyle name="Total 2 2 7 2 5" xfId="24586" xr:uid="{EE0FB7FC-EE58-494D-84F2-1780EBD7B046}"/>
    <cellStyle name="Total 2 2 7 3" xfId="22654" xr:uid="{5D458AC0-5AAE-4802-B907-46360A23FF28}"/>
    <cellStyle name="Total 2 2 7 3 2" xfId="25354" xr:uid="{8D20BD5A-50F2-4E40-A0A7-25FD4F490A23}"/>
    <cellStyle name="Total 2 2 7 4" xfId="24035" xr:uid="{F3439F23-3172-48D3-A2DC-D51D5FA07D9B}"/>
    <cellStyle name="Total 2 2 7 4 2" xfId="26230" xr:uid="{39B88230-A741-45CF-9B68-86EC5C44B46F}"/>
    <cellStyle name="Total 2 2 7 5" xfId="21799" xr:uid="{5B409414-3397-4840-95AD-BCD460AC7F2A}"/>
    <cellStyle name="Total 2 2 8" xfId="20865" xr:uid="{00000000-0005-0000-0000-00001C530000}"/>
    <cellStyle name="Total 2 2 8 2" xfId="21004" xr:uid="{00000000-0005-0000-0000-00001D530000}"/>
    <cellStyle name="Total 2 2 8 2 2" xfId="22740" xr:uid="{E43418AF-3B7D-4F71-A6AD-183B706AFA88}"/>
    <cellStyle name="Total 2 2 8 2 2 2" xfId="25440" xr:uid="{8C3B4F39-1368-4E61-AF0A-11592C240796}"/>
    <cellStyle name="Total 2 2 8 2 3" xfId="24121" xr:uid="{53544061-380E-4686-BCDE-147AADC6EBA4}"/>
    <cellStyle name="Total 2 2 8 2 3 2" xfId="26316" xr:uid="{1A588609-A90E-4FB8-937B-EE2646B47C25}"/>
    <cellStyle name="Total 2 2 8 2 4" xfId="21885" xr:uid="{CF3BF807-D098-49DD-B3CB-F32C98241C8A}"/>
    <cellStyle name="Total 2 2 8 2 5" xfId="24585" xr:uid="{DEAF9458-CF55-4C27-9DD4-AA253C15BE83}"/>
    <cellStyle name="Total 2 2 8 3" xfId="22655" xr:uid="{5831355D-B1B7-4040-8D6B-723B07EA2271}"/>
    <cellStyle name="Total 2 2 8 3 2" xfId="25355" xr:uid="{4D059C41-91EA-4AA9-99DF-467807BA9B58}"/>
    <cellStyle name="Total 2 2 8 4" xfId="24036" xr:uid="{CD8850EA-5926-4F85-987A-45A1B033D4C0}"/>
    <cellStyle name="Total 2 2 8 4 2" xfId="26231" xr:uid="{8D84EAD2-F445-4B2C-A737-882CA9316FEB}"/>
    <cellStyle name="Total 2 2 8 5" xfId="21800" xr:uid="{B13110DF-02C8-4B0C-A179-1DDCEF3DB3FE}"/>
    <cellStyle name="Total 2 2 9" xfId="20866" xr:uid="{00000000-0005-0000-0000-00001E530000}"/>
    <cellStyle name="Total 2 2 9 2" xfId="21003" xr:uid="{00000000-0005-0000-0000-00001F530000}"/>
    <cellStyle name="Total 2 2 9 2 2" xfId="22739" xr:uid="{2C0E1EE9-C682-43EF-AB5E-DF0F26A9B572}"/>
    <cellStyle name="Total 2 2 9 2 2 2" xfId="25439" xr:uid="{E2D69FD6-9CFF-4E58-8DCB-8ED1D8A35360}"/>
    <cellStyle name="Total 2 2 9 2 3" xfId="24120" xr:uid="{842130F8-AB7D-49E7-92C6-3EDA326806D1}"/>
    <cellStyle name="Total 2 2 9 2 3 2" xfId="26315" xr:uid="{571F051D-4CEE-45C3-8BB7-4A4DDDE8B6F4}"/>
    <cellStyle name="Total 2 2 9 2 4" xfId="21884" xr:uid="{03E7A36B-4BA8-4F55-84D3-9720DB92D7D9}"/>
    <cellStyle name="Total 2 2 9 2 5" xfId="24584" xr:uid="{E0E11DB4-003F-45BB-A143-241F9A1F547C}"/>
    <cellStyle name="Total 2 2 9 3" xfId="22656" xr:uid="{5DE6429B-E65F-42F8-8E88-965CDFCD2D74}"/>
    <cellStyle name="Total 2 2 9 3 2" xfId="25356" xr:uid="{1FECB0BB-1A86-4A72-94C7-C4D38722D966}"/>
    <cellStyle name="Total 2 2 9 4" xfId="24037" xr:uid="{5100620F-D101-4927-825C-14FE8C285B41}"/>
    <cellStyle name="Total 2 2 9 4 2" xfId="26232" xr:uid="{94E0F4D0-4BE8-4112-B8BE-A0565190391F}"/>
    <cellStyle name="Total 2 2 9 5" xfId="21801" xr:uid="{B568DF01-4E81-4F2A-9D44-0E729B123368}"/>
    <cellStyle name="Total 2 20" xfId="21759" xr:uid="{2C874CDD-D75E-4BAA-9B1F-A8003295E28E}"/>
    <cellStyle name="Total 2 3" xfId="20867" xr:uid="{00000000-0005-0000-0000-000020530000}"/>
    <cellStyle name="Total 2 3 2" xfId="20868" xr:uid="{00000000-0005-0000-0000-000021530000}"/>
    <cellStyle name="Total 2 3 2 2" xfId="21002" xr:uid="{00000000-0005-0000-0000-000022530000}"/>
    <cellStyle name="Total 2 3 2 2 2" xfId="22738" xr:uid="{0DFFDDF5-6122-40F2-BAAF-E99DDB6A7CB1}"/>
    <cellStyle name="Total 2 3 2 2 2 2" xfId="25438" xr:uid="{72AE52A8-3932-4402-BC2F-54222945FDBC}"/>
    <cellStyle name="Total 2 3 2 2 3" xfId="24119" xr:uid="{FF2A6B96-75C9-4732-B8F4-B8866BCEED20}"/>
    <cellStyle name="Total 2 3 2 2 3 2" xfId="26314" xr:uid="{1A00281A-E73D-4EF4-AA41-D0ED30957EA8}"/>
    <cellStyle name="Total 2 3 2 2 4" xfId="21883" xr:uid="{5A909F43-80B8-4D88-A05E-8DBE9C80CC5A}"/>
    <cellStyle name="Total 2 3 2 2 5" xfId="24583" xr:uid="{691FDEE7-17D7-42DD-A7B8-A360C0AA9E97}"/>
    <cellStyle name="Total 2 3 2 3" xfId="22657" xr:uid="{4AC2A433-9729-4CA6-B399-3173026AA1BE}"/>
    <cellStyle name="Total 2 3 2 3 2" xfId="25357" xr:uid="{914FF494-32D4-454D-BFE9-314E09555782}"/>
    <cellStyle name="Total 2 3 2 4" xfId="24038" xr:uid="{2A851716-CADD-4BA1-B1A5-613D7BCAEEA8}"/>
    <cellStyle name="Total 2 3 2 4 2" xfId="26233" xr:uid="{EB6251EB-9896-42B3-A2EF-4B362823749B}"/>
    <cellStyle name="Total 2 3 2 5" xfId="21802" xr:uid="{9275EC8C-7009-4682-B46C-96557C1C8770}"/>
    <cellStyle name="Total 2 3 3" xfId="20869" xr:uid="{00000000-0005-0000-0000-000023530000}"/>
    <cellStyle name="Total 2 3 3 2" xfId="21001" xr:uid="{00000000-0005-0000-0000-000024530000}"/>
    <cellStyle name="Total 2 3 3 2 2" xfId="22737" xr:uid="{BEDD3873-DD5C-42DE-8AC4-E542D2EAD43F}"/>
    <cellStyle name="Total 2 3 3 2 2 2" xfId="25437" xr:uid="{4A28800C-8901-4995-863D-BBF682039FD6}"/>
    <cellStyle name="Total 2 3 3 2 3" xfId="24118" xr:uid="{2CBBA178-4478-4A4C-A8F2-D4791D6CC90E}"/>
    <cellStyle name="Total 2 3 3 2 3 2" xfId="26313" xr:uid="{4C726E60-D381-49E6-A487-527FE97E7F36}"/>
    <cellStyle name="Total 2 3 3 2 4" xfId="21882" xr:uid="{06AB9AE7-F323-4BC4-849B-12D758B49B99}"/>
    <cellStyle name="Total 2 3 3 2 5" xfId="24582" xr:uid="{8F8C48D5-5473-444E-9266-75438D0A958C}"/>
    <cellStyle name="Total 2 3 3 3" xfId="22658" xr:uid="{6EB98314-6581-4A33-AFAA-F3967AFC885B}"/>
    <cellStyle name="Total 2 3 3 3 2" xfId="25358" xr:uid="{E965C8BE-C078-4603-A409-40AAC3C7D006}"/>
    <cellStyle name="Total 2 3 3 4" xfId="24039" xr:uid="{9BAA9B03-C8EF-40B9-A594-17D4F687ED75}"/>
    <cellStyle name="Total 2 3 3 4 2" xfId="26234" xr:uid="{E5313D05-7E73-4822-927B-6AD662BE8BB5}"/>
    <cellStyle name="Total 2 3 3 5" xfId="21803" xr:uid="{39639B44-A38E-4319-AF4D-024F8CE81AA0}"/>
    <cellStyle name="Total 2 3 4" xfId="20870" xr:uid="{00000000-0005-0000-0000-000025530000}"/>
    <cellStyle name="Total 2 3 4 2" xfId="21000" xr:uid="{00000000-0005-0000-0000-000026530000}"/>
    <cellStyle name="Total 2 3 4 2 2" xfId="22736" xr:uid="{E47A9AD2-4B25-4718-8D4A-B72E1E88A90B}"/>
    <cellStyle name="Total 2 3 4 2 2 2" xfId="25436" xr:uid="{01D4D70B-2A6C-4706-B21A-2CCAF95BDBCB}"/>
    <cellStyle name="Total 2 3 4 2 3" xfId="24117" xr:uid="{7C3D823A-E415-4B9B-9200-A03A690E491E}"/>
    <cellStyle name="Total 2 3 4 2 3 2" xfId="26312" xr:uid="{CADC764E-9B04-4667-A91D-F6F39177EE89}"/>
    <cellStyle name="Total 2 3 4 2 4" xfId="21881" xr:uid="{67F7BE85-95D4-4DF8-80E3-34515F302BE9}"/>
    <cellStyle name="Total 2 3 4 2 5" xfId="24581" xr:uid="{F21B170A-D85F-4744-96E2-B70A96E08DF2}"/>
    <cellStyle name="Total 2 3 4 3" xfId="22659" xr:uid="{3D7E186A-4FB5-454C-ACCE-D3587FDCCAF3}"/>
    <cellStyle name="Total 2 3 4 3 2" xfId="25359" xr:uid="{9605D1D9-4AE0-4F2B-8A13-89EFE21D58E2}"/>
    <cellStyle name="Total 2 3 4 4" xfId="24040" xr:uid="{8031D912-20E0-4945-B758-E35C10124E64}"/>
    <cellStyle name="Total 2 3 4 4 2" xfId="26235" xr:uid="{E6B9ECA9-5FB6-4F02-9916-E5BA38DF7CB9}"/>
    <cellStyle name="Total 2 3 4 5" xfId="21804" xr:uid="{6EF319E7-69F0-45F3-AD62-1F5BF4B9193B}"/>
    <cellStyle name="Total 2 3 5" xfId="20871" xr:uid="{00000000-0005-0000-0000-000027530000}"/>
    <cellStyle name="Total 2 3 5 2" xfId="20999" xr:uid="{00000000-0005-0000-0000-000028530000}"/>
    <cellStyle name="Total 2 3 5 2 2" xfId="22735" xr:uid="{F7C89E10-E738-42F0-A1AC-78DAFAEC3DE3}"/>
    <cellStyle name="Total 2 3 5 2 2 2" xfId="25435" xr:uid="{95BE54B7-4637-4126-B202-3833D096F653}"/>
    <cellStyle name="Total 2 3 5 2 3" xfId="24116" xr:uid="{A326999E-08CC-49AD-9695-C2FEB5BA7DD0}"/>
    <cellStyle name="Total 2 3 5 2 3 2" xfId="26311" xr:uid="{23E9F987-0B94-4084-8427-748DCE36D409}"/>
    <cellStyle name="Total 2 3 5 2 4" xfId="21880" xr:uid="{709EDE06-ADDF-4D70-A4D8-42360C09AE5D}"/>
    <cellStyle name="Total 2 3 5 2 5" xfId="24580" xr:uid="{F642CF69-AC8B-426B-8AF1-BB55F4BC9BF6}"/>
    <cellStyle name="Total 2 3 5 3" xfId="22660" xr:uid="{F2DA4CEA-D239-465A-A201-91AA43A98089}"/>
    <cellStyle name="Total 2 3 5 3 2" xfId="25360" xr:uid="{09E3AE3F-E0AF-4B7D-8F60-12006ACDE79B}"/>
    <cellStyle name="Total 2 3 5 4" xfId="24041" xr:uid="{AFC68CB8-3ABF-4C1B-8227-633C1A7C7D75}"/>
    <cellStyle name="Total 2 3 5 4 2" xfId="26236" xr:uid="{F04F0C8C-E684-4405-9661-B113490A8670}"/>
    <cellStyle name="Total 2 3 5 5" xfId="21805" xr:uid="{3B51F30B-12C8-4929-AE6D-AD1B390E03DA}"/>
    <cellStyle name="Total 2 4" xfId="20872" xr:uid="{00000000-0005-0000-0000-000029530000}"/>
    <cellStyle name="Total 2 4 2" xfId="20873" xr:uid="{00000000-0005-0000-0000-00002A530000}"/>
    <cellStyle name="Total 2 4 2 2" xfId="20998" xr:uid="{00000000-0005-0000-0000-00002B530000}"/>
    <cellStyle name="Total 2 4 2 2 2" xfId="22734" xr:uid="{350D3B6D-7C7A-497A-B68E-6D20E158CF65}"/>
    <cellStyle name="Total 2 4 2 2 2 2" xfId="25434" xr:uid="{1394B71B-D3E8-47BF-961E-EBA842FED7AC}"/>
    <cellStyle name="Total 2 4 2 2 3" xfId="24115" xr:uid="{0607A779-EE32-43CC-953C-0A64EC7F4934}"/>
    <cellStyle name="Total 2 4 2 2 3 2" xfId="26310" xr:uid="{9C8ED627-8C8A-4EF8-99AC-F4A88BAAB1EE}"/>
    <cellStyle name="Total 2 4 2 2 4" xfId="21879" xr:uid="{453C437D-0260-43A9-A533-1ABDF9AA3BC5}"/>
    <cellStyle name="Total 2 4 2 2 5" xfId="24579" xr:uid="{DC221A59-1288-40EE-BA6D-CA1B35FB3239}"/>
    <cellStyle name="Total 2 4 2 3" xfId="22661" xr:uid="{A5ECA639-D96F-4A32-9828-A12B4AFD6346}"/>
    <cellStyle name="Total 2 4 2 3 2" xfId="25361" xr:uid="{55E17872-254D-4D92-8FB9-809B2A4901A2}"/>
    <cellStyle name="Total 2 4 2 4" xfId="24042" xr:uid="{089AE7DE-8179-4CE3-B280-19CDA947D6E6}"/>
    <cellStyle name="Total 2 4 2 4 2" xfId="26237" xr:uid="{AA6A161D-F56F-46F7-9764-0165DFE71BD5}"/>
    <cellStyle name="Total 2 4 2 5" xfId="21806" xr:uid="{ECA53F5E-330A-4039-A8D0-7794DE5ED0B5}"/>
    <cellStyle name="Total 2 4 3" xfId="20874" xr:uid="{00000000-0005-0000-0000-00002C530000}"/>
    <cellStyle name="Total 2 4 3 2" xfId="20997" xr:uid="{00000000-0005-0000-0000-00002D530000}"/>
    <cellStyle name="Total 2 4 3 2 2" xfId="22733" xr:uid="{94E86BDB-0D94-472E-991E-D5E21A7DD1D9}"/>
    <cellStyle name="Total 2 4 3 2 2 2" xfId="25433" xr:uid="{75C35FF9-BD11-4DD4-9DBA-14EBF0FBD0AE}"/>
    <cellStyle name="Total 2 4 3 2 3" xfId="24114" xr:uid="{4522C077-C9DA-4224-8BC8-D0BEBE9CBDF7}"/>
    <cellStyle name="Total 2 4 3 2 3 2" xfId="26309" xr:uid="{8CA10640-2732-4E46-B12E-041D9AA2E567}"/>
    <cellStyle name="Total 2 4 3 2 4" xfId="21878" xr:uid="{388EFFDB-4B60-479F-B53E-E6BD092C222E}"/>
    <cellStyle name="Total 2 4 3 2 5" xfId="24578" xr:uid="{AA1F4B88-B8AB-4A9C-86D6-BBC4F2A85D44}"/>
    <cellStyle name="Total 2 4 3 3" xfId="22662" xr:uid="{CAF4D942-5E0E-45F7-AC29-E7E6E0F6E8E0}"/>
    <cellStyle name="Total 2 4 3 3 2" xfId="25362" xr:uid="{6E23944C-92EE-455F-9606-C79BA4455E8A}"/>
    <cellStyle name="Total 2 4 3 4" xfId="24043" xr:uid="{5E0D4941-A247-4BAA-9B5D-A0F82D9546EB}"/>
    <cellStyle name="Total 2 4 3 4 2" xfId="26238" xr:uid="{944D244A-2BF6-4FB4-85D2-B0BE8F206443}"/>
    <cellStyle name="Total 2 4 3 5" xfId="21807" xr:uid="{B031F7D8-76A1-4A97-84BC-910497780424}"/>
    <cellStyle name="Total 2 4 4" xfId="20875" xr:uid="{00000000-0005-0000-0000-00002E530000}"/>
    <cellStyle name="Total 2 4 4 2" xfId="20996" xr:uid="{00000000-0005-0000-0000-00002F530000}"/>
    <cellStyle name="Total 2 4 4 2 2" xfId="22732" xr:uid="{D94179EA-C091-4129-A810-E1CAE8512F5D}"/>
    <cellStyle name="Total 2 4 4 2 2 2" xfId="25432" xr:uid="{F86B6078-D58E-41C0-AEC0-81C2AF6C12D6}"/>
    <cellStyle name="Total 2 4 4 2 3" xfId="24113" xr:uid="{AD5BBE04-8F4E-4B66-8584-903646194F90}"/>
    <cellStyle name="Total 2 4 4 2 3 2" xfId="26308" xr:uid="{78ABEE4C-F98D-4F61-9FC9-128F73600B23}"/>
    <cellStyle name="Total 2 4 4 2 4" xfId="21877" xr:uid="{2334CE3D-5323-44F8-9546-96F567D1E0A3}"/>
    <cellStyle name="Total 2 4 4 2 5" xfId="24577" xr:uid="{56D1D43A-AE30-4915-A9BF-1CBDD647D8EA}"/>
    <cellStyle name="Total 2 4 4 3" xfId="22663" xr:uid="{2B58ADBD-AAA7-4E52-9DC4-7FE2D4527F1A}"/>
    <cellStyle name="Total 2 4 4 3 2" xfId="25363" xr:uid="{A31C57E0-683D-444A-BFB4-CF968B9C1839}"/>
    <cellStyle name="Total 2 4 4 4" xfId="24044" xr:uid="{CCD41077-8F3F-4FF7-9761-B278030505C1}"/>
    <cellStyle name="Total 2 4 4 4 2" xfId="26239" xr:uid="{E23A0CC9-C49E-4B0A-A71E-4539E069BDEA}"/>
    <cellStyle name="Total 2 4 4 5" xfId="21808" xr:uid="{E4C35E48-917C-427C-8826-462BF2DD496B}"/>
    <cellStyle name="Total 2 4 5" xfId="20876" xr:uid="{00000000-0005-0000-0000-000030530000}"/>
    <cellStyle name="Total 2 4 5 2" xfId="20995" xr:uid="{00000000-0005-0000-0000-000031530000}"/>
    <cellStyle name="Total 2 4 5 2 2" xfId="22731" xr:uid="{7DA912D7-A87E-4346-BBA7-F1442C83C822}"/>
    <cellStyle name="Total 2 4 5 2 2 2" xfId="25431" xr:uid="{F863453D-6D33-43EE-9CCF-5364AC4C1167}"/>
    <cellStyle name="Total 2 4 5 2 3" xfId="24112" xr:uid="{4E5563FF-334A-4045-9D95-8B2A79E94C5F}"/>
    <cellStyle name="Total 2 4 5 2 3 2" xfId="26307" xr:uid="{1A6D69D6-21C5-421D-8AEF-8717E924584D}"/>
    <cellStyle name="Total 2 4 5 2 4" xfId="21876" xr:uid="{E74B0BA3-177C-41EC-B537-7AF1DE8F9050}"/>
    <cellStyle name="Total 2 4 5 2 5" xfId="24576" xr:uid="{99A134F7-1BD7-49F5-8E63-E3018551D3E7}"/>
    <cellStyle name="Total 2 4 5 3" xfId="22664" xr:uid="{5CDBE884-738D-4250-81B9-CFA6F9C23FD0}"/>
    <cellStyle name="Total 2 4 5 3 2" xfId="25364" xr:uid="{9E55514E-231D-45E6-BC69-F784738B66D5}"/>
    <cellStyle name="Total 2 4 5 4" xfId="24045" xr:uid="{C5853821-89D4-45EE-B80E-4AD313046779}"/>
    <cellStyle name="Total 2 4 5 4 2" xfId="26240" xr:uid="{2B3E080E-A77D-4CE5-BC66-11D22992C0A1}"/>
    <cellStyle name="Total 2 4 5 5" xfId="21809" xr:uid="{D7D8A761-D911-4D69-A173-31B95086C04B}"/>
    <cellStyle name="Total 2 5" xfId="20877" xr:uid="{00000000-0005-0000-0000-000032530000}"/>
    <cellStyle name="Total 2 5 2" xfId="20878" xr:uid="{00000000-0005-0000-0000-000033530000}"/>
    <cellStyle name="Total 2 5 2 2" xfId="20994" xr:uid="{00000000-0005-0000-0000-000034530000}"/>
    <cellStyle name="Total 2 5 2 2 2" xfId="22730" xr:uid="{6D3A5B7B-F346-4498-B8FE-C06AF666AF59}"/>
    <cellStyle name="Total 2 5 2 2 2 2" xfId="25430" xr:uid="{BC8197ED-B375-45DD-8495-355D457E20DB}"/>
    <cellStyle name="Total 2 5 2 2 3" xfId="24111" xr:uid="{E32667D8-80A8-4C77-A9C9-7023254FC653}"/>
    <cellStyle name="Total 2 5 2 2 3 2" xfId="26306" xr:uid="{BB6320CC-79FA-4E66-AB60-AB16AC14DA36}"/>
    <cellStyle name="Total 2 5 2 2 4" xfId="21875" xr:uid="{23A1AC7E-BABF-4930-B1BC-957EA50B741E}"/>
    <cellStyle name="Total 2 5 2 2 5" xfId="24575" xr:uid="{E62BB3AC-A079-4A4B-AD94-3143787D3295}"/>
    <cellStyle name="Total 2 5 2 3" xfId="22665" xr:uid="{0C156A0A-9A83-4A2D-9AC3-BEEADFCE4217}"/>
    <cellStyle name="Total 2 5 2 3 2" xfId="25365" xr:uid="{C29CBB79-6099-40B8-87DF-FD1D0E05A482}"/>
    <cellStyle name="Total 2 5 2 4" xfId="24046" xr:uid="{E65D04C3-F3CE-4C0A-90ED-5BFE9E8B7998}"/>
    <cellStyle name="Total 2 5 2 4 2" xfId="26241" xr:uid="{558999D4-3D11-4511-9066-BA270862C5C0}"/>
    <cellStyle name="Total 2 5 2 5" xfId="21810" xr:uid="{D452F65A-1255-4D81-864C-B392E461F180}"/>
    <cellStyle name="Total 2 5 3" xfId="20879" xr:uid="{00000000-0005-0000-0000-000035530000}"/>
    <cellStyle name="Total 2 5 3 2" xfId="20993" xr:uid="{00000000-0005-0000-0000-000036530000}"/>
    <cellStyle name="Total 2 5 3 2 2" xfId="22729" xr:uid="{04B98C9D-54A3-4367-85BA-FED9ADC6D780}"/>
    <cellStyle name="Total 2 5 3 2 2 2" xfId="25429" xr:uid="{620B1413-7D76-470F-91F9-19D511F742D8}"/>
    <cellStyle name="Total 2 5 3 2 3" xfId="24110" xr:uid="{767BF479-657C-4A34-A48D-D21C8BE41864}"/>
    <cellStyle name="Total 2 5 3 2 3 2" xfId="26305" xr:uid="{6703B102-CB97-44A5-9378-8A717C2B8440}"/>
    <cellStyle name="Total 2 5 3 2 4" xfId="21874" xr:uid="{2C04A0B3-C27F-4B33-887E-4416EDE8E278}"/>
    <cellStyle name="Total 2 5 3 2 5" xfId="24574" xr:uid="{215FF1B0-46F9-4DFC-BEC0-F8138DCE4EB9}"/>
    <cellStyle name="Total 2 5 3 3" xfId="22666" xr:uid="{2F5DE97B-A738-4EBA-B442-15F9AEF56C84}"/>
    <cellStyle name="Total 2 5 3 3 2" xfId="25366" xr:uid="{7B220B0C-2AA9-46BE-81F7-1964A19C1162}"/>
    <cellStyle name="Total 2 5 3 4" xfId="24047" xr:uid="{64E20E6D-278B-4F53-889F-94707FC2D4AD}"/>
    <cellStyle name="Total 2 5 3 4 2" xfId="26242" xr:uid="{16FB3D3E-FFBA-4761-B78A-42E833833CED}"/>
    <cellStyle name="Total 2 5 3 5" xfId="21811" xr:uid="{A61B7D80-E1D3-4562-8D05-EE4F06DD84FE}"/>
    <cellStyle name="Total 2 5 4" xfId="20880" xr:uid="{00000000-0005-0000-0000-000037530000}"/>
    <cellStyle name="Total 2 5 4 2" xfId="20992" xr:uid="{00000000-0005-0000-0000-000038530000}"/>
    <cellStyle name="Total 2 5 4 2 2" xfId="22728" xr:uid="{E6DD1B81-416F-4C76-88A9-7EAC14CEA06C}"/>
    <cellStyle name="Total 2 5 4 2 2 2" xfId="25428" xr:uid="{F7046B50-0FC1-4E2C-A2C3-6F17304F0AAB}"/>
    <cellStyle name="Total 2 5 4 2 3" xfId="24109" xr:uid="{960F0BF4-F210-46BF-B3D2-E1D5E3EFF019}"/>
    <cellStyle name="Total 2 5 4 2 3 2" xfId="26304" xr:uid="{CB46F3D8-8B61-4222-A7A6-C0E2C2EEE92B}"/>
    <cellStyle name="Total 2 5 4 2 4" xfId="21873" xr:uid="{12B72B78-7AE9-464B-B3E4-F59AC5818B15}"/>
    <cellStyle name="Total 2 5 4 2 5" xfId="24573" xr:uid="{0DEBB38E-4C3E-438B-91CA-927FE312D81B}"/>
    <cellStyle name="Total 2 5 4 3" xfId="22667" xr:uid="{1F8AF37D-BA6B-451A-BFC3-A036EAF59948}"/>
    <cellStyle name="Total 2 5 4 3 2" xfId="25367" xr:uid="{4BD635FD-883F-4181-9652-19A0A6D70C7D}"/>
    <cellStyle name="Total 2 5 4 4" xfId="24048" xr:uid="{8B76C3DE-F7E2-41FD-B764-CB10F1BBD15D}"/>
    <cellStyle name="Total 2 5 4 4 2" xfId="26243" xr:uid="{11AF4E9C-398F-482B-AFDC-C13C88A6562F}"/>
    <cellStyle name="Total 2 5 4 5" xfId="21812" xr:uid="{5FB5CCC8-C97A-4F8D-B7F9-91F76DF9248D}"/>
    <cellStyle name="Total 2 5 5" xfId="20881" xr:uid="{00000000-0005-0000-0000-000039530000}"/>
    <cellStyle name="Total 2 5 5 2" xfId="20991" xr:uid="{00000000-0005-0000-0000-00003A530000}"/>
    <cellStyle name="Total 2 5 5 2 2" xfId="22727" xr:uid="{594309A8-525F-4ED3-903E-4F0FEF93E112}"/>
    <cellStyle name="Total 2 5 5 2 2 2" xfId="25427" xr:uid="{06D556EB-7F5F-4FA1-97B5-38661EC88431}"/>
    <cellStyle name="Total 2 5 5 2 3" xfId="24108" xr:uid="{0BE5624F-1573-4827-89E3-512C59AB2F88}"/>
    <cellStyle name="Total 2 5 5 2 3 2" xfId="26303" xr:uid="{A129E898-6F27-4745-B1E4-EB1426FDBDF8}"/>
    <cellStyle name="Total 2 5 5 2 4" xfId="21872" xr:uid="{E1A7678A-F34C-477E-98A0-76C2A96485DB}"/>
    <cellStyle name="Total 2 5 5 2 5" xfId="24572" xr:uid="{DC905DEF-3DD5-4BBC-8CD7-0D794B9C4CA5}"/>
    <cellStyle name="Total 2 5 5 3" xfId="22668" xr:uid="{94379EE9-7987-495A-86CD-60A54BBED52F}"/>
    <cellStyle name="Total 2 5 5 3 2" xfId="25368" xr:uid="{CD6FF69A-61E5-4DB0-AFDC-92EC90CE597A}"/>
    <cellStyle name="Total 2 5 5 4" xfId="24049" xr:uid="{27A67267-C8E4-4E03-B1E2-7B107B2B5E0C}"/>
    <cellStyle name="Total 2 5 5 4 2" xfId="26244" xr:uid="{BF2C83F6-88F6-4A77-939E-5FBA0DC4A335}"/>
    <cellStyle name="Total 2 5 5 5" xfId="21813" xr:uid="{EB1651E0-37CC-4EC8-9762-2B402F3E5B20}"/>
    <cellStyle name="Total 2 6" xfId="20882" xr:uid="{00000000-0005-0000-0000-00003B530000}"/>
    <cellStyle name="Total 2 6 2" xfId="20883" xr:uid="{00000000-0005-0000-0000-00003C530000}"/>
    <cellStyle name="Total 2 6 2 2" xfId="20990" xr:uid="{00000000-0005-0000-0000-00003D530000}"/>
    <cellStyle name="Total 2 6 2 2 2" xfId="22726" xr:uid="{EE92510D-ABD3-4ED1-AEEE-43F77126E562}"/>
    <cellStyle name="Total 2 6 2 2 2 2" xfId="25426" xr:uid="{980BE92E-2597-4144-91EF-969773CC8712}"/>
    <cellStyle name="Total 2 6 2 2 3" xfId="24107" xr:uid="{BCD0683C-30C2-4BDD-8AEB-6AE392DF7F9B}"/>
    <cellStyle name="Total 2 6 2 2 3 2" xfId="26302" xr:uid="{D29D4980-9F8E-4CA6-91B9-2C809A4BAB25}"/>
    <cellStyle name="Total 2 6 2 2 4" xfId="21871" xr:uid="{4DEDB5B4-F199-4B37-BE5E-74FC4C1648C4}"/>
    <cellStyle name="Total 2 6 2 2 5" xfId="24571" xr:uid="{483D7738-102D-4AC2-BE2D-1A3339CBE25A}"/>
    <cellStyle name="Total 2 6 2 3" xfId="22669" xr:uid="{0B781557-1A6D-41B4-B4B8-5039C841781A}"/>
    <cellStyle name="Total 2 6 2 3 2" xfId="25369" xr:uid="{FC546B32-0770-4703-9A5D-661C0B847E15}"/>
    <cellStyle name="Total 2 6 2 4" xfId="24050" xr:uid="{1D517A32-59CB-42F1-B420-F8CF7E340767}"/>
    <cellStyle name="Total 2 6 2 4 2" xfId="26245" xr:uid="{625B7FE4-0951-45D8-A177-86B7DAD58853}"/>
    <cellStyle name="Total 2 6 2 5" xfId="21814" xr:uid="{AFA3F93A-7100-416B-A6C7-5A16189F5420}"/>
    <cellStyle name="Total 2 6 3" xfId="20884" xr:uid="{00000000-0005-0000-0000-00003E530000}"/>
    <cellStyle name="Total 2 6 3 2" xfId="20989" xr:uid="{00000000-0005-0000-0000-00003F530000}"/>
    <cellStyle name="Total 2 6 3 2 2" xfId="22725" xr:uid="{BE8281F1-B7F7-4653-A1BC-D8049BE4F72E}"/>
    <cellStyle name="Total 2 6 3 2 2 2" xfId="25425" xr:uid="{8C0ED2BB-7DA1-42BB-86ED-85F953BB45C4}"/>
    <cellStyle name="Total 2 6 3 2 3" xfId="24106" xr:uid="{620D6BF2-8B0A-409C-B904-36D99EDB8709}"/>
    <cellStyle name="Total 2 6 3 2 3 2" xfId="26301" xr:uid="{4DDC37A5-56A8-4034-9571-251B73A5566E}"/>
    <cellStyle name="Total 2 6 3 2 4" xfId="21870" xr:uid="{C9E6D3A0-1CB5-4DDA-8825-C48042D7C7F4}"/>
    <cellStyle name="Total 2 6 3 2 5" xfId="24570" xr:uid="{3D485D98-DB10-489D-8D31-77BD89893700}"/>
    <cellStyle name="Total 2 6 3 3" xfId="22670" xr:uid="{536C087F-05E5-4174-A358-DF50E82E2874}"/>
    <cellStyle name="Total 2 6 3 3 2" xfId="25370" xr:uid="{3DF16A66-40C7-4B0E-A9A4-D9A4BBC4A0A3}"/>
    <cellStyle name="Total 2 6 3 4" xfId="24051" xr:uid="{6E5E550F-373A-4B6E-900A-A53FA4725EC0}"/>
    <cellStyle name="Total 2 6 3 4 2" xfId="26246" xr:uid="{84F86703-1911-485B-92EE-41C79FFC35DF}"/>
    <cellStyle name="Total 2 6 3 5" xfId="21815" xr:uid="{2CA5AAF8-0FC9-4152-B1FA-8210443ECC3C}"/>
    <cellStyle name="Total 2 6 4" xfId="20885" xr:uid="{00000000-0005-0000-0000-000040530000}"/>
    <cellStyle name="Total 2 6 4 2" xfId="20988" xr:uid="{00000000-0005-0000-0000-000041530000}"/>
    <cellStyle name="Total 2 6 4 2 2" xfId="22724" xr:uid="{28A0897C-9FCE-494D-80CC-0E0A7EE58FED}"/>
    <cellStyle name="Total 2 6 4 2 2 2" xfId="25424" xr:uid="{99202584-CBC4-4E19-B660-6A476DE47DF3}"/>
    <cellStyle name="Total 2 6 4 2 3" xfId="24105" xr:uid="{6D168F67-412C-4E2C-97C5-917CE8C0EB11}"/>
    <cellStyle name="Total 2 6 4 2 3 2" xfId="26300" xr:uid="{E2599F78-E7F9-44E5-B28A-EE4ECC095A01}"/>
    <cellStyle name="Total 2 6 4 2 4" xfId="21869" xr:uid="{67FBA0CC-BB0C-459C-8014-5C9C6566494A}"/>
    <cellStyle name="Total 2 6 4 2 5" xfId="24569" xr:uid="{091176E6-A17E-4BEB-A0CB-0C3DD6E03643}"/>
    <cellStyle name="Total 2 6 4 3" xfId="22671" xr:uid="{7470CFD5-D492-4277-8A4E-12AE4359EF8F}"/>
    <cellStyle name="Total 2 6 4 3 2" xfId="25371" xr:uid="{88DD2915-8859-4240-8250-F4739BD1A55C}"/>
    <cellStyle name="Total 2 6 4 4" xfId="24052" xr:uid="{D6162D38-040C-415A-9B67-5177806940C4}"/>
    <cellStyle name="Total 2 6 4 4 2" xfId="26247" xr:uid="{3AE8F3A0-BB04-427F-BB1C-232578006DBF}"/>
    <cellStyle name="Total 2 6 4 5" xfId="21816" xr:uid="{7E6FC3EF-C5C8-44AB-BB21-5E96884ADB74}"/>
    <cellStyle name="Total 2 6 5" xfId="20886" xr:uid="{00000000-0005-0000-0000-000042530000}"/>
    <cellStyle name="Total 2 6 5 2" xfId="20987" xr:uid="{00000000-0005-0000-0000-000043530000}"/>
    <cellStyle name="Total 2 6 5 2 2" xfId="22723" xr:uid="{207709E5-65EB-401B-8D96-7E515221369B}"/>
    <cellStyle name="Total 2 6 5 2 2 2" xfId="25423" xr:uid="{F2FECD14-3601-4AA7-B99B-833A80D0D3C6}"/>
    <cellStyle name="Total 2 6 5 2 3" xfId="24104" xr:uid="{DA8C04A9-DE5D-417F-9732-1A3B4B0D02AE}"/>
    <cellStyle name="Total 2 6 5 2 3 2" xfId="26299" xr:uid="{8126AEA8-7EF9-4CE7-9439-827FE0DE5AF7}"/>
    <cellStyle name="Total 2 6 5 2 4" xfId="21868" xr:uid="{16021D15-7170-4390-863F-A80B35547E92}"/>
    <cellStyle name="Total 2 6 5 2 5" xfId="24568" xr:uid="{9AE8AB0A-8F93-4BB7-8647-CB835E1A4598}"/>
    <cellStyle name="Total 2 6 5 3" xfId="22672" xr:uid="{F59C2B30-D73A-43D5-A8F2-C12B090C927D}"/>
    <cellStyle name="Total 2 6 5 3 2" xfId="25372" xr:uid="{4F31F9CB-9403-462B-866D-D582D169D47A}"/>
    <cellStyle name="Total 2 6 5 4" xfId="24053" xr:uid="{928EE342-F981-4504-85B9-8896DD00ACF6}"/>
    <cellStyle name="Total 2 6 5 4 2" xfId="26248" xr:uid="{F7B0E3AF-046B-406B-B1A9-E6A9E038B822}"/>
    <cellStyle name="Total 2 6 5 5" xfId="21817" xr:uid="{A7C7C24A-823D-42BB-A0CF-059807D413CE}"/>
    <cellStyle name="Total 2 7" xfId="20887" xr:uid="{00000000-0005-0000-0000-000044530000}"/>
    <cellStyle name="Total 2 7 2" xfId="20888" xr:uid="{00000000-0005-0000-0000-000045530000}"/>
    <cellStyle name="Total 2 7 2 2" xfId="20986" xr:uid="{00000000-0005-0000-0000-000046530000}"/>
    <cellStyle name="Total 2 7 2 2 2" xfId="22722" xr:uid="{4DB7E55E-C978-4DB8-97CA-4186847AA23D}"/>
    <cellStyle name="Total 2 7 2 2 2 2" xfId="25422" xr:uid="{3574559C-73BE-4323-856C-92FA7C38EDA1}"/>
    <cellStyle name="Total 2 7 2 2 3" xfId="24103" xr:uid="{14E355AF-8AF3-4A88-AC65-5B7DC00C21F7}"/>
    <cellStyle name="Total 2 7 2 2 3 2" xfId="26298" xr:uid="{893B5F1D-CEC2-4D17-864D-E9001C1B4D1C}"/>
    <cellStyle name="Total 2 7 2 2 4" xfId="21867" xr:uid="{00A3867B-B9BC-4105-957A-8CE6AE08CCAE}"/>
    <cellStyle name="Total 2 7 2 2 5" xfId="24567" xr:uid="{E89AD0D6-A50D-4E79-B279-7B7DBD4747A7}"/>
    <cellStyle name="Total 2 7 2 3" xfId="22673" xr:uid="{6795F5F8-4824-44F2-9AC0-B0E21C9F133B}"/>
    <cellStyle name="Total 2 7 2 3 2" xfId="25373" xr:uid="{A60FDEBE-EA21-4853-A147-BCB5CAC07BAB}"/>
    <cellStyle name="Total 2 7 2 4" xfId="24054" xr:uid="{1E63CB10-DD15-486E-B5CC-C6E1AD1FCB24}"/>
    <cellStyle name="Total 2 7 2 4 2" xfId="26249" xr:uid="{8C3DE33F-DD8B-4189-B5C3-4EE1F08B646B}"/>
    <cellStyle name="Total 2 7 2 5" xfId="21818" xr:uid="{C698B50F-F83E-4548-A68F-8A0086924067}"/>
    <cellStyle name="Total 2 7 3" xfId="20889" xr:uid="{00000000-0005-0000-0000-000047530000}"/>
    <cellStyle name="Total 2 7 3 2" xfId="20985" xr:uid="{00000000-0005-0000-0000-000048530000}"/>
    <cellStyle name="Total 2 7 3 2 2" xfId="22721" xr:uid="{E9B1A46B-E600-4F56-959E-827DDAE5B47E}"/>
    <cellStyle name="Total 2 7 3 2 2 2" xfId="25421" xr:uid="{5AE6614A-88C0-439C-A945-AC111ABF1879}"/>
    <cellStyle name="Total 2 7 3 2 3" xfId="24102" xr:uid="{7733C828-2D13-4613-99AF-C2265F6F6E29}"/>
    <cellStyle name="Total 2 7 3 2 3 2" xfId="26297" xr:uid="{23624353-1371-4693-B628-333F5552A837}"/>
    <cellStyle name="Total 2 7 3 2 4" xfId="21866" xr:uid="{250245A4-9553-4097-9A6F-1DFECD2672E2}"/>
    <cellStyle name="Total 2 7 3 2 5" xfId="24566" xr:uid="{685609BF-C16F-4AAC-8334-E63B6F84C332}"/>
    <cellStyle name="Total 2 7 3 3" xfId="22674" xr:uid="{D0510095-3A23-4EBC-A1CC-0D14F4AFBE11}"/>
    <cellStyle name="Total 2 7 3 3 2" xfId="25374" xr:uid="{81E1BF59-AA56-4A0E-B885-743E3094D1AE}"/>
    <cellStyle name="Total 2 7 3 4" xfId="24055" xr:uid="{41CFD88B-C2F4-4C03-A310-99EF3E38C426}"/>
    <cellStyle name="Total 2 7 3 4 2" xfId="26250" xr:uid="{A0C0E57F-DEB2-4E96-94BA-8BD12F50DD13}"/>
    <cellStyle name="Total 2 7 3 5" xfId="21819" xr:uid="{39CA0AE6-7E85-4237-81DC-11D50861720F}"/>
    <cellStyle name="Total 2 7 4" xfId="20890" xr:uid="{00000000-0005-0000-0000-000049530000}"/>
    <cellStyle name="Total 2 7 4 2" xfId="20984" xr:uid="{00000000-0005-0000-0000-00004A530000}"/>
    <cellStyle name="Total 2 7 4 2 2" xfId="22720" xr:uid="{4CFF3455-D3C5-45D3-B2DB-413F9CAF9CA8}"/>
    <cellStyle name="Total 2 7 4 2 2 2" xfId="25420" xr:uid="{92524A6B-B12F-4D84-AD5B-20E5A98B4545}"/>
    <cellStyle name="Total 2 7 4 2 3" xfId="24101" xr:uid="{69B86C7F-BC1E-4B73-9833-CF45B35650B4}"/>
    <cellStyle name="Total 2 7 4 2 3 2" xfId="26296" xr:uid="{B5794B3E-74C2-4AE9-85F3-CE06B4E8AF90}"/>
    <cellStyle name="Total 2 7 4 2 4" xfId="21865" xr:uid="{170AEFD6-F621-48B9-8A8C-B7A520DDF570}"/>
    <cellStyle name="Total 2 7 4 2 5" xfId="24565" xr:uid="{1C8EAD4F-3B7D-4E38-ADD0-775F7555F2CB}"/>
    <cellStyle name="Total 2 7 4 3" xfId="22675" xr:uid="{344AA4CD-9B52-4AB1-800E-F838530C69F8}"/>
    <cellStyle name="Total 2 7 4 3 2" xfId="25375" xr:uid="{2B62C9FE-E399-4DE1-A950-02EE14C44E10}"/>
    <cellStyle name="Total 2 7 4 4" xfId="24056" xr:uid="{0FC841AF-92D6-45AA-A9F8-6A2DBACA463E}"/>
    <cellStyle name="Total 2 7 4 4 2" xfId="26251" xr:uid="{B39FB4A6-1E5F-498E-9C85-560C30B12D5A}"/>
    <cellStyle name="Total 2 7 4 5" xfId="21820" xr:uid="{0FF2A3FF-034C-4425-BFD8-CEFE92B7F022}"/>
    <cellStyle name="Total 2 7 5" xfId="20891" xr:uid="{00000000-0005-0000-0000-00004B530000}"/>
    <cellStyle name="Total 2 7 5 2" xfId="20983" xr:uid="{00000000-0005-0000-0000-00004C530000}"/>
    <cellStyle name="Total 2 7 5 2 2" xfId="22719" xr:uid="{50616FA5-3E28-43FD-A958-FD393ABD525D}"/>
    <cellStyle name="Total 2 7 5 2 2 2" xfId="25419" xr:uid="{1FD92C91-794E-4679-BBA0-F82439BD5780}"/>
    <cellStyle name="Total 2 7 5 2 3" xfId="24100" xr:uid="{0362F260-BC06-4918-A10C-1DC8A69F22F2}"/>
    <cellStyle name="Total 2 7 5 2 3 2" xfId="26295" xr:uid="{FE9ECFB9-34B4-435D-97A0-21FE932A2DA6}"/>
    <cellStyle name="Total 2 7 5 2 4" xfId="21864" xr:uid="{C7D6B891-13CA-4AF7-9AE6-4AD5E9E9D948}"/>
    <cellStyle name="Total 2 7 5 2 5" xfId="24564" xr:uid="{DC2EA21B-CEC1-4881-8108-732F2DB00230}"/>
    <cellStyle name="Total 2 7 5 3" xfId="22676" xr:uid="{AFC85F25-C922-4E14-9578-4BF0E2DD704A}"/>
    <cellStyle name="Total 2 7 5 3 2" xfId="25376" xr:uid="{6A1FA7E7-78C2-44A4-8E6D-58813CEC8970}"/>
    <cellStyle name="Total 2 7 5 4" xfId="24057" xr:uid="{1B7E5A9A-67CE-422D-A344-90BCDDF9CA09}"/>
    <cellStyle name="Total 2 7 5 4 2" xfId="26252" xr:uid="{1211625F-F2E7-470D-8F37-6841AB4BB0E4}"/>
    <cellStyle name="Total 2 7 5 5" xfId="21821" xr:uid="{C96C8D3D-F567-419A-ABDC-BBBF45288A35}"/>
    <cellStyle name="Total 2 8" xfId="20892" xr:uid="{00000000-0005-0000-0000-00004D530000}"/>
    <cellStyle name="Total 2 8 2" xfId="20893" xr:uid="{00000000-0005-0000-0000-00004E530000}"/>
    <cellStyle name="Total 2 8 2 2" xfId="20982" xr:uid="{00000000-0005-0000-0000-00004F530000}"/>
    <cellStyle name="Total 2 8 2 2 2" xfId="22718" xr:uid="{D553F3BC-E2FA-497C-8667-86CBF7B89BFC}"/>
    <cellStyle name="Total 2 8 2 2 2 2" xfId="25418" xr:uid="{BCE05685-0FAD-41B2-982E-759E74C1066A}"/>
    <cellStyle name="Total 2 8 2 2 3" xfId="24099" xr:uid="{622748B1-9E34-403B-BCE5-6883F05AA138}"/>
    <cellStyle name="Total 2 8 2 2 3 2" xfId="26294" xr:uid="{991D230F-DBF0-4F9B-8E8F-93196E87606C}"/>
    <cellStyle name="Total 2 8 2 2 4" xfId="21863" xr:uid="{F4F1A666-E8A2-4BD8-92F3-7F90EE77FA29}"/>
    <cellStyle name="Total 2 8 2 2 5" xfId="24563" xr:uid="{F16F9FB1-43EF-4B90-897D-7972E6B84F9B}"/>
    <cellStyle name="Total 2 8 2 3" xfId="22677" xr:uid="{CDEC9230-C3BB-4CA0-8B3D-553796079915}"/>
    <cellStyle name="Total 2 8 2 3 2" xfId="25377" xr:uid="{A2EBE08E-5F46-41D9-8ED9-32B83B450AAC}"/>
    <cellStyle name="Total 2 8 2 4" xfId="24058" xr:uid="{18CB158A-3F2A-4658-928E-3BEB12E83088}"/>
    <cellStyle name="Total 2 8 2 4 2" xfId="26253" xr:uid="{CC7197CF-BF52-4A72-9DE6-10F5901A3EF0}"/>
    <cellStyle name="Total 2 8 2 5" xfId="21822" xr:uid="{41139BBF-2135-4DD7-8855-EB85B10F2A84}"/>
    <cellStyle name="Total 2 8 3" xfId="20894" xr:uid="{00000000-0005-0000-0000-000050530000}"/>
    <cellStyle name="Total 2 8 3 2" xfId="20981" xr:uid="{00000000-0005-0000-0000-000051530000}"/>
    <cellStyle name="Total 2 8 3 2 2" xfId="22717" xr:uid="{AD62EF27-FEB4-420A-B849-915E34FEC8E2}"/>
    <cellStyle name="Total 2 8 3 2 2 2" xfId="25417" xr:uid="{039B5177-A95B-40C4-95AE-01F16A6ED775}"/>
    <cellStyle name="Total 2 8 3 2 3" xfId="24098" xr:uid="{263318EE-60F5-4169-9950-207CAC5D333B}"/>
    <cellStyle name="Total 2 8 3 2 3 2" xfId="26293" xr:uid="{2C219C50-1142-4332-8A22-3F5D7B41B654}"/>
    <cellStyle name="Total 2 8 3 2 4" xfId="21862" xr:uid="{938E187F-6522-4E6C-BD6B-B78D9F818E4C}"/>
    <cellStyle name="Total 2 8 3 2 5" xfId="24562" xr:uid="{46EAA84B-5ECE-4021-A5EC-BC2836EB3C60}"/>
    <cellStyle name="Total 2 8 3 3" xfId="22678" xr:uid="{2EF1F6B2-5CEC-4050-8C52-6F91FC3C6F52}"/>
    <cellStyle name="Total 2 8 3 3 2" xfId="25378" xr:uid="{5E10CD16-3BB6-43B6-9697-DF8A5D93C2DF}"/>
    <cellStyle name="Total 2 8 3 4" xfId="24059" xr:uid="{9C56720A-E0FE-497E-9F57-68974936917B}"/>
    <cellStyle name="Total 2 8 3 4 2" xfId="26254" xr:uid="{01EB146A-6F37-405F-A8DE-DBE19993AA78}"/>
    <cellStyle name="Total 2 8 3 5" xfId="21823" xr:uid="{811C219C-F6A4-43B9-A23B-19554B92B227}"/>
    <cellStyle name="Total 2 8 4" xfId="20895" xr:uid="{00000000-0005-0000-0000-000052530000}"/>
    <cellStyle name="Total 2 8 4 2" xfId="20980" xr:uid="{00000000-0005-0000-0000-000053530000}"/>
    <cellStyle name="Total 2 8 4 2 2" xfId="22716" xr:uid="{DEF47F42-DE7F-4CC5-A64B-56EFFC3AF14C}"/>
    <cellStyle name="Total 2 8 4 2 2 2" xfId="25416" xr:uid="{C81C5D20-EE8B-4867-8321-51DB505A5A72}"/>
    <cellStyle name="Total 2 8 4 2 3" xfId="24097" xr:uid="{41F695CC-881A-43EE-A55C-6DAE2D16C65E}"/>
    <cellStyle name="Total 2 8 4 2 3 2" xfId="26292" xr:uid="{E6D8289C-39BB-4C4B-BA79-1297B9ED3665}"/>
    <cellStyle name="Total 2 8 4 2 4" xfId="21861" xr:uid="{82268572-CEDB-469A-8658-3221A144F6CB}"/>
    <cellStyle name="Total 2 8 4 2 5" xfId="24561" xr:uid="{72EE33B1-0924-4278-B5F7-B2D59F7BE831}"/>
    <cellStyle name="Total 2 8 4 3" xfId="22679" xr:uid="{A1B61FEE-C056-4CAA-A35D-EF0B7534D7D6}"/>
    <cellStyle name="Total 2 8 4 3 2" xfId="25379" xr:uid="{1460F571-BC9C-4C15-8136-5AFD041DC698}"/>
    <cellStyle name="Total 2 8 4 4" xfId="24060" xr:uid="{D4DC97FB-B0FE-46A4-8686-967DDE887812}"/>
    <cellStyle name="Total 2 8 4 4 2" xfId="26255" xr:uid="{5BCD08D3-404F-48AC-9839-55FFE7DE86D0}"/>
    <cellStyle name="Total 2 8 4 5" xfId="21824" xr:uid="{60D24A01-951B-4227-A9A7-CE57FC82FC76}"/>
    <cellStyle name="Total 2 8 5" xfId="20896" xr:uid="{00000000-0005-0000-0000-000054530000}"/>
    <cellStyle name="Total 2 8 5 2" xfId="20979" xr:uid="{00000000-0005-0000-0000-000055530000}"/>
    <cellStyle name="Total 2 8 5 2 2" xfId="22715" xr:uid="{4AD2D866-D315-412A-A169-4869833EC2D2}"/>
    <cellStyle name="Total 2 8 5 2 2 2" xfId="25415" xr:uid="{17DC071C-403D-44CB-9760-F0AF68ACE1E9}"/>
    <cellStyle name="Total 2 8 5 2 3" xfId="24096" xr:uid="{FCE039DA-A375-4D5A-A1FE-C99656F93384}"/>
    <cellStyle name="Total 2 8 5 2 3 2" xfId="26291" xr:uid="{6313AE62-D440-4ABE-95B8-DD8EA2FBEEBD}"/>
    <cellStyle name="Total 2 8 5 2 4" xfId="21860" xr:uid="{4C3367CE-55B2-4640-9F1B-3CE9FB23C50F}"/>
    <cellStyle name="Total 2 8 5 2 5" xfId="24560" xr:uid="{EDF13A9D-A4ED-4B68-A158-46591AF5CCC7}"/>
    <cellStyle name="Total 2 8 5 3" xfId="22680" xr:uid="{F98BDC7A-3A47-4772-A3B1-EFB8210C0A2D}"/>
    <cellStyle name="Total 2 8 5 3 2" xfId="25380" xr:uid="{3E66A84D-C17B-462B-818E-714751F4E20E}"/>
    <cellStyle name="Total 2 8 5 4" xfId="24061" xr:uid="{F7664CDC-D12D-489A-9ED6-B0B333CBEACD}"/>
    <cellStyle name="Total 2 8 5 4 2" xfId="26256" xr:uid="{24955DD9-2DB4-4F42-BB00-365C758FF3F4}"/>
    <cellStyle name="Total 2 8 5 5" xfId="21825" xr:uid="{2F859ABA-78DE-43BD-8AE5-41DF5018C57E}"/>
    <cellStyle name="Total 2 9" xfId="20897" xr:uid="{00000000-0005-0000-0000-000056530000}"/>
    <cellStyle name="Total 2 9 2" xfId="20898" xr:uid="{00000000-0005-0000-0000-000057530000}"/>
    <cellStyle name="Total 2 9 2 2" xfId="20978" xr:uid="{00000000-0005-0000-0000-000058530000}"/>
    <cellStyle name="Total 2 9 2 2 2" xfId="22714" xr:uid="{7728BF68-417B-45DD-9A27-B5563C031A81}"/>
    <cellStyle name="Total 2 9 2 2 2 2" xfId="25414" xr:uid="{6337CD76-7908-4903-A979-5CC43C8C728B}"/>
    <cellStyle name="Total 2 9 2 2 3" xfId="24095" xr:uid="{FEC8D0C2-FA3B-4C0A-A013-958A412DEF7B}"/>
    <cellStyle name="Total 2 9 2 2 3 2" xfId="26290" xr:uid="{D79CF4DF-410A-40C1-835A-DE9BA106AE14}"/>
    <cellStyle name="Total 2 9 2 2 4" xfId="21859" xr:uid="{844ED2D5-0DA8-4FA3-8195-136507FFC8B9}"/>
    <cellStyle name="Total 2 9 2 2 5" xfId="24559" xr:uid="{E12CB0E3-F79E-417C-9A45-609EE74DBE22}"/>
    <cellStyle name="Total 2 9 2 3" xfId="22681" xr:uid="{FB655F1D-6ECC-42DC-A4CF-50842CABD431}"/>
    <cellStyle name="Total 2 9 2 3 2" xfId="25381" xr:uid="{5349F25A-3CED-4D7D-A7AD-8B7C3B92E963}"/>
    <cellStyle name="Total 2 9 2 4" xfId="24062" xr:uid="{1BC97392-6155-45EC-95D5-BF307A019585}"/>
    <cellStyle name="Total 2 9 2 4 2" xfId="26257" xr:uid="{95417433-8F0A-417A-AF75-4410CDF1C776}"/>
    <cellStyle name="Total 2 9 2 5" xfId="21826" xr:uid="{7507C5CB-02DC-4A9B-8AB8-F5343F79AD05}"/>
    <cellStyle name="Total 2 9 3" xfId="20899" xr:uid="{00000000-0005-0000-0000-000059530000}"/>
    <cellStyle name="Total 2 9 3 2" xfId="20977" xr:uid="{00000000-0005-0000-0000-00005A530000}"/>
    <cellStyle name="Total 2 9 3 2 2" xfId="22713" xr:uid="{C7F61AEA-42AD-4765-AF6B-D336F373558E}"/>
    <cellStyle name="Total 2 9 3 2 2 2" xfId="25413" xr:uid="{4FDC3053-F9E5-4A5D-9499-2C5C0F94DC35}"/>
    <cellStyle name="Total 2 9 3 2 3" xfId="24094" xr:uid="{5A7F67A0-5543-4BD1-A656-AFAD2856AA8C}"/>
    <cellStyle name="Total 2 9 3 2 3 2" xfId="26289" xr:uid="{C29D86F0-B786-496B-9775-08DB0F9E4322}"/>
    <cellStyle name="Total 2 9 3 2 4" xfId="21858" xr:uid="{3BFA28B4-AE0E-49CE-BD8B-35DC471F12C5}"/>
    <cellStyle name="Total 2 9 3 2 5" xfId="24558" xr:uid="{7A2D4F2A-6D07-4B88-956B-0ED6677E2627}"/>
    <cellStyle name="Total 2 9 3 3" xfId="22682" xr:uid="{D06403E5-8B6C-4D3D-8E32-0BB25770CEFA}"/>
    <cellStyle name="Total 2 9 3 3 2" xfId="25382" xr:uid="{C177A7CB-1807-4B58-84C5-B23BE19FFF2F}"/>
    <cellStyle name="Total 2 9 3 4" xfId="24063" xr:uid="{37E83C66-1B03-48A9-B41D-993D5031C019}"/>
    <cellStyle name="Total 2 9 3 4 2" xfId="26258" xr:uid="{8F9C03DD-EE73-49F1-A833-D0D7A98336CE}"/>
    <cellStyle name="Total 2 9 3 5" xfId="21827" xr:uid="{8A765157-517D-4788-ACE3-9F7D38A36150}"/>
    <cellStyle name="Total 2 9 4" xfId="20900" xr:uid="{00000000-0005-0000-0000-00005B530000}"/>
    <cellStyle name="Total 2 9 4 2" xfId="20976" xr:uid="{00000000-0005-0000-0000-00005C530000}"/>
    <cellStyle name="Total 2 9 4 2 2" xfId="22712" xr:uid="{4CFEDB6E-EF12-4084-A1AD-34931F687073}"/>
    <cellStyle name="Total 2 9 4 2 2 2" xfId="25412" xr:uid="{98FBFEF0-BA95-4B9C-9870-9EAEAE42C510}"/>
    <cellStyle name="Total 2 9 4 2 3" xfId="24093" xr:uid="{294513A2-2E81-4659-B4E3-303EC5185A3A}"/>
    <cellStyle name="Total 2 9 4 2 3 2" xfId="26288" xr:uid="{75E53C1C-CEF3-4BA6-8E7E-4BF7FBBAE935}"/>
    <cellStyle name="Total 2 9 4 2 4" xfId="21857" xr:uid="{8948732E-F664-44DF-81A4-8637239DD167}"/>
    <cellStyle name="Total 2 9 4 2 5" xfId="24557" xr:uid="{28979198-E1D6-4876-A4D1-0E600DFFF0C6}"/>
    <cellStyle name="Total 2 9 4 3" xfId="22683" xr:uid="{8C082D6B-1085-433C-84CF-E1EA517AB369}"/>
    <cellStyle name="Total 2 9 4 3 2" xfId="25383" xr:uid="{14188207-BC47-4E0D-A49A-2998248A73CC}"/>
    <cellStyle name="Total 2 9 4 4" xfId="24064" xr:uid="{377D4934-A3C7-404C-906F-71E4C017B755}"/>
    <cellStyle name="Total 2 9 4 4 2" xfId="26259" xr:uid="{1CE27C7E-2BE0-449C-9A96-E4CCF98BBB44}"/>
    <cellStyle name="Total 2 9 4 5" xfId="21828" xr:uid="{5F61A9D7-8229-4301-B1A3-6D34C51650A0}"/>
    <cellStyle name="Total 2 9 5" xfId="20901" xr:uid="{00000000-0005-0000-0000-00005D530000}"/>
    <cellStyle name="Total 2 9 5 2" xfId="20975" xr:uid="{00000000-0005-0000-0000-00005E530000}"/>
    <cellStyle name="Total 2 9 5 2 2" xfId="22711" xr:uid="{3BE43C94-CF7B-4987-99BD-536F0350C4DA}"/>
    <cellStyle name="Total 2 9 5 2 2 2" xfId="25411" xr:uid="{2CB70245-8C33-4E02-9192-38CE9E9F9B19}"/>
    <cellStyle name="Total 2 9 5 2 3" xfId="24092" xr:uid="{532849C2-5748-467C-A111-DFA8E7FD763E}"/>
    <cellStyle name="Total 2 9 5 2 3 2" xfId="26287" xr:uid="{A53BEAEB-2534-4D7D-AF11-49C4EEF06824}"/>
    <cellStyle name="Total 2 9 5 2 4" xfId="21856" xr:uid="{50F00852-0F10-48F0-AA5A-EB8660787999}"/>
    <cellStyle name="Total 2 9 5 2 5" xfId="24556" xr:uid="{FC9B4014-87EF-41A2-A6B4-88E1CFEBBF70}"/>
    <cellStyle name="Total 2 9 5 3" xfId="22684" xr:uid="{AD31875A-3CC6-4D2C-925E-1F1FC1D720A0}"/>
    <cellStyle name="Total 2 9 5 3 2" xfId="25384" xr:uid="{59FA074F-4291-4847-9913-88B565C078C5}"/>
    <cellStyle name="Total 2 9 5 4" xfId="24065" xr:uid="{12B57BE7-D5E9-4DE3-B688-3B3AA5CC0095}"/>
    <cellStyle name="Total 2 9 5 4 2" xfId="26260" xr:uid="{2C2285F6-52F8-4079-A0AF-7788BC7AA2F0}"/>
    <cellStyle name="Total 2 9 5 5" xfId="21829" xr:uid="{423931B4-4056-4365-AC77-DF5D5BC63435}"/>
    <cellStyle name="Total 3" xfId="20902" xr:uid="{00000000-0005-0000-0000-00005F530000}"/>
    <cellStyle name="Total 3 2" xfId="20903" xr:uid="{00000000-0005-0000-0000-000060530000}"/>
    <cellStyle name="Total 3 2 2" xfId="20973" xr:uid="{00000000-0005-0000-0000-000061530000}"/>
    <cellStyle name="Total 3 2 2 2" xfId="22709" xr:uid="{D54875F1-9F7E-4CFE-B81C-82C08D1962B8}"/>
    <cellStyle name="Total 3 2 2 2 2" xfId="25409" xr:uid="{0FFC57E2-81B8-4BA7-A0DE-AA04379B804F}"/>
    <cellStyle name="Total 3 2 2 3" xfId="24090" xr:uid="{C901EB57-EC3C-42BD-8E39-2A4F91828FE4}"/>
    <cellStyle name="Total 3 2 2 3 2" xfId="26285" xr:uid="{2C0D3AF6-76EA-424E-B0EF-98645E30E879}"/>
    <cellStyle name="Total 3 2 2 4" xfId="21854" xr:uid="{8A79873D-551F-4830-8724-CBF20D8D9941}"/>
    <cellStyle name="Total 3 2 2 5" xfId="24554" xr:uid="{53D357A9-B0DA-4604-9466-DC5642B93EE5}"/>
    <cellStyle name="Total 3 2 3" xfId="22686" xr:uid="{F853A127-275A-4D9F-8512-8D4B1AC0B98F}"/>
    <cellStyle name="Total 3 2 3 2" xfId="25386" xr:uid="{FFF2DA8A-1836-4350-BC4B-284AA5AC0E3C}"/>
    <cellStyle name="Total 3 2 4" xfId="24067" xr:uid="{ED58C22B-0E9C-4CCD-8487-7BB5039FEED9}"/>
    <cellStyle name="Total 3 2 4 2" xfId="26262" xr:uid="{92E37AB4-A515-4D4C-B687-6A7C77949D24}"/>
    <cellStyle name="Total 3 2 5" xfId="21831" xr:uid="{508A84F0-E597-4D08-9E86-5DE35BE331C6}"/>
    <cellStyle name="Total 3 3" xfId="20904" xr:uid="{00000000-0005-0000-0000-000062530000}"/>
    <cellStyle name="Total 3 3 2" xfId="20972" xr:uid="{00000000-0005-0000-0000-000063530000}"/>
    <cellStyle name="Total 3 3 2 2" xfId="22708" xr:uid="{5CE21DE2-2655-4703-BA82-2993D08C8AE4}"/>
    <cellStyle name="Total 3 3 2 2 2" xfId="25408" xr:uid="{840DE4E8-C4D3-47D1-B53C-EDCFEA400023}"/>
    <cellStyle name="Total 3 3 2 3" xfId="24089" xr:uid="{1A1D3D6E-5257-445E-BCFA-2100BB2FAAFD}"/>
    <cellStyle name="Total 3 3 2 3 2" xfId="26284" xr:uid="{F0FBC21D-E113-4514-A481-54301A841C85}"/>
    <cellStyle name="Total 3 3 2 4" xfId="21853" xr:uid="{7CB568AB-4584-4C3B-97D1-4A673A38D2D2}"/>
    <cellStyle name="Total 3 3 2 5" xfId="24553" xr:uid="{4643BB26-166E-4660-8CFB-731AAECC6D15}"/>
    <cellStyle name="Total 3 3 3" xfId="22687" xr:uid="{00B1755C-DCDC-4DE2-BC1E-80378D54108E}"/>
    <cellStyle name="Total 3 3 3 2" xfId="25387" xr:uid="{65AC37BD-84DF-4A4D-AFA0-60C8DC495325}"/>
    <cellStyle name="Total 3 3 4" xfId="24068" xr:uid="{878D81CE-39A2-40F4-810F-20CF78B929B1}"/>
    <cellStyle name="Total 3 3 4 2" xfId="26263" xr:uid="{6D47F4D3-5EE4-4BA9-93EE-44F267C4AB88}"/>
    <cellStyle name="Total 3 3 5" xfId="21832" xr:uid="{19BF92AF-2E52-4089-B8ED-2A87D1471CB7}"/>
    <cellStyle name="Total 3 4" xfId="20974" xr:uid="{00000000-0005-0000-0000-000064530000}"/>
    <cellStyle name="Total 3 4 2" xfId="22710" xr:uid="{CB031444-586E-4A31-9550-D850B1C99081}"/>
    <cellStyle name="Total 3 4 2 2" xfId="25410" xr:uid="{9510601B-B736-41A7-872B-9BA53FF8EB2F}"/>
    <cellStyle name="Total 3 4 3" xfId="24091" xr:uid="{DA08DD64-EB32-4E4D-A026-F4D0075ACC08}"/>
    <cellStyle name="Total 3 4 3 2" xfId="26286" xr:uid="{98EA002F-92DF-4698-96DC-4B21EF686868}"/>
    <cellStyle name="Total 3 4 4" xfId="21855" xr:uid="{8F6CEDC3-51B6-4375-915F-B70075B7C017}"/>
    <cellStyle name="Total 3 4 5" xfId="24555" xr:uid="{16B57275-046E-4FB4-8BBD-DBD114A1CE23}"/>
    <cellStyle name="Total 3 5" xfId="22685" xr:uid="{025B641A-6703-4302-801C-3C8BC759D3D7}"/>
    <cellStyle name="Total 3 5 2" xfId="25385" xr:uid="{0417A85E-BF98-4772-A1D4-E7F4F2488251}"/>
    <cellStyle name="Total 3 6" xfId="24066" xr:uid="{4A835378-ADF8-4F1A-9BC4-5CDDE1ACC5A4}"/>
    <cellStyle name="Total 3 6 2" xfId="26261" xr:uid="{0C4E40CB-3652-4732-AAEE-6985566AB80B}"/>
    <cellStyle name="Total 3 7" xfId="21830" xr:uid="{0F57B213-1356-4836-B997-F8F0DF18B191}"/>
    <cellStyle name="Total 4" xfId="20905" xr:uid="{00000000-0005-0000-0000-000065530000}"/>
    <cellStyle name="Total 4 2" xfId="20906" xr:uid="{00000000-0005-0000-0000-000066530000}"/>
    <cellStyle name="Total 4 2 2" xfId="20970" xr:uid="{00000000-0005-0000-0000-000067530000}"/>
    <cellStyle name="Total 4 2 2 2" xfId="22706" xr:uid="{F093FF69-99EF-4D97-B554-77977CE53B21}"/>
    <cellStyle name="Total 4 2 2 2 2" xfId="25406" xr:uid="{7DF57594-1026-458A-B4FF-D03C40FB2850}"/>
    <cellStyle name="Total 4 2 2 3" xfId="24087" xr:uid="{0D7872E5-6FBD-4C9B-B920-ABED67189768}"/>
    <cellStyle name="Total 4 2 2 3 2" xfId="26282" xr:uid="{F27426D8-94DE-4A99-A1D4-545BC7930D63}"/>
    <cellStyle name="Total 4 2 2 4" xfId="21851" xr:uid="{8DFF8637-840D-4155-B401-14F4733BD392}"/>
    <cellStyle name="Total 4 2 2 5" xfId="24551" xr:uid="{02AD5238-FFE8-4928-AFA0-2AA128DBB8D0}"/>
    <cellStyle name="Total 4 2 3" xfId="22689" xr:uid="{7962A294-DBB6-44F7-AB1E-7607BABF1C8B}"/>
    <cellStyle name="Total 4 2 3 2" xfId="25389" xr:uid="{34DCDA4D-AC7B-4232-8CAC-3A9C84267B0E}"/>
    <cellStyle name="Total 4 2 4" xfId="24070" xr:uid="{F05B3AD3-1CEA-46C9-8528-FE14EF3AD35D}"/>
    <cellStyle name="Total 4 2 4 2" xfId="26265" xr:uid="{AD8DAD98-C7C5-4EE8-B53D-24052D894F60}"/>
    <cellStyle name="Total 4 2 5" xfId="21834" xr:uid="{2E17C1BD-8379-4102-95A5-8FAAB74C75E0}"/>
    <cellStyle name="Total 4 3" xfId="20907" xr:uid="{00000000-0005-0000-0000-000068530000}"/>
    <cellStyle name="Total 4 3 2" xfId="20969" xr:uid="{00000000-0005-0000-0000-000069530000}"/>
    <cellStyle name="Total 4 3 2 2" xfId="22705" xr:uid="{3F4883DC-1112-4C08-AFF2-9D8E9FF53E02}"/>
    <cellStyle name="Total 4 3 2 2 2" xfId="25405" xr:uid="{1AD5CF3D-1696-4605-86FC-F46D1857A1F0}"/>
    <cellStyle name="Total 4 3 2 3" xfId="24086" xr:uid="{5FAC3A0C-5F9C-4594-BB25-E08D9842B514}"/>
    <cellStyle name="Total 4 3 2 3 2" xfId="26281" xr:uid="{E37E0D08-C18B-4FD1-83E4-544E9DF920E2}"/>
    <cellStyle name="Total 4 3 2 4" xfId="21850" xr:uid="{BA6398BD-0565-435B-8D06-ACD6BF93C8E0}"/>
    <cellStyle name="Total 4 3 2 5" xfId="24550" xr:uid="{4F836449-DD49-4084-87F5-9E089573E728}"/>
    <cellStyle name="Total 4 3 3" xfId="22690" xr:uid="{100D43FC-379F-4A87-AD6A-263ED35582F2}"/>
    <cellStyle name="Total 4 3 3 2" xfId="25390" xr:uid="{B220667A-74BB-4DF1-ACCE-4A15165E6CE2}"/>
    <cellStyle name="Total 4 3 4" xfId="24071" xr:uid="{149735B4-D905-4A5D-A4F6-8E9441CDE0D0}"/>
    <cellStyle name="Total 4 3 4 2" xfId="26266" xr:uid="{662D37C5-23D8-46C0-9555-976E8A259033}"/>
    <cellStyle name="Total 4 3 5" xfId="21835" xr:uid="{273C272E-9505-4307-972A-0DF777CE5D16}"/>
    <cellStyle name="Total 4 4" xfId="20971" xr:uid="{00000000-0005-0000-0000-00006A530000}"/>
    <cellStyle name="Total 4 4 2" xfId="22707" xr:uid="{21669CC4-FF1E-4F59-8FA2-20524C5E9E9D}"/>
    <cellStyle name="Total 4 4 2 2" xfId="25407" xr:uid="{C8B95D61-98DD-481F-B5D3-DEE0A6B24089}"/>
    <cellStyle name="Total 4 4 3" xfId="24088" xr:uid="{ADB86F4B-7776-4FD8-8E3A-501C515202C7}"/>
    <cellStyle name="Total 4 4 3 2" xfId="26283" xr:uid="{8AD9973F-2152-4E9D-94A4-976117D0F1E5}"/>
    <cellStyle name="Total 4 4 4" xfId="21852" xr:uid="{D766A386-3761-4C8C-996F-08B1824B0263}"/>
    <cellStyle name="Total 4 4 5" xfId="24552" xr:uid="{9B9DA87B-0E65-4F39-BB42-062C76BA4D51}"/>
    <cellStyle name="Total 4 5" xfId="22688" xr:uid="{7D1BD13D-6DB5-4C56-810C-139ED2386783}"/>
    <cellStyle name="Total 4 5 2" xfId="25388" xr:uid="{897337BD-A710-4C28-A58E-57E354EADF43}"/>
    <cellStyle name="Total 4 6" xfId="24069" xr:uid="{3EAFE020-4132-423A-99B1-12E50BA24E23}"/>
    <cellStyle name="Total 4 6 2" xfId="26264" xr:uid="{2AB94FE6-E59B-4C51-9112-377105F72EA2}"/>
    <cellStyle name="Total 4 7" xfId="21833" xr:uid="{356C0078-3907-41FB-8E3A-C8F36935CB91}"/>
    <cellStyle name="Total 5" xfId="20908" xr:uid="{00000000-0005-0000-0000-00006B530000}"/>
    <cellStyle name="Total 5 2" xfId="20909" xr:uid="{00000000-0005-0000-0000-00006C530000}"/>
    <cellStyle name="Total 5 2 2" xfId="20967" xr:uid="{00000000-0005-0000-0000-00006D530000}"/>
    <cellStyle name="Total 5 2 2 2" xfId="22703" xr:uid="{0A836ADD-AC18-498F-B591-1164FC58C443}"/>
    <cellStyle name="Total 5 2 2 2 2" xfId="25403" xr:uid="{B976FD0F-A472-4AE7-847E-518931057689}"/>
    <cellStyle name="Total 5 2 2 3" xfId="24084" xr:uid="{30602D9B-FBF1-4E07-9539-193E3A2B2F3D}"/>
    <cellStyle name="Total 5 2 2 3 2" xfId="26279" xr:uid="{F11B47F0-251A-4AEB-A539-D6F11E883C55}"/>
    <cellStyle name="Total 5 2 2 4" xfId="21848" xr:uid="{92FB5810-D55A-4EF5-ACFF-949EE2EDD44C}"/>
    <cellStyle name="Total 5 2 2 5" xfId="24548" xr:uid="{2F5914C1-B661-4638-AB8D-09C07453CBE8}"/>
    <cellStyle name="Total 5 2 3" xfId="22692" xr:uid="{891123CD-3C32-45B2-A5D1-2B53A1338424}"/>
    <cellStyle name="Total 5 2 3 2" xfId="25392" xr:uid="{530832DF-8752-4723-B8C3-A74B02FBF7B9}"/>
    <cellStyle name="Total 5 2 4" xfId="24073" xr:uid="{53E9037E-D294-46D6-A88D-76E7FAF2215A}"/>
    <cellStyle name="Total 5 2 4 2" xfId="26268" xr:uid="{59E79231-6A22-4BF3-9A20-38BFB1B68E33}"/>
    <cellStyle name="Total 5 2 5" xfId="21837" xr:uid="{0A477C08-C4B1-48ED-AF28-87F3D60786C4}"/>
    <cellStyle name="Total 5 3" xfId="20910" xr:uid="{00000000-0005-0000-0000-00006E530000}"/>
    <cellStyle name="Total 5 3 2" xfId="20966" xr:uid="{00000000-0005-0000-0000-00006F530000}"/>
    <cellStyle name="Total 5 3 2 2" xfId="22702" xr:uid="{0B17F6A3-7742-4B8D-8B7E-04C51181DA7E}"/>
    <cellStyle name="Total 5 3 2 2 2" xfId="25402" xr:uid="{FDC65A76-A4D8-455F-8F79-C70E8F98FE57}"/>
    <cellStyle name="Total 5 3 2 3" xfId="24083" xr:uid="{B72032C4-3FE1-4C8A-AB04-299B95488B99}"/>
    <cellStyle name="Total 5 3 2 3 2" xfId="26278" xr:uid="{1C2FC95B-46E8-4A30-9679-B5B635070861}"/>
    <cellStyle name="Total 5 3 2 4" xfId="21847" xr:uid="{A5E18EE7-7D6A-495F-86E7-8B31121619AF}"/>
    <cellStyle name="Total 5 3 2 5" xfId="24547" xr:uid="{A6C288E4-51E1-4015-BCCE-411A0B9A6E4B}"/>
    <cellStyle name="Total 5 3 3" xfId="22693" xr:uid="{482D82D3-09B8-47F8-B939-C51AADB41122}"/>
    <cellStyle name="Total 5 3 3 2" xfId="25393" xr:uid="{FA50AA69-EA8F-40AD-8B67-030ABD01B61C}"/>
    <cellStyle name="Total 5 3 4" xfId="24074" xr:uid="{E8E52A28-8106-426D-831F-A6BF8F36CFD7}"/>
    <cellStyle name="Total 5 3 4 2" xfId="26269" xr:uid="{CC22533D-68B4-4D2F-9095-32F1CEB0E950}"/>
    <cellStyle name="Total 5 3 5" xfId="21838" xr:uid="{1E2D3AD3-94B7-4330-8B98-4C2CD3559DD3}"/>
    <cellStyle name="Total 5 4" xfId="20968" xr:uid="{00000000-0005-0000-0000-000070530000}"/>
    <cellStyle name="Total 5 4 2" xfId="22704" xr:uid="{029A4AEF-D020-403B-9BC2-FB558CE70B93}"/>
    <cellStyle name="Total 5 4 2 2" xfId="25404" xr:uid="{8908702E-B42D-4272-956B-AA59F56AD16B}"/>
    <cellStyle name="Total 5 4 3" xfId="24085" xr:uid="{A75F59E5-B94D-4731-8FA0-8E47CBA9F680}"/>
    <cellStyle name="Total 5 4 3 2" xfId="26280" xr:uid="{C6C15C72-DEA2-49D0-823B-F1220307E5A1}"/>
    <cellStyle name="Total 5 4 4" xfId="21849" xr:uid="{080F67F1-EA5D-4F62-9638-C9A3788C255A}"/>
    <cellStyle name="Total 5 4 5" xfId="24549" xr:uid="{8FFA8521-9918-479E-AA87-38BBDD3AC213}"/>
    <cellStyle name="Total 5 5" xfId="22691" xr:uid="{74E7458E-7167-4C55-9806-9A1C9F1B5F67}"/>
    <cellStyle name="Total 5 5 2" xfId="25391" xr:uid="{DCB8502C-6C2F-4694-88CE-0F7273753283}"/>
    <cellStyle name="Total 5 6" xfId="24072" xr:uid="{1D171EFA-677A-4249-9B63-2E391AEE694A}"/>
    <cellStyle name="Total 5 6 2" xfId="26267" xr:uid="{E6D8170F-8D2A-4135-8ED0-37CC248861F8}"/>
    <cellStyle name="Total 5 7" xfId="21836" xr:uid="{3A608A2D-F147-431D-94D5-F9A95B0B8E7F}"/>
    <cellStyle name="Total 6" xfId="20911" xr:uid="{00000000-0005-0000-0000-000071530000}"/>
    <cellStyle name="Total 6 2" xfId="20912" xr:uid="{00000000-0005-0000-0000-000072530000}"/>
    <cellStyle name="Total 6 2 2" xfId="20964" xr:uid="{00000000-0005-0000-0000-000073530000}"/>
    <cellStyle name="Total 6 2 2 2" xfId="22700" xr:uid="{2B609C5D-FA29-4271-8C38-BF25B0AEB323}"/>
    <cellStyle name="Total 6 2 2 2 2" xfId="25400" xr:uid="{DEB9A27B-5EE1-42A3-A151-FE38D51DAEE0}"/>
    <cellStyle name="Total 6 2 2 3" xfId="24081" xr:uid="{1CFAE0BC-2EA0-4FD2-AB3A-139B1181E6E4}"/>
    <cellStyle name="Total 6 2 2 3 2" xfId="26276" xr:uid="{931326C6-C81F-487D-A428-D1A869D0B701}"/>
    <cellStyle name="Total 6 2 2 4" xfId="21845" xr:uid="{6412DE21-1E6E-4B2A-998B-BB34D81F30C6}"/>
    <cellStyle name="Total 6 2 2 5" xfId="24545" xr:uid="{7E334502-8C34-4522-8735-F661CFDD2BB8}"/>
    <cellStyle name="Total 6 2 3" xfId="22695" xr:uid="{A7E3D16B-AC60-4204-B2E0-0CB9C15E5A95}"/>
    <cellStyle name="Total 6 2 3 2" xfId="25395" xr:uid="{D4071775-EA53-403B-936D-E71A678A7EDA}"/>
    <cellStyle name="Total 6 2 4" xfId="24076" xr:uid="{478BFD0C-4D36-4551-9EA5-5E9561AFB6B8}"/>
    <cellStyle name="Total 6 2 4 2" xfId="26271" xr:uid="{E532B60F-66F9-4758-9D5B-6BAF2DF0523D}"/>
    <cellStyle name="Total 6 2 5" xfId="21840" xr:uid="{C85DF426-E8F0-4BF0-9584-7C04AB23C40F}"/>
    <cellStyle name="Total 6 3" xfId="20913" xr:uid="{00000000-0005-0000-0000-000074530000}"/>
    <cellStyle name="Total 6 3 2" xfId="20963" xr:uid="{00000000-0005-0000-0000-000075530000}"/>
    <cellStyle name="Total 6 3 2 2" xfId="22699" xr:uid="{897E2388-545F-416A-80B0-2C3C5909381E}"/>
    <cellStyle name="Total 6 3 2 2 2" xfId="25399" xr:uid="{BBF81A8D-D78A-4CB5-929D-637C70614FE6}"/>
    <cellStyle name="Total 6 3 2 3" xfId="24080" xr:uid="{D7950D3C-C783-4C57-8C72-4B53DF9E2A81}"/>
    <cellStyle name="Total 6 3 2 3 2" xfId="26275" xr:uid="{8853DEF0-0196-48F3-A5E9-D42546D434E6}"/>
    <cellStyle name="Total 6 3 2 4" xfId="21844" xr:uid="{C3EFDE39-EEC5-4ED6-81AF-6AE5129E4132}"/>
    <cellStyle name="Total 6 3 2 5" xfId="24544" xr:uid="{99B86111-23F9-4CA7-8A69-67C2AA7E5EAD}"/>
    <cellStyle name="Total 6 3 3" xfId="22696" xr:uid="{655AAF80-60C4-4F07-B598-DBCD558D8FD6}"/>
    <cellStyle name="Total 6 3 3 2" xfId="25396" xr:uid="{89C3B489-5B2C-47E0-A782-0884EF8B6D12}"/>
    <cellStyle name="Total 6 3 4" xfId="24077" xr:uid="{D493E944-6684-482C-A91C-3B34F114E98C}"/>
    <cellStyle name="Total 6 3 4 2" xfId="26272" xr:uid="{6F6066EF-36D2-4104-BFC4-143022DE12C0}"/>
    <cellStyle name="Total 6 3 5" xfId="21841" xr:uid="{C1E74DE0-E572-4920-B6F2-3B4667BB5DBF}"/>
    <cellStyle name="Total 6 4" xfId="20965" xr:uid="{00000000-0005-0000-0000-000076530000}"/>
    <cellStyle name="Total 6 4 2" xfId="22701" xr:uid="{DCB4AC5F-B6BA-4D5D-84E5-67D0013441D4}"/>
    <cellStyle name="Total 6 4 2 2" xfId="25401" xr:uid="{E207722A-07EF-4735-8862-88746B5F1D26}"/>
    <cellStyle name="Total 6 4 3" xfId="24082" xr:uid="{48A22E3C-271D-4BE1-B8B9-B0E992F93B23}"/>
    <cellStyle name="Total 6 4 3 2" xfId="26277" xr:uid="{823A2701-299E-459E-9A2C-1F38FA07E2D4}"/>
    <cellStyle name="Total 6 4 4" xfId="21846" xr:uid="{EEF47D4C-42E6-436B-9B31-45C26B0065B9}"/>
    <cellStyle name="Total 6 4 5" xfId="24546" xr:uid="{9F73D7F8-3B37-4081-A5B0-B51EEAC59E9C}"/>
    <cellStyle name="Total 6 5" xfId="22694" xr:uid="{CBBA1BDF-6B22-4D59-9A82-1572A294C41E}"/>
    <cellStyle name="Total 6 5 2" xfId="25394" xr:uid="{2528C37D-31AC-4C94-8622-088AD82B031D}"/>
    <cellStyle name="Total 6 6" xfId="24075" xr:uid="{161E09BC-A0C8-4BA0-9E44-D77DE62B9133}"/>
    <cellStyle name="Total 6 6 2" xfId="26270" xr:uid="{04D47F66-F491-4502-97A0-C4C2DC4AC680}"/>
    <cellStyle name="Total 6 7" xfId="21839" xr:uid="{1880D166-100A-4179-ADC5-426003B61E5B}"/>
    <cellStyle name="Total 7" xfId="20914" xr:uid="{00000000-0005-0000-0000-000077530000}"/>
    <cellStyle name="Total 7 2" xfId="20962" xr:uid="{00000000-0005-0000-0000-000078530000}"/>
    <cellStyle name="Total 7 2 2" xfId="22698" xr:uid="{20CC317F-503D-4EEB-AFC0-584586779A2B}"/>
    <cellStyle name="Total 7 2 2 2" xfId="25398" xr:uid="{60F78F16-81F7-494A-84B7-205E29FB9756}"/>
    <cellStyle name="Total 7 2 3" xfId="24079" xr:uid="{18B2DC5D-0389-48B3-83AF-73795EED636A}"/>
    <cellStyle name="Total 7 2 3 2" xfId="26274" xr:uid="{510E231C-E22C-47B7-AE4C-4425583776AD}"/>
    <cellStyle name="Total 7 2 4" xfId="21843" xr:uid="{55EEA8AF-5457-40D3-B002-43075257470B}"/>
    <cellStyle name="Total 7 2 5" xfId="24543" xr:uid="{D16E8DF7-B03F-46DF-ABED-DA52ED6B2FDC}"/>
    <cellStyle name="Total 7 3" xfId="22697" xr:uid="{8B90EE6C-6477-4C87-BD40-0877E0366FFB}"/>
    <cellStyle name="Total 7 3 2" xfId="25397" xr:uid="{BDA88BA4-A49E-4D77-B109-A6A221FA09F4}"/>
    <cellStyle name="Total 7 4" xfId="24078" xr:uid="{7020C89A-3AFC-44C2-B570-3EA1A4DFF9F5}"/>
    <cellStyle name="Total 7 4 2" xfId="26273" xr:uid="{343C9B69-3AA3-43E9-9502-4410BB068A4A}"/>
    <cellStyle name="Total 7 5" xfId="21842" xr:uid="{F23D5432-8635-4B9D-A3CA-3C341192B16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2 2" xfId="23191" xr:uid="{A1685F80-D982-4075-8F9D-BE55AFE6E0F0}"/>
    <cellStyle name="Vertical 2 3" xfId="23223" xr:uid="{D61A3BEF-8BF5-4ECC-93E9-2C2694FA42E5}"/>
    <cellStyle name="Vertical 3" xfId="20922" xr:uid="{00000000-0005-0000-0000-000080530000}"/>
    <cellStyle name="Vertical 4" xfId="23190" xr:uid="{A94E46EA-59DA-467D-84C3-E3259A701283}"/>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0" zoomScaleNormal="80" workbookViewId="0">
      <pane xSplit="1" ySplit="7" topLeftCell="B8" activePane="bottomRight" state="frozen"/>
      <selection pane="topRight" activeCell="B1" sqref="B1"/>
      <selection pane="bottomLeft" activeCell="A8" sqref="A8"/>
      <selection pane="bottomRight" activeCell="C2" sqref="C2:C5"/>
    </sheetView>
  </sheetViews>
  <sheetFormatPr defaultRowHeight="14.5"/>
  <cols>
    <col min="1" max="1" width="10.1796875" style="2" customWidth="1"/>
    <col min="2" max="2" width="131.1796875" customWidth="1"/>
    <col min="3" max="3" width="39.453125" customWidth="1"/>
    <col min="7" max="7" width="25" customWidth="1"/>
  </cols>
  <sheetData>
    <row r="1" spans="1:3">
      <c r="A1" s="9"/>
      <c r="B1" s="141" t="s">
        <v>254</v>
      </c>
      <c r="C1" s="58"/>
    </row>
    <row r="2" spans="1:3" s="138" customFormat="1">
      <c r="A2" s="172">
        <v>1</v>
      </c>
      <c r="B2" s="139" t="s">
        <v>255</v>
      </c>
      <c r="C2" s="423" t="s">
        <v>740</v>
      </c>
    </row>
    <row r="3" spans="1:3" s="138" customFormat="1">
      <c r="A3" s="172">
        <v>2</v>
      </c>
      <c r="B3" s="140" t="s">
        <v>256</v>
      </c>
      <c r="C3" s="423" t="s">
        <v>741</v>
      </c>
    </row>
    <row r="4" spans="1:3" s="138" customFormat="1">
      <c r="A4" s="172">
        <v>3</v>
      </c>
      <c r="B4" s="140" t="s">
        <v>257</v>
      </c>
      <c r="C4" s="423" t="s">
        <v>742</v>
      </c>
    </row>
    <row r="5" spans="1:3" s="138" customFormat="1">
      <c r="A5" s="173">
        <v>4</v>
      </c>
      <c r="B5" s="143" t="s">
        <v>258</v>
      </c>
      <c r="C5" s="423" t="s">
        <v>743</v>
      </c>
    </row>
    <row r="6" spans="1:3" s="142" customFormat="1" ht="65.25" customHeight="1">
      <c r="A6" s="733" t="s">
        <v>372</v>
      </c>
      <c r="B6" s="734"/>
      <c r="C6" s="734"/>
    </row>
    <row r="7" spans="1:3">
      <c r="A7" s="256" t="s">
        <v>327</v>
      </c>
      <c r="B7" s="257" t="s">
        <v>259</v>
      </c>
    </row>
    <row r="8" spans="1:3">
      <c r="A8" s="258">
        <v>1</v>
      </c>
      <c r="B8" s="254" t="s">
        <v>224</v>
      </c>
    </row>
    <row r="9" spans="1:3">
      <c r="A9" s="258">
        <v>2</v>
      </c>
      <c r="B9" s="254" t="s">
        <v>260</v>
      </c>
    </row>
    <row r="10" spans="1:3">
      <c r="A10" s="258">
        <v>3</v>
      </c>
      <c r="B10" s="254" t="s">
        <v>261</v>
      </c>
    </row>
    <row r="11" spans="1:3">
      <c r="A11" s="258">
        <v>4</v>
      </c>
      <c r="B11" s="254" t="s">
        <v>262</v>
      </c>
      <c r="C11" s="137"/>
    </row>
    <row r="12" spans="1:3">
      <c r="A12" s="258">
        <v>5</v>
      </c>
      <c r="B12" s="254" t="s">
        <v>188</v>
      </c>
    </row>
    <row r="13" spans="1:3">
      <c r="A13" s="258">
        <v>6</v>
      </c>
      <c r="B13" s="259" t="s">
        <v>150</v>
      </c>
    </row>
    <row r="14" spans="1:3">
      <c r="A14" s="258">
        <v>7</v>
      </c>
      <c r="B14" s="254" t="s">
        <v>263</v>
      </c>
    </row>
    <row r="15" spans="1:3">
      <c r="A15" s="258">
        <v>8</v>
      </c>
      <c r="B15" s="254" t="s">
        <v>266</v>
      </c>
    </row>
    <row r="16" spans="1:3">
      <c r="A16" s="258">
        <v>9</v>
      </c>
      <c r="B16" s="254" t="s">
        <v>89</v>
      </c>
    </row>
    <row r="17" spans="1:2">
      <c r="A17" s="260" t="s">
        <v>418</v>
      </c>
      <c r="B17" s="254" t="s">
        <v>398</v>
      </c>
    </row>
    <row r="18" spans="1:2">
      <c r="A18" s="258">
        <v>10</v>
      </c>
      <c r="B18" s="254" t="s">
        <v>269</v>
      </c>
    </row>
    <row r="19" spans="1:2">
      <c r="A19" s="258">
        <v>11</v>
      </c>
      <c r="B19" s="259" t="s">
        <v>250</v>
      </c>
    </row>
    <row r="20" spans="1:2">
      <c r="A20" s="258">
        <v>12</v>
      </c>
      <c r="B20" s="259" t="s">
        <v>247</v>
      </c>
    </row>
    <row r="21" spans="1:2">
      <c r="A21" s="258">
        <v>13</v>
      </c>
      <c r="B21" s="261" t="s">
        <v>363</v>
      </c>
    </row>
    <row r="22" spans="1:2">
      <c r="A22" s="258">
        <v>14</v>
      </c>
      <c r="B22" s="262" t="s">
        <v>392</v>
      </c>
    </row>
    <row r="23" spans="1:2">
      <c r="A23" s="263">
        <v>15</v>
      </c>
      <c r="B23" s="259" t="s">
        <v>78</v>
      </c>
    </row>
    <row r="24" spans="1:2">
      <c r="A24" s="263">
        <v>15.1</v>
      </c>
      <c r="B24" s="254" t="s">
        <v>427</v>
      </c>
    </row>
    <row r="25" spans="1:2">
      <c r="A25" s="263">
        <v>16</v>
      </c>
      <c r="B25" s="254" t="s">
        <v>495</v>
      </c>
    </row>
    <row r="26" spans="1:2">
      <c r="A26" s="263">
        <v>17</v>
      </c>
      <c r="B26" s="254" t="s">
        <v>704</v>
      </c>
    </row>
    <row r="27" spans="1:2">
      <c r="A27" s="263">
        <v>18</v>
      </c>
      <c r="B27" s="254" t="s">
        <v>713</v>
      </c>
    </row>
    <row r="28" spans="1:2">
      <c r="A28" s="263">
        <v>19</v>
      </c>
      <c r="B28" s="254" t="s">
        <v>714</v>
      </c>
    </row>
    <row r="29" spans="1:2">
      <c r="A29" s="263">
        <v>20</v>
      </c>
      <c r="B29" s="262" t="s">
        <v>590</v>
      </c>
    </row>
    <row r="30" spans="1:2">
      <c r="A30" s="263">
        <v>21</v>
      </c>
      <c r="B30" s="254" t="s">
        <v>608</v>
      </c>
    </row>
    <row r="31" spans="1:2" ht="26">
      <c r="A31" s="263">
        <v>22</v>
      </c>
      <c r="B31" s="399" t="s">
        <v>625</v>
      </c>
    </row>
    <row r="32" spans="1:2" ht="26">
      <c r="A32" s="263">
        <v>23</v>
      </c>
      <c r="B32" s="399" t="s">
        <v>705</v>
      </c>
    </row>
    <row r="33" spans="1:2">
      <c r="A33" s="263">
        <v>24</v>
      </c>
      <c r="B33" s="254" t="s">
        <v>706</v>
      </c>
    </row>
    <row r="34" spans="1:2">
      <c r="A34" s="263">
        <v>25</v>
      </c>
      <c r="B34" s="254" t="s">
        <v>707</v>
      </c>
    </row>
    <row r="35" spans="1:2">
      <c r="A35" s="258">
        <v>26</v>
      </c>
      <c r="B35" s="262" t="s">
        <v>739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0" zoomScaleNormal="80" workbookViewId="0">
      <pane xSplit="1" ySplit="5" topLeftCell="B6" activePane="bottomRight" state="frozen"/>
      <selection pane="topRight" activeCell="B1" sqref="B1"/>
      <selection pane="bottomLeft" activeCell="A5" sqref="A5"/>
      <selection pane="bottomRight" activeCell="B22" sqref="B22"/>
    </sheetView>
  </sheetViews>
  <sheetFormatPr defaultRowHeight="14.5"/>
  <cols>
    <col min="1" max="1" width="9.54296875" style="5" bestFit="1" customWidth="1"/>
    <col min="2" max="2" width="106.08984375" style="2" customWidth="1"/>
    <col min="3" max="3" width="18.453125" style="2" customWidth="1"/>
  </cols>
  <sheetData>
    <row r="1" spans="1:6">
      <c r="A1" s="15" t="s">
        <v>189</v>
      </c>
      <c r="B1" s="14" t="str">
        <f>Info!C2</f>
        <v>სს " პაშა ბანკი საქართველო"</v>
      </c>
      <c r="D1" s="2"/>
      <c r="E1" s="2"/>
      <c r="F1" s="2"/>
    </row>
    <row r="2" spans="1:6" s="19" customFormat="1" ht="15.75" customHeight="1">
      <c r="A2" s="19" t="s">
        <v>190</v>
      </c>
      <c r="B2" s="699">
        <f>'1. key ratios'!B2</f>
        <v>44561</v>
      </c>
    </row>
    <row r="3" spans="1:6" s="19" customFormat="1" ht="15.75" customHeight="1"/>
    <row r="4" spans="1:6" ht="15" thickBot="1">
      <c r="A4" s="5" t="s">
        <v>336</v>
      </c>
      <c r="B4" s="28" t="s">
        <v>89</v>
      </c>
    </row>
    <row r="5" spans="1:6">
      <c r="A5" s="90" t="s">
        <v>27</v>
      </c>
      <c r="B5" s="91"/>
      <c r="C5" s="92" t="s">
        <v>28</v>
      </c>
    </row>
    <row r="6" spans="1:6">
      <c r="A6" s="93">
        <v>1</v>
      </c>
      <c r="B6" s="47" t="s">
        <v>29</v>
      </c>
      <c r="C6" s="179">
        <f>SUM(C7:C11)</f>
        <v>69864404.319999993</v>
      </c>
    </row>
    <row r="7" spans="1:6">
      <c r="A7" s="93">
        <v>2</v>
      </c>
      <c r="B7" s="44" t="s">
        <v>30</v>
      </c>
      <c r="C7" s="498">
        <v>103000000</v>
      </c>
    </row>
    <row r="8" spans="1:6" ht="26">
      <c r="A8" s="93">
        <v>3</v>
      </c>
      <c r="B8" s="38" t="s">
        <v>31</v>
      </c>
      <c r="C8" s="498"/>
    </row>
    <row r="9" spans="1:6">
      <c r="A9" s="93">
        <v>4</v>
      </c>
      <c r="B9" s="38" t="s">
        <v>32</v>
      </c>
      <c r="C9" s="498"/>
    </row>
    <row r="10" spans="1:6">
      <c r="A10" s="93">
        <v>5</v>
      </c>
      <c r="B10" s="38" t="s">
        <v>33</v>
      </c>
      <c r="C10" s="498"/>
    </row>
    <row r="11" spans="1:6">
      <c r="A11" s="93">
        <v>6</v>
      </c>
      <c r="B11" s="45" t="s">
        <v>34</v>
      </c>
      <c r="C11" s="498">
        <v>-33135595.68</v>
      </c>
    </row>
    <row r="12" spans="1:6" s="4" customFormat="1">
      <c r="A12" s="93">
        <v>7</v>
      </c>
      <c r="B12" s="47" t="s">
        <v>35</v>
      </c>
      <c r="C12" s="180">
        <f>SUM(C13:C27)</f>
        <v>4862986.08</v>
      </c>
    </row>
    <row r="13" spans="1:6" s="4" customFormat="1">
      <c r="A13" s="93">
        <v>8</v>
      </c>
      <c r="B13" s="46" t="s">
        <v>36</v>
      </c>
      <c r="C13" s="497"/>
    </row>
    <row r="14" spans="1:6" s="4" customFormat="1" ht="39">
      <c r="A14" s="93">
        <v>9</v>
      </c>
      <c r="B14" s="39" t="s">
        <v>37</v>
      </c>
      <c r="C14" s="497"/>
    </row>
    <row r="15" spans="1:6" s="4" customFormat="1">
      <c r="A15" s="93">
        <v>10</v>
      </c>
      <c r="B15" s="40" t="s">
        <v>38</v>
      </c>
      <c r="C15" s="497">
        <v>4862986.08</v>
      </c>
    </row>
    <row r="16" spans="1:6" s="4" customFormat="1">
      <c r="A16" s="93">
        <v>11</v>
      </c>
      <c r="B16" s="41" t="s">
        <v>39</v>
      </c>
      <c r="C16" s="497"/>
    </row>
    <row r="17" spans="1:3" s="4" customFormat="1">
      <c r="A17" s="93">
        <v>12</v>
      </c>
      <c r="B17" s="40" t="s">
        <v>40</v>
      </c>
      <c r="C17" s="497"/>
    </row>
    <row r="18" spans="1:3" s="4" customFormat="1">
      <c r="A18" s="93">
        <v>13</v>
      </c>
      <c r="B18" s="40" t="s">
        <v>41</v>
      </c>
      <c r="C18" s="497"/>
    </row>
    <row r="19" spans="1:3" s="4" customFormat="1">
      <c r="A19" s="93">
        <v>14</v>
      </c>
      <c r="B19" s="40" t="s">
        <v>42</v>
      </c>
      <c r="C19" s="497"/>
    </row>
    <row r="20" spans="1:3" s="4" customFormat="1" ht="26">
      <c r="A20" s="93">
        <v>15</v>
      </c>
      <c r="B20" s="40" t="s">
        <v>43</v>
      </c>
      <c r="C20" s="497"/>
    </row>
    <row r="21" spans="1:3" s="4" customFormat="1" ht="26">
      <c r="A21" s="93">
        <v>16</v>
      </c>
      <c r="B21" s="39" t="s">
        <v>44</v>
      </c>
      <c r="C21" s="497"/>
    </row>
    <row r="22" spans="1:3" s="4" customFormat="1">
      <c r="A22" s="93">
        <v>17</v>
      </c>
      <c r="B22" s="94" t="s">
        <v>45</v>
      </c>
      <c r="C22" s="497"/>
    </row>
    <row r="23" spans="1:3" s="4" customFormat="1" ht="26">
      <c r="A23" s="93">
        <v>18</v>
      </c>
      <c r="B23" s="39" t="s">
        <v>46</v>
      </c>
      <c r="C23" s="497"/>
    </row>
    <row r="24" spans="1:3" s="4" customFormat="1" ht="26">
      <c r="A24" s="93">
        <v>19</v>
      </c>
      <c r="B24" s="39" t="s">
        <v>47</v>
      </c>
      <c r="C24" s="497"/>
    </row>
    <row r="25" spans="1:3" s="4" customFormat="1" ht="26">
      <c r="A25" s="93">
        <v>20</v>
      </c>
      <c r="B25" s="42" t="s">
        <v>48</v>
      </c>
      <c r="C25" s="497"/>
    </row>
    <row r="26" spans="1:3" s="4" customFormat="1" ht="26">
      <c r="A26" s="93">
        <v>21</v>
      </c>
      <c r="B26" s="42" t="s">
        <v>49</v>
      </c>
      <c r="C26" s="497"/>
    </row>
    <row r="27" spans="1:3" s="4" customFormat="1" ht="26">
      <c r="A27" s="93">
        <v>22</v>
      </c>
      <c r="B27" s="42" t="s">
        <v>50</v>
      </c>
      <c r="C27" s="497"/>
    </row>
    <row r="28" spans="1:3" s="4" customFormat="1">
      <c r="A28" s="93">
        <v>23</v>
      </c>
      <c r="B28" s="48" t="s">
        <v>24</v>
      </c>
      <c r="C28" s="180">
        <f>C6-C12</f>
        <v>65001418.239999995</v>
      </c>
    </row>
    <row r="29" spans="1:3" s="4" customFormat="1">
      <c r="A29" s="95"/>
      <c r="B29" s="43"/>
      <c r="C29" s="181"/>
    </row>
    <row r="30" spans="1:3" s="4" customFormat="1">
      <c r="A30" s="95">
        <v>24</v>
      </c>
      <c r="B30" s="48" t="s">
        <v>51</v>
      </c>
      <c r="C30" s="180">
        <f>C31+C34</f>
        <v>0</v>
      </c>
    </row>
    <row r="31" spans="1:3" s="4" customFormat="1">
      <c r="A31" s="95">
        <v>25</v>
      </c>
      <c r="B31" s="38" t="s">
        <v>52</v>
      </c>
      <c r="C31" s="182">
        <f>C32+C33</f>
        <v>0</v>
      </c>
    </row>
    <row r="32" spans="1:3" s="4" customFormat="1">
      <c r="A32" s="95">
        <v>26</v>
      </c>
      <c r="B32" s="135" t="s">
        <v>53</v>
      </c>
      <c r="C32" s="181"/>
    </row>
    <row r="33" spans="1:3" s="4" customFormat="1">
      <c r="A33" s="95">
        <v>27</v>
      </c>
      <c r="B33" s="135" t="s">
        <v>54</v>
      </c>
      <c r="C33" s="181"/>
    </row>
    <row r="34" spans="1:3" s="4" customFormat="1">
      <c r="A34" s="95">
        <v>28</v>
      </c>
      <c r="B34" s="38" t="s">
        <v>55</v>
      </c>
      <c r="C34" s="181"/>
    </row>
    <row r="35" spans="1:3" s="4" customFormat="1">
      <c r="A35" s="95">
        <v>29</v>
      </c>
      <c r="B35" s="48" t="s">
        <v>56</v>
      </c>
      <c r="C35" s="180">
        <f>SUM(C36:C40)</f>
        <v>0</v>
      </c>
    </row>
    <row r="36" spans="1:3" s="4" customFormat="1">
      <c r="A36" s="95">
        <v>30</v>
      </c>
      <c r="B36" s="39" t="s">
        <v>57</v>
      </c>
      <c r="C36" s="181"/>
    </row>
    <row r="37" spans="1:3" s="4" customFormat="1">
      <c r="A37" s="95">
        <v>31</v>
      </c>
      <c r="B37" s="40" t="s">
        <v>58</v>
      </c>
      <c r="C37" s="181"/>
    </row>
    <row r="38" spans="1:3" s="4" customFormat="1" ht="26">
      <c r="A38" s="95">
        <v>32</v>
      </c>
      <c r="B38" s="39" t="s">
        <v>59</v>
      </c>
      <c r="C38" s="181"/>
    </row>
    <row r="39" spans="1:3" s="4" customFormat="1" ht="26">
      <c r="A39" s="95">
        <v>33</v>
      </c>
      <c r="B39" s="39" t="s">
        <v>47</v>
      </c>
      <c r="C39" s="181"/>
    </row>
    <row r="40" spans="1:3" s="4" customFormat="1" ht="26">
      <c r="A40" s="95">
        <v>34</v>
      </c>
      <c r="B40" s="42" t="s">
        <v>60</v>
      </c>
      <c r="C40" s="181"/>
    </row>
    <row r="41" spans="1:3" s="4" customFormat="1">
      <c r="A41" s="95">
        <v>35</v>
      </c>
      <c r="B41" s="48" t="s">
        <v>25</v>
      </c>
      <c r="C41" s="180">
        <f>C30-C35</f>
        <v>0</v>
      </c>
    </row>
    <row r="42" spans="1:3" s="4" customFormat="1">
      <c r="A42" s="95"/>
      <c r="B42" s="43"/>
      <c r="C42" s="181"/>
    </row>
    <row r="43" spans="1:3" s="4" customFormat="1">
      <c r="A43" s="95">
        <v>36</v>
      </c>
      <c r="B43" s="49" t="s">
        <v>61</v>
      </c>
      <c r="C43" s="180">
        <f>SUM(C44:C46)</f>
        <v>23847589.4208</v>
      </c>
    </row>
    <row r="44" spans="1:3" s="4" customFormat="1">
      <c r="A44" s="95">
        <v>37</v>
      </c>
      <c r="B44" s="38" t="s">
        <v>62</v>
      </c>
      <c r="C44" s="497">
        <v>18592385.542199999</v>
      </c>
    </row>
    <row r="45" spans="1:3" s="4" customFormat="1">
      <c r="A45" s="95">
        <v>38</v>
      </c>
      <c r="B45" s="38" t="s">
        <v>63</v>
      </c>
      <c r="C45" s="497"/>
    </row>
    <row r="46" spans="1:3" s="4" customFormat="1">
      <c r="A46" s="95">
        <v>39</v>
      </c>
      <c r="B46" s="38" t="s">
        <v>64</v>
      </c>
      <c r="C46" s="497">
        <v>5255203.8786000004</v>
      </c>
    </row>
    <row r="47" spans="1:3" s="4" customFormat="1">
      <c r="A47" s="95">
        <v>40</v>
      </c>
      <c r="B47" s="49" t="s">
        <v>65</v>
      </c>
      <c r="C47" s="180">
        <f>SUM(C48:C51)</f>
        <v>0</v>
      </c>
    </row>
    <row r="48" spans="1:3" s="4" customFormat="1">
      <c r="A48" s="95">
        <v>41</v>
      </c>
      <c r="B48" s="39" t="s">
        <v>66</v>
      </c>
      <c r="C48" s="181"/>
    </row>
    <row r="49" spans="1:3" s="4" customFormat="1">
      <c r="A49" s="95">
        <v>42</v>
      </c>
      <c r="B49" s="40" t="s">
        <v>67</v>
      </c>
      <c r="C49" s="181"/>
    </row>
    <row r="50" spans="1:3" s="4" customFormat="1" ht="26">
      <c r="A50" s="95">
        <v>43</v>
      </c>
      <c r="B50" s="39" t="s">
        <v>68</v>
      </c>
      <c r="C50" s="181"/>
    </row>
    <row r="51" spans="1:3" s="4" customFormat="1" ht="26">
      <c r="A51" s="95">
        <v>44</v>
      </c>
      <c r="B51" s="39" t="s">
        <v>47</v>
      </c>
      <c r="C51" s="181"/>
    </row>
    <row r="52" spans="1:3" s="4" customFormat="1" ht="15" thickBot="1">
      <c r="A52" s="96">
        <v>45</v>
      </c>
      <c r="B52" s="97" t="s">
        <v>26</v>
      </c>
      <c r="C52" s="183">
        <f>C43-C47</f>
        <v>23847589.4208</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headerFooter>
    <oddFooter>&amp;C_x000D_&amp;1#&amp;"Calibri"&amp;10&amp;K000000 C1 - FOR INTERNAL USE ONLY</oddFooter>
  </headerFooter>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zoomScale="80" zoomScaleNormal="80" workbookViewId="0">
      <selection activeCell="C15" sqref="C15:C17"/>
    </sheetView>
  </sheetViews>
  <sheetFormatPr defaultColWidth="9.1796875" defaultRowHeight="13"/>
  <cols>
    <col min="1" max="1" width="10.81640625" style="225" bestFit="1" customWidth="1"/>
    <col min="2" max="2" width="59" style="225" customWidth="1"/>
    <col min="3" max="3" width="16.81640625" style="225" bestFit="1" customWidth="1"/>
    <col min="4" max="4" width="22.1796875" style="225" customWidth="1"/>
    <col min="5" max="16384" width="9.1796875" style="225"/>
  </cols>
  <sheetData>
    <row r="1" spans="1:4" ht="13.5">
      <c r="A1" s="15" t="s">
        <v>189</v>
      </c>
      <c r="B1" s="14" t="str">
        <f>Info!C2</f>
        <v>სს " პაშა ბანკი საქართველო"</v>
      </c>
    </row>
    <row r="2" spans="1:4" s="19" customFormat="1" ht="15.75" customHeight="1">
      <c r="A2" s="19" t="s">
        <v>190</v>
      </c>
      <c r="B2" s="699">
        <f>'1. key ratios'!B2</f>
        <v>44561</v>
      </c>
    </row>
    <row r="3" spans="1:4" s="19" customFormat="1" ht="15.75" customHeight="1"/>
    <row r="4" spans="1:4" ht="13.5" thickBot="1">
      <c r="A4" s="226" t="s">
        <v>397</v>
      </c>
      <c r="B4" s="248" t="s">
        <v>398</v>
      </c>
    </row>
    <row r="5" spans="1:4" s="249" customFormat="1">
      <c r="A5" s="753" t="s">
        <v>399</v>
      </c>
      <c r="B5" s="754"/>
      <c r="C5" s="238" t="s">
        <v>400</v>
      </c>
      <c r="D5" s="239" t="s">
        <v>401</v>
      </c>
    </row>
    <row r="6" spans="1:4" s="250" customFormat="1">
      <c r="A6" s="240">
        <v>1</v>
      </c>
      <c r="B6" s="241" t="s">
        <v>402</v>
      </c>
      <c r="C6" s="241"/>
      <c r="D6" s="242"/>
    </row>
    <row r="7" spans="1:4" s="250" customFormat="1">
      <c r="A7" s="243" t="s">
        <v>403</v>
      </c>
      <c r="B7" s="244" t="s">
        <v>404</v>
      </c>
      <c r="C7" s="289">
        <v>4.4999999999999998E-2</v>
      </c>
      <c r="D7" s="496">
        <f>C7*'5. RWA'!$C$13</f>
        <v>21401601.214280535</v>
      </c>
    </row>
    <row r="8" spans="1:4" s="250" customFormat="1">
      <c r="A8" s="243" t="s">
        <v>405</v>
      </c>
      <c r="B8" s="244" t="s">
        <v>406</v>
      </c>
      <c r="C8" s="290">
        <v>0.06</v>
      </c>
      <c r="D8" s="496">
        <f>C8*'5. RWA'!$C$13</f>
        <v>28535468.285707377</v>
      </c>
    </row>
    <row r="9" spans="1:4" s="250" customFormat="1">
      <c r="A9" s="243" t="s">
        <v>407</v>
      </c>
      <c r="B9" s="244" t="s">
        <v>408</v>
      </c>
      <c r="C9" s="290">
        <v>0.08</v>
      </c>
      <c r="D9" s="496">
        <f>C9*'5. RWA'!$C$13</f>
        <v>38047291.047609843</v>
      </c>
    </row>
    <row r="10" spans="1:4" s="250" customFormat="1">
      <c r="A10" s="240" t="s">
        <v>409</v>
      </c>
      <c r="B10" s="241" t="s">
        <v>410</v>
      </c>
      <c r="C10" s="291"/>
      <c r="D10" s="495"/>
    </row>
    <row r="11" spans="1:4" s="251" customFormat="1">
      <c r="A11" s="245" t="s">
        <v>411</v>
      </c>
      <c r="B11" s="246" t="s">
        <v>473</v>
      </c>
      <c r="C11" s="292">
        <v>0</v>
      </c>
      <c r="D11" s="494">
        <f>C11*'5. RWA'!$C$13</f>
        <v>0</v>
      </c>
    </row>
    <row r="12" spans="1:4" s="251" customFormat="1">
      <c r="A12" s="245" t="s">
        <v>412</v>
      </c>
      <c r="B12" s="246" t="s">
        <v>413</v>
      </c>
      <c r="C12" s="292">
        <v>0</v>
      </c>
      <c r="D12" s="494">
        <f>C12*'5. RWA'!$C$13</f>
        <v>0</v>
      </c>
    </row>
    <row r="13" spans="1:4" s="251" customFormat="1">
      <c r="A13" s="245" t="s">
        <v>414</v>
      </c>
      <c r="B13" s="246" t="s">
        <v>415</v>
      </c>
      <c r="C13" s="292"/>
      <c r="D13" s="494">
        <f>C13*'5. RWA'!$C$13</f>
        <v>0</v>
      </c>
    </row>
    <row r="14" spans="1:4" s="250" customFormat="1">
      <c r="A14" s="240" t="s">
        <v>416</v>
      </c>
      <c r="B14" s="241" t="s">
        <v>471</v>
      </c>
      <c r="C14" s="293"/>
      <c r="D14" s="495"/>
    </row>
    <row r="15" spans="1:4" s="250" customFormat="1">
      <c r="A15" s="255" t="s">
        <v>419</v>
      </c>
      <c r="B15" s="246" t="s">
        <v>472</v>
      </c>
      <c r="C15" s="647">
        <v>2.3285335355949052E-2</v>
      </c>
      <c r="D15" s="494">
        <f>C15*'5. RWA'!$C$13</f>
        <v>11074299.142862415</v>
      </c>
    </row>
    <row r="16" spans="1:4" s="250" customFormat="1">
      <c r="A16" s="255" t="s">
        <v>420</v>
      </c>
      <c r="B16" s="246" t="s">
        <v>422</v>
      </c>
      <c r="C16" s="647">
        <v>3.1073373432877596E-2</v>
      </c>
      <c r="D16" s="494">
        <f>C16*'5. RWA'!$C$13</f>
        <v>14778221.035397016</v>
      </c>
    </row>
    <row r="17" spans="1:6" s="250" customFormat="1">
      <c r="A17" s="255" t="s">
        <v>421</v>
      </c>
      <c r="B17" s="246" t="s">
        <v>469</v>
      </c>
      <c r="C17" s="647">
        <v>7.0790282033993665E-2</v>
      </c>
      <c r="D17" s="494">
        <f>C17*'5. RWA'!$C$13</f>
        <v>33667230.798621789</v>
      </c>
    </row>
    <row r="18" spans="1:6" s="249" customFormat="1">
      <c r="A18" s="755" t="s">
        <v>470</v>
      </c>
      <c r="B18" s="756"/>
      <c r="C18" s="294" t="s">
        <v>400</v>
      </c>
      <c r="D18" s="493" t="s">
        <v>401</v>
      </c>
    </row>
    <row r="19" spans="1:6" s="250" customFormat="1">
      <c r="A19" s="247">
        <v>4</v>
      </c>
      <c r="B19" s="246" t="s">
        <v>24</v>
      </c>
      <c r="C19" s="292">
        <f>C7+C11+C12+C13+C15</f>
        <v>6.8285335355949051E-2</v>
      </c>
      <c r="D19" s="496">
        <f>C19*'5. RWA'!$C$13</f>
        <v>32475900.357142951</v>
      </c>
    </row>
    <row r="20" spans="1:6" s="250" customFormat="1">
      <c r="A20" s="247">
        <v>5</v>
      </c>
      <c r="B20" s="246" t="s">
        <v>90</v>
      </c>
      <c r="C20" s="292">
        <f>C8+C11+C12+C13+C16</f>
        <v>9.1073373432877594E-2</v>
      </c>
      <c r="D20" s="496">
        <f>C20*'5. RWA'!$C$13</f>
        <v>43313689.321104392</v>
      </c>
    </row>
    <row r="21" spans="1:6" s="250" customFormat="1" ht="13.5" thickBot="1">
      <c r="A21" s="252" t="s">
        <v>417</v>
      </c>
      <c r="B21" s="253" t="s">
        <v>89</v>
      </c>
      <c r="C21" s="295">
        <f>C9+C11+C12+C13+C17</f>
        <v>0.15079028203399367</v>
      </c>
      <c r="D21" s="675">
        <f>C21*'5. RWA'!$C$13</f>
        <v>71714521.846231624</v>
      </c>
    </row>
    <row r="22" spans="1:6">
      <c r="F22" s="226"/>
    </row>
    <row r="23" spans="1:6" ht="65">
      <c r="B23" s="21"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80" zoomScaleNormal="80" workbookViewId="0">
      <pane xSplit="1" ySplit="5" topLeftCell="B15" activePane="bottomRight" state="frozen"/>
      <selection pane="topRight" activeCell="B1" sqref="B1"/>
      <selection pane="bottomLeft" activeCell="A5" sqref="A5"/>
      <selection pane="bottomRight" activeCell="C6" sqref="C6:C45"/>
    </sheetView>
  </sheetViews>
  <sheetFormatPr defaultRowHeight="14.5"/>
  <cols>
    <col min="1" max="1" width="10.81640625" style="35" customWidth="1"/>
    <col min="2" max="2" width="75.1796875" style="35" customWidth="1"/>
    <col min="3" max="3" width="32.81640625" style="35" customWidth="1"/>
    <col min="4" max="4" width="21.90625" style="35" customWidth="1"/>
    <col min="5" max="5" width="9.453125" customWidth="1"/>
  </cols>
  <sheetData>
    <row r="1" spans="1:6">
      <c r="A1" s="15" t="s">
        <v>189</v>
      </c>
      <c r="B1" s="17" t="str">
        <f>Info!C2</f>
        <v>სს " პაშა ბანკი საქართველო"</v>
      </c>
      <c r="E1" s="2"/>
      <c r="F1" s="2"/>
    </row>
    <row r="2" spans="1:6" s="19" customFormat="1" ht="15.75" customHeight="1">
      <c r="A2" s="19" t="s">
        <v>190</v>
      </c>
      <c r="B2" s="699">
        <f>'1. key ratios'!B2</f>
        <v>44561</v>
      </c>
    </row>
    <row r="3" spans="1:6" s="19" customFormat="1" ht="15.75" customHeight="1">
      <c r="A3" s="24"/>
    </row>
    <row r="4" spans="1:6" s="19" customFormat="1" ht="15.75" customHeight="1" thickBot="1">
      <c r="A4" s="19" t="s">
        <v>337</v>
      </c>
      <c r="B4" s="156" t="s">
        <v>269</v>
      </c>
      <c r="D4" s="158" t="s">
        <v>94</v>
      </c>
    </row>
    <row r="5" spans="1:6" ht="65">
      <c r="A5" s="109" t="s">
        <v>27</v>
      </c>
      <c r="B5" s="110" t="s">
        <v>232</v>
      </c>
      <c r="C5" s="111" t="s">
        <v>237</v>
      </c>
      <c r="D5" s="157" t="s">
        <v>270</v>
      </c>
    </row>
    <row r="6" spans="1:6">
      <c r="A6" s="98">
        <v>1</v>
      </c>
      <c r="B6" s="50" t="s">
        <v>155</v>
      </c>
      <c r="C6" s="184">
        <v>4747280.0243999995</v>
      </c>
      <c r="D6" s="99"/>
      <c r="E6" s="7"/>
    </row>
    <row r="7" spans="1:6">
      <c r="A7" s="98">
        <v>2</v>
      </c>
      <c r="B7" s="51" t="s">
        <v>156</v>
      </c>
      <c r="C7" s="185">
        <v>47731213.438999996</v>
      </c>
      <c r="D7" s="100"/>
      <c r="E7" s="7"/>
    </row>
    <row r="8" spans="1:6">
      <c r="A8" s="98">
        <v>3</v>
      </c>
      <c r="B8" s="51" t="s">
        <v>157</v>
      </c>
      <c r="C8" s="185">
        <v>40564765.612899996</v>
      </c>
      <c r="D8" s="100"/>
      <c r="E8" s="7"/>
    </row>
    <row r="9" spans="1:6">
      <c r="A9" s="98">
        <v>4</v>
      </c>
      <c r="B9" s="51" t="s">
        <v>186</v>
      </c>
      <c r="C9" s="185"/>
      <c r="D9" s="100"/>
      <c r="E9" s="7"/>
    </row>
    <row r="10" spans="1:6">
      <c r="A10" s="98">
        <v>5</v>
      </c>
      <c r="B10" s="51" t="s">
        <v>158</v>
      </c>
      <c r="C10" s="185">
        <v>40672995.248099998</v>
      </c>
      <c r="D10" s="100"/>
      <c r="E10" s="7"/>
    </row>
    <row r="11" spans="1:6">
      <c r="A11" s="98">
        <v>6.1</v>
      </c>
      <c r="B11" s="51" t="s">
        <v>159</v>
      </c>
      <c r="C11" s="186">
        <v>306516388.9382</v>
      </c>
      <c r="D11" s="101"/>
      <c r="E11" s="8"/>
    </row>
    <row r="12" spans="1:6">
      <c r="A12" s="98">
        <v>6.2</v>
      </c>
      <c r="B12" s="52" t="s">
        <v>160</v>
      </c>
      <c r="C12" s="186">
        <v>-20584152.141400002</v>
      </c>
      <c r="D12" s="101"/>
      <c r="E12" s="8"/>
    </row>
    <row r="13" spans="1:6">
      <c r="A13" s="98" t="s">
        <v>370</v>
      </c>
      <c r="B13" s="53" t="s">
        <v>371</v>
      </c>
      <c r="C13" s="186">
        <v>4754716.3186260005</v>
      </c>
      <c r="D13" s="101"/>
      <c r="E13" s="8"/>
    </row>
    <row r="14" spans="1:6">
      <c r="A14" s="98" t="s">
        <v>493</v>
      </c>
      <c r="B14" s="53" t="s">
        <v>482</v>
      </c>
      <c r="C14" s="186"/>
      <c r="D14" s="101"/>
      <c r="E14" s="8"/>
    </row>
    <row r="15" spans="1:6">
      <c r="A15" s="98">
        <v>6</v>
      </c>
      <c r="B15" s="51" t="s">
        <v>161</v>
      </c>
      <c r="C15" s="624">
        <f>C11+C12</f>
        <v>285932236.79680002</v>
      </c>
      <c r="D15" s="101"/>
      <c r="E15" s="7"/>
    </row>
    <row r="16" spans="1:6">
      <c r="A16" s="98">
        <v>7</v>
      </c>
      <c r="B16" s="51" t="s">
        <v>162</v>
      </c>
      <c r="C16" s="185">
        <v>2666252.2956999997</v>
      </c>
      <c r="D16" s="100"/>
      <c r="E16" s="7"/>
    </row>
    <row r="17" spans="1:5">
      <c r="A17" s="98">
        <v>8</v>
      </c>
      <c r="B17" s="51" t="s">
        <v>163</v>
      </c>
      <c r="C17" s="185">
        <v>232301</v>
      </c>
      <c r="D17" s="100"/>
      <c r="E17" s="7"/>
    </row>
    <row r="18" spans="1:5">
      <c r="A18" s="98">
        <v>9</v>
      </c>
      <c r="B18" s="51" t="s">
        <v>164</v>
      </c>
      <c r="C18" s="185"/>
      <c r="D18" s="100"/>
      <c r="E18" s="7"/>
    </row>
    <row r="19" spans="1:5" s="606" customFormat="1">
      <c r="A19" s="98">
        <v>9.1</v>
      </c>
      <c r="B19" s="492" t="s">
        <v>246</v>
      </c>
      <c r="C19" s="622"/>
      <c r="D19" s="605"/>
      <c r="E19" s="587"/>
    </row>
    <row r="20" spans="1:5" s="606" customFormat="1">
      <c r="A20" s="98">
        <v>9.1999999999999993</v>
      </c>
      <c r="B20" s="492" t="s">
        <v>236</v>
      </c>
      <c r="C20" s="622"/>
      <c r="D20" s="605"/>
      <c r="E20" s="587"/>
    </row>
    <row r="21" spans="1:5" s="606" customFormat="1">
      <c r="A21" s="98">
        <v>9.3000000000000007</v>
      </c>
      <c r="B21" s="492" t="s">
        <v>235</v>
      </c>
      <c r="C21" s="622"/>
      <c r="D21" s="605"/>
      <c r="E21" s="587"/>
    </row>
    <row r="22" spans="1:5">
      <c r="A22" s="98">
        <v>10</v>
      </c>
      <c r="B22" s="51" t="s">
        <v>165</v>
      </c>
      <c r="C22" s="185">
        <v>14102195.529999999</v>
      </c>
      <c r="D22" s="100"/>
      <c r="E22" s="7"/>
    </row>
    <row r="23" spans="1:5">
      <c r="A23" s="98">
        <v>10.1</v>
      </c>
      <c r="B23" s="53" t="s">
        <v>234</v>
      </c>
      <c r="C23" s="185">
        <v>4862986.08</v>
      </c>
      <c r="D23" s="174" t="s">
        <v>344</v>
      </c>
      <c r="E23" s="7"/>
    </row>
    <row r="24" spans="1:5">
      <c r="A24" s="98">
        <v>11</v>
      </c>
      <c r="B24" s="54" t="s">
        <v>166</v>
      </c>
      <c r="C24" s="187">
        <v>2084735.1216000002</v>
      </c>
      <c r="D24" s="102"/>
      <c r="E24" s="7"/>
    </row>
    <row r="25" spans="1:5">
      <c r="A25" s="98">
        <v>12</v>
      </c>
      <c r="B25" s="56" t="s">
        <v>167</v>
      </c>
      <c r="C25" s="188">
        <f>SUM(C6:C10,C15:C18,C22,C24)</f>
        <v>438733975.06849998</v>
      </c>
      <c r="D25" s="103"/>
      <c r="E25" s="6"/>
    </row>
    <row r="26" spans="1:5">
      <c r="A26" s="98">
        <v>13</v>
      </c>
      <c r="B26" s="51" t="s">
        <v>168</v>
      </c>
      <c r="C26" s="189">
        <v>61893211.468400002</v>
      </c>
      <c r="D26" s="104"/>
      <c r="E26" s="7"/>
    </row>
    <row r="27" spans="1:5">
      <c r="A27" s="98">
        <v>14</v>
      </c>
      <c r="B27" s="51" t="s">
        <v>169</v>
      </c>
      <c r="C27" s="185">
        <v>46396732.559800006</v>
      </c>
      <c r="D27" s="100"/>
      <c r="E27" s="7"/>
    </row>
    <row r="28" spans="1:5">
      <c r="A28" s="98">
        <v>15</v>
      </c>
      <c r="B28" s="51" t="s">
        <v>170</v>
      </c>
      <c r="C28" s="185">
        <v>4292654.5172000006</v>
      </c>
      <c r="D28" s="100"/>
      <c r="E28" s="7"/>
    </row>
    <row r="29" spans="1:5">
      <c r="A29" s="98">
        <v>16</v>
      </c>
      <c r="B29" s="51" t="s">
        <v>171</v>
      </c>
      <c r="C29" s="185">
        <v>160872408.30700001</v>
      </c>
      <c r="D29" s="100"/>
      <c r="E29" s="7"/>
    </row>
    <row r="30" spans="1:5">
      <c r="A30" s="98">
        <v>17</v>
      </c>
      <c r="B30" s="51" t="s">
        <v>172</v>
      </c>
      <c r="C30" s="185"/>
      <c r="D30" s="100"/>
      <c r="E30" s="7"/>
    </row>
    <row r="31" spans="1:5">
      <c r="A31" s="98">
        <v>18</v>
      </c>
      <c r="B31" s="51" t="s">
        <v>173</v>
      </c>
      <c r="C31" s="185">
        <v>43729034.483999997</v>
      </c>
      <c r="D31" s="100"/>
      <c r="E31" s="7"/>
    </row>
    <row r="32" spans="1:5">
      <c r="A32" s="98">
        <v>19</v>
      </c>
      <c r="B32" s="51" t="s">
        <v>174</v>
      </c>
      <c r="C32" s="185">
        <v>8021251.4351000004</v>
      </c>
      <c r="D32" s="100"/>
      <c r="E32" s="7"/>
    </row>
    <row r="33" spans="1:5">
      <c r="A33" s="98">
        <v>20</v>
      </c>
      <c r="B33" s="51" t="s">
        <v>96</v>
      </c>
      <c r="C33" s="185">
        <v>12688278.002799999</v>
      </c>
      <c r="D33" s="100"/>
      <c r="E33" s="7"/>
    </row>
    <row r="34" spans="1:5">
      <c r="A34" s="409">
        <v>20.100000000000001</v>
      </c>
      <c r="B34" s="55" t="s">
        <v>716</v>
      </c>
      <c r="C34" s="187">
        <v>500487.56</v>
      </c>
      <c r="D34" s="102"/>
      <c r="E34" s="7"/>
    </row>
    <row r="35" spans="1:5">
      <c r="A35" s="98">
        <v>21</v>
      </c>
      <c r="B35" s="54" t="s">
        <v>175</v>
      </c>
      <c r="C35" s="187">
        <v>30976000</v>
      </c>
      <c r="D35" s="102"/>
      <c r="E35" s="7"/>
    </row>
    <row r="36" spans="1:5">
      <c r="A36" s="98">
        <v>21.1</v>
      </c>
      <c r="B36" s="55" t="s">
        <v>715</v>
      </c>
      <c r="C36" s="190">
        <v>18592385.542199999</v>
      </c>
      <c r="D36" s="105"/>
      <c r="E36" s="7"/>
    </row>
    <row r="37" spans="1:5">
      <c r="A37" s="98">
        <v>22</v>
      </c>
      <c r="B37" s="56" t="s">
        <v>176</v>
      </c>
      <c r="C37" s="623">
        <f>SUM(C26:C33)+C35</f>
        <v>368869570.77430004</v>
      </c>
      <c r="D37" s="103"/>
      <c r="E37" s="6"/>
    </row>
    <row r="38" spans="1:5">
      <c r="A38" s="98">
        <v>23</v>
      </c>
      <c r="B38" s="54" t="s">
        <v>177</v>
      </c>
      <c r="C38" s="185">
        <v>103000000</v>
      </c>
      <c r="D38" s="100"/>
      <c r="E38" s="7"/>
    </row>
    <row r="39" spans="1:5">
      <c r="A39" s="98">
        <v>24</v>
      </c>
      <c r="B39" s="54" t="s">
        <v>178</v>
      </c>
      <c r="C39" s="185"/>
      <c r="D39" s="100"/>
      <c r="E39" s="7"/>
    </row>
    <row r="40" spans="1:5">
      <c r="A40" s="98">
        <v>25</v>
      </c>
      <c r="B40" s="54" t="s">
        <v>233</v>
      </c>
      <c r="C40" s="185"/>
      <c r="D40" s="100"/>
      <c r="E40" s="7"/>
    </row>
    <row r="41" spans="1:5">
      <c r="A41" s="98">
        <v>26</v>
      </c>
      <c r="B41" s="54" t="s">
        <v>180</v>
      </c>
      <c r="C41" s="185"/>
      <c r="D41" s="100"/>
      <c r="E41" s="7"/>
    </row>
    <row r="42" spans="1:5">
      <c r="A42" s="98">
        <v>27</v>
      </c>
      <c r="B42" s="54" t="s">
        <v>181</v>
      </c>
      <c r="C42" s="185"/>
      <c r="D42" s="100"/>
      <c r="E42" s="7"/>
    </row>
    <row r="43" spans="1:5">
      <c r="A43" s="98">
        <v>28</v>
      </c>
      <c r="B43" s="54" t="s">
        <v>182</v>
      </c>
      <c r="C43" s="185">
        <v>-33135595.680000003</v>
      </c>
      <c r="D43" s="100"/>
      <c r="E43" s="7"/>
    </row>
    <row r="44" spans="1:5">
      <c r="A44" s="98">
        <v>29</v>
      </c>
      <c r="B44" s="54" t="s">
        <v>36</v>
      </c>
      <c r="C44" s="185"/>
      <c r="D44" s="100"/>
      <c r="E44" s="7"/>
    </row>
    <row r="45" spans="1:5" ht="15" thickBot="1">
      <c r="A45" s="106">
        <v>30</v>
      </c>
      <c r="B45" s="107" t="s">
        <v>183</v>
      </c>
      <c r="C45" s="191">
        <f>SUM(C38:C44)</f>
        <v>69864404.319999993</v>
      </c>
      <c r="D45" s="108"/>
      <c r="E45" s="6"/>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80" zoomScaleNormal="80" workbookViewId="0">
      <pane xSplit="2" ySplit="7" topLeftCell="I8" activePane="bottomRight" state="frozen"/>
      <selection pane="topRight" activeCell="C1" sqref="C1"/>
      <selection pane="bottomLeft" activeCell="A8" sqref="A8"/>
      <selection pane="bottomRight" activeCell="N14" sqref="N14"/>
    </sheetView>
  </sheetViews>
  <sheetFormatPr defaultColWidth="9.1796875" defaultRowHeight="13"/>
  <cols>
    <col min="1" max="1" width="10.54296875" style="2" bestFit="1" customWidth="1"/>
    <col min="2" max="2" width="95" style="2" customWidth="1"/>
    <col min="3" max="3" width="13.54296875" style="2" bestFit="1" customWidth="1"/>
    <col min="4" max="4" width="13.36328125" style="2" bestFit="1" customWidth="1"/>
    <col min="5" max="5" width="13.6328125" style="2" bestFit="1" customWidth="1"/>
    <col min="6" max="6" width="13.36328125" style="2" bestFit="1" customWidth="1"/>
    <col min="7" max="7" width="9.6328125" style="2" bestFit="1" customWidth="1"/>
    <col min="8" max="8" width="13.36328125" style="2" bestFit="1" customWidth="1"/>
    <col min="9" max="9" width="13.6328125" style="2" bestFit="1" customWidth="1"/>
    <col min="10" max="10" width="13.36328125" style="2" bestFit="1" customWidth="1"/>
    <col min="11" max="11" width="9.6328125" style="2" bestFit="1" customWidth="1"/>
    <col min="12" max="12" width="13.36328125" style="2" bestFit="1" customWidth="1"/>
    <col min="13" max="13" width="14.6328125" style="2" bestFit="1" customWidth="1"/>
    <col min="14" max="14" width="13.6328125" style="2" bestFit="1" customWidth="1"/>
    <col min="15" max="15" width="9.6328125" style="2" bestFit="1" customWidth="1"/>
    <col min="16" max="16" width="13.36328125" style="2" bestFit="1" customWidth="1"/>
    <col min="17" max="17" width="9.6328125" style="2" bestFit="1" customWidth="1"/>
    <col min="18" max="18" width="13.36328125" style="2" bestFit="1" customWidth="1"/>
    <col min="19" max="19" width="20.54296875" style="2" customWidth="1"/>
    <col min="20" max="16384" width="9.1796875" style="12"/>
  </cols>
  <sheetData>
    <row r="1" spans="1:19">
      <c r="A1" s="2" t="s">
        <v>189</v>
      </c>
      <c r="B1" s="225" t="str">
        <f>Info!C2</f>
        <v>სს " პაშა ბანკი საქართველო"</v>
      </c>
    </row>
    <row r="2" spans="1:19">
      <c r="A2" s="2" t="s">
        <v>190</v>
      </c>
      <c r="B2" s="699">
        <f>'1. key ratios'!B2</f>
        <v>44561</v>
      </c>
    </row>
    <row r="4" spans="1:19" ht="26.5" thickBot="1">
      <c r="A4" s="34" t="s">
        <v>338</v>
      </c>
      <c r="B4" s="215" t="s">
        <v>360</v>
      </c>
    </row>
    <row r="5" spans="1:19">
      <c r="A5" s="88"/>
      <c r="B5" s="89"/>
      <c r="C5" s="82" t="s">
        <v>0</v>
      </c>
      <c r="D5" s="82" t="s">
        <v>1</v>
      </c>
      <c r="E5" s="82" t="s">
        <v>2</v>
      </c>
      <c r="F5" s="82" t="s">
        <v>3</v>
      </c>
      <c r="G5" s="82" t="s">
        <v>4</v>
      </c>
      <c r="H5" s="82" t="s">
        <v>6</v>
      </c>
      <c r="I5" s="82" t="s">
        <v>238</v>
      </c>
      <c r="J5" s="82" t="s">
        <v>239</v>
      </c>
      <c r="K5" s="82" t="s">
        <v>240</v>
      </c>
      <c r="L5" s="82" t="s">
        <v>241</v>
      </c>
      <c r="M5" s="82" t="s">
        <v>242</v>
      </c>
      <c r="N5" s="82" t="s">
        <v>243</v>
      </c>
      <c r="O5" s="82" t="s">
        <v>347</v>
      </c>
      <c r="P5" s="82" t="s">
        <v>348</v>
      </c>
      <c r="Q5" s="82" t="s">
        <v>349</v>
      </c>
      <c r="R5" s="208" t="s">
        <v>350</v>
      </c>
      <c r="S5" s="83" t="s">
        <v>351</v>
      </c>
    </row>
    <row r="6" spans="1:19" ht="46.5" customHeight="1">
      <c r="A6" s="113"/>
      <c r="B6" s="761" t="s">
        <v>352</v>
      </c>
      <c r="C6" s="759">
        <v>0</v>
      </c>
      <c r="D6" s="760"/>
      <c r="E6" s="759">
        <v>0.2</v>
      </c>
      <c r="F6" s="760"/>
      <c r="G6" s="759">
        <v>0.35</v>
      </c>
      <c r="H6" s="760"/>
      <c r="I6" s="759">
        <v>0.5</v>
      </c>
      <c r="J6" s="760"/>
      <c r="K6" s="759">
        <v>0.75</v>
      </c>
      <c r="L6" s="760"/>
      <c r="M6" s="759">
        <v>1</v>
      </c>
      <c r="N6" s="760"/>
      <c r="O6" s="759">
        <v>1.5</v>
      </c>
      <c r="P6" s="760"/>
      <c r="Q6" s="759">
        <v>2.5</v>
      </c>
      <c r="R6" s="760"/>
      <c r="S6" s="757" t="s">
        <v>251</v>
      </c>
    </row>
    <row r="7" spans="1:19" ht="54.65" customHeight="1">
      <c r="A7" s="113"/>
      <c r="B7" s="762"/>
      <c r="C7" s="214" t="s">
        <v>345</v>
      </c>
      <c r="D7" s="214" t="s">
        <v>346</v>
      </c>
      <c r="E7" s="214" t="s">
        <v>345</v>
      </c>
      <c r="F7" s="214" t="s">
        <v>346</v>
      </c>
      <c r="G7" s="214" t="s">
        <v>345</v>
      </c>
      <c r="H7" s="214" t="s">
        <v>346</v>
      </c>
      <c r="I7" s="214" t="s">
        <v>345</v>
      </c>
      <c r="J7" s="214" t="s">
        <v>346</v>
      </c>
      <c r="K7" s="214" t="s">
        <v>345</v>
      </c>
      <c r="L7" s="214" t="s">
        <v>346</v>
      </c>
      <c r="M7" s="214" t="s">
        <v>345</v>
      </c>
      <c r="N7" s="214" t="s">
        <v>346</v>
      </c>
      <c r="O7" s="214" t="s">
        <v>345</v>
      </c>
      <c r="P7" s="214" t="s">
        <v>346</v>
      </c>
      <c r="Q7" s="214" t="s">
        <v>345</v>
      </c>
      <c r="R7" s="214" t="s">
        <v>346</v>
      </c>
      <c r="S7" s="758"/>
    </row>
    <row r="8" spans="1:19" s="117" customFormat="1">
      <c r="A8" s="86">
        <v>1</v>
      </c>
      <c r="B8" s="134" t="s">
        <v>217</v>
      </c>
      <c r="C8" s="491">
        <v>5624099.3600000003</v>
      </c>
      <c r="D8" s="491"/>
      <c r="E8" s="491">
        <v>0</v>
      </c>
      <c r="F8" s="490"/>
      <c r="G8" s="491">
        <v>0</v>
      </c>
      <c r="H8" s="491"/>
      <c r="I8" s="491">
        <v>0</v>
      </c>
      <c r="J8" s="491"/>
      <c r="K8" s="491">
        <v>0</v>
      </c>
      <c r="L8" s="491"/>
      <c r="M8" s="491">
        <v>47575846.431299999</v>
      </c>
      <c r="N8" s="491"/>
      <c r="O8" s="491">
        <v>0</v>
      </c>
      <c r="P8" s="491"/>
      <c r="Q8" s="491">
        <v>0</v>
      </c>
      <c r="R8" s="490"/>
      <c r="S8" s="220">
        <f>$C$6*SUM(C8:D8)+$E$6*SUM(E8:F8)+$G$6*SUM(G8:H8)+$I$6*SUM(I8:J8)+$K$6*SUM(K8:L8)+$M$6*SUM(M8:N8)+$O$6*SUM(O8:P8)+$Q$6*SUM(Q8:R8)</f>
        <v>47575846.431299999</v>
      </c>
    </row>
    <row r="9" spans="1:19" s="117" customFormat="1">
      <c r="A9" s="86">
        <v>2</v>
      </c>
      <c r="B9" s="134" t="s">
        <v>218</v>
      </c>
      <c r="C9" s="491">
        <v>0</v>
      </c>
      <c r="D9" s="491"/>
      <c r="E9" s="491">
        <v>0</v>
      </c>
      <c r="F9" s="491"/>
      <c r="G9" s="491">
        <v>0</v>
      </c>
      <c r="H9" s="491"/>
      <c r="I9" s="491">
        <v>0</v>
      </c>
      <c r="J9" s="491"/>
      <c r="K9" s="491">
        <v>0</v>
      </c>
      <c r="L9" s="491"/>
      <c r="M9" s="491">
        <v>0</v>
      </c>
      <c r="N9" s="491"/>
      <c r="O9" s="491">
        <v>0</v>
      </c>
      <c r="P9" s="491"/>
      <c r="Q9" s="491">
        <v>0</v>
      </c>
      <c r="R9" s="490"/>
      <c r="S9" s="220">
        <f t="shared" ref="S9:S21" si="0">$C$6*SUM(C9:D9)+$E$6*SUM(E9:F9)+$G$6*SUM(G9:H9)+$I$6*SUM(I9:J9)+$K$6*SUM(K9:L9)+$M$6*SUM(M9:N9)+$O$6*SUM(O9:P9)+$Q$6*SUM(Q9:R9)</f>
        <v>0</v>
      </c>
    </row>
    <row r="10" spans="1:19" s="117" customFormat="1">
      <c r="A10" s="86">
        <v>3</v>
      </c>
      <c r="B10" s="134" t="s">
        <v>219</v>
      </c>
      <c r="C10" s="491">
        <v>0</v>
      </c>
      <c r="D10" s="491"/>
      <c r="E10" s="491">
        <v>0</v>
      </c>
      <c r="F10" s="491"/>
      <c r="G10" s="491">
        <v>0</v>
      </c>
      <c r="H10" s="491"/>
      <c r="I10" s="491">
        <v>0</v>
      </c>
      <c r="J10" s="491"/>
      <c r="K10" s="491">
        <v>0</v>
      </c>
      <c r="L10" s="491"/>
      <c r="M10" s="491">
        <v>0</v>
      </c>
      <c r="N10" s="491"/>
      <c r="O10" s="491">
        <v>0</v>
      </c>
      <c r="P10" s="491"/>
      <c r="Q10" s="491">
        <v>0</v>
      </c>
      <c r="R10" s="490"/>
      <c r="S10" s="220">
        <f t="shared" si="0"/>
        <v>0</v>
      </c>
    </row>
    <row r="11" spans="1:19" s="117" customFormat="1">
      <c r="A11" s="86">
        <v>4</v>
      </c>
      <c r="B11" s="134" t="s">
        <v>220</v>
      </c>
      <c r="C11" s="491">
        <v>0</v>
      </c>
      <c r="D11" s="491"/>
      <c r="E11" s="491">
        <v>0</v>
      </c>
      <c r="F11" s="491"/>
      <c r="G11" s="491">
        <v>0</v>
      </c>
      <c r="H11" s="491"/>
      <c r="I11" s="491">
        <v>0</v>
      </c>
      <c r="J11" s="491"/>
      <c r="K11" s="491">
        <v>0</v>
      </c>
      <c r="L11" s="491"/>
      <c r="M11" s="491">
        <v>0</v>
      </c>
      <c r="N11" s="491"/>
      <c r="O11" s="491">
        <v>0</v>
      </c>
      <c r="P11" s="491"/>
      <c r="Q11" s="491">
        <v>0</v>
      </c>
      <c r="R11" s="490"/>
      <c r="S11" s="220">
        <f t="shared" si="0"/>
        <v>0</v>
      </c>
    </row>
    <row r="12" spans="1:19" s="117" customFormat="1">
      <c r="A12" s="86">
        <v>5</v>
      </c>
      <c r="B12" s="134" t="s">
        <v>221</v>
      </c>
      <c r="C12" s="491">
        <v>0</v>
      </c>
      <c r="D12" s="491"/>
      <c r="E12" s="491">
        <v>0</v>
      </c>
      <c r="F12" s="491"/>
      <c r="G12" s="491">
        <v>0</v>
      </c>
      <c r="H12" s="491"/>
      <c r="I12" s="491">
        <v>0</v>
      </c>
      <c r="J12" s="491"/>
      <c r="K12" s="491">
        <v>0</v>
      </c>
      <c r="L12" s="491"/>
      <c r="M12" s="491">
        <v>0</v>
      </c>
      <c r="N12" s="491"/>
      <c r="O12" s="491">
        <v>0</v>
      </c>
      <c r="P12" s="491"/>
      <c r="Q12" s="491">
        <v>0</v>
      </c>
      <c r="R12" s="490"/>
      <c r="S12" s="220">
        <f t="shared" si="0"/>
        <v>0</v>
      </c>
    </row>
    <row r="13" spans="1:19" s="117" customFormat="1">
      <c r="A13" s="86">
        <v>6</v>
      </c>
      <c r="B13" s="134" t="s">
        <v>222</v>
      </c>
      <c r="C13" s="491">
        <v>0</v>
      </c>
      <c r="D13" s="491"/>
      <c r="E13" s="491">
        <v>16384255.3134</v>
      </c>
      <c r="F13" s="491"/>
      <c r="G13" s="491">
        <v>0</v>
      </c>
      <c r="H13" s="491"/>
      <c r="I13" s="491">
        <v>24606563.414999999</v>
      </c>
      <c r="J13" s="491"/>
      <c r="K13" s="491">
        <v>0</v>
      </c>
      <c r="L13" s="491"/>
      <c r="M13" s="491">
        <v>0</v>
      </c>
      <c r="N13" s="491">
        <v>147000</v>
      </c>
      <c r="O13" s="491">
        <v>0</v>
      </c>
      <c r="P13" s="491"/>
      <c r="Q13" s="491">
        <v>0</v>
      </c>
      <c r="R13" s="490"/>
      <c r="S13" s="220">
        <f t="shared" si="0"/>
        <v>15727132.77018</v>
      </c>
    </row>
    <row r="14" spans="1:19" s="117" customFormat="1">
      <c r="A14" s="86">
        <v>7</v>
      </c>
      <c r="B14" s="134" t="s">
        <v>74</v>
      </c>
      <c r="C14" s="491">
        <v>0</v>
      </c>
      <c r="D14" s="491"/>
      <c r="E14" s="491">
        <v>0</v>
      </c>
      <c r="F14" s="491"/>
      <c r="G14" s="491">
        <v>0</v>
      </c>
      <c r="H14" s="491"/>
      <c r="I14" s="491">
        <v>0</v>
      </c>
      <c r="J14" s="491"/>
      <c r="K14" s="491">
        <v>0</v>
      </c>
      <c r="L14" s="491"/>
      <c r="M14" s="491">
        <v>284339943.42519999</v>
      </c>
      <c r="N14" s="730">
        <f>13713257.3328+271394.18</f>
        <v>13984651.512800001</v>
      </c>
      <c r="O14" s="491">
        <v>0</v>
      </c>
      <c r="P14" s="491"/>
      <c r="Q14" s="491">
        <v>0</v>
      </c>
      <c r="R14" s="490"/>
      <c r="S14" s="220">
        <f t="shared" si="0"/>
        <v>298324594.93799996</v>
      </c>
    </row>
    <row r="15" spans="1:19" s="117" customFormat="1">
      <c r="A15" s="86">
        <v>8</v>
      </c>
      <c r="B15" s="134" t="s">
        <v>75</v>
      </c>
      <c r="C15" s="491">
        <v>0</v>
      </c>
      <c r="D15" s="491"/>
      <c r="E15" s="491">
        <v>0</v>
      </c>
      <c r="F15" s="491"/>
      <c r="G15" s="491">
        <v>0</v>
      </c>
      <c r="H15" s="491"/>
      <c r="I15" s="491">
        <v>0</v>
      </c>
      <c r="J15" s="491"/>
      <c r="K15" s="491">
        <v>0</v>
      </c>
      <c r="L15" s="491"/>
      <c r="M15" s="491">
        <v>23958713.559999999</v>
      </c>
      <c r="N15" s="491">
        <v>1273375.4852</v>
      </c>
      <c r="O15" s="491">
        <v>0</v>
      </c>
      <c r="P15" s="491"/>
      <c r="Q15" s="491">
        <v>0</v>
      </c>
      <c r="R15" s="490"/>
      <c r="S15" s="220">
        <f t="shared" si="0"/>
        <v>25232089.045199998</v>
      </c>
    </row>
    <row r="16" spans="1:19" s="117" customFormat="1">
      <c r="A16" s="86">
        <v>9</v>
      </c>
      <c r="B16" s="134" t="s">
        <v>76</v>
      </c>
      <c r="C16" s="491">
        <v>0</v>
      </c>
      <c r="D16" s="491"/>
      <c r="E16" s="491">
        <v>0</v>
      </c>
      <c r="F16" s="491"/>
      <c r="G16" s="491">
        <v>0</v>
      </c>
      <c r="H16" s="491"/>
      <c r="I16" s="491">
        <v>0</v>
      </c>
      <c r="J16" s="491"/>
      <c r="K16" s="491">
        <v>0</v>
      </c>
      <c r="L16" s="491"/>
      <c r="M16" s="491">
        <v>0</v>
      </c>
      <c r="N16" s="491"/>
      <c r="O16" s="491">
        <v>0</v>
      </c>
      <c r="P16" s="491"/>
      <c r="Q16" s="491">
        <v>0</v>
      </c>
      <c r="R16" s="490"/>
      <c r="S16" s="220">
        <f t="shared" si="0"/>
        <v>0</v>
      </c>
    </row>
    <row r="17" spans="1:19" s="117" customFormat="1">
      <c r="A17" s="86">
        <v>10</v>
      </c>
      <c r="B17" s="134" t="s">
        <v>70</v>
      </c>
      <c r="C17" s="491">
        <v>0</v>
      </c>
      <c r="D17" s="491"/>
      <c r="E17" s="491">
        <v>0</v>
      </c>
      <c r="F17" s="491"/>
      <c r="G17" s="491">
        <v>0</v>
      </c>
      <c r="H17" s="491"/>
      <c r="I17" s="491">
        <v>0</v>
      </c>
      <c r="J17" s="491"/>
      <c r="K17" s="491">
        <v>0</v>
      </c>
      <c r="L17" s="491"/>
      <c r="M17" s="491">
        <v>21022372.640000001</v>
      </c>
      <c r="N17" s="491"/>
      <c r="O17" s="491">
        <v>0</v>
      </c>
      <c r="P17" s="491"/>
      <c r="Q17" s="491">
        <v>0</v>
      </c>
      <c r="R17" s="490"/>
      <c r="S17" s="220">
        <f t="shared" si="0"/>
        <v>21022372.640000001</v>
      </c>
    </row>
    <row r="18" spans="1:19" s="117" customFormat="1">
      <c r="A18" s="86">
        <v>11</v>
      </c>
      <c r="B18" s="134" t="s">
        <v>71</v>
      </c>
      <c r="C18" s="491">
        <v>0</v>
      </c>
      <c r="D18" s="491"/>
      <c r="E18" s="491">
        <v>0</v>
      </c>
      <c r="F18" s="491"/>
      <c r="G18" s="491">
        <v>0</v>
      </c>
      <c r="H18" s="491"/>
      <c r="I18" s="491">
        <v>0</v>
      </c>
      <c r="J18" s="491"/>
      <c r="K18" s="491">
        <v>0</v>
      </c>
      <c r="L18" s="491"/>
      <c r="M18" s="491">
        <v>0</v>
      </c>
      <c r="N18" s="491"/>
      <c r="O18" s="491">
        <v>0</v>
      </c>
      <c r="P18" s="491"/>
      <c r="Q18" s="491">
        <v>0</v>
      </c>
      <c r="R18" s="490"/>
      <c r="S18" s="220">
        <f t="shared" si="0"/>
        <v>0</v>
      </c>
    </row>
    <row r="19" spans="1:19" s="117" customFormat="1">
      <c r="A19" s="86">
        <v>12</v>
      </c>
      <c r="B19" s="134" t="s">
        <v>72</v>
      </c>
      <c r="C19" s="491">
        <v>0</v>
      </c>
      <c r="D19" s="491"/>
      <c r="E19" s="491">
        <v>0</v>
      </c>
      <c r="F19" s="491"/>
      <c r="G19" s="491">
        <v>0</v>
      </c>
      <c r="H19" s="491"/>
      <c r="I19" s="491">
        <v>0</v>
      </c>
      <c r="J19" s="491"/>
      <c r="K19" s="491">
        <v>0</v>
      </c>
      <c r="L19" s="491"/>
      <c r="M19" s="491">
        <v>0</v>
      </c>
      <c r="N19" s="491"/>
      <c r="O19" s="491">
        <v>0</v>
      </c>
      <c r="P19" s="491"/>
      <c r="Q19" s="491">
        <v>0</v>
      </c>
      <c r="R19" s="490"/>
      <c r="S19" s="220">
        <f t="shared" si="0"/>
        <v>0</v>
      </c>
    </row>
    <row r="20" spans="1:19" s="117" customFormat="1">
      <c r="A20" s="86">
        <v>13</v>
      </c>
      <c r="B20" s="134" t="s">
        <v>73</v>
      </c>
      <c r="C20" s="491">
        <v>0</v>
      </c>
      <c r="D20" s="491"/>
      <c r="E20" s="491">
        <v>0</v>
      </c>
      <c r="F20" s="491"/>
      <c r="G20" s="491">
        <v>0</v>
      </c>
      <c r="H20" s="491"/>
      <c r="I20" s="491">
        <v>0</v>
      </c>
      <c r="J20" s="491"/>
      <c r="K20" s="491">
        <v>0</v>
      </c>
      <c r="L20" s="491"/>
      <c r="M20" s="491">
        <v>0</v>
      </c>
      <c r="N20" s="491"/>
      <c r="O20" s="491">
        <v>0</v>
      </c>
      <c r="P20" s="491"/>
      <c r="Q20" s="491">
        <v>0</v>
      </c>
      <c r="R20" s="490"/>
      <c r="S20" s="220">
        <f t="shared" si="0"/>
        <v>0</v>
      </c>
    </row>
    <row r="21" spans="1:19" s="117" customFormat="1">
      <c r="A21" s="86">
        <v>14</v>
      </c>
      <c r="B21" s="134" t="s">
        <v>249</v>
      </c>
      <c r="C21" s="491">
        <v>4747280.0244000005</v>
      </c>
      <c r="D21" s="491"/>
      <c r="E21" s="491">
        <v>0</v>
      </c>
      <c r="F21" s="491"/>
      <c r="G21" s="491">
        <v>0</v>
      </c>
      <c r="H21" s="491"/>
      <c r="I21" s="491">
        <v>0</v>
      </c>
      <c r="J21" s="491"/>
      <c r="K21" s="491">
        <v>0</v>
      </c>
      <c r="L21" s="491"/>
      <c r="M21" s="491">
        <v>11086005.0255</v>
      </c>
      <c r="N21" s="491"/>
      <c r="O21" s="491">
        <v>0</v>
      </c>
      <c r="P21" s="491"/>
      <c r="Q21" s="491">
        <v>0</v>
      </c>
      <c r="R21" s="490"/>
      <c r="S21" s="220">
        <f t="shared" si="0"/>
        <v>11086005.0255</v>
      </c>
    </row>
    <row r="22" spans="1:19" s="487" customFormat="1" ht="13.5" thickBot="1">
      <c r="A22" s="489"/>
      <c r="B22" s="488" t="s">
        <v>69</v>
      </c>
      <c r="C22" s="676">
        <f>SUM(C8:C21)</f>
        <v>10371379.384400001</v>
      </c>
      <c r="D22" s="676">
        <f t="shared" ref="D22:S22" si="1">SUM(D8:D21)</f>
        <v>0</v>
      </c>
      <c r="E22" s="676">
        <f t="shared" si="1"/>
        <v>16384255.3134</v>
      </c>
      <c r="F22" s="676">
        <f t="shared" si="1"/>
        <v>0</v>
      </c>
      <c r="G22" s="676">
        <f t="shared" si="1"/>
        <v>0</v>
      </c>
      <c r="H22" s="676">
        <f t="shared" si="1"/>
        <v>0</v>
      </c>
      <c r="I22" s="676">
        <f t="shared" si="1"/>
        <v>24606563.414999999</v>
      </c>
      <c r="J22" s="676">
        <f t="shared" si="1"/>
        <v>0</v>
      </c>
      <c r="K22" s="676">
        <f t="shared" si="1"/>
        <v>0</v>
      </c>
      <c r="L22" s="676">
        <f t="shared" si="1"/>
        <v>0</v>
      </c>
      <c r="M22" s="676">
        <f t="shared" si="1"/>
        <v>387982881.08199996</v>
      </c>
      <c r="N22" s="676">
        <f t="shared" si="1"/>
        <v>15405026.998</v>
      </c>
      <c r="O22" s="676">
        <f t="shared" si="1"/>
        <v>0</v>
      </c>
      <c r="P22" s="676">
        <f t="shared" si="1"/>
        <v>0</v>
      </c>
      <c r="Q22" s="676">
        <f t="shared" si="1"/>
        <v>0</v>
      </c>
      <c r="R22" s="676">
        <f t="shared" si="1"/>
        <v>0</v>
      </c>
      <c r="S22" s="677">
        <f t="shared" si="1"/>
        <v>418968040.85017997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0" zoomScaleNormal="80" workbookViewId="0">
      <pane xSplit="2" ySplit="6" topLeftCell="I7" activePane="bottomRight" state="frozen"/>
      <selection pane="topRight" activeCell="C1" sqref="C1"/>
      <selection pane="bottomLeft" activeCell="A6" sqref="A6"/>
      <selection pane="bottomRight" activeCell="B2" sqref="B2"/>
    </sheetView>
  </sheetViews>
  <sheetFormatPr defaultColWidth="9.1796875" defaultRowHeight="13"/>
  <cols>
    <col min="1" max="1" width="10.54296875" style="2" bestFit="1" customWidth="1"/>
    <col min="2" max="2" width="74.54296875" style="2" customWidth="1"/>
    <col min="3" max="3" width="19" style="2" customWidth="1"/>
    <col min="4" max="4" width="19.54296875" style="2" customWidth="1"/>
    <col min="5" max="5" width="31.1796875" style="2" customWidth="1"/>
    <col min="6" max="6" width="29.1796875" style="2" customWidth="1"/>
    <col min="7" max="7" width="28.54296875" style="2" customWidth="1"/>
    <col min="8" max="8" width="26.453125" style="2" customWidth="1"/>
    <col min="9" max="9" width="23.81640625" style="2" customWidth="1"/>
    <col min="10" max="10" width="21.54296875" style="2" customWidth="1"/>
    <col min="11" max="11" width="15.81640625" style="2" customWidth="1"/>
    <col min="12" max="12" width="13.1796875" style="2" customWidth="1"/>
    <col min="13" max="13" width="20.81640625" style="2" customWidth="1"/>
    <col min="14" max="14" width="19.1796875" style="2" customWidth="1"/>
    <col min="15" max="15" width="18.453125" style="2" customWidth="1"/>
    <col min="16" max="16" width="19" style="2" customWidth="1"/>
    <col min="17" max="17" width="20.1796875" style="2" customWidth="1"/>
    <col min="18" max="18" width="18" style="2" customWidth="1"/>
    <col min="19" max="19" width="36" style="2" customWidth="1"/>
    <col min="20" max="20" width="19.453125" style="2" customWidth="1"/>
    <col min="21" max="21" width="19.1796875" style="2" customWidth="1"/>
    <col min="22" max="22" width="20" style="2" customWidth="1"/>
    <col min="23" max="16384" width="9.1796875" style="12"/>
  </cols>
  <sheetData>
    <row r="1" spans="1:22">
      <c r="A1" s="2" t="s">
        <v>189</v>
      </c>
      <c r="B1" s="225" t="str">
        <f>Info!C2</f>
        <v>სს " პაშა ბანკი საქართველო"</v>
      </c>
    </row>
    <row r="2" spans="1:22">
      <c r="A2" s="2" t="s">
        <v>190</v>
      </c>
      <c r="B2" s="699">
        <f>'1. key ratios'!B2</f>
        <v>44561</v>
      </c>
    </row>
    <row r="4" spans="1:22" ht="27" thickBot="1">
      <c r="A4" s="2" t="s">
        <v>339</v>
      </c>
      <c r="B4" s="216" t="s">
        <v>361</v>
      </c>
      <c r="V4" s="158" t="s">
        <v>94</v>
      </c>
    </row>
    <row r="5" spans="1:22">
      <c r="A5" s="66"/>
      <c r="B5" s="67"/>
      <c r="C5" s="763" t="s">
        <v>199</v>
      </c>
      <c r="D5" s="764"/>
      <c r="E5" s="764"/>
      <c r="F5" s="764"/>
      <c r="G5" s="764"/>
      <c r="H5" s="764"/>
      <c r="I5" s="764"/>
      <c r="J5" s="764"/>
      <c r="K5" s="764"/>
      <c r="L5" s="765"/>
      <c r="M5" s="763" t="s">
        <v>200</v>
      </c>
      <c r="N5" s="764"/>
      <c r="O5" s="764"/>
      <c r="P5" s="764"/>
      <c r="Q5" s="764"/>
      <c r="R5" s="764"/>
      <c r="S5" s="765"/>
      <c r="T5" s="768" t="s">
        <v>359</v>
      </c>
      <c r="U5" s="768" t="s">
        <v>358</v>
      </c>
      <c r="V5" s="766" t="s">
        <v>201</v>
      </c>
    </row>
    <row r="6" spans="1:22" s="34" customFormat="1" ht="130">
      <c r="A6" s="84"/>
      <c r="B6" s="136"/>
      <c r="C6" s="64" t="s">
        <v>202</v>
      </c>
      <c r="D6" s="63" t="s">
        <v>203</v>
      </c>
      <c r="E6" s="60" t="s">
        <v>204</v>
      </c>
      <c r="F6" s="217" t="s">
        <v>353</v>
      </c>
      <c r="G6" s="63" t="s">
        <v>205</v>
      </c>
      <c r="H6" s="63" t="s">
        <v>206</v>
      </c>
      <c r="I6" s="63" t="s">
        <v>207</v>
      </c>
      <c r="J6" s="63" t="s">
        <v>248</v>
      </c>
      <c r="K6" s="63" t="s">
        <v>208</v>
      </c>
      <c r="L6" s="65" t="s">
        <v>209</v>
      </c>
      <c r="M6" s="64" t="s">
        <v>210</v>
      </c>
      <c r="N6" s="63" t="s">
        <v>211</v>
      </c>
      <c r="O6" s="63" t="s">
        <v>212</v>
      </c>
      <c r="P6" s="63" t="s">
        <v>213</v>
      </c>
      <c r="Q6" s="63" t="s">
        <v>214</v>
      </c>
      <c r="R6" s="63" t="s">
        <v>215</v>
      </c>
      <c r="S6" s="65" t="s">
        <v>216</v>
      </c>
      <c r="T6" s="769"/>
      <c r="U6" s="769"/>
      <c r="V6" s="767"/>
    </row>
    <row r="7" spans="1:22" s="117" customFormat="1">
      <c r="A7" s="118">
        <v>1</v>
      </c>
      <c r="B7" s="116" t="s">
        <v>217</v>
      </c>
      <c r="C7" s="194"/>
      <c r="D7" s="192"/>
      <c r="E7" s="192"/>
      <c r="F7" s="192"/>
      <c r="G7" s="192"/>
      <c r="H7" s="192"/>
      <c r="I7" s="192"/>
      <c r="J7" s="192"/>
      <c r="K7" s="192"/>
      <c r="L7" s="195"/>
      <c r="M7" s="194"/>
      <c r="N7" s="192"/>
      <c r="O7" s="192"/>
      <c r="P7" s="192"/>
      <c r="Q7" s="192"/>
      <c r="R7" s="192"/>
      <c r="S7" s="195"/>
      <c r="T7" s="211"/>
      <c r="U7" s="210"/>
      <c r="V7" s="196">
        <f>SUM(C7:S7)</f>
        <v>0</v>
      </c>
    </row>
    <row r="8" spans="1:22" s="117" customFormat="1">
      <c r="A8" s="118">
        <v>2</v>
      </c>
      <c r="B8" s="116" t="s">
        <v>218</v>
      </c>
      <c r="C8" s="194"/>
      <c r="D8" s="192"/>
      <c r="E8" s="192"/>
      <c r="F8" s="192"/>
      <c r="G8" s="192"/>
      <c r="H8" s="192"/>
      <c r="I8" s="192"/>
      <c r="J8" s="192"/>
      <c r="K8" s="192"/>
      <c r="L8" s="195"/>
      <c r="M8" s="194"/>
      <c r="N8" s="192"/>
      <c r="O8" s="192"/>
      <c r="P8" s="192"/>
      <c r="Q8" s="192"/>
      <c r="R8" s="192"/>
      <c r="S8" s="195"/>
      <c r="T8" s="210"/>
      <c r="U8" s="210"/>
      <c r="V8" s="196">
        <f t="shared" ref="V8:V20" si="0">SUM(C8:S8)</f>
        <v>0</v>
      </c>
    </row>
    <row r="9" spans="1:22" s="117" customFormat="1">
      <c r="A9" s="118">
        <v>3</v>
      </c>
      <c r="B9" s="116" t="s">
        <v>219</v>
      </c>
      <c r="C9" s="194"/>
      <c r="D9" s="192"/>
      <c r="E9" s="192"/>
      <c r="F9" s="192"/>
      <c r="G9" s="192"/>
      <c r="H9" s="192"/>
      <c r="I9" s="192"/>
      <c r="J9" s="192"/>
      <c r="K9" s="192"/>
      <c r="L9" s="195"/>
      <c r="M9" s="194"/>
      <c r="N9" s="192"/>
      <c r="O9" s="192"/>
      <c r="P9" s="192"/>
      <c r="Q9" s="192"/>
      <c r="R9" s="192"/>
      <c r="S9" s="195"/>
      <c r="T9" s="210"/>
      <c r="U9" s="210"/>
      <c r="V9" s="196">
        <f>SUM(C9:S9)</f>
        <v>0</v>
      </c>
    </row>
    <row r="10" spans="1:22" s="117" customFormat="1">
      <c r="A10" s="118">
        <v>4</v>
      </c>
      <c r="B10" s="116" t="s">
        <v>220</v>
      </c>
      <c r="C10" s="194"/>
      <c r="D10" s="192"/>
      <c r="E10" s="192"/>
      <c r="F10" s="192"/>
      <c r="G10" s="192"/>
      <c r="H10" s="192"/>
      <c r="I10" s="192"/>
      <c r="J10" s="192"/>
      <c r="K10" s="192"/>
      <c r="L10" s="195"/>
      <c r="M10" s="194"/>
      <c r="N10" s="192"/>
      <c r="O10" s="192"/>
      <c r="P10" s="192"/>
      <c r="Q10" s="192"/>
      <c r="R10" s="192"/>
      <c r="S10" s="195"/>
      <c r="T10" s="210"/>
      <c r="U10" s="210"/>
      <c r="V10" s="196">
        <f t="shared" si="0"/>
        <v>0</v>
      </c>
    </row>
    <row r="11" spans="1:22" s="117" customFormat="1">
      <c r="A11" s="118">
        <v>5</v>
      </c>
      <c r="B11" s="116" t="s">
        <v>221</v>
      </c>
      <c r="C11" s="194"/>
      <c r="D11" s="192"/>
      <c r="E11" s="192"/>
      <c r="F11" s="192"/>
      <c r="G11" s="192"/>
      <c r="H11" s="192"/>
      <c r="I11" s="192"/>
      <c r="J11" s="192"/>
      <c r="K11" s="192"/>
      <c r="L11" s="195"/>
      <c r="M11" s="194"/>
      <c r="N11" s="192"/>
      <c r="O11" s="192"/>
      <c r="P11" s="192"/>
      <c r="Q11" s="192"/>
      <c r="R11" s="192"/>
      <c r="S11" s="195"/>
      <c r="T11" s="210"/>
      <c r="U11" s="210"/>
      <c r="V11" s="196">
        <f t="shared" si="0"/>
        <v>0</v>
      </c>
    </row>
    <row r="12" spans="1:22" s="117" customFormat="1">
      <c r="A12" s="118">
        <v>6</v>
      </c>
      <c r="B12" s="116" t="s">
        <v>222</v>
      </c>
      <c r="C12" s="194"/>
      <c r="D12" s="192"/>
      <c r="E12" s="192"/>
      <c r="F12" s="192"/>
      <c r="G12" s="192"/>
      <c r="H12" s="192"/>
      <c r="I12" s="192"/>
      <c r="J12" s="192"/>
      <c r="K12" s="192"/>
      <c r="L12" s="195"/>
      <c r="M12" s="194"/>
      <c r="N12" s="192"/>
      <c r="O12" s="192"/>
      <c r="P12" s="192"/>
      <c r="Q12" s="192"/>
      <c r="R12" s="192"/>
      <c r="S12" s="195"/>
      <c r="T12" s="210"/>
      <c r="U12" s="210"/>
      <c r="V12" s="196">
        <f t="shared" si="0"/>
        <v>0</v>
      </c>
    </row>
    <row r="13" spans="1:22" s="117" customFormat="1">
      <c r="A13" s="118">
        <v>7</v>
      </c>
      <c r="B13" s="116" t="s">
        <v>74</v>
      </c>
      <c r="C13" s="194"/>
      <c r="D13" s="192"/>
      <c r="E13" s="192"/>
      <c r="F13" s="192"/>
      <c r="G13" s="192"/>
      <c r="H13" s="192"/>
      <c r="I13" s="192"/>
      <c r="J13" s="192"/>
      <c r="K13" s="192"/>
      <c r="L13" s="195"/>
      <c r="M13" s="194"/>
      <c r="N13" s="192"/>
      <c r="O13" s="192"/>
      <c r="P13" s="192"/>
      <c r="Q13" s="192"/>
      <c r="R13" s="192"/>
      <c r="S13" s="195"/>
      <c r="T13" s="210"/>
      <c r="U13" s="210"/>
      <c r="V13" s="196">
        <f t="shared" si="0"/>
        <v>0</v>
      </c>
    </row>
    <row r="14" spans="1:22" s="117" customFormat="1">
      <c r="A14" s="118">
        <v>8</v>
      </c>
      <c r="B14" s="116" t="s">
        <v>75</v>
      </c>
      <c r="C14" s="194"/>
      <c r="D14" s="192"/>
      <c r="E14" s="192"/>
      <c r="F14" s="192"/>
      <c r="G14" s="192"/>
      <c r="H14" s="192"/>
      <c r="I14" s="192"/>
      <c r="J14" s="192"/>
      <c r="K14" s="192"/>
      <c r="L14" s="195"/>
      <c r="M14" s="194"/>
      <c r="N14" s="192"/>
      <c r="O14" s="192"/>
      <c r="P14" s="192"/>
      <c r="Q14" s="192"/>
      <c r="R14" s="192"/>
      <c r="S14" s="195"/>
      <c r="T14" s="210"/>
      <c r="U14" s="210"/>
      <c r="V14" s="196">
        <f t="shared" si="0"/>
        <v>0</v>
      </c>
    </row>
    <row r="15" spans="1:22" s="117" customFormat="1">
      <c r="A15" s="118">
        <v>9</v>
      </c>
      <c r="B15" s="116" t="s">
        <v>76</v>
      </c>
      <c r="C15" s="194"/>
      <c r="D15" s="192"/>
      <c r="E15" s="192"/>
      <c r="F15" s="192"/>
      <c r="G15" s="192"/>
      <c r="H15" s="192"/>
      <c r="I15" s="192"/>
      <c r="J15" s="192"/>
      <c r="K15" s="192"/>
      <c r="L15" s="195"/>
      <c r="M15" s="194"/>
      <c r="N15" s="192"/>
      <c r="O15" s="192"/>
      <c r="P15" s="192"/>
      <c r="Q15" s="192"/>
      <c r="R15" s="192"/>
      <c r="S15" s="195"/>
      <c r="T15" s="210"/>
      <c r="U15" s="210"/>
      <c r="V15" s="196">
        <f t="shared" si="0"/>
        <v>0</v>
      </c>
    </row>
    <row r="16" spans="1:22" s="117" customFormat="1">
      <c r="A16" s="118">
        <v>10</v>
      </c>
      <c r="B16" s="116" t="s">
        <v>70</v>
      </c>
      <c r="C16" s="194"/>
      <c r="D16" s="192"/>
      <c r="E16" s="192"/>
      <c r="F16" s="192"/>
      <c r="G16" s="192"/>
      <c r="H16" s="192"/>
      <c r="I16" s="192"/>
      <c r="J16" s="192"/>
      <c r="K16" s="192"/>
      <c r="L16" s="195"/>
      <c r="M16" s="194"/>
      <c r="N16" s="192"/>
      <c r="O16" s="192"/>
      <c r="P16" s="192"/>
      <c r="Q16" s="192"/>
      <c r="R16" s="192"/>
      <c r="S16" s="195"/>
      <c r="T16" s="210"/>
      <c r="U16" s="210"/>
      <c r="V16" s="196">
        <f t="shared" si="0"/>
        <v>0</v>
      </c>
    </row>
    <row r="17" spans="1:22" s="117" customFormat="1">
      <c r="A17" s="118">
        <v>11</v>
      </c>
      <c r="B17" s="116" t="s">
        <v>71</v>
      </c>
      <c r="C17" s="194"/>
      <c r="D17" s="192"/>
      <c r="E17" s="192"/>
      <c r="F17" s="192"/>
      <c r="G17" s="192"/>
      <c r="H17" s="192"/>
      <c r="I17" s="192"/>
      <c r="J17" s="192"/>
      <c r="K17" s="192"/>
      <c r="L17" s="195"/>
      <c r="M17" s="194"/>
      <c r="N17" s="192"/>
      <c r="O17" s="192"/>
      <c r="P17" s="192"/>
      <c r="Q17" s="192"/>
      <c r="R17" s="192"/>
      <c r="S17" s="195"/>
      <c r="T17" s="210"/>
      <c r="U17" s="210"/>
      <c r="V17" s="196">
        <f t="shared" si="0"/>
        <v>0</v>
      </c>
    </row>
    <row r="18" spans="1:22" s="117" customFormat="1">
      <c r="A18" s="118">
        <v>12</v>
      </c>
      <c r="B18" s="116" t="s">
        <v>72</v>
      </c>
      <c r="C18" s="194"/>
      <c r="D18" s="192"/>
      <c r="E18" s="192"/>
      <c r="F18" s="192"/>
      <c r="G18" s="192"/>
      <c r="H18" s="192"/>
      <c r="I18" s="192"/>
      <c r="J18" s="192"/>
      <c r="K18" s="192"/>
      <c r="L18" s="195"/>
      <c r="M18" s="194"/>
      <c r="N18" s="192"/>
      <c r="O18" s="192"/>
      <c r="P18" s="192"/>
      <c r="Q18" s="192"/>
      <c r="R18" s="192"/>
      <c r="S18" s="195"/>
      <c r="T18" s="210"/>
      <c r="U18" s="210"/>
      <c r="V18" s="196">
        <f t="shared" si="0"/>
        <v>0</v>
      </c>
    </row>
    <row r="19" spans="1:22" s="117" customFormat="1">
      <c r="A19" s="118">
        <v>13</v>
      </c>
      <c r="B19" s="116" t="s">
        <v>73</v>
      </c>
      <c r="C19" s="194"/>
      <c r="D19" s="192"/>
      <c r="E19" s="192"/>
      <c r="F19" s="192"/>
      <c r="G19" s="192"/>
      <c r="H19" s="192"/>
      <c r="I19" s="192"/>
      <c r="J19" s="192"/>
      <c r="K19" s="192"/>
      <c r="L19" s="195"/>
      <c r="M19" s="194"/>
      <c r="N19" s="192"/>
      <c r="O19" s="192"/>
      <c r="P19" s="192"/>
      <c r="Q19" s="192"/>
      <c r="R19" s="192"/>
      <c r="S19" s="195"/>
      <c r="T19" s="210"/>
      <c r="U19" s="210"/>
      <c r="V19" s="196">
        <f t="shared" si="0"/>
        <v>0</v>
      </c>
    </row>
    <row r="20" spans="1:22" s="117" customFormat="1">
      <c r="A20" s="118">
        <v>14</v>
      </c>
      <c r="B20" s="116" t="s">
        <v>249</v>
      </c>
      <c r="C20" s="194"/>
      <c r="D20" s="192"/>
      <c r="E20" s="192"/>
      <c r="F20" s="192"/>
      <c r="G20" s="192"/>
      <c r="H20" s="192"/>
      <c r="I20" s="192"/>
      <c r="J20" s="192"/>
      <c r="K20" s="192"/>
      <c r="L20" s="195"/>
      <c r="M20" s="194"/>
      <c r="N20" s="192"/>
      <c r="O20" s="192"/>
      <c r="P20" s="192"/>
      <c r="Q20" s="192"/>
      <c r="R20" s="192"/>
      <c r="S20" s="195"/>
      <c r="T20" s="210"/>
      <c r="U20" s="210"/>
      <c r="V20" s="196">
        <f t="shared" si="0"/>
        <v>0</v>
      </c>
    </row>
    <row r="21" spans="1:22" ht="13.5" thickBot="1">
      <c r="A21" s="68"/>
      <c r="B21" s="69" t="s">
        <v>69</v>
      </c>
      <c r="C21" s="197">
        <f>SUM(C7:C20)</f>
        <v>0</v>
      </c>
      <c r="D21" s="193">
        <f t="shared" ref="D21:V21" si="1">SUM(D7:D20)</f>
        <v>0</v>
      </c>
      <c r="E21" s="193">
        <f t="shared" si="1"/>
        <v>0</v>
      </c>
      <c r="F21" s="193">
        <f t="shared" si="1"/>
        <v>0</v>
      </c>
      <c r="G21" s="193">
        <f t="shared" si="1"/>
        <v>0</v>
      </c>
      <c r="H21" s="193">
        <f t="shared" si="1"/>
        <v>0</v>
      </c>
      <c r="I21" s="193">
        <f t="shared" si="1"/>
        <v>0</v>
      </c>
      <c r="J21" s="193">
        <f t="shared" si="1"/>
        <v>0</v>
      </c>
      <c r="K21" s="193">
        <f t="shared" si="1"/>
        <v>0</v>
      </c>
      <c r="L21" s="198">
        <f t="shared" si="1"/>
        <v>0</v>
      </c>
      <c r="M21" s="197">
        <f t="shared" si="1"/>
        <v>0</v>
      </c>
      <c r="N21" s="193">
        <f t="shared" si="1"/>
        <v>0</v>
      </c>
      <c r="O21" s="193">
        <f t="shared" si="1"/>
        <v>0</v>
      </c>
      <c r="P21" s="193">
        <f t="shared" si="1"/>
        <v>0</v>
      </c>
      <c r="Q21" s="193">
        <f t="shared" si="1"/>
        <v>0</v>
      </c>
      <c r="R21" s="193">
        <f t="shared" si="1"/>
        <v>0</v>
      </c>
      <c r="S21" s="198">
        <f t="shared" si="1"/>
        <v>0</v>
      </c>
      <c r="T21" s="198">
        <f>SUM(T7:T20)</f>
        <v>0</v>
      </c>
      <c r="U21" s="198">
        <f t="shared" si="1"/>
        <v>0</v>
      </c>
      <c r="V21" s="199">
        <f t="shared" si="1"/>
        <v>0</v>
      </c>
    </row>
    <row r="24" spans="1:22">
      <c r="A24" s="16"/>
      <c r="B24" s="16"/>
      <c r="C24" s="37"/>
      <c r="D24" s="37"/>
      <c r="E24" s="37"/>
    </row>
    <row r="25" spans="1:22">
      <c r="A25" s="61"/>
      <c r="B25" s="61"/>
      <c r="C25" s="16"/>
      <c r="D25" s="37"/>
      <c r="E25" s="37"/>
    </row>
    <row r="26" spans="1:22">
      <c r="A26" s="61"/>
      <c r="B26" s="62"/>
      <c r="C26" s="16"/>
      <c r="D26" s="37"/>
      <c r="E26" s="37"/>
    </row>
    <row r="27" spans="1:22">
      <c r="A27" s="61"/>
      <c r="B27" s="61"/>
      <c r="C27" s="16"/>
      <c r="D27" s="37"/>
      <c r="E27" s="37"/>
    </row>
    <row r="28" spans="1:22">
      <c r="A28" s="61"/>
      <c r="B28" s="62"/>
      <c r="C28" s="16"/>
      <c r="D28" s="37"/>
      <c r="E28" s="37"/>
    </row>
  </sheetData>
  <mergeCells count="5">
    <mergeCell ref="C5:L5"/>
    <mergeCell ref="M5:S5"/>
    <mergeCell ref="V5:V6"/>
    <mergeCell ref="T5:T6"/>
    <mergeCell ref="U5:U6"/>
  </mergeCells>
  <pageMargins left="0.7" right="0.7" top="0.75" bottom="0.75" header="0.3" footer="0.3"/>
  <pageSetup paperSize="9"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80" zoomScaleNormal="80" workbookViewId="0">
      <pane xSplit="1" ySplit="7" topLeftCell="C8" activePane="bottomRight" state="frozen"/>
      <selection activeCell="L18" sqref="L18"/>
      <selection pane="topRight" activeCell="L18" sqref="L18"/>
      <selection pane="bottomLeft" activeCell="L18" sqref="L18"/>
      <selection pane="bottomRight" activeCell="D13" sqref="D13:E16"/>
    </sheetView>
  </sheetViews>
  <sheetFormatPr defaultColWidth="9.1796875" defaultRowHeight="13"/>
  <cols>
    <col min="1" max="1" width="10.54296875" style="2" bestFit="1" customWidth="1"/>
    <col min="2" max="2" width="97.08984375" style="2" customWidth="1"/>
    <col min="3" max="3" width="13.81640625" style="2" customWidth="1"/>
    <col min="4" max="4" width="14.81640625" style="2" bestFit="1" customWidth="1"/>
    <col min="5" max="5" width="17.81640625" style="2" customWidth="1"/>
    <col min="6" max="6" width="15.81640625" style="2" customWidth="1"/>
    <col min="7" max="7" width="17.453125" style="2" customWidth="1"/>
    <col min="8" max="8" width="15.1796875" style="2" customWidth="1"/>
    <col min="9" max="16384" width="9.1796875" style="12"/>
  </cols>
  <sheetData>
    <row r="1" spans="1:9">
      <c r="A1" s="2" t="s">
        <v>189</v>
      </c>
      <c r="B1" s="225" t="str">
        <f>Info!C2</f>
        <v>სს " პაშა ბანკი საქართველო"</v>
      </c>
    </row>
    <row r="2" spans="1:9">
      <c r="A2" s="2" t="s">
        <v>190</v>
      </c>
      <c r="B2" s="699">
        <f>'1. key ratios'!B2</f>
        <v>44561</v>
      </c>
    </row>
    <row r="4" spans="1:9" ht="13.5" thickBot="1">
      <c r="A4" s="2" t="s">
        <v>340</v>
      </c>
      <c r="B4" s="213" t="s">
        <v>362</v>
      </c>
    </row>
    <row r="5" spans="1:9">
      <c r="A5" s="66"/>
      <c r="B5" s="114"/>
      <c r="C5" s="119" t="s">
        <v>0</v>
      </c>
      <c r="D5" s="119" t="s">
        <v>1</v>
      </c>
      <c r="E5" s="119" t="s">
        <v>2</v>
      </c>
      <c r="F5" s="119" t="s">
        <v>3</v>
      </c>
      <c r="G5" s="209" t="s">
        <v>4</v>
      </c>
      <c r="H5" s="120" t="s">
        <v>6</v>
      </c>
      <c r="I5" s="22"/>
    </row>
    <row r="6" spans="1:9" ht="15" customHeight="1">
      <c r="A6" s="113"/>
      <c r="B6" s="20"/>
      <c r="C6" s="770" t="s">
        <v>354</v>
      </c>
      <c r="D6" s="774" t="s">
        <v>364</v>
      </c>
      <c r="E6" s="775"/>
      <c r="F6" s="770" t="s">
        <v>365</v>
      </c>
      <c r="G6" s="770" t="s">
        <v>366</v>
      </c>
      <c r="H6" s="772" t="s">
        <v>356</v>
      </c>
      <c r="I6" s="22"/>
    </row>
    <row r="7" spans="1:9" ht="65">
      <c r="A7" s="113"/>
      <c r="B7" s="20"/>
      <c r="C7" s="771"/>
      <c r="D7" s="212" t="s">
        <v>357</v>
      </c>
      <c r="E7" s="212" t="s">
        <v>355</v>
      </c>
      <c r="F7" s="771"/>
      <c r="G7" s="771"/>
      <c r="H7" s="773"/>
      <c r="I7" s="22"/>
    </row>
    <row r="8" spans="1:9">
      <c r="A8" s="57">
        <v>1</v>
      </c>
      <c r="B8" s="39" t="s">
        <v>217</v>
      </c>
      <c r="C8" s="655">
        <v>53199945.791299999</v>
      </c>
      <c r="D8" s="655"/>
      <c r="E8" s="655"/>
      <c r="F8" s="655">
        <f>47575846.4313+E8</f>
        <v>47575846.431299999</v>
      </c>
      <c r="G8" s="486">
        <f>F8</f>
        <v>47575846.431299999</v>
      </c>
      <c r="H8" s="218">
        <f>G8/(C8+E8)</f>
        <v>0.89428373889584434</v>
      </c>
    </row>
    <row r="9" spans="1:9" ht="15" customHeight="1">
      <c r="A9" s="57">
        <v>2</v>
      </c>
      <c r="B9" s="39" t="s">
        <v>218</v>
      </c>
      <c r="C9" s="655"/>
      <c r="D9" s="655"/>
      <c r="E9" s="655"/>
      <c r="F9" s="655">
        <v>0</v>
      </c>
      <c r="G9" s="486">
        <f t="shared" ref="G9" si="0">F9</f>
        <v>0</v>
      </c>
      <c r="H9" s="218" t="e">
        <f t="shared" ref="H9:H21" si="1">G9/(C9+E9)</f>
        <v>#DIV/0!</v>
      </c>
    </row>
    <row r="10" spans="1:9">
      <c r="A10" s="57">
        <v>3</v>
      </c>
      <c r="B10" s="39" t="s">
        <v>219</v>
      </c>
      <c r="C10" s="655"/>
      <c r="D10" s="655"/>
      <c r="E10" s="655"/>
      <c r="F10" s="655">
        <v>0</v>
      </c>
      <c r="G10" s="486">
        <f t="shared" ref="G10:G21" si="2">F10</f>
        <v>0</v>
      </c>
      <c r="H10" s="218" t="e">
        <f t="shared" si="1"/>
        <v>#DIV/0!</v>
      </c>
    </row>
    <row r="11" spans="1:9">
      <c r="A11" s="57">
        <v>4</v>
      </c>
      <c r="B11" s="39" t="s">
        <v>220</v>
      </c>
      <c r="C11" s="655"/>
      <c r="D11" s="655"/>
      <c r="E11" s="655"/>
      <c r="F11" s="655">
        <v>0</v>
      </c>
      <c r="G11" s="486">
        <f t="shared" si="2"/>
        <v>0</v>
      </c>
      <c r="H11" s="218" t="e">
        <f t="shared" si="1"/>
        <v>#DIV/0!</v>
      </c>
    </row>
    <row r="12" spans="1:9">
      <c r="A12" s="57">
        <v>5</v>
      </c>
      <c r="B12" s="39" t="s">
        <v>221</v>
      </c>
      <c r="C12" s="655"/>
      <c r="D12" s="655"/>
      <c r="E12" s="655"/>
      <c r="F12" s="655">
        <v>0</v>
      </c>
      <c r="G12" s="486">
        <f t="shared" si="2"/>
        <v>0</v>
      </c>
      <c r="H12" s="218" t="e">
        <f t="shared" si="1"/>
        <v>#DIV/0!</v>
      </c>
    </row>
    <row r="13" spans="1:9">
      <c r="A13" s="57">
        <v>6</v>
      </c>
      <c r="B13" s="39" t="s">
        <v>222</v>
      </c>
      <c r="C13" s="655">
        <v>40990818.728399999</v>
      </c>
      <c r="D13" s="731">
        <v>294000</v>
      </c>
      <c r="E13" s="731">
        <v>147000</v>
      </c>
      <c r="F13" s="655">
        <f>15580132.77018+E13</f>
        <v>15727132.77018</v>
      </c>
      <c r="G13" s="486">
        <f t="shared" si="2"/>
        <v>15727132.77018</v>
      </c>
      <c r="H13" s="218">
        <f t="shared" si="1"/>
        <v>0.38230351672298513</v>
      </c>
    </row>
    <row r="14" spans="1:9">
      <c r="A14" s="57">
        <v>7</v>
      </c>
      <c r="B14" s="39" t="s">
        <v>74</v>
      </c>
      <c r="C14" s="655">
        <v>284339943.42519999</v>
      </c>
      <c r="D14" s="731">
        <f>30255684.5197+500487.56</f>
        <v>30756172.079699997</v>
      </c>
      <c r="E14" s="731">
        <f>13713257.3328+271394.18</f>
        <v>13984651.512800001</v>
      </c>
      <c r="F14" s="655">
        <f>284339943.4252+E14</f>
        <v>298324594.93799996</v>
      </c>
      <c r="G14" s="486">
        <f t="shared" si="2"/>
        <v>298324594.93799996</v>
      </c>
      <c r="H14" s="218">
        <f>G14/(C14+E14)</f>
        <v>1</v>
      </c>
    </row>
    <row r="15" spans="1:9">
      <c r="A15" s="57">
        <v>8</v>
      </c>
      <c r="B15" s="39" t="s">
        <v>75</v>
      </c>
      <c r="C15" s="655">
        <v>23958713.559999999</v>
      </c>
      <c r="D15" s="731">
        <v>21040697.096000001</v>
      </c>
      <c r="E15" s="731">
        <v>1273375.4852</v>
      </c>
      <c r="F15" s="655">
        <f>23958713.56+E15</f>
        <v>25232089.045199998</v>
      </c>
      <c r="G15" s="486">
        <f t="shared" si="2"/>
        <v>25232089.045199998</v>
      </c>
      <c r="H15" s="218">
        <f t="shared" si="1"/>
        <v>1</v>
      </c>
    </row>
    <row r="16" spans="1:9">
      <c r="A16" s="57">
        <v>9</v>
      </c>
      <c r="B16" s="39" t="s">
        <v>76</v>
      </c>
      <c r="C16" s="655"/>
      <c r="D16" s="731"/>
      <c r="E16" s="731"/>
      <c r="F16" s="655">
        <v>0</v>
      </c>
      <c r="G16" s="486">
        <f t="shared" si="2"/>
        <v>0</v>
      </c>
      <c r="H16" s="218" t="e">
        <f t="shared" si="1"/>
        <v>#DIV/0!</v>
      </c>
    </row>
    <row r="17" spans="1:8">
      <c r="A17" s="57">
        <v>10</v>
      </c>
      <c r="B17" s="39" t="s">
        <v>70</v>
      </c>
      <c r="C17" s="655">
        <v>21022372.640000001</v>
      </c>
      <c r="D17" s="655"/>
      <c r="E17" s="655"/>
      <c r="F17" s="655">
        <f>21022372.64+E17</f>
        <v>21022372.640000001</v>
      </c>
      <c r="G17" s="486">
        <f t="shared" si="2"/>
        <v>21022372.640000001</v>
      </c>
      <c r="H17" s="218">
        <f t="shared" si="1"/>
        <v>1</v>
      </c>
    </row>
    <row r="18" spans="1:8">
      <c r="A18" s="57">
        <v>11</v>
      </c>
      <c r="B18" s="39" t="s">
        <v>71</v>
      </c>
      <c r="C18" s="655"/>
      <c r="D18" s="655"/>
      <c r="E18" s="655"/>
      <c r="F18" s="655">
        <v>0</v>
      </c>
      <c r="G18" s="486">
        <f t="shared" si="2"/>
        <v>0</v>
      </c>
      <c r="H18" s="218" t="e">
        <f t="shared" si="1"/>
        <v>#DIV/0!</v>
      </c>
    </row>
    <row r="19" spans="1:8">
      <c r="A19" s="57">
        <v>12</v>
      </c>
      <c r="B19" s="39" t="s">
        <v>72</v>
      </c>
      <c r="C19" s="655"/>
      <c r="D19" s="655"/>
      <c r="E19" s="655"/>
      <c r="F19" s="655">
        <v>0</v>
      </c>
      <c r="G19" s="486">
        <f t="shared" si="2"/>
        <v>0</v>
      </c>
      <c r="H19" s="218" t="e">
        <f t="shared" si="1"/>
        <v>#DIV/0!</v>
      </c>
    </row>
    <row r="20" spans="1:8">
      <c r="A20" s="57">
        <v>13</v>
      </c>
      <c r="B20" s="39" t="s">
        <v>73</v>
      </c>
      <c r="C20" s="655"/>
      <c r="D20" s="655"/>
      <c r="E20" s="655"/>
      <c r="F20" s="655">
        <v>0</v>
      </c>
      <c r="G20" s="486">
        <f t="shared" si="2"/>
        <v>0</v>
      </c>
      <c r="H20" s="218" t="e">
        <f t="shared" si="1"/>
        <v>#DIV/0!</v>
      </c>
    </row>
    <row r="21" spans="1:8">
      <c r="A21" s="57">
        <v>14</v>
      </c>
      <c r="B21" s="39" t="s">
        <v>249</v>
      </c>
      <c r="C21" s="655">
        <v>15833285.049899999</v>
      </c>
      <c r="D21" s="655"/>
      <c r="E21" s="655"/>
      <c r="F21" s="655">
        <f>11086005.0255+E21</f>
        <v>11086005.0255</v>
      </c>
      <c r="G21" s="486">
        <f t="shared" si="2"/>
        <v>11086005.0255</v>
      </c>
      <c r="H21" s="218">
        <f t="shared" si="1"/>
        <v>0.7001708736097072</v>
      </c>
    </row>
    <row r="22" spans="1:8" ht="13.5" thickBot="1">
      <c r="A22" s="115"/>
      <c r="B22" s="121" t="s">
        <v>69</v>
      </c>
      <c r="C22" s="625">
        <f>SUM(C8:C21)</f>
        <v>439345079.19479996</v>
      </c>
      <c r="D22" s="193">
        <f>SUM(D8:D21)</f>
        <v>52090869.175699994</v>
      </c>
      <c r="E22" s="193">
        <f>SUM(E8:E21)</f>
        <v>15405026.998</v>
      </c>
      <c r="F22" s="193">
        <f>SUM(F8:F21)</f>
        <v>418968040.85017997</v>
      </c>
      <c r="G22" s="193">
        <f>SUM(G8:G21)</f>
        <v>418968040.85017997</v>
      </c>
      <c r="H22" s="219">
        <f>G22/(C22+E22)</f>
        <v>0.92131488293166108</v>
      </c>
    </row>
    <row r="28" spans="1:8" ht="10.5" customHeight="1"/>
  </sheetData>
  <mergeCells count="5">
    <mergeCell ref="C6:C7"/>
    <mergeCell ref="F6:F7"/>
    <mergeCell ref="G6:G7"/>
    <mergeCell ref="H6:H7"/>
    <mergeCell ref="D6:E6"/>
  </mergeCells>
  <pageMargins left="0.7" right="0.7" top="0.75" bottom="0.75" header="0.3" footer="0.3"/>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0" zoomScaleNormal="80" workbookViewId="0">
      <pane xSplit="2" ySplit="6" topLeftCell="E7" activePane="bottomRight" state="frozen"/>
      <selection pane="topRight" activeCell="C1" sqref="C1"/>
      <selection pane="bottomLeft" activeCell="A6" sqref="A6"/>
      <selection pane="bottomRight" activeCell="K25" sqref="K25"/>
    </sheetView>
  </sheetViews>
  <sheetFormatPr defaultColWidth="9.36328125" defaultRowHeight="13"/>
  <cols>
    <col min="1" max="1" width="10.54296875" style="585" bestFit="1" customWidth="1"/>
    <col min="2" max="2" width="46.90625" style="585" customWidth="1"/>
    <col min="3" max="11" width="12.6328125" style="585" customWidth="1"/>
    <col min="12" max="16384" width="9.36328125" style="585"/>
  </cols>
  <sheetData>
    <row r="1" spans="1:11">
      <c r="A1" s="585" t="s">
        <v>189</v>
      </c>
      <c r="B1" s="585" t="str">
        <f>Info!C2</f>
        <v>სს " პაშა ბანკი საქართველო"</v>
      </c>
    </row>
    <row r="2" spans="1:11">
      <c r="A2" s="585" t="s">
        <v>190</v>
      </c>
      <c r="B2" s="699">
        <f>'1. key ratios'!B2</f>
        <v>44561</v>
      </c>
    </row>
    <row r="4" spans="1:11" ht="13.5" thickBot="1">
      <c r="A4" s="585" t="s">
        <v>393</v>
      </c>
      <c r="B4" s="600" t="s">
        <v>392</v>
      </c>
    </row>
    <row r="5" spans="1:11" ht="30" customHeight="1">
      <c r="A5" s="779"/>
      <c r="B5" s="780"/>
      <c r="C5" s="777" t="s">
        <v>424</v>
      </c>
      <c r="D5" s="777"/>
      <c r="E5" s="777"/>
      <c r="F5" s="777" t="s">
        <v>425</v>
      </c>
      <c r="G5" s="777"/>
      <c r="H5" s="777"/>
      <c r="I5" s="777" t="s">
        <v>426</v>
      </c>
      <c r="J5" s="777"/>
      <c r="K5" s="778"/>
    </row>
    <row r="6" spans="1:11">
      <c r="A6" s="485"/>
      <c r="B6" s="484"/>
      <c r="C6" s="483" t="s">
        <v>28</v>
      </c>
      <c r="D6" s="483" t="s">
        <v>97</v>
      </c>
      <c r="E6" s="483" t="s">
        <v>69</v>
      </c>
      <c r="F6" s="483" t="s">
        <v>28</v>
      </c>
      <c r="G6" s="483" t="s">
        <v>97</v>
      </c>
      <c r="H6" s="483" t="s">
        <v>69</v>
      </c>
      <c r="I6" s="483" t="s">
        <v>28</v>
      </c>
      <c r="J6" s="483" t="s">
        <v>97</v>
      </c>
      <c r="K6" s="482" t="s">
        <v>69</v>
      </c>
    </row>
    <row r="7" spans="1:11">
      <c r="A7" s="422" t="s">
        <v>373</v>
      </c>
      <c r="B7" s="481"/>
      <c r="C7" s="481"/>
      <c r="D7" s="481"/>
      <c r="E7" s="481"/>
      <c r="F7" s="481"/>
      <c r="G7" s="481"/>
      <c r="H7" s="481"/>
      <c r="I7" s="481"/>
      <c r="J7" s="481"/>
      <c r="K7" s="636"/>
    </row>
    <row r="8" spans="1:11">
      <c r="A8" s="480">
        <v>1</v>
      </c>
      <c r="B8" s="479" t="s">
        <v>373</v>
      </c>
      <c r="C8" s="478"/>
      <c r="D8" s="478"/>
      <c r="E8" s="478"/>
      <c r="F8" s="716">
        <v>15833125.156413037</v>
      </c>
      <c r="G8" s="716">
        <v>88447872.439891279</v>
      </c>
      <c r="H8" s="716">
        <v>104280997.59630433</v>
      </c>
      <c r="I8" s="716">
        <v>6939745.9239130449</v>
      </c>
      <c r="J8" s="716">
        <v>50686300.029347822</v>
      </c>
      <c r="K8" s="721">
        <v>57626045.953260846</v>
      </c>
    </row>
    <row r="9" spans="1:11">
      <c r="A9" s="422" t="s">
        <v>374</v>
      </c>
      <c r="B9" s="481"/>
      <c r="C9" s="481"/>
      <c r="D9" s="481"/>
      <c r="E9" s="481"/>
      <c r="F9" s="481"/>
      <c r="G9" s="481"/>
      <c r="H9" s="481"/>
      <c r="I9" s="481"/>
      <c r="J9" s="481"/>
      <c r="K9" s="636"/>
    </row>
    <row r="10" spans="1:11">
      <c r="A10" s="603">
        <v>2</v>
      </c>
      <c r="B10" s="477" t="s">
        <v>375</v>
      </c>
      <c r="C10" s="660">
        <v>5586486.2332608709</v>
      </c>
      <c r="D10" s="713">
        <v>30161946.854456514</v>
      </c>
      <c r="E10" s="713">
        <v>35748433.087717392</v>
      </c>
      <c r="F10" s="713">
        <v>403148.39494619583</v>
      </c>
      <c r="G10" s="713">
        <v>5084829.8211820638</v>
      </c>
      <c r="H10" s="713">
        <v>5487978.2161282618</v>
      </c>
      <c r="I10" s="713">
        <v>105253.78579891309</v>
      </c>
      <c r="J10" s="713">
        <v>1146101.312646739</v>
      </c>
      <c r="K10" s="476">
        <v>1251355.0984456525</v>
      </c>
    </row>
    <row r="11" spans="1:11">
      <c r="A11" s="603">
        <v>3</v>
      </c>
      <c r="B11" s="477" t="s">
        <v>376</v>
      </c>
      <c r="C11" s="660">
        <v>44000851.625108697</v>
      </c>
      <c r="D11" s="713">
        <v>231524110.41695645</v>
      </c>
      <c r="E11" s="713">
        <v>275524962.0420652</v>
      </c>
      <c r="F11" s="713">
        <v>15575807.448853249</v>
      </c>
      <c r="G11" s="713">
        <v>19880244.153494567</v>
      </c>
      <c r="H11" s="713">
        <v>35456051.602347821</v>
      </c>
      <c r="I11" s="713">
        <v>15024365.38069021</v>
      </c>
      <c r="J11" s="713">
        <v>17150162.40126631</v>
      </c>
      <c r="K11" s="476">
        <v>32174527.781956524</v>
      </c>
    </row>
    <row r="12" spans="1:11">
      <c r="A12" s="603">
        <v>4</v>
      </c>
      <c r="B12" s="477" t="s">
        <v>377</v>
      </c>
      <c r="C12" s="660">
        <v>18260869.565217391</v>
      </c>
      <c r="D12" s="713">
        <v>0</v>
      </c>
      <c r="E12" s="713">
        <v>18260869.565217391</v>
      </c>
      <c r="F12" s="713">
        <v>0</v>
      </c>
      <c r="G12" s="713">
        <v>0</v>
      </c>
      <c r="H12" s="713">
        <v>0</v>
      </c>
      <c r="I12" s="713">
        <v>0</v>
      </c>
      <c r="J12" s="713">
        <v>0</v>
      </c>
      <c r="K12" s="476">
        <v>0</v>
      </c>
    </row>
    <row r="13" spans="1:11">
      <c r="A13" s="603">
        <v>5</v>
      </c>
      <c r="B13" s="477" t="s">
        <v>378</v>
      </c>
      <c r="C13" s="660">
        <v>32922011.535217401</v>
      </c>
      <c r="D13" s="713">
        <v>20369953.479456522</v>
      </c>
      <c r="E13" s="713">
        <v>53291965.014673896</v>
      </c>
      <c r="F13" s="713">
        <v>6273011.968151086</v>
      </c>
      <c r="G13" s="713">
        <v>3474838.3360326095</v>
      </c>
      <c r="H13" s="713">
        <v>9747850.3041836955</v>
      </c>
      <c r="I13" s="713">
        <v>2079540.4936467402</v>
      </c>
      <c r="J13" s="713">
        <v>1440703.1350271737</v>
      </c>
      <c r="K13" s="476">
        <v>3520243.6286739125</v>
      </c>
    </row>
    <row r="14" spans="1:11">
      <c r="A14" s="603">
        <v>6</v>
      </c>
      <c r="B14" s="477" t="s">
        <v>391</v>
      </c>
      <c r="C14" s="660">
        <v>0</v>
      </c>
      <c r="D14" s="713">
        <v>0</v>
      </c>
      <c r="E14" s="713">
        <v>0</v>
      </c>
      <c r="F14" s="713">
        <v>0</v>
      </c>
      <c r="G14" s="713">
        <v>0</v>
      </c>
      <c r="H14" s="713">
        <v>0</v>
      </c>
      <c r="I14" s="713">
        <v>0</v>
      </c>
      <c r="J14" s="713">
        <v>0</v>
      </c>
      <c r="K14" s="713">
        <v>0</v>
      </c>
    </row>
    <row r="15" spans="1:11">
      <c r="A15" s="603">
        <v>7</v>
      </c>
      <c r="B15" s="477" t="s">
        <v>379</v>
      </c>
      <c r="C15" s="660">
        <v>2888612.3306521745</v>
      </c>
      <c r="D15" s="713">
        <v>16074997.147065228</v>
      </c>
      <c r="E15" s="713">
        <v>18963609.477717403</v>
      </c>
      <c r="F15" s="713">
        <v>2257711.0324999997</v>
      </c>
      <c r="G15" s="713">
        <v>1289661.1777173914</v>
      </c>
      <c r="H15" s="713">
        <v>3547372.2102173916</v>
      </c>
      <c r="I15" s="713">
        <v>2252202.5031521735</v>
      </c>
      <c r="J15" s="713">
        <v>1178860.6673913042</v>
      </c>
      <c r="K15" s="713">
        <v>3431063.1705434783</v>
      </c>
    </row>
    <row r="16" spans="1:11">
      <c r="A16" s="603">
        <v>8</v>
      </c>
      <c r="B16" s="475" t="s">
        <v>380</v>
      </c>
      <c r="C16" s="660">
        <v>103658831.28945655</v>
      </c>
      <c r="D16" s="713">
        <v>298131007.89793473</v>
      </c>
      <c r="E16" s="713">
        <v>401789839.18739128</v>
      </c>
      <c r="F16" s="713">
        <v>24509678.84445053</v>
      </c>
      <c r="G16" s="713">
        <v>29729573.488426633</v>
      </c>
      <c r="H16" s="713">
        <v>54239252.332877167</v>
      </c>
      <c r="I16" s="660">
        <v>19461362.163288034</v>
      </c>
      <c r="J16" s="713">
        <v>20915827.516331527</v>
      </c>
      <c r="K16" s="476">
        <v>40377189.679619566</v>
      </c>
    </row>
    <row r="17" spans="1:11">
      <c r="A17" s="422" t="s">
        <v>381</v>
      </c>
      <c r="B17" s="481"/>
      <c r="C17" s="474"/>
      <c r="D17" s="474"/>
      <c r="E17" s="474"/>
      <c r="F17" s="474"/>
      <c r="G17" s="474"/>
      <c r="H17" s="474"/>
      <c r="I17" s="473"/>
      <c r="J17" s="473"/>
      <c r="K17" s="427"/>
    </row>
    <row r="18" spans="1:11">
      <c r="A18" s="603">
        <v>9</v>
      </c>
      <c r="B18" s="477" t="s">
        <v>382</v>
      </c>
      <c r="C18" s="660">
        <v>0</v>
      </c>
      <c r="D18" s="713">
        <v>0</v>
      </c>
      <c r="E18" s="713">
        <v>0</v>
      </c>
      <c r="F18" s="713">
        <v>0</v>
      </c>
      <c r="G18" s="713">
        <v>0</v>
      </c>
      <c r="H18" s="713">
        <v>0</v>
      </c>
      <c r="I18" s="713">
        <v>0</v>
      </c>
      <c r="J18" s="713">
        <v>0</v>
      </c>
      <c r="K18" s="476">
        <v>0</v>
      </c>
    </row>
    <row r="19" spans="1:11">
      <c r="A19" s="603">
        <v>10</v>
      </c>
      <c r="B19" s="477" t="s">
        <v>383</v>
      </c>
      <c r="C19" s="660">
        <v>93671629.726630419</v>
      </c>
      <c r="D19" s="713">
        <v>174709490.60380435</v>
      </c>
      <c r="E19" s="713">
        <v>268381120.33043477</v>
      </c>
      <c r="F19" s="713">
        <v>8362964.2688587038</v>
      </c>
      <c r="G19" s="713">
        <v>2332895.9167934782</v>
      </c>
      <c r="H19" s="713">
        <v>10695860.185652176</v>
      </c>
      <c r="I19" s="713">
        <v>17387563.711847819</v>
      </c>
      <c r="J19" s="713">
        <v>44832133.646576062</v>
      </c>
      <c r="K19" s="476">
        <v>62219697.358423926</v>
      </c>
    </row>
    <row r="20" spans="1:11">
      <c r="A20" s="603">
        <v>11</v>
      </c>
      <c r="B20" s="477" t="s">
        <v>384</v>
      </c>
      <c r="C20" s="660">
        <v>5818401.7783695636</v>
      </c>
      <c r="D20" s="713">
        <v>13302837.010326089</v>
      </c>
      <c r="E20" s="713">
        <v>19121238.788695663</v>
      </c>
      <c r="F20" s="713">
        <v>446867.02054347837</v>
      </c>
      <c r="G20" s="713">
        <v>52398.762065217416</v>
      </c>
      <c r="H20" s="713">
        <v>499265.78260869568</v>
      </c>
      <c r="I20" s="713">
        <v>447233.71597826103</v>
      </c>
      <c r="J20" s="713">
        <v>51995.716630434799</v>
      </c>
      <c r="K20" s="476">
        <v>499229.43260869564</v>
      </c>
    </row>
    <row r="21" spans="1:11" ht="13.5" thickBot="1">
      <c r="A21" s="472">
        <v>12</v>
      </c>
      <c r="B21" s="471" t="s">
        <v>385</v>
      </c>
      <c r="C21" s="714">
        <v>99490031.50499998</v>
      </c>
      <c r="D21" s="715">
        <v>188012327.61413044</v>
      </c>
      <c r="E21" s="714">
        <v>287502359.11913043</v>
      </c>
      <c r="F21" s="715">
        <v>8809831.2894021813</v>
      </c>
      <c r="G21" s="715">
        <v>2385294.6788586956</v>
      </c>
      <c r="H21" s="715">
        <v>11195125.968260871</v>
      </c>
      <c r="I21" s="714">
        <v>17834797.42782608</v>
      </c>
      <c r="J21" s="715">
        <v>44884129.363206498</v>
      </c>
      <c r="K21" s="722">
        <v>62718926.79103262</v>
      </c>
    </row>
    <row r="22" spans="1:11" ht="38.25" customHeight="1" thickBot="1">
      <c r="A22" s="634"/>
      <c r="B22" s="470"/>
      <c r="C22" s="470"/>
      <c r="D22" s="470"/>
      <c r="E22" s="470"/>
      <c r="F22" s="776" t="s">
        <v>386</v>
      </c>
      <c r="G22" s="777"/>
      <c r="H22" s="777"/>
      <c r="I22" s="776" t="s">
        <v>386</v>
      </c>
      <c r="J22" s="777"/>
      <c r="K22" s="778"/>
    </row>
    <row r="23" spans="1:11">
      <c r="A23" s="574">
        <v>13</v>
      </c>
      <c r="B23" s="469" t="s">
        <v>373</v>
      </c>
      <c r="C23" s="633"/>
      <c r="D23" s="633"/>
      <c r="E23" s="633"/>
      <c r="F23" s="717">
        <v>15833125.156413037</v>
      </c>
      <c r="G23" s="717">
        <v>88447872.439891279</v>
      </c>
      <c r="H23" s="717">
        <v>104280997.59630433</v>
      </c>
      <c r="I23" s="725">
        <v>6939745.9239130449</v>
      </c>
      <c r="J23" s="717">
        <v>50686300.029347822</v>
      </c>
      <c r="K23" s="718">
        <v>57626045.953260846</v>
      </c>
    </row>
    <row r="24" spans="1:11" ht="15" thickBot="1">
      <c r="A24" s="468">
        <v>14</v>
      </c>
      <c r="B24" s="467" t="s">
        <v>387</v>
      </c>
      <c r="C24" s="637"/>
      <c r="D24" s="631"/>
      <c r="E24" s="632"/>
      <c r="F24" s="426">
        <v>15699847.555048348</v>
      </c>
      <c r="G24" s="426">
        <v>27344278.809567936</v>
      </c>
      <c r="H24" s="724">
        <v>43044126.364616297</v>
      </c>
      <c r="I24" s="726">
        <v>4865340.5408220086</v>
      </c>
      <c r="J24" s="727">
        <v>5228956.8790828818</v>
      </c>
      <c r="K24" s="728">
        <v>10094297.419904891</v>
      </c>
    </row>
    <row r="25" spans="1:11" ht="13.5" thickBot="1">
      <c r="A25" s="466">
        <v>15</v>
      </c>
      <c r="B25" s="465" t="s">
        <v>388</v>
      </c>
      <c r="C25" s="630"/>
      <c r="D25" s="630"/>
      <c r="E25" s="630"/>
      <c r="F25" s="719">
        <v>1.0201712136430572</v>
      </c>
      <c r="G25" s="719">
        <v>3.2824928285535293</v>
      </c>
      <c r="H25" s="720">
        <v>2.4601030979788896</v>
      </c>
      <c r="I25" s="719">
        <v>1.1688579711198162</v>
      </c>
      <c r="J25" s="719">
        <v>9.5377345835774321</v>
      </c>
      <c r="K25" s="720">
        <v>5.595330597705769</v>
      </c>
    </row>
    <row r="28" spans="1:11" ht="78">
      <c r="B28" s="595" t="s">
        <v>423</v>
      </c>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0" zoomScaleNormal="80" workbookViewId="0">
      <pane xSplit="1" ySplit="5" topLeftCell="F6" activePane="bottomRight" state="frozen"/>
      <selection pane="topRight" activeCell="B1" sqref="B1"/>
      <selection pane="bottomLeft" activeCell="A5" sqref="A5"/>
      <selection pane="bottomRight" activeCell="C7" sqref="C7:N21"/>
    </sheetView>
  </sheetViews>
  <sheetFormatPr defaultColWidth="9.1796875" defaultRowHeight="13.5"/>
  <cols>
    <col min="1" max="1" width="10.54296875" style="35" bestFit="1" customWidth="1"/>
    <col min="2" max="2" width="58.36328125" style="35" customWidth="1"/>
    <col min="3" max="3" width="12.54296875" style="35" bestFit="1" customWidth="1"/>
    <col min="4" max="4" width="10" style="35" bestFit="1" customWidth="1"/>
    <col min="5" max="5" width="18.1796875" style="35" bestFit="1" customWidth="1"/>
    <col min="6" max="13" width="10.81640625" style="35" customWidth="1"/>
    <col min="14" max="14" width="31" style="35" bestFit="1" customWidth="1"/>
    <col min="15" max="16384" width="9.1796875" style="12"/>
  </cols>
  <sheetData>
    <row r="1" spans="1:14">
      <c r="A1" s="5" t="s">
        <v>189</v>
      </c>
      <c r="B1" s="35" t="str">
        <f>Info!C2</f>
        <v>სს " პაშა ბანკი საქართველო"</v>
      </c>
    </row>
    <row r="2" spans="1:14" ht="14.25" customHeight="1">
      <c r="A2" s="35" t="s">
        <v>190</v>
      </c>
      <c r="B2" s="699">
        <f>'1. key ratios'!B2</f>
        <v>44561</v>
      </c>
    </row>
    <row r="3" spans="1:14" ht="14.25" customHeight="1"/>
    <row r="4" spans="1:14" ht="14" thickBot="1">
      <c r="A4" s="2" t="s">
        <v>341</v>
      </c>
      <c r="B4" s="59" t="s">
        <v>78</v>
      </c>
    </row>
    <row r="5" spans="1:14" s="23" customFormat="1" ht="13">
      <c r="A5" s="130"/>
      <c r="B5" s="131"/>
      <c r="C5" s="132" t="s">
        <v>0</v>
      </c>
      <c r="D5" s="132" t="s">
        <v>1</v>
      </c>
      <c r="E5" s="132" t="s">
        <v>2</v>
      </c>
      <c r="F5" s="132" t="s">
        <v>3</v>
      </c>
      <c r="G5" s="132" t="s">
        <v>4</v>
      </c>
      <c r="H5" s="132" t="s">
        <v>6</v>
      </c>
      <c r="I5" s="132" t="s">
        <v>238</v>
      </c>
      <c r="J5" s="132" t="s">
        <v>239</v>
      </c>
      <c r="K5" s="132" t="s">
        <v>240</v>
      </c>
      <c r="L5" s="132" t="s">
        <v>241</v>
      </c>
      <c r="M5" s="132" t="s">
        <v>242</v>
      </c>
      <c r="N5" s="133" t="s">
        <v>243</v>
      </c>
    </row>
    <row r="6" spans="1:14" ht="40.5">
      <c r="A6" s="122"/>
      <c r="B6" s="71"/>
      <c r="C6" s="72" t="s">
        <v>88</v>
      </c>
      <c r="D6" s="73" t="s">
        <v>77</v>
      </c>
      <c r="E6" s="74" t="s">
        <v>87</v>
      </c>
      <c r="F6" s="75">
        <v>0</v>
      </c>
      <c r="G6" s="75">
        <v>0.2</v>
      </c>
      <c r="H6" s="75">
        <v>0.35</v>
      </c>
      <c r="I6" s="75">
        <v>0.5</v>
      </c>
      <c r="J6" s="75">
        <v>0.75</v>
      </c>
      <c r="K6" s="75">
        <v>1</v>
      </c>
      <c r="L6" s="75">
        <v>1.5</v>
      </c>
      <c r="M6" s="75">
        <v>2.5</v>
      </c>
      <c r="N6" s="123" t="s">
        <v>78</v>
      </c>
    </row>
    <row r="7" spans="1:14">
      <c r="A7" s="124">
        <v>1</v>
      </c>
      <c r="B7" s="76" t="s">
        <v>79</v>
      </c>
      <c r="C7" s="200">
        <f>SUM(C8:C13)</f>
        <v>72413472.089599997</v>
      </c>
      <c r="D7" s="71"/>
      <c r="E7" s="203">
        <f t="shared" ref="E7:M7" si="0">SUM(E8:E13)</f>
        <v>1448269.4417919999</v>
      </c>
      <c r="F7" s="200">
        <f>SUM(F8:F13)</f>
        <v>0</v>
      </c>
      <c r="G7" s="200">
        <f t="shared" si="0"/>
        <v>0</v>
      </c>
      <c r="H7" s="200">
        <f t="shared" si="0"/>
        <v>0</v>
      </c>
      <c r="I7" s="200">
        <f t="shared" si="0"/>
        <v>0</v>
      </c>
      <c r="J7" s="200">
        <f t="shared" si="0"/>
        <v>0</v>
      </c>
      <c r="K7" s="200">
        <f t="shared" si="0"/>
        <v>1448269.4417999999</v>
      </c>
      <c r="L7" s="200">
        <f t="shared" si="0"/>
        <v>0</v>
      </c>
      <c r="M7" s="200">
        <f t="shared" si="0"/>
        <v>0</v>
      </c>
      <c r="N7" s="125">
        <f>SUM(N8:N13)</f>
        <v>1448269.4417999999</v>
      </c>
    </row>
    <row r="8" spans="1:14">
      <c r="A8" s="124">
        <v>1.1000000000000001</v>
      </c>
      <c r="B8" s="77" t="s">
        <v>80</v>
      </c>
      <c r="C8" s="626">
        <v>72413472.089599997</v>
      </c>
      <c r="D8" s="78">
        <v>0.02</v>
      </c>
      <c r="E8" s="203">
        <f>C8*D8</f>
        <v>1448269.4417919999</v>
      </c>
      <c r="F8" s="201"/>
      <c r="G8" s="201"/>
      <c r="H8" s="201"/>
      <c r="I8" s="201"/>
      <c r="J8" s="201"/>
      <c r="K8" s="626">
        <v>1448269.4417999999</v>
      </c>
      <c r="L8" s="201"/>
      <c r="M8" s="201"/>
      <c r="N8" s="125">
        <f>SUMPRODUCT($F$6:$M$6,F8:M8)</f>
        <v>1448269.4417999999</v>
      </c>
    </row>
    <row r="9" spans="1:14">
      <c r="A9" s="124">
        <v>1.2</v>
      </c>
      <c r="B9" s="77" t="s">
        <v>81</v>
      </c>
      <c r="C9" s="201">
        <v>0</v>
      </c>
      <c r="D9" s="78">
        <v>0.05</v>
      </c>
      <c r="E9" s="203">
        <f>C9*D9</f>
        <v>0</v>
      </c>
      <c r="F9" s="201"/>
      <c r="G9" s="201"/>
      <c r="H9" s="201"/>
      <c r="I9" s="201"/>
      <c r="J9" s="201"/>
      <c r="K9" s="201"/>
      <c r="L9" s="201"/>
      <c r="M9" s="201"/>
      <c r="N9" s="125">
        <f t="shared" ref="N9:N12" si="1">SUMPRODUCT($F$6:$M$6,F9:M9)</f>
        <v>0</v>
      </c>
    </row>
    <row r="10" spans="1:14">
      <c r="A10" s="124">
        <v>1.3</v>
      </c>
      <c r="B10" s="77" t="s">
        <v>82</v>
      </c>
      <c r="C10" s="201">
        <v>0</v>
      </c>
      <c r="D10" s="78">
        <v>0.08</v>
      </c>
      <c r="E10" s="203">
        <f>C10*D10</f>
        <v>0</v>
      </c>
      <c r="F10" s="201"/>
      <c r="G10" s="201"/>
      <c r="H10" s="201"/>
      <c r="I10" s="201"/>
      <c r="J10" s="201"/>
      <c r="K10" s="201"/>
      <c r="L10" s="201"/>
      <c r="M10" s="201"/>
      <c r="N10" s="125">
        <f>SUMPRODUCT($F$6:$M$6,F10:M10)</f>
        <v>0</v>
      </c>
    </row>
    <row r="11" spans="1:14">
      <c r="A11" s="124">
        <v>1.4</v>
      </c>
      <c r="B11" s="77" t="s">
        <v>83</v>
      </c>
      <c r="C11" s="201">
        <v>0</v>
      </c>
      <c r="D11" s="78">
        <v>0.11</v>
      </c>
      <c r="E11" s="203">
        <f>C11*D11</f>
        <v>0</v>
      </c>
      <c r="F11" s="201"/>
      <c r="G11" s="201"/>
      <c r="H11" s="201"/>
      <c r="I11" s="201"/>
      <c r="J11" s="201"/>
      <c r="K11" s="201"/>
      <c r="L11" s="201"/>
      <c r="M11" s="201"/>
      <c r="N11" s="125">
        <f t="shared" si="1"/>
        <v>0</v>
      </c>
    </row>
    <row r="12" spans="1:14">
      <c r="A12" s="124">
        <v>1.5</v>
      </c>
      <c r="B12" s="77" t="s">
        <v>84</v>
      </c>
      <c r="C12" s="201">
        <v>0</v>
      </c>
      <c r="D12" s="78">
        <v>0.14000000000000001</v>
      </c>
      <c r="E12" s="203">
        <f>C12*D12</f>
        <v>0</v>
      </c>
      <c r="F12" s="201"/>
      <c r="G12" s="201"/>
      <c r="H12" s="201"/>
      <c r="I12" s="201"/>
      <c r="J12" s="201"/>
      <c r="K12" s="201"/>
      <c r="L12" s="201"/>
      <c r="M12" s="201"/>
      <c r="N12" s="125">
        <f t="shared" si="1"/>
        <v>0</v>
      </c>
    </row>
    <row r="13" spans="1:14">
      <c r="A13" s="124">
        <v>1.6</v>
      </c>
      <c r="B13" s="79" t="s">
        <v>85</v>
      </c>
      <c r="C13" s="201">
        <v>0</v>
      </c>
      <c r="D13" s="80"/>
      <c r="E13" s="201"/>
      <c r="F13" s="201"/>
      <c r="G13" s="201"/>
      <c r="H13" s="201"/>
      <c r="I13" s="201"/>
      <c r="J13" s="201"/>
      <c r="K13" s="201"/>
      <c r="L13" s="201"/>
      <c r="M13" s="201"/>
      <c r="N13" s="125">
        <f>SUMPRODUCT($F$6:$M$6,F13:M13)</f>
        <v>0</v>
      </c>
    </row>
    <row r="14" spans="1:14">
      <c r="A14" s="124">
        <v>2</v>
      </c>
      <c r="B14" s="81" t="s">
        <v>86</v>
      </c>
      <c r="C14" s="200">
        <f>SUM(C15:C20)</f>
        <v>0</v>
      </c>
      <c r="D14" s="71"/>
      <c r="E14" s="203">
        <f t="shared" ref="E14:M14" si="2">SUM(E15:E20)</f>
        <v>0</v>
      </c>
      <c r="F14" s="201">
        <f t="shared" si="2"/>
        <v>0</v>
      </c>
      <c r="G14" s="201">
        <f t="shared" si="2"/>
        <v>0</v>
      </c>
      <c r="H14" s="201">
        <f t="shared" si="2"/>
        <v>0</v>
      </c>
      <c r="I14" s="201">
        <f t="shared" si="2"/>
        <v>0</v>
      </c>
      <c r="J14" s="201">
        <f t="shared" si="2"/>
        <v>0</v>
      </c>
      <c r="K14" s="201">
        <f t="shared" si="2"/>
        <v>0</v>
      </c>
      <c r="L14" s="201">
        <f t="shared" si="2"/>
        <v>0</v>
      </c>
      <c r="M14" s="201">
        <f t="shared" si="2"/>
        <v>0</v>
      </c>
      <c r="N14" s="125">
        <f>SUM(N15:N20)</f>
        <v>0</v>
      </c>
    </row>
    <row r="15" spans="1:14">
      <c r="A15" s="124">
        <v>2.1</v>
      </c>
      <c r="B15" s="79" t="s">
        <v>80</v>
      </c>
      <c r="C15" s="201"/>
      <c r="D15" s="78">
        <v>5.0000000000000001E-3</v>
      </c>
      <c r="E15" s="203">
        <f>C15*D15</f>
        <v>0</v>
      </c>
      <c r="F15" s="201"/>
      <c r="G15" s="201"/>
      <c r="H15" s="201"/>
      <c r="I15" s="201"/>
      <c r="J15" s="201"/>
      <c r="K15" s="201"/>
      <c r="L15" s="201"/>
      <c r="M15" s="201"/>
      <c r="N15" s="125">
        <f>SUMPRODUCT($F$6:$M$6,F15:M15)</f>
        <v>0</v>
      </c>
    </row>
    <row r="16" spans="1:14">
      <c r="A16" s="124">
        <v>2.2000000000000002</v>
      </c>
      <c r="B16" s="79" t="s">
        <v>81</v>
      </c>
      <c r="C16" s="201"/>
      <c r="D16" s="78">
        <v>0.01</v>
      </c>
      <c r="E16" s="203">
        <f>C16*D16</f>
        <v>0</v>
      </c>
      <c r="F16" s="201"/>
      <c r="G16" s="201"/>
      <c r="H16" s="201"/>
      <c r="I16" s="201"/>
      <c r="J16" s="201"/>
      <c r="K16" s="201"/>
      <c r="L16" s="201"/>
      <c r="M16" s="201"/>
      <c r="N16" s="125">
        <f t="shared" ref="N16:N20" si="3">SUMPRODUCT($F$6:$M$6,F16:M16)</f>
        <v>0</v>
      </c>
    </row>
    <row r="17" spans="1:14">
      <c r="A17" s="124">
        <v>2.2999999999999998</v>
      </c>
      <c r="B17" s="79" t="s">
        <v>82</v>
      </c>
      <c r="C17" s="201"/>
      <c r="D17" s="78">
        <v>0.02</v>
      </c>
      <c r="E17" s="203">
        <f>C17*D17</f>
        <v>0</v>
      </c>
      <c r="F17" s="201"/>
      <c r="G17" s="201"/>
      <c r="H17" s="201"/>
      <c r="I17" s="201"/>
      <c r="J17" s="201"/>
      <c r="K17" s="201"/>
      <c r="L17" s="201"/>
      <c r="M17" s="201"/>
      <c r="N17" s="125">
        <f t="shared" si="3"/>
        <v>0</v>
      </c>
    </row>
    <row r="18" spans="1:14">
      <c r="A18" s="124">
        <v>2.4</v>
      </c>
      <c r="B18" s="79" t="s">
        <v>83</v>
      </c>
      <c r="C18" s="201"/>
      <c r="D18" s="78">
        <v>0.03</v>
      </c>
      <c r="E18" s="203">
        <f>C18*D18</f>
        <v>0</v>
      </c>
      <c r="F18" s="201"/>
      <c r="G18" s="201"/>
      <c r="H18" s="201"/>
      <c r="I18" s="201"/>
      <c r="J18" s="201"/>
      <c r="K18" s="201"/>
      <c r="L18" s="201"/>
      <c r="M18" s="201"/>
      <c r="N18" s="125">
        <f t="shared" si="3"/>
        <v>0</v>
      </c>
    </row>
    <row r="19" spans="1:14">
      <c r="A19" s="124">
        <v>2.5</v>
      </c>
      <c r="B19" s="79" t="s">
        <v>84</v>
      </c>
      <c r="C19" s="201"/>
      <c r="D19" s="78">
        <v>0.04</v>
      </c>
      <c r="E19" s="203">
        <f>C19*D19</f>
        <v>0</v>
      </c>
      <c r="F19" s="201"/>
      <c r="G19" s="201"/>
      <c r="H19" s="201"/>
      <c r="I19" s="201"/>
      <c r="J19" s="201"/>
      <c r="K19" s="201"/>
      <c r="L19" s="201"/>
      <c r="M19" s="201"/>
      <c r="N19" s="125">
        <f t="shared" si="3"/>
        <v>0</v>
      </c>
    </row>
    <row r="20" spans="1:14">
      <c r="A20" s="124">
        <v>2.6</v>
      </c>
      <c r="B20" s="79" t="s">
        <v>85</v>
      </c>
      <c r="C20" s="201"/>
      <c r="D20" s="80"/>
      <c r="E20" s="204"/>
      <c r="F20" s="201"/>
      <c r="G20" s="201"/>
      <c r="H20" s="201"/>
      <c r="I20" s="201"/>
      <c r="J20" s="201"/>
      <c r="K20" s="201"/>
      <c r="L20" s="201"/>
      <c r="M20" s="201"/>
      <c r="N20" s="125">
        <f t="shared" si="3"/>
        <v>0</v>
      </c>
    </row>
    <row r="21" spans="1:14" ht="14" thickBot="1">
      <c r="A21" s="126">
        <v>3</v>
      </c>
      <c r="B21" s="127" t="s">
        <v>69</v>
      </c>
      <c r="C21" s="202">
        <f>C14+C7</f>
        <v>72413472.089599997</v>
      </c>
      <c r="D21" s="128"/>
      <c r="E21" s="205">
        <f>E14+E7</f>
        <v>1448269.4417919999</v>
      </c>
      <c r="F21" s="206">
        <f>F7+F14</f>
        <v>0</v>
      </c>
      <c r="G21" s="206">
        <f t="shared" ref="G21:L21" si="4">G7+G14</f>
        <v>0</v>
      </c>
      <c r="H21" s="206">
        <f t="shared" si="4"/>
        <v>0</v>
      </c>
      <c r="I21" s="206">
        <f t="shared" si="4"/>
        <v>0</v>
      </c>
      <c r="J21" s="206">
        <f t="shared" si="4"/>
        <v>0</v>
      </c>
      <c r="K21" s="206">
        <f t="shared" si="4"/>
        <v>1448269.4417999999</v>
      </c>
      <c r="L21" s="206">
        <f t="shared" si="4"/>
        <v>0</v>
      </c>
      <c r="M21" s="206">
        <f>M7+M14</f>
        <v>0</v>
      </c>
      <c r="N21" s="129">
        <f>N14+N7</f>
        <v>1448269.4417999999</v>
      </c>
    </row>
    <row r="22" spans="1:14">
      <c r="E22" s="207"/>
      <c r="F22" s="207"/>
      <c r="G22" s="207"/>
      <c r="H22" s="207"/>
      <c r="I22" s="207"/>
      <c r="J22" s="207"/>
      <c r="K22" s="207"/>
      <c r="L22" s="207"/>
      <c r="M22" s="20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zoomScale="80" zoomScaleNormal="80" workbookViewId="0">
      <selection activeCell="C6" sqref="C6:C41"/>
    </sheetView>
  </sheetViews>
  <sheetFormatPr defaultRowHeight="14.5"/>
  <cols>
    <col min="1" max="1" width="11.453125" customWidth="1"/>
    <col min="2" max="2" width="76.81640625" style="4" customWidth="1"/>
    <col min="3" max="3" width="22.81640625" customWidth="1"/>
  </cols>
  <sheetData>
    <row r="1" spans="1:3">
      <c r="A1" s="225" t="s">
        <v>189</v>
      </c>
      <c r="B1" t="str">
        <f>Info!C2</f>
        <v>სს " პაშა ბანკი საქართველო"</v>
      </c>
    </row>
    <row r="2" spans="1:3">
      <c r="A2" s="225" t="s">
        <v>190</v>
      </c>
      <c r="B2" s="699">
        <f>'1. key ratios'!B2</f>
        <v>44561</v>
      </c>
    </row>
    <row r="3" spans="1:3">
      <c r="A3" s="225"/>
      <c r="B3"/>
    </row>
    <row r="4" spans="1:3">
      <c r="A4" s="225" t="s">
        <v>468</v>
      </c>
      <c r="B4" t="s">
        <v>427</v>
      </c>
    </row>
    <row r="5" spans="1:3">
      <c r="A5" s="264"/>
      <c r="B5" s="264" t="s">
        <v>428</v>
      </c>
      <c r="C5" s="276"/>
    </row>
    <row r="6" spans="1:3">
      <c r="A6" s="265">
        <v>1</v>
      </c>
      <c r="B6" s="277" t="s">
        <v>480</v>
      </c>
      <c r="C6" s="646">
        <v>444208065.2748</v>
      </c>
    </row>
    <row r="7" spans="1:3">
      <c r="A7" s="265">
        <v>2</v>
      </c>
      <c r="B7" s="277" t="s">
        <v>429</v>
      </c>
      <c r="C7" s="646">
        <v>-4862986.08</v>
      </c>
    </row>
    <row r="8" spans="1:3">
      <c r="A8" s="266">
        <v>3</v>
      </c>
      <c r="B8" s="279" t="s">
        <v>430</v>
      </c>
      <c r="C8" s="280">
        <f>C6+C7</f>
        <v>439345079.19480002</v>
      </c>
    </row>
    <row r="9" spans="1:3">
      <c r="A9" s="267"/>
      <c r="B9" s="267" t="s">
        <v>431</v>
      </c>
      <c r="C9" s="281"/>
    </row>
    <row r="10" spans="1:3">
      <c r="A10" s="268">
        <v>4</v>
      </c>
      <c r="B10" s="282" t="s">
        <v>432</v>
      </c>
      <c r="C10" s="278"/>
    </row>
    <row r="11" spans="1:3">
      <c r="A11" s="268">
        <v>5</v>
      </c>
      <c r="B11" s="283" t="s">
        <v>433</v>
      </c>
      <c r="C11" s="278"/>
    </row>
    <row r="12" spans="1:3">
      <c r="A12" s="268" t="s">
        <v>434</v>
      </c>
      <c r="B12" s="277" t="s">
        <v>435</v>
      </c>
      <c r="C12" s="280">
        <f>'15. CCR'!E21</f>
        <v>1448269.4417919999</v>
      </c>
    </row>
    <row r="13" spans="1:3">
      <c r="A13" s="269">
        <v>6</v>
      </c>
      <c r="B13" s="284" t="s">
        <v>436</v>
      </c>
      <c r="C13" s="278"/>
    </row>
    <row r="14" spans="1:3">
      <c r="A14" s="269">
        <v>7</v>
      </c>
      <c r="B14" s="285" t="s">
        <v>437</v>
      </c>
      <c r="C14" s="278"/>
    </row>
    <row r="15" spans="1:3">
      <c r="A15" s="270">
        <v>8</v>
      </c>
      <c r="B15" s="277" t="s">
        <v>438</v>
      </c>
      <c r="C15" s="278"/>
    </row>
    <row r="16" spans="1:3" ht="23">
      <c r="A16" s="269">
        <v>9</v>
      </c>
      <c r="B16" s="285" t="s">
        <v>439</v>
      </c>
      <c r="C16" s="278"/>
    </row>
    <row r="17" spans="1:3">
      <c r="A17" s="269">
        <v>10</v>
      </c>
      <c r="B17" s="285" t="s">
        <v>440</v>
      </c>
      <c r="C17" s="278"/>
    </row>
    <row r="18" spans="1:3">
      <c r="A18" s="271">
        <v>11</v>
      </c>
      <c r="B18" s="286" t="s">
        <v>441</v>
      </c>
      <c r="C18" s="280">
        <f>SUM(C10:C17)</f>
        <v>1448269.4417919999</v>
      </c>
    </row>
    <row r="19" spans="1:3">
      <c r="A19" s="267"/>
      <c r="B19" s="267" t="s">
        <v>442</v>
      </c>
      <c r="C19" s="287"/>
    </row>
    <row r="20" spans="1:3">
      <c r="A20" s="269">
        <v>12</v>
      </c>
      <c r="B20" s="282" t="s">
        <v>443</v>
      </c>
      <c r="C20" s="278"/>
    </row>
    <row r="21" spans="1:3">
      <c r="A21" s="269">
        <v>13</v>
      </c>
      <c r="B21" s="282" t="s">
        <v>444</v>
      </c>
      <c r="C21" s="278"/>
    </row>
    <row r="22" spans="1:3">
      <c r="A22" s="269">
        <v>14</v>
      </c>
      <c r="B22" s="282" t="s">
        <v>445</v>
      </c>
      <c r="C22" s="278"/>
    </row>
    <row r="23" spans="1:3" ht="23">
      <c r="A23" s="269" t="s">
        <v>446</v>
      </c>
      <c r="B23" s="282" t="s">
        <v>447</v>
      </c>
      <c r="C23" s="278"/>
    </row>
    <row r="24" spans="1:3">
      <c r="A24" s="269">
        <v>15</v>
      </c>
      <c r="B24" s="282" t="s">
        <v>448</v>
      </c>
      <c r="C24" s="278"/>
    </row>
    <row r="25" spans="1:3">
      <c r="A25" s="269" t="s">
        <v>449</v>
      </c>
      <c r="B25" s="277" t="s">
        <v>450</v>
      </c>
      <c r="C25" s="278"/>
    </row>
    <row r="26" spans="1:3">
      <c r="A26" s="271">
        <v>16</v>
      </c>
      <c r="B26" s="286" t="s">
        <v>451</v>
      </c>
      <c r="C26" s="280">
        <f>SUM(C20:C25)</f>
        <v>0</v>
      </c>
    </row>
    <row r="27" spans="1:3">
      <c r="A27" s="267"/>
      <c r="B27" s="267" t="s">
        <v>452</v>
      </c>
      <c r="C27" s="281"/>
    </row>
    <row r="28" spans="1:3">
      <c r="A28" s="268">
        <v>17</v>
      </c>
      <c r="B28" s="277" t="s">
        <v>453</v>
      </c>
      <c r="C28" s="646">
        <v>52090869.172299996</v>
      </c>
    </row>
    <row r="29" spans="1:3">
      <c r="A29" s="268">
        <v>18</v>
      </c>
      <c r="B29" s="277" t="s">
        <v>454</v>
      </c>
      <c r="C29" s="646">
        <v>-34732756.529199995</v>
      </c>
    </row>
    <row r="30" spans="1:3">
      <c r="A30" s="271">
        <v>19</v>
      </c>
      <c r="B30" s="286" t="s">
        <v>455</v>
      </c>
      <c r="C30" s="280">
        <f>C28+C29</f>
        <v>17358112.643100001</v>
      </c>
    </row>
    <row r="31" spans="1:3">
      <c r="A31" s="272"/>
      <c r="B31" s="267" t="s">
        <v>456</v>
      </c>
      <c r="C31" s="281"/>
    </row>
    <row r="32" spans="1:3">
      <c r="A32" s="268" t="s">
        <v>457</v>
      </c>
      <c r="B32" s="282" t="s">
        <v>458</v>
      </c>
      <c r="C32" s="288"/>
    </row>
    <row r="33" spans="1:3">
      <c r="A33" s="268" t="s">
        <v>459</v>
      </c>
      <c r="B33" s="283" t="s">
        <v>460</v>
      </c>
      <c r="C33" s="288"/>
    </row>
    <row r="34" spans="1:3">
      <c r="A34" s="267"/>
      <c r="B34" s="267" t="s">
        <v>461</v>
      </c>
      <c r="C34" s="281"/>
    </row>
    <row r="35" spans="1:3">
      <c r="A35" s="271">
        <v>20</v>
      </c>
      <c r="B35" s="286" t="s">
        <v>90</v>
      </c>
      <c r="C35" s="280">
        <f>'1. key ratios'!C9</f>
        <v>65001418</v>
      </c>
    </row>
    <row r="36" spans="1:3">
      <c r="A36" s="271">
        <v>21</v>
      </c>
      <c r="B36" s="286" t="s">
        <v>462</v>
      </c>
      <c r="C36" s="280">
        <f>C8+C18+C26+C30</f>
        <v>458151461.27969205</v>
      </c>
    </row>
    <row r="37" spans="1:3">
      <c r="A37" s="273"/>
      <c r="B37" s="273" t="s">
        <v>427</v>
      </c>
      <c r="C37" s="281"/>
    </row>
    <row r="38" spans="1:3">
      <c r="A38" s="271">
        <v>22</v>
      </c>
      <c r="B38" s="286" t="s">
        <v>427</v>
      </c>
      <c r="C38" s="678">
        <f>IFERROR(C35/C36,0)</f>
        <v>0.14187757432539971</v>
      </c>
    </row>
    <row r="39" spans="1:3">
      <c r="A39" s="273"/>
      <c r="B39" s="273" t="s">
        <v>463</v>
      </c>
      <c r="C39" s="281"/>
    </row>
    <row r="40" spans="1:3">
      <c r="A40" s="274" t="s">
        <v>464</v>
      </c>
      <c r="B40" s="282" t="s">
        <v>465</v>
      </c>
      <c r="C40" s="288"/>
    </row>
    <row r="41" spans="1:3">
      <c r="A41" s="275" t="s">
        <v>466</v>
      </c>
      <c r="B41" s="283" t="s">
        <v>467</v>
      </c>
      <c r="C41" s="288"/>
    </row>
    <row r="43" spans="1:3">
      <c r="B43" s="297" t="s">
        <v>481</v>
      </c>
    </row>
  </sheetData>
  <pageMargins left="0.7" right="0.7" top="0.75" bottom="0.75" header="0.3" footer="0.3"/>
  <pageSetup paperSize="9"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70" zoomScaleNormal="70" workbookViewId="0">
      <pane xSplit="2" ySplit="6" topLeftCell="F16" activePane="bottomRight" state="frozen"/>
      <selection pane="topRight" activeCell="C1" sqref="C1"/>
      <selection pane="bottomLeft" activeCell="A7" sqref="A7"/>
      <selection pane="bottomRight" activeCell="C8" sqref="C8:G39"/>
    </sheetView>
  </sheetViews>
  <sheetFormatPr defaultRowHeight="14.5"/>
  <cols>
    <col min="1" max="1" width="9.90625" style="225" bestFit="1" customWidth="1"/>
    <col min="2" max="2" width="104.453125" style="21" customWidth="1"/>
    <col min="3" max="7" width="17.54296875" style="225" customWidth="1"/>
  </cols>
  <sheetData>
    <row r="1" spans="1:7">
      <c r="A1" s="225" t="s">
        <v>189</v>
      </c>
      <c r="B1" s="225" t="str">
        <f>Info!C2</f>
        <v>სს " პაშა ბანკი საქართველო"</v>
      </c>
    </row>
    <row r="2" spans="1:7">
      <c r="A2" s="225" t="s">
        <v>190</v>
      </c>
      <c r="B2" s="699">
        <f>'1. key ratios'!B2</f>
        <v>44561</v>
      </c>
    </row>
    <row r="3" spans="1:7">
      <c r="B3" s="318"/>
    </row>
    <row r="4" spans="1:7" ht="15" thickBot="1">
      <c r="A4" s="225" t="s">
        <v>530</v>
      </c>
      <c r="B4" s="319" t="s">
        <v>495</v>
      </c>
    </row>
    <row r="5" spans="1:7">
      <c r="A5" s="320"/>
      <c r="B5" s="321"/>
      <c r="C5" s="781" t="s">
        <v>496</v>
      </c>
      <c r="D5" s="781"/>
      <c r="E5" s="781"/>
      <c r="F5" s="781"/>
      <c r="G5" s="782" t="s">
        <v>497</v>
      </c>
    </row>
    <row r="6" spans="1:7">
      <c r="A6" s="322"/>
      <c r="B6" s="323"/>
      <c r="C6" s="324" t="s">
        <v>498</v>
      </c>
      <c r="D6" s="325" t="s">
        <v>499</v>
      </c>
      <c r="E6" s="325" t="s">
        <v>500</v>
      </c>
      <c r="F6" s="325" t="s">
        <v>501</v>
      </c>
      <c r="G6" s="783"/>
    </row>
    <row r="7" spans="1:7">
      <c r="A7" s="326"/>
      <c r="B7" s="327" t="s">
        <v>502</v>
      </c>
      <c r="C7" s="328"/>
      <c r="D7" s="328"/>
      <c r="E7" s="328"/>
      <c r="F7" s="328"/>
      <c r="G7" s="329"/>
    </row>
    <row r="8" spans="1:7">
      <c r="A8" s="330">
        <v>1</v>
      </c>
      <c r="B8" s="654" t="s">
        <v>503</v>
      </c>
      <c r="C8" s="331">
        <f>SUM(C9:C10)</f>
        <v>83593803.782168671</v>
      </c>
      <c r="D8" s="331">
        <f>SUM(D9:D10)</f>
        <v>0</v>
      </c>
      <c r="E8" s="331">
        <f>SUM(E9:E10)</f>
        <v>0</v>
      </c>
      <c r="F8" s="331">
        <f>SUM(F9:F10)</f>
        <v>120888591.64223133</v>
      </c>
      <c r="G8" s="332">
        <f>SUM(G9:G10)</f>
        <v>204482395.4244</v>
      </c>
    </row>
    <row r="9" spans="1:7">
      <c r="A9" s="330">
        <v>2</v>
      </c>
      <c r="B9" s="656" t="s">
        <v>89</v>
      </c>
      <c r="C9" s="655">
        <v>83593803.782168671</v>
      </c>
      <c r="D9" s="655"/>
      <c r="E9" s="655"/>
      <c r="F9" s="655">
        <v>0</v>
      </c>
      <c r="G9" s="464">
        <v>83593803.782168671</v>
      </c>
    </row>
    <row r="10" spans="1:7">
      <c r="A10" s="330">
        <v>3</v>
      </c>
      <c r="B10" s="656" t="s">
        <v>504</v>
      </c>
      <c r="C10" s="578"/>
      <c r="D10" s="578"/>
      <c r="E10" s="578"/>
      <c r="F10" s="657">
        <v>120888591.64223133</v>
      </c>
      <c r="G10" s="572">
        <v>120888591.64223133</v>
      </c>
    </row>
    <row r="11" spans="1:7">
      <c r="A11" s="330">
        <v>4</v>
      </c>
      <c r="B11" s="588" t="s">
        <v>505</v>
      </c>
      <c r="C11" s="657">
        <f t="shared" ref="C11:F11" si="0">SUM(C12:C13)</f>
        <v>8618983.0547000077</v>
      </c>
      <c r="D11" s="657">
        <f t="shared" si="0"/>
        <v>5859069.3360999906</v>
      </c>
      <c r="E11" s="657">
        <f t="shared" si="0"/>
        <v>12617155.083799999</v>
      </c>
      <c r="F11" s="657">
        <f t="shared" si="0"/>
        <v>670444.79680000013</v>
      </c>
      <c r="G11" s="462">
        <f>SUM(G12:G13)</f>
        <v>19453591.950434998</v>
      </c>
    </row>
    <row r="12" spans="1:7">
      <c r="A12" s="330">
        <v>5</v>
      </c>
      <c r="B12" s="656" t="s">
        <v>506</v>
      </c>
      <c r="C12" s="657">
        <v>1865623.3792000096</v>
      </c>
      <c r="D12" s="657">
        <v>4981883.9188999906</v>
      </c>
      <c r="E12" s="657">
        <v>5221474.8086000001</v>
      </c>
      <c r="F12" s="657">
        <v>310497.48160000006</v>
      </c>
      <c r="G12" s="572">
        <v>11760505.608885</v>
      </c>
    </row>
    <row r="13" spans="1:7">
      <c r="A13" s="330">
        <v>6</v>
      </c>
      <c r="B13" s="656" t="s">
        <v>507</v>
      </c>
      <c r="C13" s="657">
        <v>6753359.675499998</v>
      </c>
      <c r="D13" s="657">
        <v>877185.41719999979</v>
      </c>
      <c r="E13" s="657">
        <v>7395680.2752</v>
      </c>
      <c r="F13" s="657">
        <v>359947.31520000007</v>
      </c>
      <c r="G13" s="572">
        <v>7693086.34155</v>
      </c>
    </row>
    <row r="14" spans="1:7">
      <c r="A14" s="330">
        <v>7</v>
      </c>
      <c r="B14" s="654" t="s">
        <v>508</v>
      </c>
      <c r="C14" s="657">
        <f t="shared" ref="C14:F14" si="1">SUM(C15:C16)</f>
        <v>42109215.49090004</v>
      </c>
      <c r="D14" s="657">
        <f t="shared" si="1"/>
        <v>35625284.720299959</v>
      </c>
      <c r="E14" s="657">
        <f t="shared" si="1"/>
        <v>101939871.67</v>
      </c>
      <c r="F14" s="657">
        <f t="shared" si="1"/>
        <v>1239040</v>
      </c>
      <c r="G14" s="462">
        <f>SUM(G15:G16)</f>
        <v>74873552.054699987</v>
      </c>
    </row>
    <row r="15" spans="1:7" ht="39.5">
      <c r="A15" s="330">
        <v>8</v>
      </c>
      <c r="B15" s="656" t="s">
        <v>509</v>
      </c>
      <c r="C15" s="657">
        <v>35212923.719100036</v>
      </c>
      <c r="D15" s="657">
        <v>12594308.720299955</v>
      </c>
      <c r="E15" s="657">
        <v>22970987.780000001</v>
      </c>
      <c r="F15" s="657">
        <v>0</v>
      </c>
      <c r="G15" s="572">
        <v>35389110.109699994</v>
      </c>
    </row>
    <row r="16" spans="1:7" ht="26.5">
      <c r="A16" s="330">
        <v>9</v>
      </c>
      <c r="B16" s="656" t="s">
        <v>510</v>
      </c>
      <c r="C16" s="657">
        <v>6896291.7718000002</v>
      </c>
      <c r="D16" s="657">
        <v>23030976</v>
      </c>
      <c r="E16" s="657">
        <v>78968883.890000001</v>
      </c>
      <c r="F16" s="657">
        <v>1239040</v>
      </c>
      <c r="G16" s="572">
        <v>39484441.945</v>
      </c>
    </row>
    <row r="17" spans="1:7">
      <c r="A17" s="330">
        <v>10</v>
      </c>
      <c r="B17" s="654" t="s">
        <v>511</v>
      </c>
      <c r="C17" s="657" t="s">
        <v>5</v>
      </c>
      <c r="D17" s="657"/>
      <c r="E17" s="657"/>
      <c r="F17" s="657"/>
      <c r="G17" s="462"/>
    </row>
    <row r="18" spans="1:7">
      <c r="A18" s="330">
        <v>11</v>
      </c>
      <c r="B18" s="654" t="s">
        <v>96</v>
      </c>
      <c r="C18" s="657">
        <v>0</v>
      </c>
      <c r="D18" s="657">
        <v>24668211.345199998</v>
      </c>
      <c r="E18" s="657">
        <v>0</v>
      </c>
      <c r="F18" s="657">
        <v>0</v>
      </c>
      <c r="G18" s="462">
        <f t="shared" ref="G18" si="2">SUM(G19:G20)</f>
        <v>0</v>
      </c>
    </row>
    <row r="19" spans="1:7">
      <c r="A19" s="330">
        <v>12</v>
      </c>
      <c r="B19" s="656" t="s">
        <v>512</v>
      </c>
      <c r="C19" s="578"/>
      <c r="D19" s="657">
        <v>331715.98</v>
      </c>
      <c r="E19" s="657">
        <v>0</v>
      </c>
      <c r="F19" s="657">
        <v>0</v>
      </c>
      <c r="G19" s="462"/>
    </row>
    <row r="20" spans="1:7">
      <c r="A20" s="330">
        <v>13</v>
      </c>
      <c r="B20" s="701" t="s">
        <v>513</v>
      </c>
      <c r="C20" s="657">
        <v>0</v>
      </c>
      <c r="D20" s="657">
        <v>24336495.365199998</v>
      </c>
      <c r="E20" s="657">
        <v>0</v>
      </c>
      <c r="F20" s="657">
        <v>0</v>
      </c>
      <c r="G20" s="462"/>
    </row>
    <row r="21" spans="1:7">
      <c r="A21" s="333">
        <v>14</v>
      </c>
      <c r="B21" s="658" t="s">
        <v>514</v>
      </c>
      <c r="C21" s="578" t="s">
        <v>5</v>
      </c>
      <c r="D21" s="578"/>
      <c r="E21" s="578"/>
      <c r="F21" s="578"/>
      <c r="G21" s="573">
        <f>SUM(G8,G11,G14,G17,G18)</f>
        <v>298809539.42953503</v>
      </c>
    </row>
    <row r="22" spans="1:7">
      <c r="A22" s="334"/>
      <c r="B22" s="581" t="s">
        <v>515</v>
      </c>
      <c r="C22" s="659"/>
      <c r="D22" s="659"/>
      <c r="E22" s="659"/>
      <c r="F22" s="659"/>
      <c r="G22" s="461"/>
    </row>
    <row r="23" spans="1:7">
      <c r="A23" s="330">
        <v>15</v>
      </c>
      <c r="B23" s="654" t="s">
        <v>373</v>
      </c>
      <c r="C23" s="660">
        <v>89215428.145799994</v>
      </c>
      <c r="D23" s="660">
        <v>20805600</v>
      </c>
      <c r="E23" s="660">
        <v>0</v>
      </c>
      <c r="F23" s="660">
        <v>0</v>
      </c>
      <c r="G23" s="572">
        <v>2877126.7341200002</v>
      </c>
    </row>
    <row r="24" spans="1:7">
      <c r="A24" s="330">
        <v>16</v>
      </c>
      <c r="B24" s="654" t="s">
        <v>516</v>
      </c>
      <c r="C24" s="657">
        <f>SUM(C25:C27,C29,C31)</f>
        <v>4230230.9303000001</v>
      </c>
      <c r="D24" s="657">
        <f t="shared" ref="D24:G24" si="3">SUM(D25:D27,D29,D31)</f>
        <v>39152273.911899984</v>
      </c>
      <c r="E24" s="657">
        <f t="shared" si="3"/>
        <v>34112249.416600004</v>
      </c>
      <c r="F24" s="657">
        <f t="shared" si="3"/>
        <v>183436231.39299816</v>
      </c>
      <c r="G24" s="462">
        <f t="shared" si="3"/>
        <v>194593726.24035838</v>
      </c>
    </row>
    <row r="25" spans="1:7" ht="26.5">
      <c r="A25" s="330">
        <v>17</v>
      </c>
      <c r="B25" s="656" t="s">
        <v>517</v>
      </c>
      <c r="C25" s="657">
        <v>0</v>
      </c>
      <c r="D25" s="657">
        <v>0</v>
      </c>
      <c r="E25" s="657">
        <v>0</v>
      </c>
      <c r="F25" s="657">
        <v>0</v>
      </c>
      <c r="G25" s="572">
        <v>0</v>
      </c>
    </row>
    <row r="26" spans="1:7" ht="26.5">
      <c r="A26" s="330">
        <v>18</v>
      </c>
      <c r="B26" s="656" t="s">
        <v>518</v>
      </c>
      <c r="C26" s="657">
        <v>4230230.9303000001</v>
      </c>
      <c r="D26" s="657">
        <v>4080800.5819999999</v>
      </c>
      <c r="E26" s="657">
        <v>8313845.9981999993</v>
      </c>
      <c r="F26" s="657">
        <v>18896089.708099999</v>
      </c>
      <c r="G26" s="572">
        <v>24299667.434044998</v>
      </c>
    </row>
    <row r="27" spans="1:7">
      <c r="A27" s="330">
        <v>19</v>
      </c>
      <c r="B27" s="701" t="s">
        <v>519</v>
      </c>
      <c r="C27" s="657">
        <v>0</v>
      </c>
      <c r="D27" s="657">
        <v>34720473.329899982</v>
      </c>
      <c r="E27" s="657">
        <v>25168403.418400008</v>
      </c>
      <c r="F27" s="657">
        <v>149153746.43679816</v>
      </c>
      <c r="G27" s="572">
        <v>156725122.84542841</v>
      </c>
    </row>
    <row r="28" spans="1:7">
      <c r="A28" s="330">
        <v>20</v>
      </c>
      <c r="B28" s="702" t="s">
        <v>520</v>
      </c>
      <c r="C28" s="657" t="s">
        <v>5</v>
      </c>
      <c r="D28" s="657"/>
      <c r="E28" s="657"/>
      <c r="F28" s="657"/>
      <c r="G28" s="572"/>
    </row>
    <row r="29" spans="1:7">
      <c r="A29" s="330">
        <v>21</v>
      </c>
      <c r="B29" s="701" t="s">
        <v>521</v>
      </c>
      <c r="C29" s="657" t="s">
        <v>5</v>
      </c>
      <c r="D29" s="657"/>
      <c r="E29" s="657"/>
      <c r="F29" s="657"/>
      <c r="G29" s="572"/>
    </row>
    <row r="30" spans="1:7">
      <c r="A30" s="330">
        <v>22</v>
      </c>
      <c r="B30" s="661" t="s">
        <v>520</v>
      </c>
      <c r="C30" s="657" t="s">
        <v>5</v>
      </c>
      <c r="D30" s="657"/>
      <c r="E30" s="657"/>
      <c r="F30" s="657"/>
      <c r="G30" s="572"/>
    </row>
    <row r="31" spans="1:7">
      <c r="A31" s="330">
        <v>23</v>
      </c>
      <c r="B31" s="701" t="s">
        <v>522</v>
      </c>
      <c r="C31" s="657">
        <v>0</v>
      </c>
      <c r="D31" s="657">
        <v>351000.00000000006</v>
      </c>
      <c r="E31" s="657">
        <v>629999.99999999988</v>
      </c>
      <c r="F31" s="657">
        <v>15386395.2481</v>
      </c>
      <c r="G31" s="572">
        <v>13568935.960884999</v>
      </c>
    </row>
    <row r="32" spans="1:7">
      <c r="A32" s="330">
        <v>24</v>
      </c>
      <c r="B32" s="654" t="s">
        <v>523</v>
      </c>
      <c r="C32" s="657" t="s">
        <v>5</v>
      </c>
      <c r="D32" s="657"/>
      <c r="E32" s="657"/>
      <c r="F32" s="657"/>
      <c r="G32" s="572"/>
    </row>
    <row r="33" spans="1:7">
      <c r="A33" s="330">
        <v>25</v>
      </c>
      <c r="B33" s="654" t="s">
        <v>166</v>
      </c>
      <c r="C33" s="657">
        <f>SUM(C34:C35)</f>
        <v>9239209.4499999993</v>
      </c>
      <c r="D33" s="657">
        <f>SUM(D34:D35)</f>
        <v>1804211.8649000002</v>
      </c>
      <c r="E33" s="657">
        <f>SUM(E34:E35)</f>
        <v>334881.66049999994</v>
      </c>
      <c r="F33" s="657">
        <f>SUM(F34:F35)</f>
        <v>50840594.648900039</v>
      </c>
      <c r="G33" s="462">
        <f>SUM(G34:G35)</f>
        <v>61242424.336600043</v>
      </c>
    </row>
    <row r="34" spans="1:7">
      <c r="A34" s="330">
        <v>26</v>
      </c>
      <c r="B34" s="656" t="s">
        <v>524</v>
      </c>
      <c r="C34" s="578"/>
      <c r="D34" s="657">
        <v>186146.95</v>
      </c>
      <c r="E34" s="657">
        <v>0</v>
      </c>
      <c r="F34" s="657">
        <v>0</v>
      </c>
      <c r="G34" s="572">
        <v>186146.95</v>
      </c>
    </row>
    <row r="35" spans="1:7">
      <c r="A35" s="330">
        <v>27</v>
      </c>
      <c r="B35" s="656" t="s">
        <v>525</v>
      </c>
      <c r="C35" s="657">
        <v>9239209.4499999993</v>
      </c>
      <c r="D35" s="657">
        <v>1618064.9149000002</v>
      </c>
      <c r="E35" s="657">
        <v>334881.66049999994</v>
      </c>
      <c r="F35" s="657">
        <v>50840594.648900039</v>
      </c>
      <c r="G35" s="572">
        <v>61056277.38660004</v>
      </c>
    </row>
    <row r="36" spans="1:7">
      <c r="A36" s="330">
        <v>28</v>
      </c>
      <c r="B36" s="654" t="s">
        <v>526</v>
      </c>
      <c r="C36" s="657">
        <v>0</v>
      </c>
      <c r="D36" s="657">
        <v>35800908.697700001</v>
      </c>
      <c r="E36" s="657">
        <v>12794312.513599999</v>
      </c>
      <c r="F36" s="657">
        <v>2995160.4360000002</v>
      </c>
      <c r="G36" s="572">
        <v>3985727.7480300004</v>
      </c>
    </row>
    <row r="37" spans="1:7">
      <c r="A37" s="333">
        <v>29</v>
      </c>
      <c r="B37" s="658" t="s">
        <v>527</v>
      </c>
      <c r="C37" s="578"/>
      <c r="D37" s="578"/>
      <c r="E37" s="578"/>
      <c r="F37" s="578"/>
      <c r="G37" s="573">
        <f>SUM(G23:G24,G32:G33,G36)</f>
        <v>262699005.05910844</v>
      </c>
    </row>
    <row r="38" spans="1:7">
      <c r="A38" s="326"/>
      <c r="B38" s="463"/>
      <c r="C38" s="635"/>
      <c r="D38" s="635"/>
      <c r="E38" s="635"/>
      <c r="F38" s="635"/>
      <c r="G38" s="576"/>
    </row>
    <row r="39" spans="1:7" ht="15" thickBot="1">
      <c r="A39" s="335">
        <v>30</v>
      </c>
      <c r="B39" s="662" t="s">
        <v>495</v>
      </c>
      <c r="C39" s="460"/>
      <c r="D39" s="582"/>
      <c r="E39" s="582"/>
      <c r="F39" s="577"/>
      <c r="G39" s="459">
        <f>IFERROR(G21/G37,0)</f>
        <v>1.1374597302426082</v>
      </c>
    </row>
    <row r="42" spans="1:7" ht="26.5">
      <c r="B42" s="21" t="s">
        <v>528</v>
      </c>
    </row>
  </sheetData>
  <mergeCells count="2">
    <mergeCell ref="C5:F5"/>
    <mergeCell ref="G5:G6"/>
  </mergeCells>
  <pageMargins left="0.7" right="0.7" top="0.75" bottom="0.75" header="0.3" footer="0.3"/>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51"/>
  <sheetViews>
    <sheetView zoomScale="80" zoomScaleNormal="80" workbookViewId="0">
      <pane xSplit="1" ySplit="5" topLeftCell="B29" activePane="bottomRight" state="frozen"/>
      <selection pane="topRight" activeCell="B1" sqref="B1"/>
      <selection pane="bottomLeft" activeCell="A6" sqref="A6"/>
      <selection pane="bottomRight" activeCell="D51" sqref="D51"/>
    </sheetView>
  </sheetViews>
  <sheetFormatPr defaultRowHeight="14.5"/>
  <cols>
    <col min="1" max="1" width="9.54296875" style="17" bestFit="1" customWidth="1"/>
    <col min="2" max="2" width="79.90625" style="14" customWidth="1"/>
    <col min="3" max="3" width="12.81640625" style="14" customWidth="1"/>
    <col min="4" max="7" width="12.81640625" style="2" customWidth="1"/>
    <col min="8" max="13" width="6.81640625" customWidth="1"/>
  </cols>
  <sheetData>
    <row r="1" spans="1:8">
      <c r="A1" s="15" t="s">
        <v>189</v>
      </c>
      <c r="B1" s="296" t="str">
        <f>Info!C2</f>
        <v>სს " პაშა ბანკი საქართველო"</v>
      </c>
    </row>
    <row r="2" spans="1:8">
      <c r="A2" s="15" t="s">
        <v>190</v>
      </c>
      <c r="B2" s="425">
        <v>44561</v>
      </c>
      <c r="C2" s="27"/>
      <c r="D2" s="16"/>
      <c r="E2" s="16"/>
      <c r="F2" s="16"/>
      <c r="G2" s="16"/>
      <c r="H2" s="1"/>
    </row>
    <row r="3" spans="1:8">
      <c r="A3" s="15"/>
      <c r="C3" s="27"/>
      <c r="D3" s="16"/>
      <c r="E3" s="16"/>
      <c r="F3" s="16"/>
      <c r="G3" s="16"/>
      <c r="H3" s="1"/>
    </row>
    <row r="4" spans="1:8" ht="15" thickBot="1">
      <c r="A4" s="36" t="s">
        <v>328</v>
      </c>
      <c r="B4" s="159" t="s">
        <v>224</v>
      </c>
      <c r="C4" s="160"/>
      <c r="D4" s="161"/>
      <c r="E4" s="161"/>
      <c r="F4" s="161"/>
      <c r="G4" s="161"/>
      <c r="H4" s="1"/>
    </row>
    <row r="5" spans="1:8">
      <c r="A5" s="221" t="s">
        <v>27</v>
      </c>
      <c r="B5" s="222"/>
      <c r="C5" s="308" t="str">
        <f>INT((MONTH($B$2))/3)&amp;"Q"&amp;"-"&amp;YEAR($B$2)</f>
        <v>4Q-2021</v>
      </c>
      <c r="D5" s="308" t="str">
        <f>IF(INT(MONTH($B$2))=3, "4"&amp;"Q"&amp;"-"&amp;YEAR($B$2)-1, IF(INT(MONTH($B$2))=6, "1"&amp;"Q"&amp;"-"&amp;YEAR($B$2), IF(INT(MONTH($B$2))=9, "2"&amp;"Q"&amp;"-"&amp;YEAR($B$2),IF(INT(MONTH($B$2))=12, "3"&amp;"Q"&amp;"-"&amp;YEAR($B$2), 0))))</f>
        <v>3Q-2021</v>
      </c>
      <c r="E5" s="308" t="str">
        <f>IF(INT(MONTH($B$2))=3, "3"&amp;"Q"&amp;"-"&amp;YEAR($B$2)-1, IF(INT(MONTH($B$2))=6, "4"&amp;"Q"&amp;"-"&amp;YEAR($B$2)-1, IF(INT(MONTH($B$2))=9, "1"&amp;"Q"&amp;"-"&amp;YEAR($B$2),IF(INT(MONTH($B$2))=12, "2"&amp;"Q"&amp;"-"&amp;YEAR($B$2), 0))))</f>
        <v>2Q-2021</v>
      </c>
      <c r="F5" s="308" t="str">
        <f>IF(INT(MONTH($B$2))=3, "2"&amp;"Q"&amp;"-"&amp;YEAR($B$2)-1, IF(INT(MONTH($B$2))=6, "3"&amp;"Q"&amp;"-"&amp;YEAR($B$2)-1, IF(INT(MONTH($B$2))=9, "4"&amp;"Q"&amp;"-"&amp;YEAR($B$2)-1,IF(INT(MONTH($B$2))=12, "1"&amp;"Q"&amp;"-"&amp;YEAR($B$2), 0))))</f>
        <v>1Q-2021</v>
      </c>
      <c r="G5" s="309" t="str">
        <f>IF(INT(MONTH($B$2))=3, "1"&amp;"Q"&amp;"-"&amp;YEAR($B$2)-1, IF(INT(MONTH($B$2))=6, "2"&amp;"Q"&amp;"-"&amp;YEAR($B$2)-1, IF(INT(MONTH($B$2))=9, "3"&amp;"Q"&amp;"-"&amp;YEAR($B$2)-1,IF(INT(MONTH($B$2))=12, "4"&amp;"Q"&amp;"-"&amp;YEAR($B$2)-1, 0))))</f>
        <v>4Q-2020</v>
      </c>
    </row>
    <row r="6" spans="1:8">
      <c r="A6" s="310"/>
      <c r="B6" s="311" t="s">
        <v>187</v>
      </c>
      <c r="C6" s="223"/>
      <c r="D6" s="223"/>
      <c r="E6" s="223"/>
      <c r="F6" s="223"/>
      <c r="G6" s="224"/>
    </row>
    <row r="7" spans="1:8">
      <c r="A7" s="310"/>
      <c r="B7" s="312" t="s">
        <v>191</v>
      </c>
      <c r="C7" s="223"/>
      <c r="D7" s="223"/>
      <c r="E7" s="223"/>
      <c r="F7" s="223"/>
      <c r="G7" s="224"/>
    </row>
    <row r="8" spans="1:8">
      <c r="A8" s="301">
        <v>1</v>
      </c>
      <c r="B8" s="302" t="s">
        <v>24</v>
      </c>
      <c r="C8" s="679">
        <v>65001418</v>
      </c>
      <c r="D8" s="680">
        <v>69006996</v>
      </c>
      <c r="E8" s="680">
        <v>70133158</v>
      </c>
      <c r="F8" s="680">
        <v>70050249</v>
      </c>
      <c r="G8" s="681">
        <v>71776388</v>
      </c>
    </row>
    <row r="9" spans="1:8">
      <c r="A9" s="301">
        <v>2</v>
      </c>
      <c r="B9" s="302" t="s">
        <v>90</v>
      </c>
      <c r="C9" s="679">
        <v>65001418</v>
      </c>
      <c r="D9" s="680">
        <v>69006996</v>
      </c>
      <c r="E9" s="680">
        <v>70133158</v>
      </c>
      <c r="F9" s="680">
        <v>70050249</v>
      </c>
      <c r="G9" s="681">
        <v>71776388</v>
      </c>
    </row>
    <row r="10" spans="1:8">
      <c r="A10" s="301">
        <v>3</v>
      </c>
      <c r="B10" s="302" t="s">
        <v>89</v>
      </c>
      <c r="C10" s="679">
        <v>88849008</v>
      </c>
      <c r="D10" s="680">
        <v>100472169</v>
      </c>
      <c r="E10" s="680">
        <v>103406697</v>
      </c>
      <c r="F10" s="680">
        <v>107992024</v>
      </c>
      <c r="G10" s="681">
        <v>110184247</v>
      </c>
    </row>
    <row r="11" spans="1:8">
      <c r="A11" s="301">
        <v>4</v>
      </c>
      <c r="B11" s="302" t="s">
        <v>486</v>
      </c>
      <c r="C11" s="679">
        <v>32475900</v>
      </c>
      <c r="D11" s="680">
        <v>29710918</v>
      </c>
      <c r="E11" s="680">
        <v>29071308</v>
      </c>
      <c r="F11" s="680">
        <v>33015426</v>
      </c>
      <c r="G11" s="681">
        <v>29749757</v>
      </c>
    </row>
    <row r="12" spans="1:8">
      <c r="A12" s="301">
        <v>5</v>
      </c>
      <c r="B12" s="302" t="s">
        <v>487</v>
      </c>
      <c r="C12" s="679">
        <v>43313689</v>
      </c>
      <c r="D12" s="680">
        <v>39626758</v>
      </c>
      <c r="E12" s="680">
        <v>38774991</v>
      </c>
      <c r="F12" s="680">
        <v>44035897</v>
      </c>
      <c r="G12" s="681">
        <v>39681870</v>
      </c>
    </row>
    <row r="13" spans="1:8">
      <c r="A13" s="301">
        <v>6</v>
      </c>
      <c r="B13" s="302" t="s">
        <v>488</v>
      </c>
      <c r="C13" s="679">
        <v>71714522</v>
      </c>
      <c r="D13" s="680">
        <v>64245591</v>
      </c>
      <c r="E13" s="680">
        <v>62321137</v>
      </c>
      <c r="F13" s="680">
        <v>70845213</v>
      </c>
      <c r="G13" s="681">
        <v>72977892</v>
      </c>
    </row>
    <row r="14" spans="1:8">
      <c r="A14" s="310"/>
      <c r="B14" s="311" t="s">
        <v>490</v>
      </c>
      <c r="C14" s="628"/>
      <c r="D14" s="628"/>
      <c r="E14" s="628"/>
      <c r="F14" s="628"/>
      <c r="G14" s="629"/>
    </row>
    <row r="15" spans="1:8" ht="15" customHeight="1">
      <c r="A15" s="301">
        <v>7</v>
      </c>
      <c r="B15" s="421" t="s">
        <v>489</v>
      </c>
      <c r="C15" s="682">
        <v>475591138</v>
      </c>
      <c r="D15" s="680">
        <v>451690843</v>
      </c>
      <c r="E15" s="680">
        <v>444839017</v>
      </c>
      <c r="F15" s="680">
        <v>503151401</v>
      </c>
      <c r="G15" s="681">
        <v>511914211</v>
      </c>
    </row>
    <row r="16" spans="1:8">
      <c r="A16" s="310"/>
      <c r="B16" s="311" t="s">
        <v>494</v>
      </c>
      <c r="C16" s="628"/>
      <c r="D16" s="628"/>
      <c r="E16" s="628"/>
      <c r="F16" s="628"/>
      <c r="G16" s="629"/>
    </row>
    <row r="17" spans="1:7" s="3" customFormat="1">
      <c r="A17" s="301"/>
      <c r="B17" s="312" t="s">
        <v>475</v>
      </c>
      <c r="C17" s="628"/>
      <c r="D17" s="628"/>
      <c r="E17" s="628"/>
      <c r="F17" s="628"/>
      <c r="G17" s="629"/>
    </row>
    <row r="18" spans="1:7">
      <c r="A18" s="300">
        <v>8</v>
      </c>
      <c r="B18" s="313" t="s">
        <v>484</v>
      </c>
      <c r="C18" s="683">
        <v>0.13669999999999999</v>
      </c>
      <c r="D18" s="684">
        <v>0.15279999999999999</v>
      </c>
      <c r="E18" s="684">
        <v>0.15770000000000001</v>
      </c>
      <c r="F18" s="684">
        <v>0.13919999999999999</v>
      </c>
      <c r="G18" s="685">
        <v>0.14019999999999999</v>
      </c>
    </row>
    <row r="19" spans="1:7" ht="15" customHeight="1">
      <c r="A19" s="300">
        <v>9</v>
      </c>
      <c r="B19" s="313" t="s">
        <v>483</v>
      </c>
      <c r="C19" s="683">
        <v>0.13669999999999999</v>
      </c>
      <c r="D19" s="684">
        <v>0.15279999999999999</v>
      </c>
      <c r="E19" s="684">
        <v>0.15770000000000001</v>
      </c>
      <c r="F19" s="684">
        <v>0.13919999999999999</v>
      </c>
      <c r="G19" s="685">
        <v>0.14019999999999999</v>
      </c>
    </row>
    <row r="20" spans="1:7">
      <c r="A20" s="300">
        <v>10</v>
      </c>
      <c r="B20" s="313" t="s">
        <v>485</v>
      </c>
      <c r="C20" s="683">
        <v>0.18679999999999999</v>
      </c>
      <c r="D20" s="684">
        <v>0.22239999999999999</v>
      </c>
      <c r="E20" s="684">
        <v>0.23250000000000001</v>
      </c>
      <c r="F20" s="684">
        <v>0.21460000000000001</v>
      </c>
      <c r="G20" s="685">
        <v>0.2152</v>
      </c>
    </row>
    <row r="21" spans="1:7">
      <c r="A21" s="300">
        <v>11</v>
      </c>
      <c r="B21" s="302" t="s">
        <v>486</v>
      </c>
      <c r="C21" s="684">
        <v>6.83E-2</v>
      </c>
      <c r="D21" s="684">
        <v>6.88E-2</v>
      </c>
      <c r="E21" s="684">
        <v>6.54E-2</v>
      </c>
      <c r="F21" s="684">
        <v>6.5600000000000006E-2</v>
      </c>
      <c r="G21" s="685">
        <v>5.8099999999999999E-2</v>
      </c>
    </row>
    <row r="22" spans="1:7">
      <c r="A22" s="300">
        <v>12</v>
      </c>
      <c r="B22" s="302" t="s">
        <v>487</v>
      </c>
      <c r="C22" s="684">
        <v>9.11E-2</v>
      </c>
      <c r="D22" s="684">
        <v>9.1700000000000004E-2</v>
      </c>
      <c r="E22" s="684">
        <v>8.72E-2</v>
      </c>
      <c r="F22" s="684">
        <v>8.7499999999999994E-2</v>
      </c>
      <c r="G22" s="685">
        <v>7.7499999999999999E-2</v>
      </c>
    </row>
    <row r="23" spans="1:7">
      <c r="A23" s="300">
        <v>13</v>
      </c>
      <c r="B23" s="302" t="s">
        <v>488</v>
      </c>
      <c r="C23" s="684">
        <v>0.15079999999999999</v>
      </c>
      <c r="D23" s="684">
        <v>0.1522</v>
      </c>
      <c r="E23" s="684">
        <v>0.1401</v>
      </c>
      <c r="F23" s="684">
        <v>0.14080000000000001</v>
      </c>
      <c r="G23" s="685">
        <v>0.1426</v>
      </c>
    </row>
    <row r="24" spans="1:7">
      <c r="A24" s="310"/>
      <c r="B24" s="311" t="s">
        <v>7</v>
      </c>
      <c r="C24" s="628"/>
      <c r="D24" s="628"/>
      <c r="E24" s="628"/>
      <c r="F24" s="628"/>
      <c r="G24" s="629"/>
    </row>
    <row r="25" spans="1:7" ht="15" customHeight="1">
      <c r="A25" s="314">
        <v>14</v>
      </c>
      <c r="B25" s="315" t="s">
        <v>8</v>
      </c>
      <c r="C25" s="691">
        <v>7.5899999999999995E-2</v>
      </c>
      <c r="D25" s="687">
        <v>6.9500000000000006E-2</v>
      </c>
      <c r="E25" s="687">
        <v>6.7799999999999999E-2</v>
      </c>
      <c r="F25" s="687">
        <v>6.6799999999999998E-2</v>
      </c>
      <c r="G25" s="688">
        <v>6.6000000000000003E-2</v>
      </c>
    </row>
    <row r="26" spans="1:7">
      <c r="A26" s="314">
        <v>15</v>
      </c>
      <c r="B26" s="315" t="s">
        <v>9</v>
      </c>
      <c r="C26" s="691">
        <v>3.3799999999999997E-2</v>
      </c>
      <c r="D26" s="687">
        <v>3.2500000000000001E-2</v>
      </c>
      <c r="E26" s="687">
        <v>3.09E-2</v>
      </c>
      <c r="F26" s="687">
        <v>2.9700000000000001E-2</v>
      </c>
      <c r="G26" s="688">
        <v>3.1399999999999997E-2</v>
      </c>
    </row>
    <row r="27" spans="1:7">
      <c r="A27" s="314">
        <v>16</v>
      </c>
      <c r="B27" s="315" t="s">
        <v>10</v>
      </c>
      <c r="C27" s="691">
        <v>5.3E-3</v>
      </c>
      <c r="D27" s="687">
        <v>-1.5E-3</v>
      </c>
      <c r="E27" s="687">
        <v>2.9999999999999997E-4</v>
      </c>
      <c r="F27" s="687">
        <v>2.1100000000000001E-2</v>
      </c>
      <c r="G27" s="688">
        <v>-4.82E-2</v>
      </c>
    </row>
    <row r="28" spans="1:7">
      <c r="A28" s="314">
        <v>17</v>
      </c>
      <c r="B28" s="315" t="s">
        <v>225</v>
      </c>
      <c r="C28" s="691">
        <v>4.2099999999999999E-2</v>
      </c>
      <c r="D28" s="687">
        <v>3.6999999999999998E-2</v>
      </c>
      <c r="E28" s="687">
        <v>3.6900000000000002E-2</v>
      </c>
      <c r="F28" s="687">
        <v>3.7100000000000001E-2</v>
      </c>
      <c r="G28" s="688">
        <v>3.4599999999999999E-2</v>
      </c>
    </row>
    <row r="29" spans="1:7">
      <c r="A29" s="314">
        <v>18</v>
      </c>
      <c r="B29" s="315" t="s">
        <v>11</v>
      </c>
      <c r="C29" s="691">
        <v>-1.38E-2</v>
      </c>
      <c r="D29" s="687">
        <v>-8.3999999999999995E-3</v>
      </c>
      <c r="E29" s="687">
        <v>-6.3E-3</v>
      </c>
      <c r="F29" s="687">
        <v>-1.09E-2</v>
      </c>
      <c r="G29" s="688">
        <v>-4.8300000000000003E-2</v>
      </c>
    </row>
    <row r="30" spans="1:7">
      <c r="A30" s="314">
        <v>19</v>
      </c>
      <c r="B30" s="315" t="s">
        <v>12</v>
      </c>
      <c r="C30" s="691">
        <v>-8.3699999999999997E-2</v>
      </c>
      <c r="D30" s="687">
        <v>-5.0500000000000003E-2</v>
      </c>
      <c r="E30" s="687">
        <v>-3.7999999999999999E-2</v>
      </c>
      <c r="F30" s="687">
        <v>-6.8099999999999994E-2</v>
      </c>
      <c r="G30" s="688">
        <v>-0.27210000000000001</v>
      </c>
    </row>
    <row r="31" spans="1:7">
      <c r="A31" s="310"/>
      <c r="B31" s="311" t="s">
        <v>13</v>
      </c>
      <c r="C31" s="628"/>
      <c r="D31" s="628"/>
      <c r="E31" s="628"/>
      <c r="F31" s="628"/>
      <c r="G31" s="629"/>
    </row>
    <row r="32" spans="1:7">
      <c r="A32" s="314">
        <v>20</v>
      </c>
      <c r="B32" s="315" t="s">
        <v>14</v>
      </c>
      <c r="C32" s="691">
        <v>0.127</v>
      </c>
      <c r="D32" s="689">
        <v>0.112</v>
      </c>
      <c r="E32" s="689">
        <v>8.2000000000000003E-2</v>
      </c>
      <c r="F32" s="689">
        <v>7.4999999999999997E-2</v>
      </c>
      <c r="G32" s="690">
        <v>7.3999999999999996E-2</v>
      </c>
    </row>
    <row r="33" spans="1:7" ht="15" customHeight="1">
      <c r="A33" s="314">
        <v>21</v>
      </c>
      <c r="B33" s="315" t="s">
        <v>15</v>
      </c>
      <c r="C33" s="691">
        <v>6.7199999999999996E-2</v>
      </c>
      <c r="D33" s="689">
        <v>6.3E-2</v>
      </c>
      <c r="E33" s="689">
        <v>6.5000000000000002E-2</v>
      </c>
      <c r="F33" s="689">
        <v>6.3E-2</v>
      </c>
      <c r="G33" s="690">
        <v>6.0999999999999999E-2</v>
      </c>
    </row>
    <row r="34" spans="1:7">
      <c r="A34" s="314">
        <v>22</v>
      </c>
      <c r="B34" s="315" t="s">
        <v>16</v>
      </c>
      <c r="C34" s="691">
        <v>0.64390000000000003</v>
      </c>
      <c r="D34" s="689">
        <v>0.67500000000000004</v>
      </c>
      <c r="E34" s="689">
        <v>0.71</v>
      </c>
      <c r="F34" s="689">
        <v>0.71799999999999997</v>
      </c>
      <c r="G34" s="690">
        <v>0.71399999999999997</v>
      </c>
    </row>
    <row r="35" spans="1:7" ht="15" customHeight="1">
      <c r="A35" s="314">
        <v>23</v>
      </c>
      <c r="B35" s="315" t="s">
        <v>17</v>
      </c>
      <c r="C35" s="691">
        <v>0.62139999999999995</v>
      </c>
      <c r="D35" s="689">
        <v>0.67900000000000005</v>
      </c>
      <c r="E35" s="689">
        <v>0.68100000000000005</v>
      </c>
      <c r="F35" s="689">
        <v>0.69399999999999995</v>
      </c>
      <c r="G35" s="690">
        <v>0.67700000000000005</v>
      </c>
    </row>
    <row r="36" spans="1:7">
      <c r="A36" s="314">
        <v>24</v>
      </c>
      <c r="B36" s="315" t="s">
        <v>18</v>
      </c>
      <c r="C36" s="691">
        <v>-7.7799999999999994E-2</v>
      </c>
      <c r="D36" s="689">
        <v>-0.14599999999999999</v>
      </c>
      <c r="E36" s="689">
        <v>-0.13300000000000001</v>
      </c>
      <c r="F36" s="689">
        <v>-1.6E-2</v>
      </c>
      <c r="G36" s="690">
        <v>9.9000000000000005E-2</v>
      </c>
    </row>
    <row r="37" spans="1:7" ht="15" customHeight="1">
      <c r="A37" s="310"/>
      <c r="B37" s="311" t="s">
        <v>19</v>
      </c>
      <c r="C37" s="628"/>
      <c r="D37" s="628"/>
      <c r="E37" s="628"/>
      <c r="F37" s="628"/>
      <c r="G37" s="629"/>
    </row>
    <row r="38" spans="1:7" ht="15" customHeight="1">
      <c r="A38" s="314">
        <v>25</v>
      </c>
      <c r="B38" s="315" t="s">
        <v>20</v>
      </c>
      <c r="C38" s="691">
        <v>0.13750000000000001</v>
      </c>
      <c r="D38" s="691">
        <v>0.18559999999999999</v>
      </c>
      <c r="E38" s="691">
        <v>8.3099999999999993E-2</v>
      </c>
      <c r="F38" s="691">
        <v>0.12230000000000001</v>
      </c>
      <c r="G38" s="692">
        <v>0.10489999999999999</v>
      </c>
    </row>
    <row r="39" spans="1:7" ht="15" customHeight="1">
      <c r="A39" s="314">
        <v>26</v>
      </c>
      <c r="B39" s="315" t="s">
        <v>21</v>
      </c>
      <c r="C39" s="691">
        <v>0.79279999999999995</v>
      </c>
      <c r="D39" s="691">
        <v>0.78039999999999998</v>
      </c>
      <c r="E39" s="691">
        <v>0.81520000000000004</v>
      </c>
      <c r="F39" s="691">
        <v>0.83220000000000005</v>
      </c>
      <c r="G39" s="692">
        <v>0.83140000000000003</v>
      </c>
    </row>
    <row r="40" spans="1:7" ht="15" customHeight="1">
      <c r="A40" s="314">
        <v>27</v>
      </c>
      <c r="B40" s="316" t="s">
        <v>22</v>
      </c>
      <c r="C40" s="691">
        <v>0.11550000000000001</v>
      </c>
      <c r="D40" s="691">
        <v>0.1235</v>
      </c>
      <c r="E40" s="691">
        <v>0.1082</v>
      </c>
      <c r="F40" s="691">
        <v>0.1767</v>
      </c>
      <c r="G40" s="692">
        <v>0.15110000000000001</v>
      </c>
    </row>
    <row r="41" spans="1:7" ht="15" customHeight="1">
      <c r="A41" s="317"/>
      <c r="B41" s="311" t="s">
        <v>396</v>
      </c>
      <c r="C41" s="628"/>
      <c r="D41" s="628"/>
      <c r="E41" s="628"/>
      <c r="F41" s="628"/>
      <c r="G41" s="629"/>
    </row>
    <row r="42" spans="1:7" ht="15" customHeight="1">
      <c r="A42" s="314">
        <v>28</v>
      </c>
      <c r="B42" s="338" t="s">
        <v>389</v>
      </c>
      <c r="C42" s="686">
        <v>104280998</v>
      </c>
      <c r="D42" s="686">
        <v>108143749</v>
      </c>
      <c r="E42" s="686">
        <v>86056497</v>
      </c>
      <c r="F42" s="686">
        <v>90498031</v>
      </c>
      <c r="G42" s="693">
        <v>104948298</v>
      </c>
    </row>
    <row r="43" spans="1:7">
      <c r="A43" s="314">
        <v>29</v>
      </c>
      <c r="B43" s="315" t="s">
        <v>390</v>
      </c>
      <c r="C43" s="686">
        <v>43044126</v>
      </c>
      <c r="D43" s="686">
        <v>38706725</v>
      </c>
      <c r="E43" s="694">
        <v>47485889</v>
      </c>
      <c r="F43" s="694">
        <v>57194378</v>
      </c>
      <c r="G43" s="695">
        <v>61827540</v>
      </c>
    </row>
    <row r="44" spans="1:7">
      <c r="A44" s="336">
        <v>30</v>
      </c>
      <c r="B44" s="337" t="s">
        <v>388</v>
      </c>
      <c r="C44" s="691">
        <v>2.4601000000000002</v>
      </c>
      <c r="D44" s="691">
        <v>2.8048000000000002</v>
      </c>
      <c r="E44" s="691">
        <v>1.8721000000000001</v>
      </c>
      <c r="F44" s="691">
        <v>1.613</v>
      </c>
      <c r="G44" s="692">
        <v>1.6957</v>
      </c>
    </row>
    <row r="45" spans="1:7">
      <c r="A45" s="336"/>
      <c r="B45" s="311" t="s">
        <v>495</v>
      </c>
      <c r="C45" s="628"/>
      <c r="D45" s="628"/>
      <c r="E45" s="628"/>
      <c r="F45" s="628"/>
      <c r="G45" s="629"/>
    </row>
    <row r="46" spans="1:7">
      <c r="A46" s="336">
        <v>31</v>
      </c>
      <c r="B46" s="337" t="s">
        <v>502</v>
      </c>
      <c r="C46" s="663">
        <v>298809539</v>
      </c>
      <c r="D46" s="663">
        <v>329806884</v>
      </c>
      <c r="E46" s="696">
        <v>329580680</v>
      </c>
      <c r="F46" s="696">
        <v>363627191</v>
      </c>
      <c r="G46" s="697">
        <v>362799006</v>
      </c>
    </row>
    <row r="47" spans="1:7">
      <c r="A47" s="336">
        <v>32</v>
      </c>
      <c r="B47" s="337" t="s">
        <v>515</v>
      </c>
      <c r="C47" s="663">
        <v>262699005</v>
      </c>
      <c r="D47" s="663">
        <v>247216831</v>
      </c>
      <c r="E47" s="696">
        <v>252802494</v>
      </c>
      <c r="F47" s="696">
        <v>276701836</v>
      </c>
      <c r="G47" s="697">
        <v>285625100</v>
      </c>
    </row>
    <row r="48" spans="1:7" ht="15" thickBot="1">
      <c r="A48" s="87">
        <v>33</v>
      </c>
      <c r="B48" s="175" t="s">
        <v>529</v>
      </c>
      <c r="C48" s="674">
        <v>1.1375</v>
      </c>
      <c r="D48" s="674">
        <v>1.3341000000000001</v>
      </c>
      <c r="E48" s="673">
        <v>1.3037000000000001</v>
      </c>
      <c r="F48" s="673">
        <v>1.3141</v>
      </c>
      <c r="G48" s="698">
        <v>1.2702</v>
      </c>
    </row>
    <row r="49" spans="1:7">
      <c r="A49" s="18"/>
    </row>
    <row r="50" spans="1:7" ht="39.5">
      <c r="B50" s="21" t="s">
        <v>474</v>
      </c>
    </row>
    <row r="51" spans="1:7" ht="78.5">
      <c r="B51" s="237" t="s">
        <v>395</v>
      </c>
      <c r="D51" s="225"/>
      <c r="E51" s="225"/>
      <c r="F51" s="225"/>
      <c r="G51" s="225"/>
    </row>
  </sheetData>
  <pageMargins left="0.7" right="0.7" top="0.75" bottom="0.75" header="0.3" footer="0.3"/>
  <pageSetup paperSize="9"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election activeCell="H22" sqref="C8:H22"/>
    </sheetView>
  </sheetViews>
  <sheetFormatPr defaultColWidth="9.1796875" defaultRowHeight="12"/>
  <cols>
    <col min="1" max="1" width="11.90625" style="340" bestFit="1" customWidth="1"/>
    <col min="2" max="2" width="105.1796875" style="340" bestFit="1" customWidth="1"/>
    <col min="3" max="4" width="14.1796875" style="340" bestFit="1" customWidth="1"/>
    <col min="5" max="5" width="17.54296875" style="340" bestFit="1" customWidth="1"/>
    <col min="6" max="6" width="15.08984375" style="340" bestFit="1" customWidth="1"/>
    <col min="7" max="7" width="16.6328125" style="340" customWidth="1"/>
    <col min="8" max="8" width="15.08984375" style="707" bestFit="1" customWidth="1"/>
    <col min="9" max="16384" width="9.1796875" style="340"/>
  </cols>
  <sheetData>
    <row r="1" spans="1:8" ht="13">
      <c r="A1" s="339" t="s">
        <v>189</v>
      </c>
      <c r="B1" s="296" t="str">
        <f>Info!C2</f>
        <v>სს " პაშა ბანკი საქართველო"</v>
      </c>
    </row>
    <row r="2" spans="1:8">
      <c r="A2" s="341" t="s">
        <v>190</v>
      </c>
      <c r="B2" s="704">
        <f>'1. key ratios'!B2</f>
        <v>44561</v>
      </c>
    </row>
    <row r="3" spans="1:8">
      <c r="A3" s="342" t="s">
        <v>531</v>
      </c>
    </row>
    <row r="5" spans="1:8">
      <c r="A5" s="784" t="s">
        <v>532</v>
      </c>
      <c r="B5" s="785"/>
      <c r="C5" s="790" t="s">
        <v>533</v>
      </c>
      <c r="D5" s="791"/>
      <c r="E5" s="791"/>
      <c r="F5" s="791"/>
      <c r="G5" s="791"/>
      <c r="H5" s="792"/>
    </row>
    <row r="6" spans="1:8">
      <c r="A6" s="786"/>
      <c r="B6" s="787"/>
      <c r="C6" s="793"/>
      <c r="D6" s="794"/>
      <c r="E6" s="794"/>
      <c r="F6" s="794"/>
      <c r="G6" s="794"/>
      <c r="H6" s="795"/>
    </row>
    <row r="7" spans="1:8" ht="24">
      <c r="A7" s="788"/>
      <c r="B7" s="789"/>
      <c r="C7" s="344" t="s">
        <v>534</v>
      </c>
      <c r="D7" s="344" t="s">
        <v>535</v>
      </c>
      <c r="E7" s="344" t="s">
        <v>536</v>
      </c>
      <c r="F7" s="344" t="s">
        <v>537</v>
      </c>
      <c r="G7" s="401" t="s">
        <v>709</v>
      </c>
      <c r="H7" s="457" t="s">
        <v>69</v>
      </c>
    </row>
    <row r="8" spans="1:8">
      <c r="A8" s="345">
        <v>1</v>
      </c>
      <c r="B8" s="346" t="s">
        <v>217</v>
      </c>
      <c r="C8" s="705">
        <v>47730545.821299993</v>
      </c>
      <c r="D8" s="705"/>
      <c r="E8" s="705"/>
      <c r="F8" s="705">
        <v>5469399.9699999997</v>
      </c>
      <c r="G8" s="705"/>
      <c r="H8" s="706">
        <f>SUM(C8:G8)</f>
        <v>53199945.791299991</v>
      </c>
    </row>
    <row r="9" spans="1:8">
      <c r="A9" s="345">
        <v>2</v>
      </c>
      <c r="B9" s="346" t="s">
        <v>218</v>
      </c>
      <c r="C9" s="705"/>
      <c r="D9" s="705"/>
      <c r="E9" s="705"/>
      <c r="F9" s="705"/>
      <c r="G9" s="705"/>
      <c r="H9" s="706">
        <f t="shared" ref="H9:H21" si="0">SUM(C9:G9)</f>
        <v>0</v>
      </c>
    </row>
    <row r="10" spans="1:8">
      <c r="A10" s="345">
        <v>3</v>
      </c>
      <c r="B10" s="346" t="s">
        <v>219</v>
      </c>
      <c r="C10" s="705"/>
      <c r="D10" s="705"/>
      <c r="E10" s="705"/>
      <c r="F10" s="705"/>
      <c r="G10" s="705"/>
      <c r="H10" s="706">
        <f t="shared" si="0"/>
        <v>0</v>
      </c>
    </row>
    <row r="11" spans="1:8">
      <c r="A11" s="345">
        <v>4</v>
      </c>
      <c r="B11" s="346" t="s">
        <v>220</v>
      </c>
      <c r="C11" s="705"/>
      <c r="D11" s="705"/>
      <c r="E11" s="705"/>
      <c r="F11" s="705"/>
      <c r="G11" s="705"/>
      <c r="H11" s="706">
        <f t="shared" si="0"/>
        <v>0</v>
      </c>
    </row>
    <row r="12" spans="1:8">
      <c r="A12" s="345">
        <v>5</v>
      </c>
      <c r="B12" s="346" t="s">
        <v>221</v>
      </c>
      <c r="C12" s="705"/>
      <c r="D12" s="705"/>
      <c r="E12" s="705"/>
      <c r="F12" s="705"/>
      <c r="G12" s="705"/>
      <c r="H12" s="706">
        <f t="shared" si="0"/>
        <v>0</v>
      </c>
    </row>
    <row r="13" spans="1:8">
      <c r="A13" s="345">
        <v>6</v>
      </c>
      <c r="B13" s="346" t="s">
        <v>222</v>
      </c>
      <c r="C13" s="705">
        <v>34369823.205300003</v>
      </c>
      <c r="D13" s="705">
        <v>6620995.5230999999</v>
      </c>
      <c r="E13" s="705"/>
      <c r="F13" s="705"/>
      <c r="G13" s="705"/>
      <c r="H13" s="706">
        <f t="shared" si="0"/>
        <v>40990818.728400007</v>
      </c>
    </row>
    <row r="14" spans="1:8">
      <c r="A14" s="345">
        <v>7</v>
      </c>
      <c r="B14" s="346" t="s">
        <v>74</v>
      </c>
      <c r="C14" s="705"/>
      <c r="D14" s="705">
        <v>78023536.981399998</v>
      </c>
      <c r="E14" s="705">
        <v>129189586.17479999</v>
      </c>
      <c r="F14" s="705">
        <v>97434142.429000005</v>
      </c>
      <c r="G14" s="705"/>
      <c r="H14" s="706">
        <f t="shared" si="0"/>
        <v>304647265.58520001</v>
      </c>
    </row>
    <row r="15" spans="1:8">
      <c r="A15" s="345">
        <v>8</v>
      </c>
      <c r="B15" s="348" t="s">
        <v>75</v>
      </c>
      <c r="C15" s="705"/>
      <c r="D15" s="705">
        <v>660800.0399999998</v>
      </c>
      <c r="E15" s="705">
        <v>24012964</v>
      </c>
      <c r="F15" s="705"/>
      <c r="G15" s="705"/>
      <c r="H15" s="706">
        <f t="shared" si="0"/>
        <v>24673764.039999999</v>
      </c>
    </row>
    <row r="16" spans="1:8">
      <c r="A16" s="345">
        <v>9</v>
      </c>
      <c r="B16" s="346" t="s">
        <v>76</v>
      </c>
      <c r="C16" s="705"/>
      <c r="D16" s="705"/>
      <c r="E16" s="705"/>
      <c r="F16" s="705"/>
      <c r="G16" s="705"/>
      <c r="H16" s="706">
        <f t="shared" si="0"/>
        <v>0</v>
      </c>
    </row>
    <row r="17" spans="1:8">
      <c r="A17" s="345">
        <v>10</v>
      </c>
      <c r="B17" s="404" t="s">
        <v>559</v>
      </c>
      <c r="C17" s="705"/>
      <c r="D17" s="705">
        <v>3956046.9229000001</v>
      </c>
      <c r="E17" s="705">
        <v>9880775.6677999999</v>
      </c>
      <c r="F17" s="705">
        <v>7185550.0493000001</v>
      </c>
      <c r="G17" s="705"/>
      <c r="H17" s="706">
        <f t="shared" si="0"/>
        <v>21022372.640000001</v>
      </c>
    </row>
    <row r="18" spans="1:8">
      <c r="A18" s="345">
        <v>11</v>
      </c>
      <c r="B18" s="346" t="s">
        <v>71</v>
      </c>
      <c r="C18" s="705"/>
      <c r="D18" s="705"/>
      <c r="E18" s="705"/>
      <c r="F18" s="705"/>
      <c r="G18" s="705"/>
      <c r="H18" s="706">
        <f t="shared" si="0"/>
        <v>0</v>
      </c>
    </row>
    <row r="19" spans="1:8">
      <c r="A19" s="345">
        <v>12</v>
      </c>
      <c r="B19" s="346" t="s">
        <v>72</v>
      </c>
      <c r="C19" s="705"/>
      <c r="D19" s="705"/>
      <c r="E19" s="705"/>
      <c r="F19" s="705"/>
      <c r="G19" s="705"/>
      <c r="H19" s="706">
        <f t="shared" si="0"/>
        <v>0</v>
      </c>
    </row>
    <row r="20" spans="1:8">
      <c r="A20" s="349">
        <v>13</v>
      </c>
      <c r="B20" s="348" t="s">
        <v>73</v>
      </c>
      <c r="C20" s="705"/>
      <c r="D20" s="705"/>
      <c r="E20" s="705"/>
      <c r="F20" s="705"/>
      <c r="G20" s="705"/>
      <c r="H20" s="706">
        <f t="shared" si="0"/>
        <v>0</v>
      </c>
    </row>
    <row r="21" spans="1:8">
      <c r="A21" s="345">
        <v>14</v>
      </c>
      <c r="B21" s="346" t="s">
        <v>538</v>
      </c>
      <c r="C21" s="705">
        <v>4747280.0244000005</v>
      </c>
      <c r="D21" s="705">
        <v>1846795.5755</v>
      </c>
      <c r="E21" s="705"/>
      <c r="F21" s="705"/>
      <c r="G21" s="705">
        <v>9239209.4499999993</v>
      </c>
      <c r="H21" s="706">
        <f t="shared" si="0"/>
        <v>15833285.049899999</v>
      </c>
    </row>
    <row r="22" spans="1:8" s="707" customFormat="1">
      <c r="A22" s="458">
        <v>15</v>
      </c>
      <c r="B22" s="706" t="s">
        <v>69</v>
      </c>
      <c r="C22" s="706">
        <f>SUM(C18:C21)+SUM(C8:C16)</f>
        <v>86847649.050999999</v>
      </c>
      <c r="D22" s="706">
        <f t="shared" ref="D22:G22" si="1">SUM(D18:D21)+SUM(D8:D16)</f>
        <v>87152128.120000005</v>
      </c>
      <c r="E22" s="706">
        <f t="shared" si="1"/>
        <v>153202550.17479998</v>
      </c>
      <c r="F22" s="706">
        <f t="shared" si="1"/>
        <v>102903542.399</v>
      </c>
      <c r="G22" s="706">
        <f t="shared" si="1"/>
        <v>9239209.4499999993</v>
      </c>
      <c r="H22" s="706">
        <f>SUM(H18:H21)+SUM(H8:H16)</f>
        <v>439345079.19480002</v>
      </c>
    </row>
    <row r="26" spans="1:8" ht="36">
      <c r="B26" s="403" t="s">
        <v>708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57"/>
  <sheetViews>
    <sheetView showGridLines="0" topLeftCell="C1" zoomScale="80" zoomScaleNormal="80" workbookViewId="0">
      <selection activeCell="G28" sqref="G28"/>
    </sheetView>
  </sheetViews>
  <sheetFormatPr defaultColWidth="9.1796875" defaultRowHeight="12"/>
  <cols>
    <col min="1" max="1" width="11.81640625" style="350" bestFit="1" customWidth="1"/>
    <col min="2" max="2" width="92.54296875" style="340" customWidth="1"/>
    <col min="3" max="4" width="16" style="340" customWidth="1"/>
    <col min="5" max="7" width="16" style="361" customWidth="1"/>
    <col min="8" max="8" width="16" style="340" customWidth="1"/>
    <col min="9" max="9" width="17.6328125" style="340" customWidth="1"/>
    <col min="10" max="16384" width="9.1796875" style="340"/>
  </cols>
  <sheetData>
    <row r="1" spans="1:18" ht="13">
      <c r="A1" s="339" t="s">
        <v>189</v>
      </c>
      <c r="B1" s="296" t="str">
        <f>Info!C2</f>
        <v>სს " პაშა ბანკი საქართველო"</v>
      </c>
      <c r="E1" s="340"/>
      <c r="F1" s="340"/>
      <c r="G1" s="340"/>
    </row>
    <row r="2" spans="1:18">
      <c r="A2" s="341" t="s">
        <v>190</v>
      </c>
      <c r="B2" s="704">
        <f>'1. key ratios'!B2</f>
        <v>44561</v>
      </c>
      <c r="E2" s="340"/>
      <c r="F2" s="340"/>
      <c r="G2" s="340"/>
    </row>
    <row r="3" spans="1:18">
      <c r="A3" s="342" t="s">
        <v>539</v>
      </c>
      <c r="E3" s="340"/>
      <c r="F3" s="340"/>
      <c r="G3" s="340"/>
    </row>
    <row r="4" spans="1:18">
      <c r="C4" s="351" t="s">
        <v>540</v>
      </c>
      <c r="D4" s="351" t="s">
        <v>541</v>
      </c>
      <c r="E4" s="351" t="s">
        <v>542</v>
      </c>
      <c r="F4" s="351" t="s">
        <v>543</v>
      </c>
      <c r="G4" s="351" t="s">
        <v>544</v>
      </c>
      <c r="H4" s="351" t="s">
        <v>545</v>
      </c>
      <c r="I4" s="351" t="s">
        <v>546</v>
      </c>
    </row>
    <row r="5" spans="1:18" ht="34" customHeight="1">
      <c r="A5" s="784" t="s">
        <v>549</v>
      </c>
      <c r="B5" s="785"/>
      <c r="C5" s="798" t="s">
        <v>550</v>
      </c>
      <c r="D5" s="798"/>
      <c r="E5" s="798" t="s">
        <v>551</v>
      </c>
      <c r="F5" s="798" t="s">
        <v>552</v>
      </c>
      <c r="G5" s="796" t="s">
        <v>553</v>
      </c>
      <c r="H5" s="796" t="s">
        <v>554</v>
      </c>
      <c r="I5" s="352" t="s">
        <v>555</v>
      </c>
    </row>
    <row r="6" spans="1:18" ht="36">
      <c r="A6" s="788"/>
      <c r="B6" s="789"/>
      <c r="C6" s="392" t="s">
        <v>556</v>
      </c>
      <c r="D6" s="392" t="s">
        <v>557</v>
      </c>
      <c r="E6" s="798"/>
      <c r="F6" s="798"/>
      <c r="G6" s="797"/>
      <c r="H6" s="797"/>
      <c r="I6" s="352" t="s">
        <v>558</v>
      </c>
    </row>
    <row r="7" spans="1:18">
      <c r="A7" s="353">
        <v>1</v>
      </c>
      <c r="B7" s="346" t="s">
        <v>217</v>
      </c>
      <c r="C7" s="705"/>
      <c r="D7" s="705">
        <v>53199945.791299999</v>
      </c>
      <c r="E7" s="456"/>
      <c r="F7" s="456"/>
      <c r="G7" s="456"/>
      <c r="H7" s="705"/>
      <c r="I7" s="453">
        <f t="shared" ref="I7:I23" si="0">C7+D7-E7-F7-G7</f>
        <v>53199945.791299999</v>
      </c>
      <c r="J7" s="707"/>
      <c r="K7" s="707"/>
      <c r="L7" s="707"/>
      <c r="M7" s="707"/>
      <c r="N7" s="707"/>
      <c r="O7" s="707"/>
      <c r="P7" s="707"/>
      <c r="Q7" s="707"/>
      <c r="R7" s="707"/>
    </row>
    <row r="8" spans="1:18">
      <c r="A8" s="353">
        <v>2</v>
      </c>
      <c r="B8" s="346" t="s">
        <v>218</v>
      </c>
      <c r="C8" s="705"/>
      <c r="D8" s="705"/>
      <c r="E8" s="456"/>
      <c r="F8" s="456"/>
      <c r="G8" s="456"/>
      <c r="H8" s="705"/>
      <c r="I8" s="453">
        <f t="shared" si="0"/>
        <v>0</v>
      </c>
      <c r="J8" s="707"/>
      <c r="K8" s="707"/>
      <c r="L8" s="707"/>
      <c r="M8" s="707"/>
      <c r="N8" s="707"/>
      <c r="O8" s="707"/>
      <c r="P8" s="707"/>
      <c r="Q8" s="707"/>
      <c r="R8" s="707"/>
    </row>
    <row r="9" spans="1:18">
      <c r="A9" s="353">
        <v>3</v>
      </c>
      <c r="B9" s="346" t="s">
        <v>219</v>
      </c>
      <c r="C9" s="705"/>
      <c r="D9" s="705"/>
      <c r="E9" s="456"/>
      <c r="F9" s="456"/>
      <c r="G9" s="456"/>
      <c r="H9" s="705"/>
      <c r="I9" s="453">
        <f t="shared" si="0"/>
        <v>0</v>
      </c>
      <c r="J9" s="707"/>
      <c r="K9" s="707"/>
      <c r="L9" s="707"/>
      <c r="M9" s="707"/>
      <c r="N9" s="707"/>
      <c r="O9" s="707"/>
      <c r="P9" s="707"/>
      <c r="Q9" s="707"/>
      <c r="R9" s="707"/>
    </row>
    <row r="10" spans="1:18">
      <c r="A10" s="353">
        <v>4</v>
      </c>
      <c r="B10" s="346" t="s">
        <v>220</v>
      </c>
      <c r="C10" s="705"/>
      <c r="D10" s="705"/>
      <c r="E10" s="456"/>
      <c r="F10" s="456"/>
      <c r="G10" s="456"/>
      <c r="H10" s="705"/>
      <c r="I10" s="453">
        <f t="shared" si="0"/>
        <v>0</v>
      </c>
      <c r="J10" s="707"/>
      <c r="K10" s="707"/>
      <c r="L10" s="707"/>
      <c r="M10" s="707"/>
      <c r="N10" s="707"/>
      <c r="O10" s="707"/>
      <c r="P10" s="707"/>
      <c r="Q10" s="707"/>
      <c r="R10" s="707"/>
    </row>
    <row r="11" spans="1:18">
      <c r="A11" s="353">
        <v>5</v>
      </c>
      <c r="B11" s="346" t="s">
        <v>221</v>
      </c>
      <c r="C11" s="705"/>
      <c r="D11" s="705"/>
      <c r="E11" s="456"/>
      <c r="F11" s="456"/>
      <c r="G11" s="456"/>
      <c r="H11" s="705"/>
      <c r="I11" s="453">
        <f t="shared" si="0"/>
        <v>0</v>
      </c>
      <c r="J11" s="707"/>
      <c r="K11" s="707"/>
      <c r="L11" s="707"/>
      <c r="M11" s="707"/>
      <c r="N11" s="707"/>
      <c r="O11" s="707"/>
      <c r="P11" s="707"/>
      <c r="Q11" s="707"/>
      <c r="R11" s="707"/>
    </row>
    <row r="12" spans="1:18">
      <c r="A12" s="353">
        <v>6</v>
      </c>
      <c r="B12" s="346" t="s">
        <v>222</v>
      </c>
      <c r="C12" s="705"/>
      <c r="D12" s="705">
        <v>40990818.728399999</v>
      </c>
      <c r="E12" s="456"/>
      <c r="F12" s="456"/>
      <c r="G12" s="456"/>
      <c r="H12" s="705"/>
      <c r="I12" s="453">
        <f t="shared" si="0"/>
        <v>40990818.728399999</v>
      </c>
      <c r="J12" s="707"/>
      <c r="K12" s="707"/>
      <c r="L12" s="707"/>
      <c r="M12" s="707"/>
      <c r="N12" s="707"/>
      <c r="O12" s="707"/>
      <c r="P12" s="707"/>
      <c r="Q12" s="707"/>
      <c r="R12" s="707"/>
    </row>
    <row r="13" spans="1:18">
      <c r="A13" s="353">
        <v>7</v>
      </c>
      <c r="B13" s="346" t="s">
        <v>74</v>
      </c>
      <c r="C13" s="705">
        <v>38066939.10360001</v>
      </c>
      <c r="D13" s="705">
        <v>281761636.63699996</v>
      </c>
      <c r="E13" s="456">
        <v>15181310.155600004</v>
      </c>
      <c r="F13" s="456">
        <v>4996457.9472000021</v>
      </c>
      <c r="G13" s="456"/>
      <c r="H13" s="705"/>
      <c r="I13" s="453">
        <f t="shared" si="0"/>
        <v>299650807.63779998</v>
      </c>
      <c r="J13" s="707"/>
      <c r="K13" s="707"/>
      <c r="L13" s="707"/>
      <c r="M13" s="707"/>
      <c r="N13" s="707"/>
      <c r="O13" s="707"/>
      <c r="P13" s="707"/>
      <c r="Q13" s="707"/>
      <c r="R13" s="707"/>
    </row>
    <row r="14" spans="1:18">
      <c r="A14" s="353">
        <v>8</v>
      </c>
      <c r="B14" s="348" t="s">
        <v>75</v>
      </c>
      <c r="C14" s="705">
        <v>942037.20930000022</v>
      </c>
      <c r="D14" s="705">
        <v>24415476.369999979</v>
      </c>
      <c r="E14" s="456">
        <v>683749.53930000006</v>
      </c>
      <c r="F14" s="456">
        <v>477632.25999999745</v>
      </c>
      <c r="G14" s="456"/>
      <c r="H14" s="705">
        <v>296281.45</v>
      </c>
      <c r="I14" s="453">
        <f t="shared" si="0"/>
        <v>24196131.779999983</v>
      </c>
      <c r="J14" s="707"/>
      <c r="K14" s="707"/>
      <c r="L14" s="707"/>
      <c r="M14" s="707"/>
      <c r="N14" s="707"/>
      <c r="O14" s="707"/>
      <c r="P14" s="707"/>
      <c r="Q14" s="707"/>
      <c r="R14" s="707"/>
    </row>
    <row r="15" spans="1:18">
      <c r="A15" s="353">
        <v>9</v>
      </c>
      <c r="B15" s="346" t="s">
        <v>76</v>
      </c>
      <c r="C15" s="705"/>
      <c r="D15" s="705"/>
      <c r="E15" s="456"/>
      <c r="F15" s="456"/>
      <c r="G15" s="456"/>
      <c r="H15" s="705"/>
      <c r="I15" s="453">
        <f t="shared" si="0"/>
        <v>0</v>
      </c>
      <c r="J15" s="707"/>
      <c r="K15" s="707"/>
      <c r="L15" s="707"/>
      <c r="M15" s="707"/>
      <c r="N15" s="707"/>
      <c r="O15" s="707"/>
      <c r="P15" s="707"/>
      <c r="Q15" s="707"/>
      <c r="R15" s="707"/>
    </row>
    <row r="16" spans="1:18">
      <c r="A16" s="353">
        <v>10</v>
      </c>
      <c r="B16" s="404" t="s">
        <v>559</v>
      </c>
      <c r="C16" s="705">
        <v>18375994.188800003</v>
      </c>
      <c r="D16" s="705">
        <v>9229591.9990999997</v>
      </c>
      <c r="E16" s="456">
        <v>6583213.5479000006</v>
      </c>
      <c r="F16" s="456">
        <v>40357.584499999997</v>
      </c>
      <c r="G16" s="456"/>
      <c r="H16" s="705"/>
      <c r="I16" s="453">
        <f t="shared" si="0"/>
        <v>20982015.055500001</v>
      </c>
      <c r="J16" s="707"/>
      <c r="K16" s="707"/>
      <c r="L16" s="707"/>
      <c r="M16" s="707"/>
      <c r="N16" s="707"/>
      <c r="O16" s="707"/>
      <c r="P16" s="707"/>
      <c r="Q16" s="707"/>
      <c r="R16" s="707"/>
    </row>
    <row r="17" spans="1:18">
      <c r="A17" s="353">
        <v>11</v>
      </c>
      <c r="B17" s="346" t="s">
        <v>71</v>
      </c>
      <c r="C17" s="705"/>
      <c r="D17" s="705"/>
      <c r="E17" s="456"/>
      <c r="F17" s="456"/>
      <c r="G17" s="456"/>
      <c r="H17" s="705"/>
      <c r="I17" s="453">
        <f t="shared" si="0"/>
        <v>0</v>
      </c>
      <c r="J17" s="707"/>
      <c r="K17" s="707"/>
      <c r="L17" s="707"/>
      <c r="M17" s="707"/>
      <c r="N17" s="707"/>
      <c r="O17" s="707"/>
      <c r="P17" s="707"/>
      <c r="Q17" s="707"/>
      <c r="R17" s="707"/>
    </row>
    <row r="18" spans="1:18">
      <c r="A18" s="353">
        <v>12</v>
      </c>
      <c r="B18" s="346" t="s">
        <v>72</v>
      </c>
      <c r="C18" s="705"/>
      <c r="D18" s="705"/>
      <c r="E18" s="456"/>
      <c r="F18" s="456"/>
      <c r="G18" s="456"/>
      <c r="H18" s="705"/>
      <c r="I18" s="453">
        <f t="shared" si="0"/>
        <v>0</v>
      </c>
      <c r="J18" s="707"/>
      <c r="K18" s="707"/>
      <c r="L18" s="707"/>
      <c r="M18" s="707"/>
      <c r="N18" s="707"/>
      <c r="O18" s="707"/>
      <c r="P18" s="707"/>
      <c r="Q18" s="707"/>
      <c r="R18" s="707"/>
    </row>
    <row r="19" spans="1:18">
      <c r="A19" s="356">
        <v>13</v>
      </c>
      <c r="B19" s="348" t="s">
        <v>73</v>
      </c>
      <c r="C19" s="705"/>
      <c r="D19" s="705"/>
      <c r="E19" s="456"/>
      <c r="F19" s="456"/>
      <c r="G19" s="456"/>
      <c r="H19" s="705"/>
      <c r="I19" s="453">
        <f t="shared" si="0"/>
        <v>0</v>
      </c>
      <c r="J19" s="707"/>
      <c r="K19" s="707"/>
      <c r="L19" s="707"/>
      <c r="M19" s="707"/>
      <c r="N19" s="707"/>
      <c r="O19" s="707"/>
      <c r="P19" s="707"/>
      <c r="Q19" s="707"/>
      <c r="R19" s="707"/>
    </row>
    <row r="20" spans="1:18">
      <c r="A20" s="353">
        <v>14</v>
      </c>
      <c r="B20" s="346" t="s">
        <v>538</v>
      </c>
      <c r="C20" s="705">
        <v>371930</v>
      </c>
      <c r="D20" s="705">
        <v>20463970.129900001</v>
      </c>
      <c r="E20" s="456">
        <v>139629</v>
      </c>
      <c r="F20" s="456"/>
      <c r="G20" s="456"/>
      <c r="H20" s="705"/>
      <c r="I20" s="453">
        <f t="shared" si="0"/>
        <v>20696271.129900001</v>
      </c>
      <c r="J20" s="707"/>
      <c r="K20" s="707"/>
      <c r="L20" s="707"/>
      <c r="M20" s="707"/>
      <c r="N20" s="707"/>
      <c r="O20" s="707"/>
      <c r="P20" s="707"/>
      <c r="Q20" s="707"/>
      <c r="R20" s="707"/>
    </row>
    <row r="21" spans="1:18" s="358" customFormat="1">
      <c r="A21" s="357">
        <v>15</v>
      </c>
      <c r="B21" s="347" t="s">
        <v>69</v>
      </c>
      <c r="C21" s="729">
        <f>SUM(C7:C15)+SUM(C17:C20)</f>
        <v>39380906.312900007</v>
      </c>
      <c r="D21" s="729">
        <f t="shared" ref="D21:H21" si="1">SUM(D7:D15)+SUM(D17:D20)</f>
        <v>420831847.65659994</v>
      </c>
      <c r="E21" s="729">
        <f t="shared" si="1"/>
        <v>16004688.694900004</v>
      </c>
      <c r="F21" s="729">
        <f t="shared" si="1"/>
        <v>5474090.2072000001</v>
      </c>
      <c r="G21" s="729">
        <f t="shared" si="1"/>
        <v>0</v>
      </c>
      <c r="H21" s="729">
        <f t="shared" si="1"/>
        <v>296281.45</v>
      </c>
      <c r="I21" s="453">
        <f t="shared" si="0"/>
        <v>438733975.06739998</v>
      </c>
      <c r="J21" s="455"/>
      <c r="K21" s="455"/>
      <c r="L21" s="455"/>
      <c r="M21" s="455"/>
      <c r="N21" s="455"/>
      <c r="O21" s="455"/>
      <c r="P21" s="455"/>
      <c r="Q21" s="455"/>
      <c r="R21" s="455"/>
    </row>
    <row r="22" spans="1:18">
      <c r="A22" s="359">
        <v>16</v>
      </c>
      <c r="B22" s="360" t="s">
        <v>560</v>
      </c>
      <c r="C22" s="705">
        <v>69205674.802599981</v>
      </c>
      <c r="D22" s="705">
        <v>238939832.55589965</v>
      </c>
      <c r="E22" s="456">
        <v>15833162.734900003</v>
      </c>
      <c r="F22" s="456">
        <v>4750989.4072000002</v>
      </c>
      <c r="G22" s="456"/>
      <c r="H22" s="705">
        <v>296281.45</v>
      </c>
      <c r="I22" s="453">
        <f t="shared" si="0"/>
        <v>287561355.21639967</v>
      </c>
      <c r="J22" s="707"/>
      <c r="K22" s="707"/>
      <c r="L22" s="707"/>
      <c r="M22" s="707"/>
      <c r="N22" s="707"/>
      <c r="O22" s="707"/>
      <c r="P22" s="707"/>
      <c r="Q22" s="707"/>
      <c r="R22" s="707"/>
    </row>
    <row r="23" spans="1:18">
      <c r="A23" s="359">
        <v>17</v>
      </c>
      <c r="B23" s="360" t="s">
        <v>561</v>
      </c>
      <c r="C23" s="705"/>
      <c r="D23" s="705">
        <v>42401328.128200002</v>
      </c>
      <c r="E23" s="456"/>
      <c r="F23" s="456">
        <v>723100.8</v>
      </c>
      <c r="G23" s="456"/>
      <c r="H23" s="705"/>
      <c r="I23" s="453">
        <f t="shared" si="0"/>
        <v>41678227.328200005</v>
      </c>
      <c r="J23" s="707"/>
      <c r="K23" s="707"/>
      <c r="L23" s="707"/>
      <c r="M23" s="707"/>
      <c r="N23" s="707"/>
      <c r="O23" s="707"/>
      <c r="P23" s="707"/>
      <c r="Q23" s="707"/>
      <c r="R23" s="707"/>
    </row>
    <row r="24" spans="1:18">
      <c r="C24" s="707"/>
      <c r="D24" s="707"/>
      <c r="E24" s="454"/>
      <c r="F24" s="454"/>
      <c r="G24" s="454"/>
      <c r="H24" s="707"/>
      <c r="I24" s="455"/>
      <c r="J24" s="707"/>
      <c r="K24" s="707"/>
      <c r="L24" s="707"/>
      <c r="M24" s="707"/>
      <c r="N24" s="707"/>
      <c r="O24" s="707"/>
      <c r="P24" s="707"/>
      <c r="Q24" s="707"/>
      <c r="R24" s="707"/>
    </row>
    <row r="25" spans="1:18">
      <c r="C25" s="707"/>
      <c r="D25" s="707"/>
      <c r="E25" s="454"/>
      <c r="F25" s="454"/>
      <c r="G25" s="454"/>
      <c r="H25" s="707"/>
      <c r="I25" s="707"/>
      <c r="J25" s="707"/>
      <c r="K25" s="707"/>
      <c r="L25" s="707"/>
      <c r="M25" s="707"/>
      <c r="N25" s="707"/>
      <c r="O25" s="707"/>
      <c r="P25" s="707"/>
      <c r="Q25" s="707"/>
      <c r="R25" s="707"/>
    </row>
    <row r="26" spans="1:18" ht="42.5" customHeight="1">
      <c r="B26" s="403" t="s">
        <v>708</v>
      </c>
      <c r="C26" s="707"/>
      <c r="D26" s="707"/>
      <c r="E26" s="454"/>
      <c r="F26" s="454"/>
      <c r="G26" s="454"/>
      <c r="H26" s="707"/>
      <c r="I26" s="707"/>
      <c r="J26" s="707"/>
      <c r="K26" s="707"/>
      <c r="L26" s="707"/>
      <c r="M26" s="707"/>
      <c r="N26" s="707"/>
      <c r="O26" s="707"/>
      <c r="P26" s="707"/>
      <c r="Q26" s="707"/>
      <c r="R26" s="707"/>
    </row>
    <row r="27" spans="1:18">
      <c r="C27" s="707"/>
      <c r="D27" s="707"/>
      <c r="E27" s="454"/>
      <c r="F27" s="454"/>
      <c r="G27" s="454"/>
      <c r="H27" s="707"/>
      <c r="I27" s="707"/>
      <c r="J27" s="707"/>
      <c r="K27" s="707"/>
      <c r="L27" s="707"/>
      <c r="M27" s="707"/>
      <c r="N27" s="707"/>
      <c r="O27" s="707"/>
      <c r="P27" s="707"/>
      <c r="Q27" s="707"/>
      <c r="R27" s="707"/>
    </row>
    <row r="28" spans="1:18">
      <c r="C28" s="707"/>
      <c r="D28" s="707"/>
      <c r="E28" s="454"/>
      <c r="F28" s="454"/>
      <c r="G28" s="454"/>
      <c r="H28" s="707"/>
      <c r="I28" s="707"/>
      <c r="J28" s="707"/>
      <c r="K28" s="707"/>
      <c r="L28" s="707"/>
      <c r="M28" s="707"/>
      <c r="N28" s="707"/>
      <c r="O28" s="707"/>
      <c r="P28" s="707"/>
      <c r="Q28" s="707"/>
      <c r="R28" s="707"/>
    </row>
    <row r="29" spans="1:18">
      <c r="C29" s="707"/>
      <c r="D29" s="707"/>
      <c r="E29" s="454"/>
      <c r="F29" s="454"/>
      <c r="G29" s="454"/>
      <c r="H29" s="707"/>
      <c r="I29" s="707"/>
      <c r="J29" s="707"/>
      <c r="K29" s="707"/>
      <c r="L29" s="707"/>
      <c r="M29" s="707"/>
      <c r="N29" s="707"/>
      <c r="O29" s="707"/>
      <c r="P29" s="707"/>
      <c r="Q29" s="707"/>
      <c r="R29" s="707"/>
    </row>
    <row r="30" spans="1:18">
      <c r="C30" s="707"/>
      <c r="D30" s="707"/>
      <c r="E30" s="454"/>
      <c r="F30" s="454"/>
      <c r="G30" s="454"/>
      <c r="H30" s="707"/>
      <c r="I30" s="707"/>
      <c r="J30" s="707"/>
      <c r="K30" s="707"/>
      <c r="L30" s="707"/>
      <c r="M30" s="707"/>
      <c r="N30" s="707"/>
      <c r="O30" s="707"/>
      <c r="P30" s="707"/>
      <c r="Q30" s="707"/>
      <c r="R30" s="707"/>
    </row>
    <row r="31" spans="1:18">
      <c r="C31" s="707"/>
      <c r="D31" s="707"/>
      <c r="E31" s="454"/>
      <c r="F31" s="454"/>
      <c r="G31" s="454"/>
      <c r="H31" s="707"/>
      <c r="I31" s="707"/>
      <c r="J31" s="707"/>
      <c r="K31" s="707"/>
      <c r="L31" s="707"/>
      <c r="M31" s="707"/>
      <c r="N31" s="707"/>
      <c r="O31" s="707"/>
      <c r="P31" s="707"/>
      <c r="Q31" s="707"/>
      <c r="R31" s="707"/>
    </row>
    <row r="32" spans="1:18">
      <c r="C32" s="707"/>
      <c r="D32" s="707"/>
      <c r="E32" s="454"/>
      <c r="F32" s="454"/>
      <c r="G32" s="454"/>
      <c r="H32" s="707"/>
      <c r="I32" s="707"/>
      <c r="J32" s="707"/>
      <c r="K32" s="707"/>
      <c r="L32" s="707"/>
      <c r="M32" s="707"/>
      <c r="N32" s="707"/>
      <c r="O32" s="707"/>
      <c r="P32" s="707"/>
      <c r="Q32" s="707"/>
      <c r="R32" s="707"/>
    </row>
    <row r="33" spans="3:18">
      <c r="C33" s="707"/>
      <c r="D33" s="707"/>
      <c r="E33" s="454"/>
      <c r="F33" s="454"/>
      <c r="G33" s="454"/>
      <c r="H33" s="707"/>
      <c r="I33" s="707"/>
      <c r="J33" s="707"/>
      <c r="K33" s="707"/>
      <c r="L33" s="707"/>
      <c r="M33" s="707"/>
      <c r="N33" s="707"/>
      <c r="O33" s="707"/>
      <c r="P33" s="707"/>
      <c r="Q33" s="707"/>
      <c r="R33" s="707"/>
    </row>
    <row r="34" spans="3:18">
      <c r="C34" s="707"/>
      <c r="D34" s="707"/>
      <c r="E34" s="454"/>
      <c r="F34" s="454"/>
      <c r="G34" s="454"/>
      <c r="H34" s="707"/>
      <c r="I34" s="707"/>
      <c r="J34" s="707"/>
      <c r="K34" s="707"/>
      <c r="L34" s="707"/>
      <c r="M34" s="707"/>
      <c r="N34" s="707"/>
      <c r="O34" s="707"/>
      <c r="P34" s="707"/>
      <c r="Q34" s="707"/>
      <c r="R34" s="707"/>
    </row>
    <row r="35" spans="3:18">
      <c r="C35" s="707"/>
      <c r="D35" s="707"/>
      <c r="E35" s="454"/>
      <c r="F35" s="454"/>
      <c r="G35" s="454"/>
      <c r="H35" s="707"/>
      <c r="I35" s="707"/>
      <c r="J35" s="707"/>
      <c r="K35" s="707"/>
      <c r="L35" s="707"/>
      <c r="M35" s="707"/>
      <c r="N35" s="707"/>
      <c r="O35" s="707"/>
      <c r="P35" s="707"/>
      <c r="Q35" s="707"/>
      <c r="R35" s="707"/>
    </row>
    <row r="36" spans="3:18">
      <c r="C36" s="707"/>
      <c r="D36" s="707"/>
      <c r="E36" s="454"/>
      <c r="F36" s="454"/>
      <c r="G36" s="454"/>
      <c r="H36" s="707"/>
      <c r="I36" s="707"/>
      <c r="J36" s="707"/>
      <c r="K36" s="707"/>
      <c r="L36" s="707"/>
      <c r="M36" s="707"/>
      <c r="N36" s="707"/>
      <c r="O36" s="707"/>
      <c r="P36" s="707"/>
      <c r="Q36" s="707"/>
      <c r="R36" s="707"/>
    </row>
    <row r="37" spans="3:18">
      <c r="C37" s="707"/>
      <c r="D37" s="707"/>
      <c r="E37" s="454"/>
      <c r="F37" s="454"/>
      <c r="G37" s="454"/>
      <c r="H37" s="707"/>
      <c r="I37" s="707"/>
      <c r="J37" s="707"/>
      <c r="K37" s="707"/>
      <c r="L37" s="707"/>
      <c r="M37" s="707"/>
      <c r="N37" s="707"/>
      <c r="O37" s="707"/>
      <c r="P37" s="707"/>
      <c r="Q37" s="707"/>
      <c r="R37" s="707"/>
    </row>
    <row r="38" spans="3:18">
      <c r="C38" s="707"/>
      <c r="D38" s="707"/>
      <c r="E38" s="454"/>
      <c r="F38" s="454"/>
      <c r="G38" s="454"/>
      <c r="H38" s="707"/>
      <c r="I38" s="707"/>
      <c r="J38" s="707"/>
      <c r="K38" s="707"/>
      <c r="L38" s="707"/>
      <c r="M38" s="707"/>
      <c r="N38" s="707"/>
      <c r="O38" s="707"/>
      <c r="P38" s="707"/>
      <c r="Q38" s="707"/>
      <c r="R38" s="707"/>
    </row>
    <row r="39" spans="3:18">
      <c r="C39" s="707"/>
      <c r="D39" s="707"/>
      <c r="E39" s="454"/>
      <c r="F39" s="454"/>
      <c r="G39" s="454"/>
      <c r="H39" s="707"/>
      <c r="I39" s="707"/>
      <c r="J39" s="707"/>
      <c r="K39" s="707"/>
      <c r="L39" s="707"/>
      <c r="M39" s="707"/>
      <c r="N39" s="707"/>
      <c r="O39" s="707"/>
      <c r="P39" s="707"/>
      <c r="Q39" s="707"/>
      <c r="R39" s="707"/>
    </row>
    <row r="40" spans="3:18">
      <c r="C40" s="707"/>
      <c r="D40" s="707"/>
      <c r="E40" s="454"/>
      <c r="F40" s="454"/>
      <c r="G40" s="454"/>
      <c r="H40" s="707"/>
      <c r="I40" s="707"/>
      <c r="J40" s="707"/>
      <c r="K40" s="707"/>
      <c r="L40" s="707"/>
      <c r="M40" s="707"/>
      <c r="N40" s="707"/>
      <c r="O40" s="707"/>
      <c r="P40" s="707"/>
      <c r="Q40" s="707"/>
      <c r="R40" s="707"/>
    </row>
    <row r="41" spans="3:18">
      <c r="C41" s="707"/>
      <c r="D41" s="707"/>
      <c r="E41" s="454"/>
      <c r="F41" s="454"/>
      <c r="G41" s="454"/>
      <c r="H41" s="707"/>
      <c r="I41" s="707"/>
      <c r="J41" s="707"/>
      <c r="K41" s="707"/>
      <c r="L41" s="707"/>
      <c r="M41" s="707"/>
      <c r="N41" s="707"/>
      <c r="O41" s="707"/>
      <c r="P41" s="707"/>
      <c r="Q41" s="707"/>
      <c r="R41" s="707"/>
    </row>
    <row r="42" spans="3:18">
      <c r="C42" s="707"/>
      <c r="D42" s="707"/>
      <c r="E42" s="454"/>
      <c r="F42" s="454"/>
      <c r="G42" s="454"/>
      <c r="H42" s="707"/>
      <c r="I42" s="707"/>
      <c r="J42" s="707"/>
      <c r="K42" s="707"/>
      <c r="L42" s="707"/>
      <c r="M42" s="707"/>
      <c r="N42" s="707"/>
      <c r="O42" s="707"/>
      <c r="P42" s="707"/>
      <c r="Q42" s="707"/>
      <c r="R42" s="707"/>
    </row>
    <row r="43" spans="3:18">
      <c r="C43" s="707"/>
      <c r="D43" s="707"/>
      <c r="E43" s="454"/>
      <c r="F43" s="454"/>
      <c r="G43" s="454"/>
      <c r="H43" s="707"/>
      <c r="I43" s="707"/>
      <c r="J43" s="707"/>
      <c r="K43" s="707"/>
      <c r="L43" s="707"/>
      <c r="M43" s="707"/>
      <c r="N43" s="707"/>
      <c r="O43" s="707"/>
      <c r="P43" s="707"/>
      <c r="Q43" s="707"/>
      <c r="R43" s="707"/>
    </row>
    <row r="44" spans="3:18">
      <c r="C44" s="707"/>
      <c r="D44" s="707"/>
      <c r="E44" s="454"/>
      <c r="F44" s="454"/>
      <c r="G44" s="454"/>
      <c r="H44" s="707"/>
      <c r="I44" s="707"/>
      <c r="J44" s="707"/>
      <c r="K44" s="707"/>
      <c r="L44" s="707"/>
      <c r="M44" s="707"/>
      <c r="N44" s="707"/>
      <c r="O44" s="707"/>
      <c r="P44" s="707"/>
      <c r="Q44" s="707"/>
      <c r="R44" s="707"/>
    </row>
    <row r="45" spans="3:18">
      <c r="C45" s="707"/>
      <c r="D45" s="707"/>
      <c r="E45" s="454"/>
      <c r="F45" s="454"/>
      <c r="G45" s="454"/>
      <c r="H45" s="707"/>
      <c r="I45" s="707"/>
      <c r="J45" s="707"/>
      <c r="K45" s="707"/>
      <c r="L45" s="707"/>
      <c r="M45" s="707"/>
      <c r="N45" s="707"/>
      <c r="O45" s="707"/>
      <c r="P45" s="707"/>
      <c r="Q45" s="707"/>
      <c r="R45" s="707"/>
    </row>
    <row r="46" spans="3:18">
      <c r="C46" s="707"/>
      <c r="D46" s="707"/>
      <c r="E46" s="454"/>
      <c r="F46" s="454"/>
      <c r="G46" s="454"/>
      <c r="H46" s="707"/>
      <c r="I46" s="707"/>
      <c r="J46" s="707"/>
      <c r="K46" s="707"/>
      <c r="L46" s="707"/>
      <c r="M46" s="707"/>
      <c r="N46" s="707"/>
      <c r="O46" s="707"/>
      <c r="P46" s="707"/>
      <c r="Q46" s="707"/>
      <c r="R46" s="707"/>
    </row>
    <row r="47" spans="3:18">
      <c r="C47" s="707"/>
      <c r="D47" s="707"/>
      <c r="E47" s="454"/>
      <c r="F47" s="454"/>
      <c r="G47" s="454"/>
      <c r="H47" s="707"/>
      <c r="I47" s="707"/>
      <c r="J47" s="707"/>
      <c r="K47" s="707"/>
      <c r="L47" s="707"/>
      <c r="M47" s="707"/>
      <c r="N47" s="707"/>
      <c r="O47" s="707"/>
      <c r="P47" s="707"/>
      <c r="Q47" s="707"/>
      <c r="R47" s="707"/>
    </row>
    <row r="48" spans="3:18">
      <c r="C48" s="707"/>
      <c r="D48" s="707"/>
      <c r="E48" s="454"/>
      <c r="F48" s="454"/>
      <c r="G48" s="454"/>
      <c r="H48" s="707"/>
      <c r="I48" s="707"/>
      <c r="J48" s="707"/>
      <c r="K48" s="707"/>
      <c r="L48" s="707"/>
      <c r="M48" s="707"/>
      <c r="N48" s="707"/>
      <c r="O48" s="707"/>
      <c r="P48" s="707"/>
      <c r="Q48" s="707"/>
      <c r="R48" s="707"/>
    </row>
    <row r="49" spans="3:18">
      <c r="C49" s="707"/>
      <c r="D49" s="707"/>
      <c r="E49" s="454"/>
      <c r="F49" s="454"/>
      <c r="G49" s="454"/>
      <c r="H49" s="707"/>
      <c r="I49" s="707"/>
      <c r="J49" s="707"/>
      <c r="K49" s="707"/>
      <c r="L49" s="707"/>
      <c r="M49" s="707"/>
      <c r="N49" s="707"/>
      <c r="O49" s="707"/>
      <c r="P49" s="707"/>
      <c r="Q49" s="707"/>
      <c r="R49" s="707"/>
    </row>
    <row r="50" spans="3:18">
      <c r="C50" s="707"/>
      <c r="D50" s="707"/>
      <c r="E50" s="454"/>
      <c r="F50" s="454"/>
      <c r="G50" s="454"/>
      <c r="H50" s="707"/>
      <c r="I50" s="707"/>
      <c r="J50" s="707"/>
      <c r="K50" s="707"/>
      <c r="L50" s="707"/>
      <c r="M50" s="707"/>
      <c r="N50" s="707"/>
      <c r="O50" s="707"/>
      <c r="P50" s="707"/>
      <c r="Q50" s="707"/>
      <c r="R50" s="707"/>
    </row>
    <row r="51" spans="3:18">
      <c r="C51" s="707"/>
      <c r="D51" s="707"/>
      <c r="E51" s="454"/>
      <c r="F51" s="454"/>
      <c r="G51" s="454"/>
      <c r="H51" s="707"/>
      <c r="I51" s="707"/>
      <c r="J51" s="707"/>
      <c r="K51" s="707"/>
      <c r="L51" s="707"/>
      <c r="M51" s="707"/>
      <c r="N51" s="707"/>
      <c r="O51" s="707"/>
      <c r="P51" s="707"/>
      <c r="Q51" s="707"/>
      <c r="R51" s="707"/>
    </row>
    <row r="52" spans="3:18">
      <c r="C52" s="707"/>
      <c r="D52" s="707"/>
      <c r="E52" s="454"/>
      <c r="F52" s="454"/>
      <c r="G52" s="454"/>
      <c r="H52" s="707"/>
      <c r="I52" s="707"/>
      <c r="J52" s="707"/>
      <c r="K52" s="707"/>
      <c r="L52" s="707"/>
      <c r="M52" s="707"/>
      <c r="N52" s="707"/>
      <c r="O52" s="707"/>
      <c r="P52" s="707"/>
      <c r="Q52" s="707"/>
      <c r="R52" s="707"/>
    </row>
    <row r="53" spans="3:18">
      <c r="C53" s="707"/>
      <c r="D53" s="707"/>
      <c r="E53" s="454"/>
      <c r="F53" s="454"/>
      <c r="G53" s="454"/>
      <c r="H53" s="707"/>
      <c r="I53" s="707"/>
      <c r="J53" s="707"/>
      <c r="K53" s="707"/>
      <c r="L53" s="707"/>
      <c r="M53" s="707"/>
      <c r="N53" s="707"/>
      <c r="O53" s="707"/>
      <c r="P53" s="707"/>
      <c r="Q53" s="707"/>
      <c r="R53" s="707"/>
    </row>
    <row r="54" spans="3:18">
      <c r="C54" s="707"/>
      <c r="D54" s="707"/>
      <c r="E54" s="454"/>
      <c r="F54" s="454"/>
      <c r="G54" s="454"/>
      <c r="H54" s="707"/>
      <c r="I54" s="707"/>
      <c r="J54" s="707"/>
      <c r="K54" s="707"/>
      <c r="L54" s="707"/>
      <c r="M54" s="707"/>
      <c r="N54" s="707"/>
      <c r="O54" s="707"/>
      <c r="P54" s="707"/>
      <c r="Q54" s="707"/>
      <c r="R54" s="707"/>
    </row>
    <row r="55" spans="3:18">
      <c r="C55" s="707"/>
      <c r="D55" s="707"/>
      <c r="E55" s="454"/>
      <c r="F55" s="454"/>
      <c r="G55" s="454"/>
      <c r="H55" s="707"/>
      <c r="I55" s="707"/>
      <c r="J55" s="707"/>
      <c r="K55" s="707"/>
      <c r="L55" s="707"/>
      <c r="M55" s="707"/>
      <c r="N55" s="707"/>
      <c r="O55" s="707"/>
      <c r="P55" s="707"/>
      <c r="Q55" s="707"/>
      <c r="R55" s="707"/>
    </row>
    <row r="56" spans="3:18">
      <c r="C56" s="707"/>
      <c r="D56" s="707"/>
      <c r="E56" s="454"/>
      <c r="F56" s="454"/>
      <c r="G56" s="454"/>
      <c r="H56" s="707"/>
      <c r="I56" s="707"/>
      <c r="J56" s="707"/>
      <c r="K56" s="707"/>
      <c r="L56" s="707"/>
      <c r="M56" s="707"/>
      <c r="N56" s="707"/>
      <c r="O56" s="707"/>
      <c r="P56" s="707"/>
      <c r="Q56" s="707"/>
      <c r="R56" s="707"/>
    </row>
    <row r="57" spans="3:18">
      <c r="C57" s="707"/>
      <c r="D57" s="707"/>
      <c r="E57" s="454"/>
      <c r="F57" s="454"/>
      <c r="G57" s="454"/>
      <c r="H57" s="707"/>
      <c r="I57" s="707"/>
      <c r="J57" s="707"/>
      <c r="K57" s="707"/>
      <c r="L57" s="707"/>
      <c r="M57" s="707"/>
      <c r="N57" s="707"/>
      <c r="O57" s="707"/>
      <c r="P57" s="707"/>
      <c r="Q57" s="707"/>
      <c r="R57" s="707"/>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C1" zoomScale="80" zoomScaleNormal="80" workbookViewId="0">
      <selection activeCell="C7" sqref="C7:I34"/>
    </sheetView>
  </sheetViews>
  <sheetFormatPr defaultColWidth="9.1796875" defaultRowHeight="12"/>
  <cols>
    <col min="1" max="1" width="11" style="340" bestFit="1" customWidth="1"/>
    <col min="2" max="2" width="66.90625" style="340" customWidth="1"/>
    <col min="3" max="3" width="18.08984375" style="340" customWidth="1"/>
    <col min="4" max="4" width="18.54296875" style="340" customWidth="1"/>
    <col min="5" max="8" width="14.81640625" style="340" customWidth="1"/>
    <col min="9" max="9" width="15.1796875" style="340" customWidth="1"/>
    <col min="10" max="16384" width="9.1796875" style="340"/>
  </cols>
  <sheetData>
    <row r="1" spans="1:9" ht="13">
      <c r="A1" s="339" t="s">
        <v>189</v>
      </c>
      <c r="B1" s="296" t="str">
        <f>Info!C2</f>
        <v>სს " პაშა ბანკი საქართველო"</v>
      </c>
    </row>
    <row r="2" spans="1:9">
      <c r="A2" s="341" t="s">
        <v>190</v>
      </c>
      <c r="B2" s="704">
        <f>'1. key ratios'!B2</f>
        <v>44561</v>
      </c>
    </row>
    <row r="3" spans="1:9">
      <c r="A3" s="342" t="s">
        <v>562</v>
      </c>
    </row>
    <row r="4" spans="1:9">
      <c r="C4" s="351" t="s">
        <v>540</v>
      </c>
      <c r="D4" s="351" t="s">
        <v>541</v>
      </c>
      <c r="E4" s="351" t="s">
        <v>542</v>
      </c>
      <c r="F4" s="351" t="s">
        <v>543</v>
      </c>
      <c r="G4" s="351" t="s">
        <v>544</v>
      </c>
      <c r="H4" s="351" t="s">
        <v>545</v>
      </c>
      <c r="I4" s="351" t="s">
        <v>546</v>
      </c>
    </row>
    <row r="5" spans="1:9" ht="41.5" customHeight="1">
      <c r="A5" s="784" t="s">
        <v>712</v>
      </c>
      <c r="B5" s="785"/>
      <c r="C5" s="798" t="s">
        <v>550</v>
      </c>
      <c r="D5" s="798"/>
      <c r="E5" s="798" t="s">
        <v>551</v>
      </c>
      <c r="F5" s="798" t="s">
        <v>552</v>
      </c>
      <c r="G5" s="796" t="s">
        <v>553</v>
      </c>
      <c r="H5" s="796" t="s">
        <v>554</v>
      </c>
      <c r="I5" s="352" t="s">
        <v>555</v>
      </c>
    </row>
    <row r="6" spans="1:9" ht="41.5" customHeight="1">
      <c r="A6" s="788"/>
      <c r="B6" s="789"/>
      <c r="C6" s="392" t="s">
        <v>556</v>
      </c>
      <c r="D6" s="392" t="s">
        <v>557</v>
      </c>
      <c r="E6" s="798"/>
      <c r="F6" s="798"/>
      <c r="G6" s="797"/>
      <c r="H6" s="797"/>
      <c r="I6" s="352" t="s">
        <v>558</v>
      </c>
    </row>
    <row r="7" spans="1:9">
      <c r="A7" s="354">
        <v>1</v>
      </c>
      <c r="B7" s="362" t="s">
        <v>563</v>
      </c>
      <c r="C7" s="705">
        <v>177017.4</v>
      </c>
      <c r="D7" s="705">
        <v>6887600.5</v>
      </c>
      <c r="E7" s="705">
        <v>136608.15</v>
      </c>
      <c r="F7" s="705">
        <v>135517.88</v>
      </c>
      <c r="G7" s="705">
        <v>0</v>
      </c>
      <c r="H7" s="705">
        <v>42281.74</v>
      </c>
      <c r="I7" s="703">
        <f t="shared" ref="I7:I34" si="0">C7+D7-E7-F7-G7</f>
        <v>6792491.8700000001</v>
      </c>
    </row>
    <row r="8" spans="1:9">
      <c r="A8" s="354">
        <v>2</v>
      </c>
      <c r="B8" s="362" t="s">
        <v>564</v>
      </c>
      <c r="C8" s="705">
        <v>12338.19</v>
      </c>
      <c r="D8" s="705">
        <v>141076329.6259</v>
      </c>
      <c r="E8" s="705">
        <v>7588.05</v>
      </c>
      <c r="F8" s="705">
        <v>931790.17</v>
      </c>
      <c r="G8" s="705">
        <v>0</v>
      </c>
      <c r="H8" s="705">
        <v>5207.17</v>
      </c>
      <c r="I8" s="703">
        <f t="shared" si="0"/>
        <v>140149289.5959</v>
      </c>
    </row>
    <row r="9" spans="1:9">
      <c r="A9" s="354">
        <v>3</v>
      </c>
      <c r="B9" s="362" t="s">
        <v>565</v>
      </c>
      <c r="C9" s="705">
        <v>2779.95</v>
      </c>
      <c r="D9" s="705">
        <v>4316.66</v>
      </c>
      <c r="E9" s="705">
        <v>2779.95</v>
      </c>
      <c r="F9" s="705">
        <v>84.86</v>
      </c>
      <c r="G9" s="705">
        <v>0</v>
      </c>
      <c r="H9" s="705">
        <v>0</v>
      </c>
      <c r="I9" s="703">
        <f t="shared" si="0"/>
        <v>4231.8</v>
      </c>
    </row>
    <row r="10" spans="1:9">
      <c r="A10" s="354">
        <v>4</v>
      </c>
      <c r="B10" s="362" t="s">
        <v>566</v>
      </c>
      <c r="C10" s="705">
        <v>3575972.6307000001</v>
      </c>
      <c r="D10" s="705">
        <v>33612240.292999998</v>
      </c>
      <c r="E10" s="705">
        <v>1073391.3799000001</v>
      </c>
      <c r="F10" s="705">
        <v>671152.35950000002</v>
      </c>
      <c r="G10" s="705">
        <v>0</v>
      </c>
      <c r="H10" s="705">
        <v>0</v>
      </c>
      <c r="I10" s="703">
        <f t="shared" si="0"/>
        <v>35443669.184299998</v>
      </c>
    </row>
    <row r="11" spans="1:9">
      <c r="A11" s="354">
        <v>5</v>
      </c>
      <c r="B11" s="362" t="s">
        <v>567</v>
      </c>
      <c r="C11" s="705">
        <v>1404801.4350999999</v>
      </c>
      <c r="D11" s="705">
        <v>36412296.191299997</v>
      </c>
      <c r="E11" s="705">
        <v>522640.98749999999</v>
      </c>
      <c r="F11" s="705">
        <v>702275.3273</v>
      </c>
      <c r="G11" s="705">
        <v>0</v>
      </c>
      <c r="H11" s="705">
        <v>0</v>
      </c>
      <c r="I11" s="703">
        <f t="shared" si="0"/>
        <v>36592181.3116</v>
      </c>
    </row>
    <row r="12" spans="1:9">
      <c r="A12" s="354">
        <v>6</v>
      </c>
      <c r="B12" s="362" t="s">
        <v>568</v>
      </c>
      <c r="C12" s="705">
        <v>145435.57999999999</v>
      </c>
      <c r="D12" s="705">
        <v>4651489.8229</v>
      </c>
      <c r="E12" s="705">
        <v>242046.451</v>
      </c>
      <c r="F12" s="705">
        <v>63868.838600000003</v>
      </c>
      <c r="G12" s="705">
        <v>0</v>
      </c>
      <c r="H12" s="705">
        <v>35393.089999999997</v>
      </c>
      <c r="I12" s="703">
        <f t="shared" si="0"/>
        <v>4491010.1132999994</v>
      </c>
    </row>
    <row r="13" spans="1:9">
      <c r="A13" s="354">
        <v>7</v>
      </c>
      <c r="B13" s="362" t="s">
        <v>569</v>
      </c>
      <c r="C13" s="705">
        <v>2891429.9824000001</v>
      </c>
      <c r="D13" s="705">
        <v>807366.40509999997</v>
      </c>
      <c r="E13" s="705">
        <v>892337.8027</v>
      </c>
      <c r="F13" s="705">
        <v>15979.73</v>
      </c>
      <c r="G13" s="705">
        <v>0</v>
      </c>
      <c r="H13" s="705">
        <v>997.16</v>
      </c>
      <c r="I13" s="703">
        <f t="shared" si="0"/>
        <v>2790478.8548000003</v>
      </c>
    </row>
    <row r="14" spans="1:9">
      <c r="A14" s="354">
        <v>8</v>
      </c>
      <c r="B14" s="362" t="s">
        <v>570</v>
      </c>
      <c r="C14" s="705">
        <v>558432.27419999999</v>
      </c>
      <c r="D14" s="705">
        <v>9188660.7586000003</v>
      </c>
      <c r="E14" s="705">
        <v>191513.70480000001</v>
      </c>
      <c r="F14" s="705">
        <v>177768.08730000001</v>
      </c>
      <c r="G14" s="705">
        <v>0</v>
      </c>
      <c r="H14" s="705">
        <v>0</v>
      </c>
      <c r="I14" s="703">
        <f t="shared" si="0"/>
        <v>9377811.240699999</v>
      </c>
    </row>
    <row r="15" spans="1:9">
      <c r="A15" s="354">
        <v>9</v>
      </c>
      <c r="B15" s="362" t="s">
        <v>571</v>
      </c>
      <c r="C15" s="705">
        <v>158694.28</v>
      </c>
      <c r="D15" s="705">
        <v>2213927.4164999998</v>
      </c>
      <c r="E15" s="705">
        <v>49708.28</v>
      </c>
      <c r="F15" s="705">
        <v>44021.4378</v>
      </c>
      <c r="G15" s="705">
        <v>0</v>
      </c>
      <c r="H15" s="705">
        <v>1184.92</v>
      </c>
      <c r="I15" s="703">
        <f t="shared" si="0"/>
        <v>2278891.9786999999</v>
      </c>
    </row>
    <row r="16" spans="1:9">
      <c r="A16" s="354">
        <v>10</v>
      </c>
      <c r="B16" s="362" t="s">
        <v>572</v>
      </c>
      <c r="C16" s="705">
        <v>0</v>
      </c>
      <c r="D16" s="705">
        <v>587961.85649999999</v>
      </c>
      <c r="E16" s="705">
        <v>21679.7307</v>
      </c>
      <c r="F16" s="705">
        <v>7399.51</v>
      </c>
      <c r="G16" s="705">
        <v>0</v>
      </c>
      <c r="H16" s="705">
        <v>0</v>
      </c>
      <c r="I16" s="703">
        <f t="shared" si="0"/>
        <v>558882.61580000003</v>
      </c>
    </row>
    <row r="17" spans="1:10">
      <c r="A17" s="354">
        <v>11</v>
      </c>
      <c r="B17" s="362" t="s">
        <v>573</v>
      </c>
      <c r="C17" s="705">
        <v>2381.33</v>
      </c>
      <c r="D17" s="705">
        <v>4443965.2193</v>
      </c>
      <c r="E17" s="705">
        <v>428004.14399999997</v>
      </c>
      <c r="F17" s="705">
        <v>422.31</v>
      </c>
      <c r="G17" s="705">
        <v>0</v>
      </c>
      <c r="H17" s="705">
        <v>0</v>
      </c>
      <c r="I17" s="703">
        <f t="shared" si="0"/>
        <v>4017920.0953000002</v>
      </c>
    </row>
    <row r="18" spans="1:10">
      <c r="A18" s="354">
        <v>12</v>
      </c>
      <c r="B18" s="362" t="s">
        <v>574</v>
      </c>
      <c r="C18" s="705">
        <v>125962.14</v>
      </c>
      <c r="D18" s="705">
        <v>9894842.9502000008</v>
      </c>
      <c r="E18" s="705">
        <v>88943.63</v>
      </c>
      <c r="F18" s="705">
        <v>195248.35140000001</v>
      </c>
      <c r="G18" s="705">
        <v>0</v>
      </c>
      <c r="H18" s="705">
        <v>82838.87</v>
      </c>
      <c r="I18" s="703">
        <f t="shared" si="0"/>
        <v>9736613.1088000014</v>
      </c>
    </row>
    <row r="19" spans="1:10">
      <c r="A19" s="354">
        <v>13</v>
      </c>
      <c r="B19" s="362" t="s">
        <v>575</v>
      </c>
      <c r="C19" s="705">
        <v>92515.15</v>
      </c>
      <c r="D19" s="705">
        <v>1737965.6486</v>
      </c>
      <c r="E19" s="705">
        <v>84084.12</v>
      </c>
      <c r="F19" s="705">
        <v>34285.4</v>
      </c>
      <c r="G19" s="705">
        <v>0</v>
      </c>
      <c r="H19" s="705">
        <v>10692.42</v>
      </c>
      <c r="I19" s="703">
        <f t="shared" si="0"/>
        <v>1712111.2785999998</v>
      </c>
    </row>
    <row r="20" spans="1:10">
      <c r="A20" s="354">
        <v>14</v>
      </c>
      <c r="B20" s="362" t="s">
        <v>576</v>
      </c>
      <c r="C20" s="705">
        <v>16131973.739499999</v>
      </c>
      <c r="D20" s="705">
        <v>31914345.2278</v>
      </c>
      <c r="E20" s="705">
        <v>6319233.0698999995</v>
      </c>
      <c r="F20" s="705">
        <v>499118.9816</v>
      </c>
      <c r="G20" s="705">
        <v>0</v>
      </c>
      <c r="H20" s="705">
        <v>0</v>
      </c>
      <c r="I20" s="703">
        <f t="shared" si="0"/>
        <v>41227966.915799998</v>
      </c>
    </row>
    <row r="21" spans="1:10">
      <c r="A21" s="354">
        <v>15</v>
      </c>
      <c r="B21" s="362" t="s">
        <v>577</v>
      </c>
      <c r="C21" s="705">
        <v>8105701.9100000001</v>
      </c>
      <c r="D21" s="705">
        <v>4267431.3762999997</v>
      </c>
      <c r="E21" s="705">
        <v>2634808.0159999998</v>
      </c>
      <c r="F21" s="705">
        <v>44216.5527</v>
      </c>
      <c r="G21" s="705">
        <v>0</v>
      </c>
      <c r="H21" s="705">
        <v>4823.1400000000003</v>
      </c>
      <c r="I21" s="703">
        <f t="shared" si="0"/>
        <v>9694108.717600001</v>
      </c>
    </row>
    <row r="22" spans="1:10">
      <c r="A22" s="354">
        <v>16</v>
      </c>
      <c r="B22" s="362" t="s">
        <v>578</v>
      </c>
      <c r="C22" s="705">
        <v>0</v>
      </c>
      <c r="D22" s="705">
        <v>11607.4</v>
      </c>
      <c r="E22" s="705"/>
      <c r="F22" s="705">
        <v>230.21</v>
      </c>
      <c r="G22" s="705">
        <v>0</v>
      </c>
      <c r="H22" s="705">
        <v>0</v>
      </c>
      <c r="I22" s="703">
        <f t="shared" si="0"/>
        <v>11377.19</v>
      </c>
    </row>
    <row r="23" spans="1:10">
      <c r="A23" s="354">
        <v>17</v>
      </c>
      <c r="B23" s="362" t="s">
        <v>579</v>
      </c>
      <c r="C23" s="705">
        <v>1135696.1340999999</v>
      </c>
      <c r="D23" s="705">
        <v>16002838.8958</v>
      </c>
      <c r="E23" s="705">
        <v>805348.83400000003</v>
      </c>
      <c r="F23" s="705">
        <v>226755.56</v>
      </c>
      <c r="G23" s="705">
        <v>0</v>
      </c>
      <c r="H23" s="705">
        <v>0</v>
      </c>
      <c r="I23" s="703">
        <f t="shared" si="0"/>
        <v>16106430.635899998</v>
      </c>
    </row>
    <row r="24" spans="1:10">
      <c r="A24" s="354">
        <v>18</v>
      </c>
      <c r="B24" s="362" t="s">
        <v>580</v>
      </c>
      <c r="C24" s="705">
        <v>1528.47</v>
      </c>
      <c r="D24" s="705">
        <v>44857519.3147</v>
      </c>
      <c r="E24" s="705">
        <v>786.24</v>
      </c>
      <c r="F24" s="705">
        <v>886686.09959999996</v>
      </c>
      <c r="G24" s="705">
        <v>0</v>
      </c>
      <c r="H24" s="705">
        <v>1999.58</v>
      </c>
      <c r="I24" s="703">
        <f t="shared" si="0"/>
        <v>43971575.445099995</v>
      </c>
    </row>
    <row r="25" spans="1:10">
      <c r="A25" s="354">
        <v>19</v>
      </c>
      <c r="B25" s="362" t="s">
        <v>581</v>
      </c>
      <c r="C25" s="705">
        <v>2999.49</v>
      </c>
      <c r="D25" s="705">
        <v>8788091.0706999991</v>
      </c>
      <c r="E25" s="705">
        <v>899.85</v>
      </c>
      <c r="F25" s="705">
        <v>173223.59280000001</v>
      </c>
      <c r="G25" s="705">
        <v>0</v>
      </c>
      <c r="H25" s="705">
        <v>0</v>
      </c>
      <c r="I25" s="703">
        <f t="shared" si="0"/>
        <v>8616967.117899999</v>
      </c>
    </row>
    <row r="26" spans="1:10">
      <c r="A26" s="354">
        <v>20</v>
      </c>
      <c r="B26" s="362" t="s">
        <v>582</v>
      </c>
      <c r="C26" s="705">
        <v>38733.06</v>
      </c>
      <c r="D26" s="705">
        <v>4888412.32</v>
      </c>
      <c r="E26" s="705">
        <v>17809.79</v>
      </c>
      <c r="F26" s="705">
        <v>93232.72</v>
      </c>
      <c r="G26" s="705">
        <v>0</v>
      </c>
      <c r="H26" s="705">
        <v>4324.74</v>
      </c>
      <c r="I26" s="703">
        <f t="shared" si="0"/>
        <v>4816102.87</v>
      </c>
      <c r="J26" s="363"/>
    </row>
    <row r="27" spans="1:10">
      <c r="A27" s="354">
        <v>21</v>
      </c>
      <c r="B27" s="362" t="s">
        <v>583</v>
      </c>
      <c r="C27" s="705">
        <v>661.13</v>
      </c>
      <c r="D27" s="705">
        <v>279888.92</v>
      </c>
      <c r="E27" s="705">
        <v>661.13</v>
      </c>
      <c r="F27" s="705">
        <v>5567.39</v>
      </c>
      <c r="G27" s="705">
        <v>0</v>
      </c>
      <c r="H27" s="705">
        <v>0</v>
      </c>
      <c r="I27" s="703">
        <f t="shared" si="0"/>
        <v>274321.52999999997</v>
      </c>
      <c r="J27" s="363"/>
    </row>
    <row r="28" spans="1:10">
      <c r="A28" s="354">
        <v>22</v>
      </c>
      <c r="B28" s="362" t="s">
        <v>584</v>
      </c>
      <c r="C28" s="705">
        <v>7034.43</v>
      </c>
      <c r="D28" s="705">
        <v>267212.34999999998</v>
      </c>
      <c r="E28" s="705">
        <v>4572.42</v>
      </c>
      <c r="F28" s="705">
        <v>5273.75</v>
      </c>
      <c r="G28" s="705">
        <v>0</v>
      </c>
      <c r="H28" s="705">
        <v>5000</v>
      </c>
      <c r="I28" s="703">
        <f t="shared" si="0"/>
        <v>264400.61</v>
      </c>
      <c r="J28" s="363"/>
    </row>
    <row r="29" spans="1:10">
      <c r="A29" s="354">
        <v>23</v>
      </c>
      <c r="B29" s="362" t="s">
        <v>585</v>
      </c>
      <c r="C29" s="705">
        <v>3775413.6878</v>
      </c>
      <c r="D29" s="705">
        <v>22784628.092499997</v>
      </c>
      <c r="E29" s="705">
        <v>1276544.2159</v>
      </c>
      <c r="F29" s="705">
        <v>426615.09820000001</v>
      </c>
      <c r="G29" s="705">
        <v>0</v>
      </c>
      <c r="H29" s="705">
        <v>27955.690000000002</v>
      </c>
      <c r="I29" s="703">
        <f t="shared" si="0"/>
        <v>24856882.466199998</v>
      </c>
      <c r="J29" s="363"/>
    </row>
    <row r="30" spans="1:10">
      <c r="A30" s="354">
        <v>24</v>
      </c>
      <c r="B30" s="362" t="s">
        <v>586</v>
      </c>
      <c r="C30" s="705">
        <v>479756</v>
      </c>
      <c r="D30" s="705">
        <v>2808282.2324999999</v>
      </c>
      <c r="E30" s="705">
        <v>143926.79999999999</v>
      </c>
      <c r="F30" s="705">
        <v>55817.628900000003</v>
      </c>
      <c r="G30" s="705">
        <v>0</v>
      </c>
      <c r="H30" s="705">
        <v>0</v>
      </c>
      <c r="I30" s="703">
        <f t="shared" si="0"/>
        <v>3088293.8036000002</v>
      </c>
      <c r="J30" s="363"/>
    </row>
    <row r="31" spans="1:10">
      <c r="A31" s="354">
        <v>25</v>
      </c>
      <c r="B31" s="362" t="s">
        <v>587</v>
      </c>
      <c r="C31" s="705">
        <v>181715.53</v>
      </c>
      <c r="D31" s="705">
        <v>11959892.3861</v>
      </c>
      <c r="E31" s="705">
        <v>918856.54029999999</v>
      </c>
      <c r="F31" s="705">
        <v>77217.640899999999</v>
      </c>
      <c r="G31" s="705">
        <v>0</v>
      </c>
      <c r="H31" s="705">
        <v>73582.929999999993</v>
      </c>
      <c r="I31" s="703">
        <f t="shared" si="0"/>
        <v>11145533.734899998</v>
      </c>
      <c r="J31" s="363"/>
    </row>
    <row r="32" spans="1:10">
      <c r="A32" s="354">
        <v>26</v>
      </c>
      <c r="B32" s="362" t="s">
        <v>588</v>
      </c>
      <c r="C32" s="705">
        <v>2.3893</v>
      </c>
      <c r="D32" s="705">
        <v>18764.592400000001</v>
      </c>
      <c r="E32" s="705">
        <v>286.40820000000002</v>
      </c>
      <c r="F32" s="705">
        <v>320.72000000000003</v>
      </c>
      <c r="G32" s="705">
        <v>0</v>
      </c>
      <c r="H32" s="705">
        <v>0</v>
      </c>
      <c r="I32" s="703">
        <f t="shared" si="0"/>
        <v>18159.853499999997</v>
      </c>
      <c r="J32" s="363"/>
    </row>
    <row r="33" spans="1:10">
      <c r="A33" s="354">
        <v>27</v>
      </c>
      <c r="B33" s="355" t="s">
        <v>166</v>
      </c>
      <c r="C33" s="705">
        <v>371930</v>
      </c>
      <c r="D33" s="705">
        <v>20463970.129900001</v>
      </c>
      <c r="E33" s="705">
        <v>139629</v>
      </c>
      <c r="F33" s="705">
        <v>0</v>
      </c>
      <c r="G33" s="705">
        <v>0</v>
      </c>
      <c r="H33" s="705">
        <v>0</v>
      </c>
      <c r="I33" s="703">
        <f t="shared" si="0"/>
        <v>20696271.129900001</v>
      </c>
      <c r="J33" s="363"/>
    </row>
    <row r="34" spans="1:10">
      <c r="A34" s="354">
        <v>28</v>
      </c>
      <c r="B34" s="364" t="s">
        <v>69</v>
      </c>
      <c r="C34" s="706">
        <f>SUM(C7:C33)</f>
        <v>39380906.31310001</v>
      </c>
      <c r="D34" s="706">
        <f t="shared" ref="D34:H34" si="1">SUM(D7:D33)</f>
        <v>420831847.65659994</v>
      </c>
      <c r="E34" s="706">
        <f t="shared" si="1"/>
        <v>16004688.6949</v>
      </c>
      <c r="F34" s="706">
        <f t="shared" si="1"/>
        <v>5474090.2065999983</v>
      </c>
      <c r="G34" s="706">
        <f t="shared" si="1"/>
        <v>0</v>
      </c>
      <c r="H34" s="706">
        <f t="shared" si="1"/>
        <v>296281.45</v>
      </c>
      <c r="I34" s="453">
        <f t="shared" si="0"/>
        <v>438733975.06819999</v>
      </c>
      <c r="J34" s="363"/>
    </row>
    <row r="35" spans="1:10">
      <c r="A35" s="363"/>
      <c r="B35" s="363"/>
      <c r="C35" s="723"/>
      <c r="D35" s="723"/>
      <c r="E35" s="723"/>
      <c r="F35" s="723"/>
      <c r="G35" s="723"/>
      <c r="H35" s="723"/>
      <c r="I35" s="723"/>
      <c r="J35" s="363"/>
    </row>
    <row r="36" spans="1:10">
      <c r="A36" s="363"/>
      <c r="B36" s="365"/>
      <c r="C36" s="363"/>
      <c r="D36" s="363"/>
      <c r="E36" s="363"/>
      <c r="F36" s="363"/>
      <c r="G36" s="363"/>
      <c r="H36" s="363"/>
      <c r="I36" s="363"/>
      <c r="J36" s="363"/>
    </row>
    <row r="37" spans="1:10">
      <c r="A37" s="363"/>
      <c r="B37" s="363"/>
      <c r="C37" s="363"/>
      <c r="D37" s="363"/>
      <c r="E37" s="363"/>
      <c r="F37" s="363"/>
      <c r="G37" s="363"/>
      <c r="H37" s="363"/>
      <c r="I37" s="363"/>
      <c r="J37" s="363"/>
    </row>
    <row r="38" spans="1:10">
      <c r="A38" s="363"/>
      <c r="B38" s="363"/>
      <c r="C38" s="363"/>
      <c r="D38" s="363"/>
      <c r="E38" s="363"/>
      <c r="F38" s="363"/>
      <c r="G38" s="363"/>
      <c r="H38" s="363"/>
      <c r="I38" s="363"/>
      <c r="J38" s="363"/>
    </row>
    <row r="39" spans="1:10">
      <c r="A39" s="363"/>
      <c r="B39" s="363"/>
      <c r="C39" s="363"/>
      <c r="D39" s="363"/>
      <c r="E39" s="363"/>
      <c r="F39" s="363"/>
      <c r="G39" s="363"/>
      <c r="H39" s="363"/>
      <c r="I39" s="363"/>
      <c r="J39" s="363"/>
    </row>
    <row r="40" spans="1:10">
      <c r="A40" s="363"/>
      <c r="B40" s="363"/>
      <c r="C40" s="363"/>
      <c r="D40" s="363"/>
      <c r="E40" s="363"/>
      <c r="F40" s="363"/>
      <c r="G40" s="363"/>
      <c r="H40" s="363"/>
      <c r="I40" s="363"/>
      <c r="J40" s="363"/>
    </row>
    <row r="41" spans="1:10">
      <c r="A41" s="363"/>
      <c r="B41" s="363"/>
      <c r="C41" s="363"/>
      <c r="D41" s="363"/>
      <c r="E41" s="363"/>
      <c r="F41" s="363"/>
      <c r="G41" s="363"/>
      <c r="H41" s="363"/>
      <c r="I41" s="363"/>
      <c r="J41" s="363"/>
    </row>
    <row r="42" spans="1:10">
      <c r="A42" s="366"/>
      <c r="B42" s="366"/>
      <c r="C42" s="363"/>
      <c r="D42" s="363"/>
      <c r="E42" s="363"/>
      <c r="F42" s="363"/>
      <c r="G42" s="363"/>
      <c r="H42" s="363"/>
      <c r="I42" s="363"/>
      <c r="J42" s="363"/>
    </row>
    <row r="43" spans="1:10">
      <c r="A43" s="366"/>
      <c r="B43" s="366"/>
      <c r="C43" s="363"/>
      <c r="D43" s="363"/>
      <c r="E43" s="363"/>
      <c r="F43" s="363"/>
      <c r="G43" s="363"/>
      <c r="H43" s="363"/>
      <c r="I43" s="363"/>
      <c r="J43" s="363"/>
    </row>
    <row r="44" spans="1:10">
      <c r="A44" s="363"/>
      <c r="B44" s="367"/>
      <c r="C44" s="363"/>
      <c r="D44" s="363"/>
      <c r="E44" s="363"/>
      <c r="F44" s="363"/>
      <c r="G44" s="363"/>
      <c r="H44" s="363"/>
      <c r="I44" s="363"/>
      <c r="J44" s="363"/>
    </row>
    <row r="45" spans="1:10">
      <c r="A45" s="363"/>
      <c r="B45" s="367"/>
      <c r="C45" s="363"/>
      <c r="D45" s="363"/>
      <c r="E45" s="363"/>
      <c r="F45" s="363"/>
      <c r="G45" s="363"/>
      <c r="H45" s="363"/>
      <c r="I45" s="363"/>
      <c r="J45" s="363"/>
    </row>
    <row r="46" spans="1:10">
      <c r="A46" s="363"/>
      <c r="B46" s="367"/>
      <c r="C46" s="363"/>
      <c r="D46" s="363"/>
      <c r="E46" s="363"/>
      <c r="F46" s="363"/>
      <c r="G46" s="363"/>
      <c r="H46" s="363"/>
      <c r="I46" s="363"/>
      <c r="J46" s="363"/>
    </row>
    <row r="47" spans="1:10">
      <c r="A47" s="363"/>
      <c r="B47" s="363"/>
      <c r="C47" s="363"/>
      <c r="D47" s="363"/>
      <c r="E47" s="363"/>
      <c r="F47" s="363"/>
      <c r="G47" s="363"/>
      <c r="H47" s="363"/>
      <c r="I47" s="363"/>
      <c r="J47" s="36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C6" sqref="C6:D19"/>
    </sheetView>
  </sheetViews>
  <sheetFormatPr defaultColWidth="9.1796875" defaultRowHeight="12"/>
  <cols>
    <col min="1" max="1" width="11.81640625" style="340" bestFit="1" customWidth="1"/>
    <col min="2" max="2" width="67.6328125" style="340" customWidth="1"/>
    <col min="3" max="3" width="27.1796875" style="340" customWidth="1"/>
    <col min="4" max="4" width="29.1796875" style="361" customWidth="1"/>
    <col min="5" max="16384" width="9.1796875" style="340"/>
  </cols>
  <sheetData>
    <row r="1" spans="1:4" ht="13">
      <c r="A1" s="339" t="s">
        <v>189</v>
      </c>
      <c r="B1" s="296" t="str">
        <f>Info!C2</f>
        <v>სს " პაშა ბანკი საქართველო"</v>
      </c>
      <c r="D1" s="340"/>
    </row>
    <row r="2" spans="1:4">
      <c r="A2" s="341" t="s">
        <v>190</v>
      </c>
      <c r="B2" s="704">
        <f>'1. key ratios'!B2</f>
        <v>44561</v>
      </c>
      <c r="D2" s="340"/>
    </row>
    <row r="3" spans="1:4">
      <c r="A3" s="342" t="s">
        <v>589</v>
      </c>
      <c r="D3" s="340"/>
    </row>
    <row r="5" spans="1:4" ht="67.75" customHeight="1">
      <c r="A5" s="799" t="s">
        <v>590</v>
      </c>
      <c r="B5" s="799"/>
      <c r="C5" s="368" t="s">
        <v>591</v>
      </c>
      <c r="D5" s="401" t="s">
        <v>592</v>
      </c>
    </row>
    <row r="6" spans="1:4" ht="24">
      <c r="A6" s="671">
        <v>1</v>
      </c>
      <c r="B6" s="669" t="s">
        <v>593</v>
      </c>
      <c r="C6" s="452">
        <v>17980066.243393999</v>
      </c>
      <c r="D6" s="452">
        <v>663192.4</v>
      </c>
    </row>
    <row r="7" spans="1:4">
      <c r="A7" s="451">
        <v>2</v>
      </c>
      <c r="B7" s="669" t="s">
        <v>594</v>
      </c>
      <c r="C7" s="428">
        <f>SUM(C8:C11)</f>
        <v>7607629.607144</v>
      </c>
      <c r="D7" s="428">
        <f>SUM(D8:D11)</f>
        <v>62000</v>
      </c>
    </row>
    <row r="8" spans="1:4">
      <c r="A8" s="672">
        <v>2.1</v>
      </c>
      <c r="B8" s="670" t="s">
        <v>595</v>
      </c>
      <c r="C8" s="428">
        <v>4511777.7287440002</v>
      </c>
      <c r="D8" s="428">
        <v>62000</v>
      </c>
    </row>
    <row r="9" spans="1:4">
      <c r="A9" s="672">
        <v>2.2000000000000002</v>
      </c>
      <c r="B9" s="670" t="s">
        <v>596</v>
      </c>
      <c r="C9" s="428">
        <v>3095851.8784000003</v>
      </c>
      <c r="D9" s="428">
        <v>0</v>
      </c>
    </row>
    <row r="10" spans="1:4" ht="24">
      <c r="A10" s="672">
        <v>2.2999999999999998</v>
      </c>
      <c r="B10" s="670" t="s">
        <v>597</v>
      </c>
      <c r="C10" s="428">
        <v>0</v>
      </c>
      <c r="D10" s="428">
        <v>0</v>
      </c>
    </row>
    <row r="11" spans="1:4">
      <c r="A11" s="672">
        <v>2.4</v>
      </c>
      <c r="B11" s="670" t="s">
        <v>598</v>
      </c>
      <c r="C11" s="428">
        <v>0</v>
      </c>
      <c r="D11" s="428">
        <v>0</v>
      </c>
    </row>
    <row r="12" spans="1:4">
      <c r="A12" s="671">
        <v>3</v>
      </c>
      <c r="B12" s="669" t="s">
        <v>599</v>
      </c>
      <c r="C12" s="452">
        <f>SUM(C13:C18)</f>
        <v>5003544.1378740007</v>
      </c>
      <c r="D12" s="452">
        <f>SUM(D13:D18)</f>
        <v>2091.6</v>
      </c>
    </row>
    <row r="13" spans="1:4">
      <c r="A13" s="672">
        <v>3.1</v>
      </c>
      <c r="B13" s="670" t="s">
        <v>600</v>
      </c>
      <c r="C13" s="428">
        <v>262247.93</v>
      </c>
      <c r="D13" s="428">
        <v>0</v>
      </c>
    </row>
    <row r="14" spans="1:4">
      <c r="A14" s="672">
        <v>3.2</v>
      </c>
      <c r="B14" s="670" t="s">
        <v>601</v>
      </c>
      <c r="C14" s="428">
        <v>1037455.7140980001</v>
      </c>
      <c r="D14" s="428">
        <v>0</v>
      </c>
    </row>
    <row r="15" spans="1:4">
      <c r="A15" s="672">
        <v>3.3</v>
      </c>
      <c r="B15" s="670" t="s">
        <v>602</v>
      </c>
      <c r="C15" s="428">
        <v>3325889.3040260002</v>
      </c>
      <c r="D15" s="428">
        <v>0</v>
      </c>
    </row>
    <row r="16" spans="1:4">
      <c r="A16" s="672">
        <v>3.4</v>
      </c>
      <c r="B16" s="670" t="s">
        <v>603</v>
      </c>
      <c r="C16" s="428">
        <v>0</v>
      </c>
      <c r="D16" s="428">
        <v>0</v>
      </c>
    </row>
    <row r="17" spans="1:4" ht="24">
      <c r="A17" s="451">
        <v>3.5</v>
      </c>
      <c r="B17" s="670" t="s">
        <v>604</v>
      </c>
      <c r="C17" s="428">
        <v>377951.18974999996</v>
      </c>
      <c r="D17" s="428">
        <v>2091.6</v>
      </c>
    </row>
    <row r="18" spans="1:4">
      <c r="A18" s="672">
        <v>3.6</v>
      </c>
      <c r="B18" s="670" t="s">
        <v>605</v>
      </c>
      <c r="C18" s="428">
        <v>0</v>
      </c>
      <c r="D18" s="428">
        <v>0</v>
      </c>
    </row>
    <row r="19" spans="1:4" ht="24">
      <c r="A19" s="671">
        <v>4</v>
      </c>
      <c r="B19" s="669" t="s">
        <v>606</v>
      </c>
      <c r="C19" s="452">
        <f>C6+C7-C12</f>
        <v>20584151.712664001</v>
      </c>
      <c r="D19" s="452">
        <f>D6+D7-D12</f>
        <v>723100.8</v>
      </c>
    </row>
  </sheetData>
  <mergeCells count="1">
    <mergeCell ref="A5:B5"/>
  </mergeCells>
  <pageMargins left="0.7" right="0.7" top="0.75" bottom="0.75" header="0.3" footer="0.3"/>
  <pageSetup orientation="portrait" horizontalDpi="4294967292" verticalDpi="0"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C1" zoomScale="80" zoomScaleNormal="80" workbookViewId="0">
      <selection activeCell="C7" sqref="C7:D19"/>
    </sheetView>
  </sheetViews>
  <sheetFormatPr defaultColWidth="9.1796875" defaultRowHeight="12"/>
  <cols>
    <col min="1" max="1" width="11.81640625" style="340" bestFit="1" customWidth="1"/>
    <col min="2" max="2" width="94.36328125" style="340" customWidth="1"/>
    <col min="3" max="3" width="21.54296875" style="340" customWidth="1"/>
    <col min="4" max="4" width="27.1796875" style="361" customWidth="1"/>
    <col min="5" max="16384" width="9.1796875" style="340"/>
  </cols>
  <sheetData>
    <row r="1" spans="1:4" ht="13">
      <c r="A1" s="339" t="s">
        <v>189</v>
      </c>
      <c r="B1" s="296" t="str">
        <f>Info!C2</f>
        <v>სს " პაშა ბანკი საქართველო"</v>
      </c>
      <c r="D1" s="340"/>
    </row>
    <row r="2" spans="1:4">
      <c r="A2" s="341" t="s">
        <v>190</v>
      </c>
      <c r="B2" s="704">
        <f>'1. key ratios'!B2</f>
        <v>44561</v>
      </c>
      <c r="D2" s="340"/>
    </row>
    <row r="3" spans="1:4">
      <c r="A3" s="342" t="s">
        <v>607</v>
      </c>
      <c r="D3" s="340"/>
    </row>
    <row r="4" spans="1:4">
      <c r="A4" s="342"/>
      <c r="D4" s="340"/>
    </row>
    <row r="5" spans="1:4" ht="15" customHeight="1">
      <c r="A5" s="800" t="s">
        <v>608</v>
      </c>
      <c r="B5" s="801"/>
      <c r="C5" s="790" t="s">
        <v>609</v>
      </c>
      <c r="D5" s="804" t="s">
        <v>610</v>
      </c>
    </row>
    <row r="6" spans="1:4" ht="31.75" customHeight="1">
      <c r="A6" s="802"/>
      <c r="B6" s="803"/>
      <c r="C6" s="793"/>
      <c r="D6" s="804"/>
    </row>
    <row r="7" spans="1:4">
      <c r="A7" s="447">
        <v>1</v>
      </c>
      <c r="B7" s="450" t="s">
        <v>611</v>
      </c>
      <c r="C7" s="706">
        <v>31723948.425700001</v>
      </c>
      <c r="D7" s="444"/>
    </row>
    <row r="8" spans="1:4">
      <c r="A8" s="446">
        <v>2</v>
      </c>
      <c r="B8" s="449" t="s">
        <v>612</v>
      </c>
      <c r="C8" s="705">
        <v>18764551.493000001</v>
      </c>
      <c r="D8" s="444"/>
    </row>
    <row r="9" spans="1:4" ht="24">
      <c r="A9" s="446">
        <v>3</v>
      </c>
      <c r="B9" s="369" t="s">
        <v>613</v>
      </c>
      <c r="C9" s="705">
        <v>0</v>
      </c>
      <c r="D9" s="444"/>
    </row>
    <row r="10" spans="1:4" s="668" customFormat="1">
      <c r="A10" s="447">
        <v>4</v>
      </c>
      <c r="B10" s="442" t="s">
        <v>614</v>
      </c>
      <c r="C10" s="706">
        <f>SUM(C11:C18)</f>
        <v>11561834.921699999</v>
      </c>
      <c r="D10" s="443"/>
    </row>
    <row r="11" spans="1:4">
      <c r="A11" s="446">
        <v>5</v>
      </c>
      <c r="B11" s="369" t="s">
        <v>615</v>
      </c>
      <c r="C11" s="705"/>
      <c r="D11" s="444"/>
    </row>
    <row r="12" spans="1:4">
      <c r="A12" s="446">
        <v>6</v>
      </c>
      <c r="B12" s="369" t="s">
        <v>616</v>
      </c>
      <c r="C12" s="705"/>
      <c r="D12" s="444"/>
    </row>
    <row r="13" spans="1:4">
      <c r="A13" s="446">
        <v>7</v>
      </c>
      <c r="B13" s="369" t="s">
        <v>617</v>
      </c>
      <c r="C13" s="705">
        <v>10586284.851199999</v>
      </c>
      <c r="D13" s="444"/>
    </row>
    <row r="14" spans="1:4">
      <c r="A14" s="446">
        <v>8</v>
      </c>
      <c r="B14" s="369" t="s">
        <v>618</v>
      </c>
      <c r="C14" s="705">
        <v>41398.14</v>
      </c>
      <c r="D14" s="456"/>
    </row>
    <row r="15" spans="1:4">
      <c r="A15" s="446">
        <v>9</v>
      </c>
      <c r="B15" s="369" t="s">
        <v>619</v>
      </c>
      <c r="C15" s="705"/>
      <c r="D15" s="456"/>
    </row>
    <row r="16" spans="1:4">
      <c r="A16" s="446">
        <v>10</v>
      </c>
      <c r="B16" s="369" t="s">
        <v>620</v>
      </c>
      <c r="C16" s="705"/>
      <c r="D16" s="444"/>
    </row>
    <row r="17" spans="1:4">
      <c r="A17" s="446">
        <v>11</v>
      </c>
      <c r="B17" s="369" t="s">
        <v>621</v>
      </c>
      <c r="C17" s="705">
        <v>296281.45</v>
      </c>
      <c r="D17" s="456"/>
    </row>
    <row r="18" spans="1:4" ht="24">
      <c r="A18" s="446">
        <v>12</v>
      </c>
      <c r="B18" s="369" t="s">
        <v>622</v>
      </c>
      <c r="C18" s="705">
        <v>637870.48049999878</v>
      </c>
      <c r="D18" s="444"/>
    </row>
    <row r="19" spans="1:4">
      <c r="A19" s="447">
        <v>13</v>
      </c>
      <c r="B19" s="448" t="s">
        <v>623</v>
      </c>
      <c r="C19" s="706">
        <f>C7+C8+C9-C10</f>
        <v>38926664.997000001</v>
      </c>
      <c r="D19" s="443"/>
    </row>
    <row r="20" spans="1:4">
      <c r="A20" s="445"/>
      <c r="B20" s="666"/>
      <c r="C20" s="707"/>
      <c r="D20" s="454"/>
    </row>
    <row r="22" spans="1:4">
      <c r="B22" s="339"/>
    </row>
    <row r="23" spans="1:4">
      <c r="B23" s="341"/>
    </row>
    <row r="24" spans="1:4">
      <c r="B24" s="342"/>
    </row>
  </sheetData>
  <mergeCells count="3">
    <mergeCell ref="A5:B6"/>
    <mergeCell ref="C5:C6"/>
    <mergeCell ref="D5:D6"/>
  </mergeCells>
  <pageMargins left="0.7" right="0.7" top="0.75" bottom="0.75" header="0.3" footer="0.3"/>
  <pageSetup paperSize="9"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70" zoomScaleNormal="70" workbookViewId="0">
      <selection activeCell="A10" sqref="A10"/>
    </sheetView>
  </sheetViews>
  <sheetFormatPr defaultColWidth="9.1796875" defaultRowHeight="12"/>
  <cols>
    <col min="1" max="1" width="11.81640625" style="340" bestFit="1" customWidth="1"/>
    <col min="2" max="2" width="30.54296875" style="340" customWidth="1"/>
    <col min="3" max="3" width="15.54296875" style="340" customWidth="1"/>
    <col min="4" max="21" width="13.54296875" style="340" customWidth="1"/>
    <col min="22" max="22" width="20" style="340" customWidth="1"/>
    <col min="23" max="16384" width="9.1796875" style="340"/>
  </cols>
  <sheetData>
    <row r="1" spans="1:22" ht="13">
      <c r="A1" s="339" t="s">
        <v>189</v>
      </c>
      <c r="B1" s="296" t="str">
        <f>Info!C2</f>
        <v>სს " პაშა ბანკი საქართველო"</v>
      </c>
    </row>
    <row r="2" spans="1:22">
      <c r="A2" s="341" t="s">
        <v>190</v>
      </c>
      <c r="B2" s="704">
        <f>'1. key ratios'!B2</f>
        <v>44561</v>
      </c>
      <c r="C2" s="350"/>
    </row>
    <row r="3" spans="1:22">
      <c r="A3" s="342" t="s">
        <v>624</v>
      </c>
    </row>
    <row r="5" spans="1:22" ht="15" customHeight="1">
      <c r="A5" s="790" t="s">
        <v>625</v>
      </c>
      <c r="B5" s="792"/>
      <c r="C5" s="807" t="s">
        <v>626</v>
      </c>
      <c r="D5" s="808"/>
      <c r="E5" s="808"/>
      <c r="F5" s="808"/>
      <c r="G5" s="808"/>
      <c r="H5" s="808"/>
      <c r="I5" s="808"/>
      <c r="J5" s="808"/>
      <c r="K5" s="808"/>
      <c r="L5" s="808"/>
      <c r="M5" s="808"/>
      <c r="N5" s="808"/>
      <c r="O5" s="808"/>
      <c r="P5" s="808"/>
      <c r="Q5" s="808"/>
      <c r="R5" s="808"/>
      <c r="S5" s="808"/>
      <c r="T5" s="808"/>
      <c r="U5" s="809"/>
      <c r="V5" s="371"/>
    </row>
    <row r="6" spans="1:22" ht="18.649999999999999" customHeight="1">
      <c r="A6" s="805"/>
      <c r="B6" s="806"/>
      <c r="C6" s="810" t="s">
        <v>69</v>
      </c>
      <c r="D6" s="812" t="s">
        <v>627</v>
      </c>
      <c r="E6" s="812"/>
      <c r="F6" s="813"/>
      <c r="G6" s="814" t="s">
        <v>628</v>
      </c>
      <c r="H6" s="815"/>
      <c r="I6" s="815"/>
      <c r="J6" s="815"/>
      <c r="K6" s="816"/>
      <c r="L6" s="372"/>
      <c r="M6" s="817" t="s">
        <v>629</v>
      </c>
      <c r="N6" s="817"/>
      <c r="O6" s="797"/>
      <c r="P6" s="797"/>
      <c r="Q6" s="797"/>
      <c r="R6" s="797"/>
      <c r="S6" s="797"/>
      <c r="T6" s="797"/>
      <c r="U6" s="797"/>
      <c r="V6" s="373"/>
    </row>
    <row r="7" spans="1:22" ht="36">
      <c r="A7" s="793"/>
      <c r="B7" s="795"/>
      <c r="C7" s="811"/>
      <c r="D7" s="374"/>
      <c r="E7" s="352" t="s">
        <v>630</v>
      </c>
      <c r="F7" s="405" t="s">
        <v>631</v>
      </c>
      <c r="G7" s="350"/>
      <c r="H7" s="405" t="s">
        <v>630</v>
      </c>
      <c r="I7" s="352" t="s">
        <v>657</v>
      </c>
      <c r="J7" s="352" t="s">
        <v>632</v>
      </c>
      <c r="K7" s="405" t="s">
        <v>633</v>
      </c>
      <c r="L7" s="375"/>
      <c r="M7" s="392" t="s">
        <v>634</v>
      </c>
      <c r="N7" s="352" t="s">
        <v>632</v>
      </c>
      <c r="O7" s="352" t="s">
        <v>635</v>
      </c>
      <c r="P7" s="352" t="s">
        <v>636</v>
      </c>
      <c r="Q7" s="352" t="s">
        <v>637</v>
      </c>
      <c r="R7" s="352" t="s">
        <v>638</v>
      </c>
      <c r="S7" s="352" t="s">
        <v>639</v>
      </c>
      <c r="T7" s="376" t="s">
        <v>640</v>
      </c>
      <c r="U7" s="352" t="s">
        <v>641</v>
      </c>
      <c r="V7" s="371"/>
    </row>
    <row r="8" spans="1:22">
      <c r="A8" s="377">
        <v>1</v>
      </c>
      <c r="B8" s="347" t="s">
        <v>642</v>
      </c>
      <c r="C8" s="706">
        <v>306516388.93830001</v>
      </c>
      <c r="D8" s="705">
        <v>237549411.62400001</v>
      </c>
      <c r="E8" s="705">
        <v>2017879.0646000002</v>
      </c>
      <c r="F8" s="705">
        <v>70.22</v>
      </c>
      <c r="G8" s="705">
        <v>30040311.2597</v>
      </c>
      <c r="H8" s="705">
        <v>6805564.9092000006</v>
      </c>
      <c r="I8" s="705">
        <v>137687.39000000001</v>
      </c>
      <c r="J8" s="705">
        <v>222471.0969</v>
      </c>
      <c r="K8" s="705">
        <v>3437.0823999999998</v>
      </c>
      <c r="L8" s="705">
        <v>38926665.449999996</v>
      </c>
      <c r="M8" s="705">
        <v>3145953.0758000002</v>
      </c>
      <c r="N8" s="456">
        <v>95332.260000000009</v>
      </c>
      <c r="O8" s="705">
        <v>1836868.9795000001</v>
      </c>
      <c r="P8" s="705">
        <v>10407184.171200002</v>
      </c>
      <c r="Q8" s="705">
        <v>2800245.3023999999</v>
      </c>
      <c r="R8" s="705">
        <v>8099.54</v>
      </c>
      <c r="S8" s="705">
        <v>0</v>
      </c>
      <c r="T8" s="705">
        <v>338.92930000000001</v>
      </c>
      <c r="U8" s="705">
        <v>1581444.6592999999</v>
      </c>
      <c r="V8" s="363"/>
    </row>
    <row r="9" spans="1:22">
      <c r="A9" s="354">
        <v>1.1000000000000001</v>
      </c>
      <c r="B9" s="378" t="s">
        <v>643</v>
      </c>
      <c r="C9" s="441"/>
      <c r="D9" s="705"/>
      <c r="E9" s="705"/>
      <c r="F9" s="705"/>
      <c r="G9" s="705"/>
      <c r="H9" s="705"/>
      <c r="I9" s="705"/>
      <c r="J9" s="705"/>
      <c r="K9" s="705"/>
      <c r="L9" s="705"/>
      <c r="M9" s="705"/>
      <c r="N9" s="705"/>
      <c r="O9" s="705"/>
      <c r="P9" s="705"/>
      <c r="Q9" s="705"/>
      <c r="R9" s="705"/>
      <c r="S9" s="705"/>
      <c r="T9" s="705"/>
      <c r="U9" s="705"/>
      <c r="V9" s="363"/>
    </row>
    <row r="10" spans="1:22">
      <c r="A10" s="354">
        <v>1.2</v>
      </c>
      <c r="B10" s="378" t="s">
        <v>644</v>
      </c>
      <c r="C10" s="441"/>
      <c r="D10" s="705"/>
      <c r="E10" s="705"/>
      <c r="F10" s="705"/>
      <c r="G10" s="705"/>
      <c r="H10" s="705"/>
      <c r="I10" s="705"/>
      <c r="J10" s="705"/>
      <c r="K10" s="705"/>
      <c r="L10" s="705"/>
      <c r="M10" s="705"/>
      <c r="N10" s="705"/>
      <c r="O10" s="705"/>
      <c r="P10" s="705"/>
      <c r="Q10" s="705"/>
      <c r="R10" s="705"/>
      <c r="S10" s="705"/>
      <c r="T10" s="705"/>
      <c r="U10" s="705"/>
      <c r="V10" s="363"/>
    </row>
    <row r="11" spans="1:22">
      <c r="A11" s="354">
        <v>1.3</v>
      </c>
      <c r="B11" s="378" t="s">
        <v>645</v>
      </c>
      <c r="C11" s="441"/>
      <c r="D11" s="705"/>
      <c r="E11" s="705"/>
      <c r="F11" s="705"/>
      <c r="G11" s="705"/>
      <c r="H11" s="705"/>
      <c r="I11" s="705"/>
      <c r="J11" s="705"/>
      <c r="K11" s="705"/>
      <c r="L11" s="705"/>
      <c r="M11" s="705"/>
      <c r="N11" s="705"/>
      <c r="O11" s="705"/>
      <c r="P11" s="705"/>
      <c r="Q11" s="705"/>
      <c r="R11" s="705"/>
      <c r="S11" s="705"/>
      <c r="T11" s="705"/>
      <c r="U11" s="705"/>
      <c r="V11" s="363"/>
    </row>
    <row r="12" spans="1:22">
      <c r="A12" s="354">
        <v>1.4</v>
      </c>
      <c r="B12" s="378" t="s">
        <v>646</v>
      </c>
      <c r="C12" s="441">
        <v>29723521.25</v>
      </c>
      <c r="D12" s="705">
        <v>29723521.25</v>
      </c>
      <c r="E12" s="705">
        <v>185856</v>
      </c>
      <c r="F12" s="705">
        <v>0</v>
      </c>
      <c r="G12" s="705">
        <v>0</v>
      </c>
      <c r="H12" s="705">
        <v>0</v>
      </c>
      <c r="I12" s="705">
        <v>0</v>
      </c>
      <c r="J12" s="705">
        <v>0</v>
      </c>
      <c r="K12" s="705">
        <v>0</v>
      </c>
      <c r="L12" s="705">
        <v>0</v>
      </c>
      <c r="M12" s="705">
        <v>0</v>
      </c>
      <c r="N12" s="705">
        <v>0</v>
      </c>
      <c r="O12" s="705">
        <v>0</v>
      </c>
      <c r="P12" s="705">
        <v>0</v>
      </c>
      <c r="Q12" s="705">
        <v>0</v>
      </c>
      <c r="R12" s="705">
        <v>0</v>
      </c>
      <c r="S12" s="705">
        <v>0</v>
      </c>
      <c r="T12" s="705">
        <v>0</v>
      </c>
      <c r="U12" s="705">
        <v>0</v>
      </c>
      <c r="V12" s="363"/>
    </row>
    <row r="13" spans="1:22" s="361" customFormat="1">
      <c r="A13" s="355">
        <v>1.5</v>
      </c>
      <c r="B13" s="398" t="s">
        <v>647</v>
      </c>
      <c r="C13" s="732">
        <v>240926728.86335281</v>
      </c>
      <c r="D13" s="456">
        <v>179321487.53007644</v>
      </c>
      <c r="E13" s="456">
        <v>1569562.7446000001</v>
      </c>
      <c r="F13" s="456">
        <v>0</v>
      </c>
      <c r="G13" s="456">
        <v>28521034.788548</v>
      </c>
      <c r="H13" s="456">
        <v>6757544.4992000004</v>
      </c>
      <c r="I13" s="456">
        <v>0</v>
      </c>
      <c r="J13" s="456"/>
      <c r="K13" s="456">
        <v>2840.2824000000001</v>
      </c>
      <c r="L13" s="456">
        <v>33084205.941627994</v>
      </c>
      <c r="M13" s="456">
        <v>1679918.0006640006</v>
      </c>
      <c r="N13" s="456">
        <v>0</v>
      </c>
      <c r="O13" s="456">
        <v>1536642.4595000003</v>
      </c>
      <c r="P13" s="456">
        <v>7549653.2604800025</v>
      </c>
      <c r="Q13" s="456">
        <v>2604866.9424000001</v>
      </c>
      <c r="R13" s="456">
        <v>0</v>
      </c>
      <c r="S13" s="456">
        <v>0</v>
      </c>
      <c r="T13" s="456">
        <v>0</v>
      </c>
      <c r="U13" s="456">
        <v>1130624</v>
      </c>
      <c r="V13" s="367"/>
    </row>
    <row r="14" spans="1:22" s="361" customFormat="1">
      <c r="A14" s="355">
        <v>1.6</v>
      </c>
      <c r="B14" s="398" t="s">
        <v>648</v>
      </c>
      <c r="C14" s="732">
        <v>35866138.824947201</v>
      </c>
      <c r="D14" s="456">
        <v>28504402.845423523</v>
      </c>
      <c r="E14" s="456">
        <v>262460.32</v>
      </c>
      <c r="F14" s="456">
        <v>70.22</v>
      </c>
      <c r="G14" s="456">
        <v>1519276.471151999</v>
      </c>
      <c r="H14" s="456">
        <v>48020.41</v>
      </c>
      <c r="I14" s="456">
        <v>137687.39000000001</v>
      </c>
      <c r="J14" s="456">
        <v>222471.096896</v>
      </c>
      <c r="K14" s="456">
        <v>596.79999999999995</v>
      </c>
      <c r="L14" s="456">
        <v>5842459.5083720032</v>
      </c>
      <c r="M14" s="456">
        <v>1466035.0751359996</v>
      </c>
      <c r="N14" s="456">
        <v>95332.260000000009</v>
      </c>
      <c r="O14" s="456">
        <v>300226.5199999999</v>
      </c>
      <c r="P14" s="456">
        <v>2857530.9107199991</v>
      </c>
      <c r="Q14" s="456">
        <v>195378.36</v>
      </c>
      <c r="R14" s="456">
        <v>8099.54</v>
      </c>
      <c r="S14" s="456">
        <v>0</v>
      </c>
      <c r="T14" s="456">
        <v>338.92930000000001</v>
      </c>
      <c r="U14" s="456">
        <v>450820.6593</v>
      </c>
      <c r="V14" s="367"/>
    </row>
    <row r="15" spans="1:22">
      <c r="A15" s="377">
        <v>2</v>
      </c>
      <c r="B15" s="364" t="s">
        <v>649</v>
      </c>
      <c r="C15" s="706">
        <v>41396096.048099995</v>
      </c>
      <c r="D15" s="705">
        <v>41396096.048099995</v>
      </c>
      <c r="E15" s="705">
        <v>0</v>
      </c>
      <c r="F15" s="705">
        <v>0</v>
      </c>
      <c r="G15" s="705">
        <v>0</v>
      </c>
      <c r="H15" s="705">
        <v>0</v>
      </c>
      <c r="I15" s="705">
        <v>0</v>
      </c>
      <c r="J15" s="705">
        <v>0</v>
      </c>
      <c r="K15" s="705">
        <v>0</v>
      </c>
      <c r="L15" s="705">
        <v>0</v>
      </c>
      <c r="M15" s="705">
        <v>0</v>
      </c>
      <c r="N15" s="705">
        <v>0</v>
      </c>
      <c r="O15" s="705">
        <v>0</v>
      </c>
      <c r="P15" s="705">
        <v>0</v>
      </c>
      <c r="Q15" s="705">
        <v>0</v>
      </c>
      <c r="R15" s="705">
        <v>0</v>
      </c>
      <c r="S15" s="705">
        <v>0</v>
      </c>
      <c r="T15" s="705">
        <v>0</v>
      </c>
      <c r="U15" s="705">
        <v>0</v>
      </c>
      <c r="V15" s="363"/>
    </row>
    <row r="16" spans="1:22">
      <c r="A16" s="354">
        <v>2.1</v>
      </c>
      <c r="B16" s="378" t="s">
        <v>643</v>
      </c>
      <c r="C16" s="441"/>
      <c r="D16" s="705"/>
      <c r="E16" s="705"/>
      <c r="F16" s="705"/>
      <c r="G16" s="705"/>
      <c r="H16" s="705"/>
      <c r="I16" s="705"/>
      <c r="J16" s="705"/>
      <c r="K16" s="705"/>
      <c r="L16" s="705"/>
      <c r="M16" s="705"/>
      <c r="N16" s="705"/>
      <c r="O16" s="705"/>
      <c r="P16" s="705"/>
      <c r="Q16" s="705"/>
      <c r="R16" s="705"/>
      <c r="S16" s="705"/>
      <c r="T16" s="705"/>
      <c r="U16" s="705"/>
      <c r="V16" s="363"/>
    </row>
    <row r="17" spans="1:22">
      <c r="A17" s="354">
        <v>2.2000000000000002</v>
      </c>
      <c r="B17" s="378" t="s">
        <v>644</v>
      </c>
      <c r="C17" s="441">
        <v>5248000</v>
      </c>
      <c r="D17" s="705">
        <v>5248000</v>
      </c>
      <c r="E17" s="705"/>
      <c r="F17" s="705"/>
      <c r="G17" s="705"/>
      <c r="H17" s="705"/>
      <c r="I17" s="705"/>
      <c r="J17" s="705"/>
      <c r="K17" s="705"/>
      <c r="L17" s="705"/>
      <c r="M17" s="705"/>
      <c r="N17" s="705"/>
      <c r="O17" s="705"/>
      <c r="P17" s="705"/>
      <c r="Q17" s="705"/>
      <c r="R17" s="705"/>
      <c r="S17" s="705"/>
      <c r="T17" s="705"/>
      <c r="U17" s="705"/>
      <c r="V17" s="363"/>
    </row>
    <row r="18" spans="1:22">
      <c r="A18" s="354">
        <v>2.2999999999999998</v>
      </c>
      <c r="B18" s="378" t="s">
        <v>645</v>
      </c>
      <c r="C18" s="441"/>
      <c r="D18" s="705"/>
      <c r="E18" s="705"/>
      <c r="F18" s="705"/>
      <c r="G18" s="705"/>
      <c r="H18" s="705"/>
      <c r="I18" s="705"/>
      <c r="J18" s="705"/>
      <c r="K18" s="705"/>
      <c r="L18" s="705"/>
      <c r="M18" s="705"/>
      <c r="N18" s="705"/>
      <c r="O18" s="705"/>
      <c r="P18" s="705"/>
      <c r="Q18" s="705"/>
      <c r="R18" s="705"/>
      <c r="S18" s="705"/>
      <c r="T18" s="705"/>
      <c r="U18" s="705"/>
      <c r="V18" s="363"/>
    </row>
    <row r="19" spans="1:22">
      <c r="A19" s="354">
        <v>2.4</v>
      </c>
      <c r="B19" s="378" t="s">
        <v>646</v>
      </c>
      <c r="C19" s="441">
        <v>14000000</v>
      </c>
      <c r="D19" s="705">
        <v>14000000</v>
      </c>
      <c r="E19" s="705">
        <v>0</v>
      </c>
      <c r="F19" s="705">
        <v>0</v>
      </c>
      <c r="G19" s="705">
        <v>0</v>
      </c>
      <c r="H19" s="705">
        <v>0</v>
      </c>
      <c r="I19" s="705">
        <v>0</v>
      </c>
      <c r="J19" s="705">
        <v>0</v>
      </c>
      <c r="K19" s="705">
        <v>0</v>
      </c>
      <c r="L19" s="705">
        <v>0</v>
      </c>
      <c r="M19" s="705">
        <v>0</v>
      </c>
      <c r="N19" s="705">
        <v>0</v>
      </c>
      <c r="O19" s="705">
        <v>0</v>
      </c>
      <c r="P19" s="705">
        <v>0</v>
      </c>
      <c r="Q19" s="705">
        <v>0</v>
      </c>
      <c r="R19" s="705">
        <v>0</v>
      </c>
      <c r="S19" s="705">
        <v>0</v>
      </c>
      <c r="T19" s="705">
        <v>0</v>
      </c>
      <c r="U19" s="705">
        <v>0</v>
      </c>
      <c r="V19" s="363"/>
    </row>
    <row r="20" spans="1:22">
      <c r="A20" s="354">
        <v>2.5</v>
      </c>
      <c r="B20" s="378" t="s">
        <v>647</v>
      </c>
      <c r="C20" s="441">
        <v>22148096.048099998</v>
      </c>
      <c r="D20" s="705">
        <v>22148096.048099998</v>
      </c>
      <c r="E20" s="705">
        <v>0</v>
      </c>
      <c r="F20" s="705">
        <v>0</v>
      </c>
      <c r="G20" s="705">
        <v>0</v>
      </c>
      <c r="H20" s="705">
        <v>0</v>
      </c>
      <c r="I20" s="705">
        <v>0</v>
      </c>
      <c r="J20" s="705">
        <v>0</v>
      </c>
      <c r="K20" s="705">
        <v>0</v>
      </c>
      <c r="L20" s="705">
        <v>0</v>
      </c>
      <c r="M20" s="705">
        <v>0</v>
      </c>
      <c r="N20" s="705">
        <v>0</v>
      </c>
      <c r="O20" s="705">
        <v>0</v>
      </c>
      <c r="P20" s="705">
        <v>0</v>
      </c>
      <c r="Q20" s="705">
        <v>0</v>
      </c>
      <c r="R20" s="705">
        <v>0</v>
      </c>
      <c r="S20" s="705">
        <v>0</v>
      </c>
      <c r="T20" s="705">
        <v>0</v>
      </c>
      <c r="U20" s="705">
        <v>0</v>
      </c>
      <c r="V20" s="363"/>
    </row>
    <row r="21" spans="1:22">
      <c r="A21" s="354">
        <v>2.6</v>
      </c>
      <c r="B21" s="378" t="s">
        <v>648</v>
      </c>
      <c r="C21" s="441"/>
      <c r="D21" s="705"/>
      <c r="E21" s="705"/>
      <c r="F21" s="705"/>
      <c r="G21" s="705"/>
      <c r="H21" s="705"/>
      <c r="I21" s="705"/>
      <c r="J21" s="705"/>
      <c r="K21" s="705"/>
      <c r="L21" s="705"/>
      <c r="M21" s="705"/>
      <c r="N21" s="705"/>
      <c r="O21" s="705"/>
      <c r="P21" s="705"/>
      <c r="Q21" s="705"/>
      <c r="R21" s="705"/>
      <c r="S21" s="705"/>
      <c r="T21" s="705"/>
      <c r="U21" s="705"/>
      <c r="V21" s="363"/>
    </row>
    <row r="22" spans="1:22">
      <c r="A22" s="377">
        <v>3</v>
      </c>
      <c r="B22" s="347" t="s">
        <v>650</v>
      </c>
      <c r="C22" s="706">
        <v>52192522.972199999</v>
      </c>
      <c r="D22" s="705">
        <v>25024376.192200001</v>
      </c>
      <c r="E22" s="440">
        <v>0</v>
      </c>
      <c r="F22" s="440">
        <v>0</v>
      </c>
      <c r="G22" s="705">
        <v>551898.01</v>
      </c>
      <c r="H22" s="440">
        <v>0</v>
      </c>
      <c r="I22" s="440">
        <v>0</v>
      </c>
      <c r="J22" s="440">
        <v>0</v>
      </c>
      <c r="K22" s="440">
        <v>0</v>
      </c>
      <c r="L22" s="705">
        <v>154880</v>
      </c>
      <c r="M22" s="440">
        <v>0</v>
      </c>
      <c r="N22" s="440">
        <v>0</v>
      </c>
      <c r="O22" s="440">
        <v>0</v>
      </c>
      <c r="P22" s="440">
        <v>0</v>
      </c>
      <c r="Q22" s="440">
        <v>0</v>
      </c>
      <c r="R22" s="440">
        <v>0</v>
      </c>
      <c r="S22" s="440">
        <v>0</v>
      </c>
      <c r="T22" s="440">
        <v>0</v>
      </c>
      <c r="U22" s="705">
        <v>0</v>
      </c>
      <c r="V22" s="363"/>
    </row>
    <row r="23" spans="1:22">
      <c r="A23" s="354">
        <v>3.1</v>
      </c>
      <c r="B23" s="378" t="s">
        <v>643</v>
      </c>
      <c r="C23" s="441"/>
      <c r="D23" s="705"/>
      <c r="E23" s="440"/>
      <c r="F23" s="440"/>
      <c r="G23" s="705"/>
      <c r="H23" s="440"/>
      <c r="I23" s="440"/>
      <c r="J23" s="440"/>
      <c r="K23" s="440"/>
      <c r="L23" s="705"/>
      <c r="M23" s="440"/>
      <c r="N23" s="440"/>
      <c r="O23" s="440"/>
      <c r="P23" s="440"/>
      <c r="Q23" s="440"/>
      <c r="R23" s="440"/>
      <c r="S23" s="440"/>
      <c r="T23" s="440"/>
      <c r="U23" s="705"/>
      <c r="V23" s="363"/>
    </row>
    <row r="24" spans="1:22">
      <c r="A24" s="354">
        <v>3.2</v>
      </c>
      <c r="B24" s="378" t="s">
        <v>644</v>
      </c>
      <c r="C24" s="441"/>
      <c r="D24" s="705"/>
      <c r="E24" s="440"/>
      <c r="F24" s="440"/>
      <c r="G24" s="705"/>
      <c r="H24" s="440"/>
      <c r="I24" s="440"/>
      <c r="J24" s="440"/>
      <c r="K24" s="440"/>
      <c r="L24" s="705"/>
      <c r="M24" s="440"/>
      <c r="N24" s="440"/>
      <c r="O24" s="440"/>
      <c r="P24" s="440"/>
      <c r="Q24" s="440"/>
      <c r="R24" s="440"/>
      <c r="S24" s="440"/>
      <c r="T24" s="440"/>
      <c r="U24" s="705"/>
      <c r="V24" s="363"/>
    </row>
    <row r="25" spans="1:22">
      <c r="A25" s="354">
        <v>3.3</v>
      </c>
      <c r="B25" s="378" t="s">
        <v>645</v>
      </c>
      <c r="C25" s="441">
        <v>300000</v>
      </c>
      <c r="D25" s="705">
        <v>300000</v>
      </c>
      <c r="E25" s="440">
        <v>0</v>
      </c>
      <c r="F25" s="440">
        <v>0</v>
      </c>
      <c r="G25" s="705">
        <v>0</v>
      </c>
      <c r="H25" s="440">
        <v>0</v>
      </c>
      <c r="I25" s="440">
        <v>0</v>
      </c>
      <c r="J25" s="440">
        <v>0</v>
      </c>
      <c r="K25" s="440">
        <v>0</v>
      </c>
      <c r="L25" s="705">
        <v>0</v>
      </c>
      <c r="M25" s="440">
        <v>0</v>
      </c>
      <c r="N25" s="440">
        <v>0</v>
      </c>
      <c r="O25" s="440">
        <v>0</v>
      </c>
      <c r="P25" s="440">
        <v>0</v>
      </c>
      <c r="Q25" s="440">
        <v>0</v>
      </c>
      <c r="R25" s="440">
        <v>0</v>
      </c>
      <c r="S25" s="440">
        <v>0</v>
      </c>
      <c r="T25" s="440">
        <v>0</v>
      </c>
      <c r="U25" s="705">
        <v>0</v>
      </c>
      <c r="V25" s="363"/>
    </row>
    <row r="26" spans="1:22">
      <c r="A26" s="354">
        <v>3.4</v>
      </c>
      <c r="B26" s="378" t="s">
        <v>646</v>
      </c>
      <c r="C26" s="441">
        <v>2551274.35</v>
      </c>
      <c r="D26" s="705">
        <v>1239040</v>
      </c>
      <c r="E26" s="440">
        <v>0</v>
      </c>
      <c r="F26" s="440">
        <v>0</v>
      </c>
      <c r="G26" s="705">
        <v>0</v>
      </c>
      <c r="H26" s="440">
        <v>0</v>
      </c>
      <c r="I26" s="440">
        <v>0</v>
      </c>
      <c r="J26" s="440">
        <v>0</v>
      </c>
      <c r="K26" s="440">
        <v>0</v>
      </c>
      <c r="L26" s="705">
        <v>0</v>
      </c>
      <c r="M26" s="440">
        <v>0</v>
      </c>
      <c r="N26" s="440">
        <v>0</v>
      </c>
      <c r="O26" s="440">
        <v>0</v>
      </c>
      <c r="P26" s="440">
        <v>0</v>
      </c>
      <c r="Q26" s="440">
        <v>0</v>
      </c>
      <c r="R26" s="440">
        <v>0</v>
      </c>
      <c r="S26" s="440">
        <v>0</v>
      </c>
      <c r="T26" s="440">
        <v>0</v>
      </c>
      <c r="U26" s="705">
        <v>0</v>
      </c>
      <c r="V26" s="363"/>
    </row>
    <row r="27" spans="1:22">
      <c r="A27" s="354">
        <v>3.5</v>
      </c>
      <c r="B27" s="378" t="s">
        <v>647</v>
      </c>
      <c r="C27" s="441">
        <v>49341248.622199997</v>
      </c>
      <c r="D27" s="705">
        <v>23485336.192200001</v>
      </c>
      <c r="E27" s="440">
        <v>0</v>
      </c>
      <c r="F27" s="440">
        <v>0</v>
      </c>
      <c r="G27" s="705">
        <v>551898.01</v>
      </c>
      <c r="H27" s="440">
        <v>0</v>
      </c>
      <c r="I27" s="440">
        <v>0</v>
      </c>
      <c r="J27" s="440">
        <v>0</v>
      </c>
      <c r="K27" s="440">
        <v>0</v>
      </c>
      <c r="L27" s="705">
        <v>154880</v>
      </c>
      <c r="M27" s="440">
        <v>0</v>
      </c>
      <c r="N27" s="440">
        <v>0</v>
      </c>
      <c r="O27" s="440">
        <v>0</v>
      </c>
      <c r="P27" s="440">
        <v>0</v>
      </c>
      <c r="Q27" s="440">
        <v>0</v>
      </c>
      <c r="R27" s="440">
        <v>0</v>
      </c>
      <c r="S27" s="440">
        <v>0</v>
      </c>
      <c r="T27" s="440">
        <v>0</v>
      </c>
      <c r="U27" s="705">
        <v>0</v>
      </c>
      <c r="V27" s="363"/>
    </row>
    <row r="28" spans="1:22">
      <c r="A28" s="354">
        <v>3.6</v>
      </c>
      <c r="B28" s="378" t="s">
        <v>648</v>
      </c>
      <c r="C28" s="441"/>
      <c r="D28" s="705"/>
      <c r="E28" s="440"/>
      <c r="F28" s="440"/>
      <c r="G28" s="705"/>
      <c r="H28" s="440"/>
      <c r="I28" s="440"/>
      <c r="J28" s="440"/>
      <c r="K28" s="440"/>
      <c r="L28" s="705"/>
      <c r="M28" s="440"/>
      <c r="N28" s="440"/>
      <c r="O28" s="440"/>
      <c r="P28" s="440"/>
      <c r="Q28" s="440"/>
      <c r="R28" s="440"/>
      <c r="S28" s="440"/>
      <c r="T28" s="440"/>
      <c r="U28" s="705"/>
      <c r="V28" s="363"/>
    </row>
  </sheetData>
  <mergeCells count="6">
    <mergeCell ref="A5:B7"/>
    <mergeCell ref="C5:U5"/>
    <mergeCell ref="C6:C7"/>
    <mergeCell ref="D6:F6"/>
    <mergeCell ref="G6:K6"/>
    <mergeCell ref="M6:U6"/>
  </mergeCells>
  <pageMargins left="0.7" right="0.7" top="0.75" bottom="0.75" header="0.3" footer="0.3"/>
  <pageSetup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4"/>
  <sheetViews>
    <sheetView showGridLines="0" zoomScale="80" zoomScaleNormal="80" workbookViewId="0">
      <selection activeCell="B27" sqref="A23:B27"/>
    </sheetView>
  </sheetViews>
  <sheetFormatPr defaultColWidth="9.1796875" defaultRowHeight="12"/>
  <cols>
    <col min="1" max="1" width="11.81640625" style="340" bestFit="1" customWidth="1"/>
    <col min="2" max="2" width="65.36328125" style="340" customWidth="1"/>
    <col min="3" max="20" width="14.453125" style="340" customWidth="1"/>
    <col min="21" max="21" width="20" style="340" customWidth="1"/>
    <col min="22" max="16384" width="9.1796875" style="340"/>
  </cols>
  <sheetData>
    <row r="1" spans="1:21" ht="13">
      <c r="A1" s="339" t="s">
        <v>189</v>
      </c>
      <c r="B1" s="296" t="str">
        <f>Info!C2</f>
        <v>სს " პაშა ბანკი საქართველო"</v>
      </c>
    </row>
    <row r="2" spans="1:21">
      <c r="A2" s="341" t="s">
        <v>190</v>
      </c>
      <c r="B2" s="704">
        <f>'1. key ratios'!B2</f>
        <v>44561</v>
      </c>
    </row>
    <row r="3" spans="1:21">
      <c r="A3" s="342" t="s">
        <v>651</v>
      </c>
      <c r="C3" s="343"/>
    </row>
    <row r="4" spans="1:21">
      <c r="A4" s="342"/>
      <c r="B4" s="343"/>
      <c r="C4" s="343"/>
    </row>
    <row r="5" spans="1:21" s="361" customFormat="1" ht="13.5" customHeight="1">
      <c r="A5" s="818" t="s">
        <v>652</v>
      </c>
      <c r="B5" s="819"/>
      <c r="C5" s="824" t="s">
        <v>653</v>
      </c>
      <c r="D5" s="825"/>
      <c r="E5" s="825"/>
      <c r="F5" s="825"/>
      <c r="G5" s="825"/>
      <c r="H5" s="825"/>
      <c r="I5" s="825"/>
      <c r="J5" s="825"/>
      <c r="K5" s="825"/>
      <c r="L5" s="825"/>
      <c r="M5" s="825"/>
      <c r="N5" s="825"/>
      <c r="O5" s="825"/>
      <c r="P5" s="825"/>
      <c r="Q5" s="825"/>
      <c r="R5" s="825"/>
      <c r="S5" s="825"/>
      <c r="T5" s="826"/>
      <c r="U5" s="406"/>
    </row>
    <row r="6" spans="1:21" s="361" customFormat="1">
      <c r="A6" s="820"/>
      <c r="B6" s="821"/>
      <c r="C6" s="804" t="s">
        <v>69</v>
      </c>
      <c r="D6" s="824" t="s">
        <v>654</v>
      </c>
      <c r="E6" s="825"/>
      <c r="F6" s="826"/>
      <c r="G6" s="824" t="s">
        <v>655</v>
      </c>
      <c r="H6" s="825"/>
      <c r="I6" s="825"/>
      <c r="J6" s="825"/>
      <c r="K6" s="826"/>
      <c r="L6" s="827" t="s">
        <v>656</v>
      </c>
      <c r="M6" s="828"/>
      <c r="N6" s="828"/>
      <c r="O6" s="828"/>
      <c r="P6" s="828"/>
      <c r="Q6" s="828"/>
      <c r="R6" s="828"/>
      <c r="S6" s="828"/>
      <c r="T6" s="829"/>
      <c r="U6" s="402"/>
    </row>
    <row r="7" spans="1:21" s="361" customFormat="1" ht="36">
      <c r="A7" s="822"/>
      <c r="B7" s="823"/>
      <c r="C7" s="804"/>
      <c r="E7" s="392" t="s">
        <v>630</v>
      </c>
      <c r="F7" s="405" t="s">
        <v>631</v>
      </c>
      <c r="H7" s="392" t="s">
        <v>630</v>
      </c>
      <c r="I7" s="405" t="s">
        <v>657</v>
      </c>
      <c r="J7" s="405" t="s">
        <v>632</v>
      </c>
      <c r="K7" s="405" t="s">
        <v>633</v>
      </c>
      <c r="L7" s="407"/>
      <c r="M7" s="392" t="s">
        <v>634</v>
      </c>
      <c r="N7" s="405" t="s">
        <v>632</v>
      </c>
      <c r="O7" s="405" t="s">
        <v>635</v>
      </c>
      <c r="P7" s="405" t="s">
        <v>636</v>
      </c>
      <c r="Q7" s="405" t="s">
        <v>637</v>
      </c>
      <c r="R7" s="405" t="s">
        <v>638</v>
      </c>
      <c r="S7" s="405" t="s">
        <v>639</v>
      </c>
      <c r="T7" s="408" t="s">
        <v>640</v>
      </c>
      <c r="U7" s="406"/>
    </row>
    <row r="8" spans="1:21">
      <c r="A8" s="379">
        <v>1</v>
      </c>
      <c r="B8" s="370" t="s">
        <v>642</v>
      </c>
      <c r="C8" s="438">
        <v>306516388.93830001</v>
      </c>
      <c r="D8" s="428">
        <v>237549411.62549999</v>
      </c>
      <c r="E8" s="428">
        <v>2017879.0645999999</v>
      </c>
      <c r="F8" s="428">
        <v>70.22</v>
      </c>
      <c r="G8" s="428">
        <v>30040311.2597</v>
      </c>
      <c r="H8" s="428">
        <v>6805564.9091999996</v>
      </c>
      <c r="I8" s="428">
        <v>137687.39000000001</v>
      </c>
      <c r="J8" s="428">
        <v>222471.0969</v>
      </c>
      <c r="K8" s="428">
        <v>3437.0823999999998</v>
      </c>
      <c r="L8" s="428">
        <v>38926665.453100003</v>
      </c>
      <c r="M8" s="428">
        <v>3145953.0758000002</v>
      </c>
      <c r="N8" s="428">
        <v>95332.26</v>
      </c>
      <c r="O8" s="428">
        <v>1836868.9794999999</v>
      </c>
      <c r="P8" s="428">
        <v>10407184.1712</v>
      </c>
      <c r="Q8" s="428">
        <v>2800245.3023999999</v>
      </c>
      <c r="R8" s="428">
        <v>8099.54</v>
      </c>
      <c r="S8" s="428">
        <v>0</v>
      </c>
      <c r="T8" s="428">
        <v>338.92930000000001</v>
      </c>
      <c r="U8" s="363"/>
    </row>
    <row r="9" spans="1:21">
      <c r="A9" s="378">
        <v>1.1000000000000001</v>
      </c>
      <c r="B9" s="378" t="s">
        <v>658</v>
      </c>
      <c r="C9" s="437">
        <v>273924415.5966</v>
      </c>
      <c r="D9" s="428">
        <v>206234420.1455</v>
      </c>
      <c r="E9" s="428">
        <v>1755418.7446000001</v>
      </c>
      <c r="F9" s="428"/>
      <c r="G9" s="428">
        <v>29695076.2073</v>
      </c>
      <c r="H9" s="428">
        <v>6757544.4992000004</v>
      </c>
      <c r="I9" s="428"/>
      <c r="J9" s="428">
        <v>211648.81690000001</v>
      </c>
      <c r="K9" s="428"/>
      <c r="L9" s="428">
        <v>37994919.243799999</v>
      </c>
      <c r="M9" s="428">
        <v>3084719.4358000001</v>
      </c>
      <c r="N9" s="428"/>
      <c r="O9" s="428">
        <v>1536542.3995000001</v>
      </c>
      <c r="P9" s="428">
        <v>9996139.2912000008</v>
      </c>
      <c r="Q9" s="428">
        <v>2800245.3023999999</v>
      </c>
      <c r="R9" s="428">
        <v>0</v>
      </c>
      <c r="S9" s="428"/>
      <c r="T9" s="428"/>
      <c r="U9" s="363"/>
    </row>
    <row r="10" spans="1:21">
      <c r="A10" s="380" t="s">
        <v>252</v>
      </c>
      <c r="B10" s="380" t="s">
        <v>659</v>
      </c>
      <c r="C10" s="437">
        <v>235977350.80590001</v>
      </c>
      <c r="D10" s="428">
        <v>170262349.3748</v>
      </c>
      <c r="E10" s="428">
        <v>1569562.7446000001</v>
      </c>
      <c r="F10" s="428"/>
      <c r="G10" s="428">
        <v>28850706.1873</v>
      </c>
      <c r="H10" s="428">
        <v>6757544.4992000004</v>
      </c>
      <c r="I10" s="428"/>
      <c r="J10" s="428">
        <v>211648.81690000001</v>
      </c>
      <c r="K10" s="428"/>
      <c r="L10" s="428">
        <v>36864295.243799999</v>
      </c>
      <c r="M10" s="428">
        <v>3084719.4358000001</v>
      </c>
      <c r="N10" s="428"/>
      <c r="O10" s="428">
        <v>1536542.3995000001</v>
      </c>
      <c r="P10" s="428">
        <v>9996139.2912000008</v>
      </c>
      <c r="Q10" s="428">
        <v>2800245.3023999999</v>
      </c>
      <c r="R10" s="428"/>
      <c r="S10" s="428"/>
      <c r="T10" s="428"/>
      <c r="U10" s="363"/>
    </row>
    <row r="11" spans="1:21">
      <c r="A11" s="381" t="s">
        <v>660</v>
      </c>
      <c r="B11" s="382" t="s">
        <v>661</v>
      </c>
      <c r="C11" s="575">
        <v>148656420.0176</v>
      </c>
      <c r="D11" s="428">
        <v>117861817.32350001</v>
      </c>
      <c r="E11" s="428">
        <v>541010.70849999995</v>
      </c>
      <c r="F11" s="428"/>
      <c r="G11" s="428">
        <v>17273291.8125</v>
      </c>
      <c r="H11" s="428">
        <v>1832323.328</v>
      </c>
      <c r="I11" s="428"/>
      <c r="J11" s="428"/>
      <c r="K11" s="428"/>
      <c r="L11" s="428">
        <v>13521310.8816</v>
      </c>
      <c r="M11" s="428">
        <v>1404801.4350999999</v>
      </c>
      <c r="N11" s="428"/>
      <c r="O11" s="428">
        <v>366000</v>
      </c>
      <c r="P11" s="428">
        <v>5229149.2111999998</v>
      </c>
      <c r="Q11" s="428">
        <v>2604866.9424000001</v>
      </c>
      <c r="R11" s="428"/>
      <c r="S11" s="428"/>
      <c r="T11" s="428"/>
      <c r="U11" s="363"/>
    </row>
    <row r="12" spans="1:21">
      <c r="A12" s="381" t="s">
        <v>662</v>
      </c>
      <c r="B12" s="382" t="s">
        <v>663</v>
      </c>
      <c r="C12" s="575">
        <v>31676539.463199999</v>
      </c>
      <c r="D12" s="428">
        <v>18310188.999200001</v>
      </c>
      <c r="E12" s="428"/>
      <c r="F12" s="428"/>
      <c r="G12" s="428">
        <v>5266561.4239999996</v>
      </c>
      <c r="H12" s="428"/>
      <c r="I12" s="428"/>
      <c r="J12" s="428">
        <v>211648.81690000001</v>
      </c>
      <c r="K12" s="428"/>
      <c r="L12" s="428">
        <v>8099789.04</v>
      </c>
      <c r="M12" s="428"/>
      <c r="N12" s="428"/>
      <c r="O12" s="428"/>
      <c r="P12" s="428">
        <v>3889440</v>
      </c>
      <c r="Q12" s="428"/>
      <c r="R12" s="428"/>
      <c r="S12" s="428"/>
      <c r="T12" s="428"/>
      <c r="U12" s="363"/>
    </row>
    <row r="13" spans="1:21">
      <c r="A13" s="381" t="s">
        <v>664</v>
      </c>
      <c r="B13" s="382" t="s">
        <v>665</v>
      </c>
      <c r="C13" s="575">
        <v>15733727.921800001</v>
      </c>
      <c r="D13" s="428">
        <v>9102821.0917000007</v>
      </c>
      <c r="E13" s="428"/>
      <c r="F13" s="428"/>
      <c r="G13" s="428">
        <v>5299832.3359000003</v>
      </c>
      <c r="H13" s="428">
        <v>4925221.1711999997</v>
      </c>
      <c r="I13" s="428"/>
      <c r="J13" s="428"/>
      <c r="K13" s="428"/>
      <c r="L13" s="428">
        <v>1331074.4941</v>
      </c>
      <c r="M13" s="428"/>
      <c r="N13" s="428"/>
      <c r="O13" s="428"/>
      <c r="P13" s="428"/>
      <c r="Q13" s="428">
        <v>195378.36</v>
      </c>
      <c r="R13" s="428"/>
      <c r="S13" s="428"/>
      <c r="T13" s="428"/>
      <c r="U13" s="363"/>
    </row>
    <row r="14" spans="1:21">
      <c r="A14" s="381" t="s">
        <v>666</v>
      </c>
      <c r="B14" s="382" t="s">
        <v>667</v>
      </c>
      <c r="C14" s="575">
        <v>39910663.403399996</v>
      </c>
      <c r="D14" s="428">
        <v>24987521.9604</v>
      </c>
      <c r="E14" s="428">
        <v>1028552.0362</v>
      </c>
      <c r="F14" s="428"/>
      <c r="G14" s="428">
        <v>1011020.6149</v>
      </c>
      <c r="H14" s="428"/>
      <c r="I14" s="428"/>
      <c r="J14" s="428"/>
      <c r="K14" s="428"/>
      <c r="L14" s="428">
        <v>13912120.8281</v>
      </c>
      <c r="M14" s="428">
        <v>1679918.0005999999</v>
      </c>
      <c r="N14" s="428"/>
      <c r="O14" s="428">
        <v>1170542.3995000001</v>
      </c>
      <c r="P14" s="428">
        <v>877550.07999999996</v>
      </c>
      <c r="Q14" s="428"/>
      <c r="R14" s="428"/>
      <c r="S14" s="428"/>
      <c r="T14" s="428"/>
      <c r="U14" s="363"/>
    </row>
    <row r="15" spans="1:21">
      <c r="A15" s="383">
        <v>1.2</v>
      </c>
      <c r="B15" s="384" t="s">
        <v>668</v>
      </c>
      <c r="C15" s="575">
        <v>19284108.573199999</v>
      </c>
      <c r="D15" s="428">
        <v>4124688.3964999998</v>
      </c>
      <c r="E15" s="428">
        <v>35108.3845</v>
      </c>
      <c r="F15" s="428"/>
      <c r="G15" s="428">
        <v>2969507.6274000001</v>
      </c>
      <c r="H15" s="428">
        <v>675754.44990000001</v>
      </c>
      <c r="I15" s="428"/>
      <c r="J15" s="428">
        <v>21164.8786</v>
      </c>
      <c r="K15" s="428"/>
      <c r="L15" s="428">
        <v>12189912.5493</v>
      </c>
      <c r="M15" s="428">
        <v>925415.83689999999</v>
      </c>
      <c r="N15" s="428"/>
      <c r="O15" s="428">
        <v>460962.70750000002</v>
      </c>
      <c r="P15" s="428">
        <v>2998841.7522999998</v>
      </c>
      <c r="Q15" s="428">
        <v>840073.59270000004</v>
      </c>
      <c r="R15" s="428"/>
      <c r="S15" s="428"/>
      <c r="T15" s="428"/>
      <c r="U15" s="363"/>
    </row>
    <row r="16" spans="1:21">
      <c r="A16" s="385">
        <v>1.3</v>
      </c>
      <c r="B16" s="384" t="s">
        <v>669</v>
      </c>
      <c r="C16" s="436"/>
      <c r="D16" s="436"/>
      <c r="E16" s="436"/>
      <c r="F16" s="436"/>
      <c r="G16" s="436"/>
      <c r="H16" s="436"/>
      <c r="I16" s="436"/>
      <c r="J16" s="436"/>
      <c r="K16" s="436"/>
      <c r="L16" s="436"/>
      <c r="M16" s="436"/>
      <c r="N16" s="436"/>
      <c r="O16" s="436"/>
      <c r="P16" s="436"/>
      <c r="Q16" s="436"/>
      <c r="R16" s="436"/>
      <c r="S16" s="436"/>
      <c r="T16" s="436"/>
      <c r="U16" s="363"/>
    </row>
    <row r="17" spans="1:21" s="361" customFormat="1" ht="24">
      <c r="A17" s="386" t="s">
        <v>670</v>
      </c>
      <c r="B17" s="387" t="s">
        <v>671</v>
      </c>
      <c r="C17" s="435">
        <v>225019039.79809999</v>
      </c>
      <c r="D17" s="434">
        <v>159646917.766</v>
      </c>
      <c r="E17" s="434">
        <v>1569562.7446999999</v>
      </c>
      <c r="F17" s="434"/>
      <c r="G17" s="434">
        <v>28486665.133699998</v>
      </c>
      <c r="H17" s="434">
        <v>6757544.4992000004</v>
      </c>
      <c r="I17" s="434"/>
      <c r="J17" s="434">
        <v>211648.81690000001</v>
      </c>
      <c r="K17" s="434"/>
      <c r="L17" s="434">
        <v>36885456.898400001</v>
      </c>
      <c r="M17" s="434">
        <v>2908536.7659</v>
      </c>
      <c r="N17" s="434"/>
      <c r="O17" s="434">
        <v>1378105.6214000001</v>
      </c>
      <c r="P17" s="434">
        <v>9979930.5977999996</v>
      </c>
      <c r="Q17" s="434">
        <v>2800245.3023999999</v>
      </c>
      <c r="R17" s="434"/>
      <c r="S17" s="434"/>
      <c r="T17" s="434"/>
      <c r="U17" s="367"/>
    </row>
    <row r="18" spans="1:21" s="361" customFormat="1" ht="31.25" customHeight="1">
      <c r="A18" s="388" t="s">
        <v>672</v>
      </c>
      <c r="B18" s="439" t="s">
        <v>673</v>
      </c>
      <c r="C18" s="435">
        <v>218919346.3186</v>
      </c>
      <c r="D18" s="434">
        <v>154749192.4885</v>
      </c>
      <c r="E18" s="434">
        <v>1390857.4</v>
      </c>
      <c r="F18" s="434"/>
      <c r="G18" s="434">
        <v>28486665.133699998</v>
      </c>
      <c r="H18" s="434">
        <v>6757544.4992000004</v>
      </c>
      <c r="I18" s="434"/>
      <c r="J18" s="434">
        <v>211648.81690000001</v>
      </c>
      <c r="K18" s="434"/>
      <c r="L18" s="434">
        <v>35683488.696400002</v>
      </c>
      <c r="M18" s="434">
        <v>2908536.7659</v>
      </c>
      <c r="N18" s="434"/>
      <c r="O18" s="434">
        <v>1378105.6214000001</v>
      </c>
      <c r="P18" s="434">
        <v>9979930.5977999996</v>
      </c>
      <c r="Q18" s="434">
        <v>2800245.3023999999</v>
      </c>
      <c r="R18" s="434"/>
      <c r="S18" s="434"/>
      <c r="T18" s="434"/>
      <c r="U18" s="367"/>
    </row>
    <row r="19" spans="1:21" s="361" customFormat="1">
      <c r="A19" s="386" t="s">
        <v>674</v>
      </c>
      <c r="B19" s="389" t="s">
        <v>675</v>
      </c>
      <c r="C19" s="435">
        <v>993714805.31079996</v>
      </c>
      <c r="D19" s="434">
        <v>956177998.21019995</v>
      </c>
      <c r="E19" s="434">
        <v>1400457.2568000001</v>
      </c>
      <c r="F19" s="434"/>
      <c r="G19" s="434">
        <v>17015147.021400001</v>
      </c>
      <c r="H19" s="434">
        <v>1907055.3895</v>
      </c>
      <c r="I19" s="434"/>
      <c r="J19" s="434">
        <v>67135.183099999995</v>
      </c>
      <c r="K19" s="434"/>
      <c r="L19" s="434">
        <v>20521660.0792</v>
      </c>
      <c r="M19" s="434">
        <v>1352062.5649000001</v>
      </c>
      <c r="N19" s="434"/>
      <c r="O19" s="434">
        <v>680988.8</v>
      </c>
      <c r="P19" s="434">
        <v>8470679.8566999994</v>
      </c>
      <c r="Q19" s="434">
        <v>1119389.8022</v>
      </c>
      <c r="R19" s="434"/>
      <c r="S19" s="434"/>
      <c r="T19" s="434"/>
      <c r="U19" s="367"/>
    </row>
    <row r="20" spans="1:21" s="361" customFormat="1" ht="24">
      <c r="A20" s="388" t="s">
        <v>676</v>
      </c>
      <c r="B20" s="388" t="s">
        <v>677</v>
      </c>
      <c r="C20" s="435">
        <v>897370577.97469997</v>
      </c>
      <c r="D20" s="434">
        <v>863048727.62259996</v>
      </c>
      <c r="E20" s="434">
        <v>332512.4915</v>
      </c>
      <c r="F20" s="434"/>
      <c r="G20" s="434">
        <v>17015143.923799999</v>
      </c>
      <c r="H20" s="434">
        <v>1907055.3895</v>
      </c>
      <c r="I20" s="434"/>
      <c r="J20" s="434">
        <v>67135.183099999995</v>
      </c>
      <c r="K20" s="434"/>
      <c r="L20" s="434">
        <v>17306706.428300001</v>
      </c>
      <c r="M20" s="434">
        <v>1352062.5649000001</v>
      </c>
      <c r="N20" s="434"/>
      <c r="O20" s="434">
        <v>680988.8</v>
      </c>
      <c r="P20" s="434">
        <v>8470679.8566999994</v>
      </c>
      <c r="Q20" s="434">
        <v>1119389.8022</v>
      </c>
      <c r="R20" s="434"/>
      <c r="S20" s="434"/>
      <c r="T20" s="434"/>
      <c r="U20" s="367"/>
    </row>
    <row r="21" spans="1:21" s="361" customFormat="1" ht="24">
      <c r="A21" s="390">
        <v>1.4</v>
      </c>
      <c r="B21" s="400" t="s">
        <v>710</v>
      </c>
      <c r="C21" s="435"/>
      <c r="D21" s="434"/>
      <c r="E21" s="434"/>
      <c r="F21" s="434"/>
      <c r="G21" s="434"/>
      <c r="H21" s="434"/>
      <c r="I21" s="434"/>
      <c r="J21" s="434"/>
      <c r="K21" s="434"/>
      <c r="L21" s="434"/>
      <c r="M21" s="434"/>
      <c r="N21" s="434"/>
      <c r="O21" s="434"/>
      <c r="P21" s="434"/>
      <c r="Q21" s="434"/>
      <c r="R21" s="434"/>
      <c r="S21" s="434"/>
      <c r="T21" s="434"/>
      <c r="U21" s="367"/>
    </row>
    <row r="22" spans="1:21" s="361" customFormat="1">
      <c r="A22" s="390">
        <v>1.5</v>
      </c>
      <c r="B22" s="400" t="s">
        <v>711</v>
      </c>
      <c r="C22" s="433"/>
      <c r="D22" s="434"/>
      <c r="E22" s="434"/>
      <c r="F22" s="434"/>
      <c r="G22" s="434"/>
      <c r="H22" s="434"/>
      <c r="I22" s="434"/>
      <c r="J22" s="434"/>
      <c r="K22" s="434"/>
      <c r="L22" s="434"/>
      <c r="M22" s="434"/>
      <c r="N22" s="434"/>
      <c r="O22" s="434"/>
      <c r="P22" s="434"/>
      <c r="Q22" s="434"/>
      <c r="R22" s="434"/>
      <c r="S22" s="434"/>
      <c r="T22" s="434"/>
      <c r="U22" s="367"/>
    </row>
    <row r="23" spans="1:21">
      <c r="C23" s="455"/>
      <c r="D23" s="707"/>
      <c r="E23" s="707"/>
      <c r="F23" s="707"/>
      <c r="G23" s="707"/>
      <c r="H23" s="707"/>
      <c r="I23" s="707"/>
      <c r="J23" s="707"/>
      <c r="K23" s="707"/>
      <c r="L23" s="707"/>
      <c r="M23" s="707"/>
      <c r="N23" s="707"/>
      <c r="O23" s="707"/>
      <c r="P23" s="707"/>
      <c r="Q23" s="707"/>
      <c r="R23" s="707"/>
      <c r="S23" s="707"/>
      <c r="T23" s="707"/>
    </row>
    <row r="24" spans="1:21">
      <c r="C24" s="66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4"/>
  <sheetViews>
    <sheetView showGridLines="0" topLeftCell="B1" zoomScale="80" zoomScaleNormal="80" workbookViewId="0">
      <selection activeCell="O33" sqref="C7:O33"/>
    </sheetView>
  </sheetViews>
  <sheetFormatPr defaultColWidth="9.1796875" defaultRowHeight="12"/>
  <cols>
    <col min="1" max="1" width="11.81640625" style="340" bestFit="1" customWidth="1"/>
    <col min="2" max="2" width="57.6328125" style="340" customWidth="1"/>
    <col min="3" max="3" width="14.6328125" style="340" customWidth="1"/>
    <col min="4" max="4" width="14.90625" style="340" bestFit="1" customWidth="1"/>
    <col min="5" max="5" width="13.90625" style="340" bestFit="1" customWidth="1"/>
    <col min="6" max="6" width="17.90625" style="395" bestFit="1" customWidth="1"/>
    <col min="7" max="7" width="11.1796875" style="395" bestFit="1" customWidth="1"/>
    <col min="8" max="8" width="12.81640625" style="340" bestFit="1" customWidth="1"/>
    <col min="9" max="9" width="11.1796875" style="340" bestFit="1" customWidth="1"/>
    <col min="10" max="10" width="14.90625" style="395" bestFit="1" customWidth="1"/>
    <col min="11" max="11" width="13.90625" style="395" bestFit="1" customWidth="1"/>
    <col min="12" max="12" width="17.90625" style="395" bestFit="1" customWidth="1"/>
    <col min="13" max="13" width="11.1796875" style="395" bestFit="1" customWidth="1"/>
    <col min="14" max="14" width="12.81640625" style="395" bestFit="1" customWidth="1"/>
    <col min="15" max="15" width="10.54296875" style="340" customWidth="1"/>
    <col min="16" max="16384" width="9.1796875" style="340"/>
  </cols>
  <sheetData>
    <row r="1" spans="1:15" ht="13">
      <c r="A1" s="339" t="s">
        <v>189</v>
      </c>
      <c r="B1" s="296" t="str">
        <f>Info!C2</f>
        <v>სს " პაშა ბანკი საქართველო"</v>
      </c>
      <c r="F1" s="340"/>
      <c r="G1" s="340"/>
      <c r="J1" s="340"/>
      <c r="K1" s="340"/>
      <c r="L1" s="340"/>
      <c r="M1" s="340"/>
      <c r="N1" s="340"/>
    </row>
    <row r="2" spans="1:15">
      <c r="A2" s="341" t="s">
        <v>190</v>
      </c>
      <c r="B2" s="704">
        <f>'1. key ratios'!B2</f>
        <v>44561</v>
      </c>
      <c r="F2" s="340"/>
      <c r="G2" s="340"/>
      <c r="J2" s="340"/>
      <c r="K2" s="340"/>
      <c r="L2" s="340"/>
      <c r="M2" s="340"/>
      <c r="N2" s="340"/>
    </row>
    <row r="3" spans="1:15">
      <c r="A3" s="342" t="s">
        <v>680</v>
      </c>
      <c r="F3" s="340"/>
      <c r="G3" s="340"/>
      <c r="J3" s="340"/>
      <c r="K3" s="340"/>
      <c r="L3" s="340"/>
      <c r="M3" s="340"/>
      <c r="N3" s="340"/>
    </row>
    <row r="4" spans="1:15">
      <c r="F4" s="340"/>
      <c r="G4" s="340"/>
      <c r="J4" s="340"/>
      <c r="K4" s="340"/>
      <c r="L4" s="340"/>
      <c r="M4" s="340"/>
      <c r="N4" s="340"/>
    </row>
    <row r="5" spans="1:15" ht="37.5" customHeight="1">
      <c r="A5" s="784" t="s">
        <v>681</v>
      </c>
      <c r="B5" s="785"/>
      <c r="C5" s="830" t="s">
        <v>682</v>
      </c>
      <c r="D5" s="831"/>
      <c r="E5" s="831"/>
      <c r="F5" s="831"/>
      <c r="G5" s="831"/>
      <c r="H5" s="832"/>
      <c r="I5" s="833" t="s">
        <v>683</v>
      </c>
      <c r="J5" s="834"/>
      <c r="K5" s="834"/>
      <c r="L5" s="834"/>
      <c r="M5" s="834"/>
      <c r="N5" s="835"/>
      <c r="O5" s="836" t="s">
        <v>553</v>
      </c>
    </row>
    <row r="6" spans="1:15" ht="39.5" customHeight="1">
      <c r="A6" s="788"/>
      <c r="B6" s="789"/>
      <c r="C6" s="391"/>
      <c r="D6" s="392" t="s">
        <v>684</v>
      </c>
      <c r="E6" s="392" t="s">
        <v>685</v>
      </c>
      <c r="F6" s="392" t="s">
        <v>686</v>
      </c>
      <c r="G6" s="392" t="s">
        <v>687</v>
      </c>
      <c r="H6" s="392" t="s">
        <v>688</v>
      </c>
      <c r="I6" s="393"/>
      <c r="J6" s="392" t="s">
        <v>684</v>
      </c>
      <c r="K6" s="392" t="s">
        <v>685</v>
      </c>
      <c r="L6" s="392" t="s">
        <v>686</v>
      </c>
      <c r="M6" s="392" t="s">
        <v>687</v>
      </c>
      <c r="N6" s="392" t="s">
        <v>688</v>
      </c>
      <c r="O6" s="837"/>
    </row>
    <row r="7" spans="1:15" s="664" customFormat="1">
      <c r="A7" s="667">
        <v>1</v>
      </c>
      <c r="B7" s="362" t="s">
        <v>563</v>
      </c>
      <c r="C7" s="432">
        <v>7018661.8599999994</v>
      </c>
      <c r="D7" s="705">
        <v>6787890.0199999996</v>
      </c>
      <c r="E7" s="705">
        <v>55564.44</v>
      </c>
      <c r="F7" s="708">
        <v>39825.800000000003</v>
      </c>
      <c r="G7" s="708">
        <v>36175.39</v>
      </c>
      <c r="H7" s="705">
        <v>99206.21</v>
      </c>
      <c r="I7" s="705">
        <v>270555.88939999999</v>
      </c>
      <c r="J7" s="708">
        <v>135757.80040000001</v>
      </c>
      <c r="K7" s="708">
        <v>5556.4440000000004</v>
      </c>
      <c r="L7" s="708">
        <v>11947.74</v>
      </c>
      <c r="M7" s="708">
        <v>18087.695</v>
      </c>
      <c r="N7" s="708">
        <v>99206.21</v>
      </c>
      <c r="O7" s="705"/>
    </row>
    <row r="8" spans="1:15">
      <c r="A8" s="354">
        <v>2</v>
      </c>
      <c r="B8" s="362" t="s">
        <v>564</v>
      </c>
      <c r="C8" s="432">
        <v>32620847.669999998</v>
      </c>
      <c r="D8" s="705">
        <v>32603321.509999998</v>
      </c>
      <c r="E8" s="705">
        <v>5454.97</v>
      </c>
      <c r="F8" s="708">
        <v>2582.9299999999998</v>
      </c>
      <c r="G8" s="708">
        <v>6975.21</v>
      </c>
      <c r="H8" s="705">
        <v>2513.0500000000002</v>
      </c>
      <c r="I8" s="705">
        <v>659387.46120000002</v>
      </c>
      <c r="J8" s="708">
        <v>652066.43020000006</v>
      </c>
      <c r="K8" s="708">
        <v>545.49699999999996</v>
      </c>
      <c r="L8" s="708">
        <v>774.87900000000002</v>
      </c>
      <c r="M8" s="708">
        <v>3487.605</v>
      </c>
      <c r="N8" s="708">
        <v>2513.0500000000002</v>
      </c>
      <c r="O8" s="705"/>
    </row>
    <row r="9" spans="1:15">
      <c r="A9" s="354">
        <v>3</v>
      </c>
      <c r="B9" s="362" t="s">
        <v>565</v>
      </c>
      <c r="C9" s="432">
        <v>7023.3499999999995</v>
      </c>
      <c r="D9" s="705">
        <v>4243.3999999999996</v>
      </c>
      <c r="E9" s="705">
        <v>0</v>
      </c>
      <c r="F9" s="709">
        <v>0</v>
      </c>
      <c r="G9" s="709">
        <v>0</v>
      </c>
      <c r="H9" s="705">
        <v>2779.95</v>
      </c>
      <c r="I9" s="705">
        <v>2864.8179999999998</v>
      </c>
      <c r="J9" s="709">
        <v>84.867999999999995</v>
      </c>
      <c r="K9" s="709">
        <v>0</v>
      </c>
      <c r="L9" s="709">
        <v>0</v>
      </c>
      <c r="M9" s="709">
        <v>0</v>
      </c>
      <c r="N9" s="709">
        <v>2779.95</v>
      </c>
      <c r="O9" s="705"/>
    </row>
    <row r="10" spans="1:15">
      <c r="A10" s="354">
        <v>4</v>
      </c>
      <c r="B10" s="362" t="s">
        <v>566</v>
      </c>
      <c r="C10" s="432">
        <v>37133590.745499998</v>
      </c>
      <c r="D10" s="705">
        <v>33557618.114799999</v>
      </c>
      <c r="E10" s="705">
        <v>0</v>
      </c>
      <c r="F10" s="709">
        <v>3572974.6307000001</v>
      </c>
      <c r="G10" s="709">
        <v>2998</v>
      </c>
      <c r="H10" s="705">
        <v>0</v>
      </c>
      <c r="I10" s="705">
        <v>1744543.7515000002</v>
      </c>
      <c r="J10" s="709">
        <v>671152.36230000004</v>
      </c>
      <c r="K10" s="709">
        <v>0</v>
      </c>
      <c r="L10" s="709">
        <v>1071892.3892000001</v>
      </c>
      <c r="M10" s="709">
        <v>1499</v>
      </c>
      <c r="N10" s="709">
        <v>0</v>
      </c>
      <c r="O10" s="705"/>
    </row>
    <row r="11" spans="1:15">
      <c r="A11" s="354">
        <v>5</v>
      </c>
      <c r="B11" s="362" t="s">
        <v>567</v>
      </c>
      <c r="C11" s="432">
        <v>37530573.476799995</v>
      </c>
      <c r="D11" s="705">
        <v>35113766.586800002</v>
      </c>
      <c r="E11" s="705">
        <v>1012005.4549</v>
      </c>
      <c r="F11" s="709">
        <v>1404801.4350999999</v>
      </c>
      <c r="G11" s="709">
        <v>0</v>
      </c>
      <c r="H11" s="705">
        <v>0</v>
      </c>
      <c r="I11" s="705">
        <v>1224916.3078000001</v>
      </c>
      <c r="J11" s="709">
        <v>702275.33180000004</v>
      </c>
      <c r="K11" s="709">
        <v>101200.54549999999</v>
      </c>
      <c r="L11" s="709">
        <v>421440.43050000002</v>
      </c>
      <c r="M11" s="709">
        <v>0</v>
      </c>
      <c r="N11" s="709">
        <v>0</v>
      </c>
      <c r="O11" s="705"/>
    </row>
    <row r="12" spans="1:15">
      <c r="A12" s="354">
        <v>6</v>
      </c>
      <c r="B12" s="362" t="s">
        <v>568</v>
      </c>
      <c r="C12" s="432">
        <v>4757685.0155999996</v>
      </c>
      <c r="D12" s="705">
        <v>3193441.7859</v>
      </c>
      <c r="E12" s="705">
        <v>1420078.6497</v>
      </c>
      <c r="F12" s="709">
        <v>38840.06</v>
      </c>
      <c r="G12" s="709">
        <v>36417.94</v>
      </c>
      <c r="H12" s="705">
        <v>68906.58</v>
      </c>
      <c r="I12" s="705">
        <v>304644.26870000002</v>
      </c>
      <c r="J12" s="709">
        <v>63868.835700000003</v>
      </c>
      <c r="K12" s="709">
        <v>142007.86499999999</v>
      </c>
      <c r="L12" s="709">
        <v>11652.018</v>
      </c>
      <c r="M12" s="709">
        <v>18208.97</v>
      </c>
      <c r="N12" s="709">
        <v>68906.58</v>
      </c>
      <c r="O12" s="705"/>
    </row>
    <row r="13" spans="1:15">
      <c r="A13" s="354">
        <v>7</v>
      </c>
      <c r="B13" s="362" t="s">
        <v>569</v>
      </c>
      <c r="C13" s="432">
        <v>3685415.1724</v>
      </c>
      <c r="D13" s="705">
        <v>798985.19000000006</v>
      </c>
      <c r="E13" s="705">
        <v>0</v>
      </c>
      <c r="F13" s="709">
        <v>2847402.7623999999</v>
      </c>
      <c r="G13" s="709">
        <v>4820.5200000000004</v>
      </c>
      <c r="H13" s="705">
        <v>34206.699999999997</v>
      </c>
      <c r="I13" s="705">
        <v>906817.49249999993</v>
      </c>
      <c r="J13" s="709">
        <v>15979.703800000001</v>
      </c>
      <c r="K13" s="709">
        <v>0</v>
      </c>
      <c r="L13" s="709">
        <v>854220.82869999995</v>
      </c>
      <c r="M13" s="709">
        <v>2410.2600000000002</v>
      </c>
      <c r="N13" s="709">
        <v>34206.699999999997</v>
      </c>
      <c r="O13" s="705"/>
    </row>
    <row r="14" spans="1:15">
      <c r="A14" s="354">
        <v>8</v>
      </c>
      <c r="B14" s="362" t="s">
        <v>570</v>
      </c>
      <c r="C14" s="432">
        <v>6544634.9481000006</v>
      </c>
      <c r="D14" s="705">
        <v>5788405.3770000003</v>
      </c>
      <c r="E14" s="705">
        <v>212350.4369</v>
      </c>
      <c r="F14" s="709">
        <v>537604.84420000005</v>
      </c>
      <c r="G14" s="709">
        <v>3286.05</v>
      </c>
      <c r="H14" s="705">
        <v>2988.24</v>
      </c>
      <c r="I14" s="705">
        <v>302915.86939999997</v>
      </c>
      <c r="J14" s="709">
        <v>115768.1075</v>
      </c>
      <c r="K14" s="709">
        <v>21235.043700000002</v>
      </c>
      <c r="L14" s="709">
        <v>161281.45319999999</v>
      </c>
      <c r="M14" s="709">
        <v>1643.0250000000001</v>
      </c>
      <c r="N14" s="709">
        <v>2988.24</v>
      </c>
      <c r="O14" s="705"/>
    </row>
    <row r="15" spans="1:15">
      <c r="A15" s="354">
        <v>9</v>
      </c>
      <c r="B15" s="362" t="s">
        <v>571</v>
      </c>
      <c r="C15" s="432">
        <v>2359765.1743999999</v>
      </c>
      <c r="D15" s="705">
        <v>2201070.8944000001</v>
      </c>
      <c r="E15" s="705">
        <v>0</v>
      </c>
      <c r="F15" s="709">
        <v>155694.28</v>
      </c>
      <c r="G15" s="709">
        <v>0</v>
      </c>
      <c r="H15" s="705">
        <v>3000</v>
      </c>
      <c r="I15" s="705">
        <v>93729.7019</v>
      </c>
      <c r="J15" s="709">
        <v>44021.4179</v>
      </c>
      <c r="K15" s="709">
        <v>0</v>
      </c>
      <c r="L15" s="709">
        <v>46708.284</v>
      </c>
      <c r="M15" s="709">
        <v>0</v>
      </c>
      <c r="N15" s="709">
        <v>3000</v>
      </c>
      <c r="O15" s="705"/>
    </row>
    <row r="16" spans="1:15" ht="24">
      <c r="A16" s="354">
        <v>10</v>
      </c>
      <c r="B16" s="362" t="s">
        <v>572</v>
      </c>
      <c r="C16" s="432">
        <v>593534.81790000002</v>
      </c>
      <c r="D16" s="705">
        <v>376737.48</v>
      </c>
      <c r="E16" s="705">
        <v>216797.33790000001</v>
      </c>
      <c r="F16" s="709">
        <v>0</v>
      </c>
      <c r="G16" s="709">
        <v>0</v>
      </c>
      <c r="H16" s="705">
        <v>0</v>
      </c>
      <c r="I16" s="705">
        <v>29214.483400000001</v>
      </c>
      <c r="J16" s="709">
        <v>7534.7496000000001</v>
      </c>
      <c r="K16" s="709">
        <v>21679.733800000002</v>
      </c>
      <c r="L16" s="709">
        <v>0</v>
      </c>
      <c r="M16" s="709">
        <v>0</v>
      </c>
      <c r="N16" s="709">
        <v>0</v>
      </c>
      <c r="O16" s="705"/>
    </row>
    <row r="17" spans="1:15">
      <c r="A17" s="354">
        <v>11</v>
      </c>
      <c r="B17" s="362" t="s">
        <v>573</v>
      </c>
      <c r="C17" s="432">
        <v>4296394.5599999996</v>
      </c>
      <c r="D17" s="705">
        <v>21115.79</v>
      </c>
      <c r="E17" s="705">
        <v>4272897.4399999995</v>
      </c>
      <c r="F17" s="709">
        <v>2381.33</v>
      </c>
      <c r="G17" s="709">
        <v>0</v>
      </c>
      <c r="H17" s="705">
        <v>0</v>
      </c>
      <c r="I17" s="705">
        <v>428426.45879999996</v>
      </c>
      <c r="J17" s="709">
        <v>422.31580000000002</v>
      </c>
      <c r="K17" s="709">
        <v>427289.74400000001</v>
      </c>
      <c r="L17" s="709">
        <v>714.399</v>
      </c>
      <c r="M17" s="709">
        <v>0</v>
      </c>
      <c r="N17" s="709">
        <v>0</v>
      </c>
      <c r="O17" s="705"/>
    </row>
    <row r="18" spans="1:15">
      <c r="A18" s="354">
        <v>12</v>
      </c>
      <c r="B18" s="362" t="s">
        <v>574</v>
      </c>
      <c r="C18" s="432">
        <v>9950945.6027000006</v>
      </c>
      <c r="D18" s="705">
        <v>9764284.4726999998</v>
      </c>
      <c r="E18" s="705">
        <v>61957.99</v>
      </c>
      <c r="F18" s="709">
        <v>31400.23</v>
      </c>
      <c r="G18" s="709">
        <v>42468.51</v>
      </c>
      <c r="H18" s="705">
        <v>50834.400000000001</v>
      </c>
      <c r="I18" s="705">
        <v>282970.21250000002</v>
      </c>
      <c r="J18" s="709">
        <v>195285.68950000001</v>
      </c>
      <c r="K18" s="709">
        <v>6195.799</v>
      </c>
      <c r="L18" s="709">
        <v>9420.0689999999995</v>
      </c>
      <c r="M18" s="709">
        <v>21234.255000000001</v>
      </c>
      <c r="N18" s="709">
        <v>50834.400000000001</v>
      </c>
      <c r="O18" s="705"/>
    </row>
    <row r="19" spans="1:15">
      <c r="A19" s="354">
        <v>13</v>
      </c>
      <c r="B19" s="362" t="s">
        <v>575</v>
      </c>
      <c r="C19" s="432">
        <v>1812621.79</v>
      </c>
      <c r="D19" s="705">
        <v>1699169.44</v>
      </c>
      <c r="E19" s="705">
        <v>24241.200000000001</v>
      </c>
      <c r="F19" s="709">
        <v>11854.09</v>
      </c>
      <c r="G19" s="709">
        <v>5114.59</v>
      </c>
      <c r="H19" s="705">
        <v>72242.47</v>
      </c>
      <c r="I19" s="705">
        <v>114763.50080000001</v>
      </c>
      <c r="J19" s="709">
        <v>33983.388800000001</v>
      </c>
      <c r="K19" s="709">
        <v>2424.12</v>
      </c>
      <c r="L19" s="709">
        <v>3556.2269999999999</v>
      </c>
      <c r="M19" s="709">
        <v>2557.2950000000001</v>
      </c>
      <c r="N19" s="709">
        <v>72242.47</v>
      </c>
      <c r="O19" s="705"/>
    </row>
    <row r="20" spans="1:15">
      <c r="A20" s="354">
        <v>14</v>
      </c>
      <c r="B20" s="362" t="s">
        <v>576</v>
      </c>
      <c r="C20" s="432">
        <v>47894113.824199997</v>
      </c>
      <c r="D20" s="705">
        <v>24955951.140799999</v>
      </c>
      <c r="E20" s="705">
        <v>6848655.6639</v>
      </c>
      <c r="F20" s="709">
        <v>14953582.909499999</v>
      </c>
      <c r="G20" s="709">
        <v>743.03</v>
      </c>
      <c r="H20" s="705">
        <v>1135181.08</v>
      </c>
      <c r="I20" s="705">
        <v>6805612.0570999999</v>
      </c>
      <c r="J20" s="709">
        <v>499119.02279999998</v>
      </c>
      <c r="K20" s="709">
        <v>684865.56640000001</v>
      </c>
      <c r="L20" s="709">
        <v>4486074.8728999998</v>
      </c>
      <c r="M20" s="709">
        <v>371.51499999999999</v>
      </c>
      <c r="N20" s="709">
        <v>1135181.08</v>
      </c>
      <c r="O20" s="705"/>
    </row>
    <row r="21" spans="1:15">
      <c r="A21" s="354">
        <v>15</v>
      </c>
      <c r="B21" s="362" t="s">
        <v>577</v>
      </c>
      <c r="C21" s="432">
        <v>12342502.419199999</v>
      </c>
      <c r="D21" s="705">
        <v>2210826.0932</v>
      </c>
      <c r="E21" s="705">
        <v>2030974.416</v>
      </c>
      <c r="F21" s="709">
        <v>8100701.9100000001</v>
      </c>
      <c r="G21" s="709">
        <v>0</v>
      </c>
      <c r="H21" s="705">
        <v>0</v>
      </c>
      <c r="I21" s="705">
        <v>2677524.5364000006</v>
      </c>
      <c r="J21" s="709">
        <v>44216.521800000002</v>
      </c>
      <c r="K21" s="709">
        <v>203097.44160000002</v>
      </c>
      <c r="L21" s="709">
        <v>2430210.5730000003</v>
      </c>
      <c r="M21" s="709">
        <v>0</v>
      </c>
      <c r="N21" s="709">
        <v>0</v>
      </c>
      <c r="O21" s="705"/>
    </row>
    <row r="22" spans="1:15">
      <c r="A22" s="354">
        <v>16</v>
      </c>
      <c r="B22" s="362" t="s">
        <v>578</v>
      </c>
      <c r="C22" s="432">
        <v>11510.16</v>
      </c>
      <c r="D22" s="705">
        <v>11510.16</v>
      </c>
      <c r="E22" s="705">
        <v>0</v>
      </c>
      <c r="F22" s="709">
        <v>0</v>
      </c>
      <c r="G22" s="709">
        <v>0</v>
      </c>
      <c r="H22" s="705">
        <v>0</v>
      </c>
      <c r="I22" s="705">
        <v>230.20320000000001</v>
      </c>
      <c r="J22" s="709">
        <v>230.20320000000001</v>
      </c>
      <c r="K22" s="709">
        <v>0</v>
      </c>
      <c r="L22" s="709">
        <v>0</v>
      </c>
      <c r="M22" s="709">
        <v>0</v>
      </c>
      <c r="N22" s="709">
        <v>0</v>
      </c>
      <c r="O22" s="705"/>
    </row>
    <row r="23" spans="1:15">
      <c r="A23" s="354">
        <v>17</v>
      </c>
      <c r="B23" s="362" t="s">
        <v>579</v>
      </c>
      <c r="C23" s="432">
        <v>17134240.724100001</v>
      </c>
      <c r="D23" s="705">
        <v>11352144.59</v>
      </c>
      <c r="E23" s="705">
        <v>4646400</v>
      </c>
      <c r="F23" s="709">
        <v>1135696.1340999999</v>
      </c>
      <c r="G23" s="709">
        <v>0</v>
      </c>
      <c r="H23" s="705">
        <v>0</v>
      </c>
      <c r="I23" s="705">
        <v>1032391.732</v>
      </c>
      <c r="J23" s="709">
        <v>227042.89180000001</v>
      </c>
      <c r="K23" s="709">
        <v>464640</v>
      </c>
      <c r="L23" s="709">
        <v>340708.84019999998</v>
      </c>
      <c r="M23" s="709">
        <v>0</v>
      </c>
      <c r="N23" s="709">
        <v>0</v>
      </c>
      <c r="O23" s="705"/>
    </row>
    <row r="24" spans="1:15">
      <c r="A24" s="354">
        <v>18</v>
      </c>
      <c r="B24" s="362" t="s">
        <v>580</v>
      </c>
      <c r="C24" s="432">
        <v>33029393.524599995</v>
      </c>
      <c r="D24" s="705">
        <v>33028065.054599997</v>
      </c>
      <c r="E24" s="705">
        <v>0</v>
      </c>
      <c r="F24" s="709">
        <v>389.99</v>
      </c>
      <c r="G24" s="709">
        <v>938.48</v>
      </c>
      <c r="H24" s="705">
        <v>0</v>
      </c>
      <c r="I24" s="705">
        <v>661147.53810000001</v>
      </c>
      <c r="J24" s="709">
        <v>660561.30110000004</v>
      </c>
      <c r="K24" s="709">
        <v>0</v>
      </c>
      <c r="L24" s="709">
        <v>116.997</v>
      </c>
      <c r="M24" s="709">
        <v>469.24</v>
      </c>
      <c r="N24" s="709">
        <v>0</v>
      </c>
      <c r="O24" s="705"/>
    </row>
    <row r="25" spans="1:15">
      <c r="A25" s="354">
        <v>19</v>
      </c>
      <c r="B25" s="362" t="s">
        <v>581</v>
      </c>
      <c r="C25" s="432">
        <v>8664179.4066000003</v>
      </c>
      <c r="D25" s="705">
        <v>8661179.9166000001</v>
      </c>
      <c r="E25" s="705">
        <v>0</v>
      </c>
      <c r="F25" s="709">
        <v>2999.49</v>
      </c>
      <c r="G25" s="709">
        <v>0</v>
      </c>
      <c r="H25" s="705">
        <v>0</v>
      </c>
      <c r="I25" s="705">
        <v>174123.44529999999</v>
      </c>
      <c r="J25" s="709">
        <v>173223.59829999998</v>
      </c>
      <c r="K25" s="709">
        <v>0</v>
      </c>
      <c r="L25" s="709">
        <v>899.84699999999998</v>
      </c>
      <c r="M25" s="709">
        <v>0</v>
      </c>
      <c r="N25" s="709">
        <v>0</v>
      </c>
      <c r="O25" s="705"/>
    </row>
    <row r="26" spans="1:15">
      <c r="A26" s="354">
        <v>20</v>
      </c>
      <c r="B26" s="362" t="s">
        <v>582</v>
      </c>
      <c r="C26" s="432">
        <v>1206763.8799999999</v>
      </c>
      <c r="D26" s="705">
        <v>1161634.5900000001</v>
      </c>
      <c r="E26" s="705">
        <v>6780.23</v>
      </c>
      <c r="F26" s="709">
        <v>18251.72</v>
      </c>
      <c r="G26" s="709">
        <v>17650.2</v>
      </c>
      <c r="H26" s="705">
        <v>2447.14</v>
      </c>
      <c r="I26" s="705">
        <v>40658.470800000003</v>
      </c>
      <c r="J26" s="709">
        <v>23232.691800000001</v>
      </c>
      <c r="K26" s="709">
        <v>678.02300000000002</v>
      </c>
      <c r="L26" s="709">
        <v>5475.5159999999996</v>
      </c>
      <c r="M26" s="709">
        <v>8825.1</v>
      </c>
      <c r="N26" s="709">
        <v>2447.14</v>
      </c>
      <c r="O26" s="705"/>
    </row>
    <row r="27" spans="1:15">
      <c r="A27" s="354">
        <v>21</v>
      </c>
      <c r="B27" s="362" t="s">
        <v>583</v>
      </c>
      <c r="C27" s="432">
        <v>279030.84999999998</v>
      </c>
      <c r="D27" s="705">
        <v>278369.71999999997</v>
      </c>
      <c r="E27" s="705">
        <v>0</v>
      </c>
      <c r="F27" s="709">
        <v>0</v>
      </c>
      <c r="G27" s="709">
        <v>0</v>
      </c>
      <c r="H27" s="705">
        <v>661.13</v>
      </c>
      <c r="I27" s="705">
        <v>6228.5244000000002</v>
      </c>
      <c r="J27" s="709">
        <v>5567.3944000000001</v>
      </c>
      <c r="K27" s="709">
        <v>0</v>
      </c>
      <c r="L27" s="709">
        <v>0</v>
      </c>
      <c r="M27" s="709">
        <v>0</v>
      </c>
      <c r="N27" s="709">
        <v>661.13</v>
      </c>
      <c r="O27" s="705"/>
    </row>
    <row r="28" spans="1:15">
      <c r="A28" s="354">
        <v>22</v>
      </c>
      <c r="B28" s="362" t="s">
        <v>584</v>
      </c>
      <c r="C28" s="432">
        <v>272425.43999999994</v>
      </c>
      <c r="D28" s="705">
        <v>263686.90999999997</v>
      </c>
      <c r="E28" s="705">
        <v>1804.1</v>
      </c>
      <c r="F28" s="709">
        <v>3060.6</v>
      </c>
      <c r="G28" s="709">
        <v>1000</v>
      </c>
      <c r="H28" s="705">
        <v>2873.83</v>
      </c>
      <c r="I28" s="705">
        <v>9746.1581999999999</v>
      </c>
      <c r="J28" s="709">
        <v>5273.7381999999998</v>
      </c>
      <c r="K28" s="709">
        <v>180.41</v>
      </c>
      <c r="L28" s="709">
        <v>918.18</v>
      </c>
      <c r="M28" s="709">
        <v>500</v>
      </c>
      <c r="N28" s="709">
        <v>2873.83</v>
      </c>
      <c r="O28" s="705"/>
    </row>
    <row r="29" spans="1:15">
      <c r="A29" s="354">
        <v>23</v>
      </c>
      <c r="B29" s="362" t="s">
        <v>585</v>
      </c>
      <c r="C29" s="432">
        <v>22121938.038900003</v>
      </c>
      <c r="D29" s="705">
        <v>17166901.7249</v>
      </c>
      <c r="E29" s="705">
        <v>1185012.2369000001</v>
      </c>
      <c r="F29" s="709">
        <v>3720719.8478000001</v>
      </c>
      <c r="G29" s="709">
        <v>18165.61</v>
      </c>
      <c r="H29" s="705">
        <v>31138.619299999998</v>
      </c>
      <c r="I29" s="705">
        <v>1618276.6366999999</v>
      </c>
      <c r="J29" s="709">
        <v>343338.03450000001</v>
      </c>
      <c r="K29" s="709">
        <v>118501.2236</v>
      </c>
      <c r="L29" s="709">
        <v>1116215.9543000001</v>
      </c>
      <c r="M29" s="709">
        <v>9082.8050000000003</v>
      </c>
      <c r="N29" s="709">
        <v>31138.619299999998</v>
      </c>
      <c r="O29" s="705"/>
    </row>
    <row r="30" spans="1:15">
      <c r="A30" s="354">
        <v>24</v>
      </c>
      <c r="B30" s="362" t="s">
        <v>586</v>
      </c>
      <c r="C30" s="432">
        <v>3270636.6099</v>
      </c>
      <c r="D30" s="705">
        <v>2790880.6099</v>
      </c>
      <c r="E30" s="705">
        <v>0</v>
      </c>
      <c r="F30" s="709">
        <v>479756</v>
      </c>
      <c r="G30" s="709">
        <v>0</v>
      </c>
      <c r="H30" s="705">
        <v>0</v>
      </c>
      <c r="I30" s="705">
        <v>199744.41219999999</v>
      </c>
      <c r="J30" s="709">
        <v>55817.612199999996</v>
      </c>
      <c r="K30" s="709">
        <v>0</v>
      </c>
      <c r="L30" s="709">
        <v>143926.79999999999</v>
      </c>
      <c r="M30" s="709">
        <v>0</v>
      </c>
      <c r="N30" s="709">
        <v>0</v>
      </c>
      <c r="O30" s="705"/>
    </row>
    <row r="31" spans="1:15">
      <c r="A31" s="354">
        <v>25</v>
      </c>
      <c r="B31" s="362" t="s">
        <v>587</v>
      </c>
      <c r="C31" s="432">
        <v>11959080.505799998</v>
      </c>
      <c r="D31" s="705">
        <v>3742174.9539999994</v>
      </c>
      <c r="E31" s="705">
        <v>8036496.4111000001</v>
      </c>
      <c r="F31" s="709">
        <v>64097.84</v>
      </c>
      <c r="G31" s="709">
        <v>43848.43</v>
      </c>
      <c r="H31" s="705">
        <v>72462.870699999999</v>
      </c>
      <c r="I31" s="705">
        <v>992109.58929999988</v>
      </c>
      <c r="J31" s="709">
        <v>74843.501099999994</v>
      </c>
      <c r="K31" s="709">
        <v>803649.65049999999</v>
      </c>
      <c r="L31" s="709">
        <v>19229.351999999999</v>
      </c>
      <c r="M31" s="709">
        <v>21924.215</v>
      </c>
      <c r="N31" s="709">
        <v>72462.870699999999</v>
      </c>
      <c r="O31" s="705"/>
    </row>
    <row r="32" spans="1:15">
      <c r="A32" s="354">
        <v>26</v>
      </c>
      <c r="B32" s="362" t="s">
        <v>689</v>
      </c>
      <c r="C32" s="432">
        <v>18878.771700000001</v>
      </c>
      <c r="D32" s="705">
        <v>16036.1</v>
      </c>
      <c r="E32" s="705">
        <v>2840.2824000000001</v>
      </c>
      <c r="F32" s="709"/>
      <c r="G32" s="709"/>
      <c r="H32" s="705">
        <v>2.3893</v>
      </c>
      <c r="I32" s="705">
        <v>607.12819999999999</v>
      </c>
      <c r="J32" s="709">
        <v>320.72000000000003</v>
      </c>
      <c r="K32" s="709">
        <v>284.01889999999997</v>
      </c>
      <c r="L32" s="709"/>
      <c r="M32" s="709"/>
      <c r="N32" s="709">
        <v>2.3893</v>
      </c>
      <c r="O32" s="705"/>
    </row>
    <row r="33" spans="1:15" s="668" customFormat="1">
      <c r="A33" s="665">
        <v>27</v>
      </c>
      <c r="B33" s="394" t="s">
        <v>69</v>
      </c>
      <c r="C33" s="420">
        <v>306516388.93830001</v>
      </c>
      <c r="D33" s="420">
        <v>237549412.22549999</v>
      </c>
      <c r="E33" s="420">
        <v>30040311.2597</v>
      </c>
      <c r="F33" s="420">
        <v>37124618.833800003</v>
      </c>
      <c r="G33" s="420">
        <v>220601.96</v>
      </c>
      <c r="H33" s="420">
        <v>1581444.6592999999</v>
      </c>
      <c r="I33" s="420">
        <v>20584152.141399998</v>
      </c>
      <c r="J33" s="420">
        <v>4750989.4064999996</v>
      </c>
      <c r="K33" s="420">
        <v>3004031.1963</v>
      </c>
      <c r="L33" s="420">
        <v>11137385.669299999</v>
      </c>
      <c r="M33" s="420">
        <v>110301.21</v>
      </c>
      <c r="N33" s="420">
        <v>1581444.6592999999</v>
      </c>
      <c r="O33" s="420"/>
    </row>
    <row r="34" spans="1:15">
      <c r="A34" s="363"/>
      <c r="B34" s="363"/>
      <c r="C34" s="363"/>
      <c r="D34" s="363"/>
      <c r="E34" s="363"/>
      <c r="H34" s="363"/>
      <c r="I34" s="363"/>
      <c r="O34" s="363"/>
    </row>
    <row r="35" spans="1:15">
      <c r="A35" s="363"/>
      <c r="B35" s="363"/>
      <c r="C35" s="363"/>
      <c r="D35" s="363"/>
      <c r="E35" s="363"/>
      <c r="H35" s="363"/>
      <c r="I35" s="363"/>
      <c r="O35" s="363"/>
    </row>
    <row r="36" spans="1:15">
      <c r="A36" s="363"/>
      <c r="B36" s="363"/>
      <c r="C36" s="363"/>
      <c r="D36" s="363"/>
      <c r="E36" s="363"/>
      <c r="H36" s="363"/>
      <c r="I36" s="363"/>
      <c r="O36" s="363"/>
    </row>
    <row r="37" spans="1:15">
      <c r="A37" s="363"/>
      <c r="B37" s="363"/>
      <c r="C37" s="363"/>
      <c r="D37" s="363"/>
      <c r="E37" s="363"/>
      <c r="H37" s="363"/>
      <c r="I37" s="363"/>
      <c r="O37" s="363"/>
    </row>
    <row r="38" spans="1:15">
      <c r="A38" s="363"/>
      <c r="B38" s="363"/>
      <c r="C38" s="363"/>
      <c r="D38" s="363"/>
      <c r="E38" s="363"/>
      <c r="H38" s="363"/>
      <c r="I38" s="363"/>
      <c r="O38" s="363"/>
    </row>
    <row r="39" spans="1:15">
      <c r="A39" s="366"/>
      <c r="B39" s="366"/>
      <c r="C39" s="366"/>
      <c r="D39" s="363"/>
      <c r="E39" s="363"/>
      <c r="H39" s="363"/>
      <c r="I39" s="363"/>
      <c r="O39" s="363"/>
    </row>
    <row r="40" spans="1:15">
      <c r="A40" s="366"/>
      <c r="B40" s="366"/>
      <c r="C40" s="366"/>
      <c r="D40" s="363"/>
      <c r="E40" s="363"/>
      <c r="H40" s="363"/>
      <c r="I40" s="363"/>
      <c r="O40" s="363"/>
    </row>
    <row r="41" spans="1:15">
      <c r="A41" s="363"/>
      <c r="B41" s="367"/>
      <c r="C41" s="367"/>
      <c r="D41" s="363"/>
      <c r="E41" s="363"/>
      <c r="H41" s="363"/>
      <c r="I41" s="363"/>
      <c r="O41" s="363"/>
    </row>
    <row r="42" spans="1:15">
      <c r="A42" s="363"/>
      <c r="B42" s="367"/>
      <c r="C42" s="367"/>
      <c r="D42" s="363"/>
      <c r="E42" s="363"/>
      <c r="H42" s="363"/>
      <c r="I42" s="363"/>
      <c r="O42" s="363"/>
    </row>
    <row r="43" spans="1:15">
      <c r="A43" s="363"/>
      <c r="B43" s="367"/>
      <c r="C43" s="367"/>
      <c r="D43" s="363"/>
      <c r="E43" s="363"/>
      <c r="H43" s="363"/>
      <c r="I43" s="363"/>
      <c r="O43" s="363"/>
    </row>
    <row r="44" spans="1:15">
      <c r="A44" s="363"/>
      <c r="B44" s="363"/>
      <c r="C44" s="363"/>
      <c r="D44" s="363"/>
      <c r="E44" s="363"/>
      <c r="H44" s="363"/>
      <c r="I44" s="363"/>
      <c r="O44" s="36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80" zoomScaleNormal="80" workbookViewId="0">
      <selection activeCell="C6" sqref="C6:K11"/>
    </sheetView>
  </sheetViews>
  <sheetFormatPr defaultColWidth="8.81640625" defaultRowHeight="12"/>
  <cols>
    <col min="1" max="1" width="11.81640625" style="396" bestFit="1" customWidth="1"/>
    <col min="2" max="2" width="81.36328125" style="396" customWidth="1"/>
    <col min="3" max="11" width="14.54296875" style="396" customWidth="1"/>
    <col min="12" max="16384" width="8.81640625" style="396"/>
  </cols>
  <sheetData>
    <row r="1" spans="1:11" s="340" customFormat="1" ht="13">
      <c r="A1" s="339" t="s">
        <v>189</v>
      </c>
      <c r="B1" s="296" t="str">
        <f>Info!C2</f>
        <v>სს " პაშა ბანკი საქართველო"</v>
      </c>
    </row>
    <row r="2" spans="1:11" s="340" customFormat="1">
      <c r="A2" s="341" t="s">
        <v>190</v>
      </c>
      <c r="B2" s="704">
        <f>'1. key ratios'!B2</f>
        <v>44561</v>
      </c>
    </row>
    <row r="3" spans="1:11" s="340" customFormat="1">
      <c r="A3" s="342" t="s">
        <v>690</v>
      </c>
    </row>
    <row r="4" spans="1:11">
      <c r="C4" s="397" t="s">
        <v>540</v>
      </c>
      <c r="D4" s="397" t="s">
        <v>541</v>
      </c>
      <c r="E4" s="397" t="s">
        <v>542</v>
      </c>
      <c r="F4" s="397" t="s">
        <v>543</v>
      </c>
      <c r="G4" s="397" t="s">
        <v>544</v>
      </c>
      <c r="H4" s="397" t="s">
        <v>545</v>
      </c>
      <c r="I4" s="397" t="s">
        <v>546</v>
      </c>
      <c r="J4" s="397" t="s">
        <v>547</v>
      </c>
      <c r="K4" s="397" t="s">
        <v>548</v>
      </c>
    </row>
    <row r="5" spans="1:11" ht="109.25" customHeight="1">
      <c r="A5" s="838" t="s">
        <v>691</v>
      </c>
      <c r="B5" s="839"/>
      <c r="C5" s="344" t="s">
        <v>692</v>
      </c>
      <c r="D5" s="344" t="s">
        <v>678</v>
      </c>
      <c r="E5" s="344" t="s">
        <v>679</v>
      </c>
      <c r="F5" s="344" t="s">
        <v>693</v>
      </c>
      <c r="G5" s="344" t="s">
        <v>694</v>
      </c>
      <c r="H5" s="344" t="s">
        <v>695</v>
      </c>
      <c r="I5" s="344" t="s">
        <v>696</v>
      </c>
      <c r="J5" s="344" t="s">
        <v>697</v>
      </c>
      <c r="K5" s="344" t="s">
        <v>698</v>
      </c>
    </row>
    <row r="6" spans="1:11">
      <c r="A6" s="354">
        <v>1</v>
      </c>
      <c r="B6" s="354" t="s">
        <v>699</v>
      </c>
      <c r="C6" s="705">
        <v>1263663.1640000001</v>
      </c>
      <c r="D6" s="705"/>
      <c r="E6" s="705"/>
      <c r="F6" s="705"/>
      <c r="G6" s="705">
        <v>218919346.3186</v>
      </c>
      <c r="H6" s="705"/>
      <c r="I6" s="705">
        <v>34346602.140299998</v>
      </c>
      <c r="J6" s="705">
        <v>1746917.0815999999</v>
      </c>
      <c r="K6" s="705">
        <v>50239860.233499996</v>
      </c>
    </row>
    <row r="7" spans="1:11">
      <c r="A7" s="354">
        <v>2</v>
      </c>
      <c r="B7" s="355" t="s">
        <v>700</v>
      </c>
      <c r="C7" s="705"/>
      <c r="D7" s="705"/>
      <c r="E7" s="705"/>
      <c r="F7" s="705"/>
      <c r="G7" s="705">
        <v>3500000</v>
      </c>
      <c r="H7" s="705"/>
      <c r="I7" s="705">
        <v>14000000</v>
      </c>
      <c r="J7" s="705"/>
      <c r="K7" s="705">
        <v>18648096.048099998</v>
      </c>
    </row>
    <row r="8" spans="1:11">
      <c r="A8" s="354">
        <v>3</v>
      </c>
      <c r="B8" s="355" t="s">
        <v>650</v>
      </c>
      <c r="C8" s="705">
        <v>3922610.906</v>
      </c>
      <c r="D8" s="705">
        <v>0</v>
      </c>
      <c r="E8" s="705">
        <v>19359355.922899999</v>
      </c>
      <c r="F8" s="705">
        <v>0</v>
      </c>
      <c r="G8" s="705">
        <v>5518453.1486</v>
      </c>
      <c r="H8" s="705">
        <v>0</v>
      </c>
      <c r="I8" s="705">
        <v>1830514.3315000001</v>
      </c>
      <c r="J8" s="705">
        <v>265904.57400000002</v>
      </c>
      <c r="K8" s="705">
        <v>21295684.089299999</v>
      </c>
    </row>
    <row r="9" spans="1:11">
      <c r="A9" s="354">
        <v>4</v>
      </c>
      <c r="B9" s="378" t="s">
        <v>701</v>
      </c>
      <c r="C9" s="705"/>
      <c r="D9" s="705"/>
      <c r="E9" s="705"/>
      <c r="F9" s="705"/>
      <c r="G9" s="705">
        <v>35683488.696400002</v>
      </c>
      <c r="H9" s="705"/>
      <c r="I9" s="705">
        <v>1201968.202</v>
      </c>
      <c r="J9" s="705">
        <v>1109462.3452000001</v>
      </c>
      <c r="K9" s="705">
        <v>931746.20929999999</v>
      </c>
    </row>
    <row r="10" spans="1:11">
      <c r="A10" s="354">
        <v>5</v>
      </c>
      <c r="B10" s="398" t="s">
        <v>702</v>
      </c>
      <c r="C10" s="705"/>
      <c r="D10" s="705"/>
      <c r="E10" s="705"/>
      <c r="F10" s="705"/>
      <c r="G10" s="705"/>
      <c r="H10" s="705"/>
      <c r="I10" s="705"/>
      <c r="J10" s="705"/>
      <c r="K10" s="705"/>
    </row>
    <row r="11" spans="1:11">
      <c r="A11" s="354">
        <v>6</v>
      </c>
      <c r="B11" s="398" t="s">
        <v>703</v>
      </c>
      <c r="C11" s="705"/>
      <c r="D11" s="705"/>
      <c r="E11" s="705"/>
      <c r="F11" s="705"/>
      <c r="G11" s="705">
        <v>1624519.6849</v>
      </c>
      <c r="H11" s="705">
        <v>0</v>
      </c>
      <c r="I11" s="705">
        <v>0</v>
      </c>
      <c r="J11" s="705">
        <v>191062.31510000001</v>
      </c>
      <c r="K11" s="705">
        <v>35528.44</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80" zoomScaleNormal="80" workbookViewId="0">
      <selection activeCell="C7" sqref="C7:S20"/>
    </sheetView>
  </sheetViews>
  <sheetFormatPr defaultRowHeight="14.5"/>
  <cols>
    <col min="1" max="1" width="10" bestFit="1" customWidth="1"/>
    <col min="2" max="2" width="55.6328125" customWidth="1"/>
    <col min="3" max="3" width="10.6328125" bestFit="1" customWidth="1"/>
    <col min="4" max="4" width="13.1796875" bestFit="1" customWidth="1"/>
    <col min="5" max="5" width="12.1796875" bestFit="1" customWidth="1"/>
    <col min="6" max="6" width="16.08984375" bestFit="1" customWidth="1"/>
    <col min="7" max="7" width="10.90625" customWidth="1"/>
    <col min="8" max="8" width="7.453125" bestFit="1" customWidth="1"/>
    <col min="9" max="9" width="10.6328125" bestFit="1" customWidth="1"/>
    <col min="10" max="10" width="13.1796875" bestFit="1" customWidth="1"/>
    <col min="11" max="11" width="12.1796875" bestFit="1" customWidth="1"/>
    <col min="12" max="12" width="16.08984375" bestFit="1" customWidth="1"/>
    <col min="13" max="13" width="8" customWidth="1"/>
    <col min="14" max="14" width="7.453125" bestFit="1" customWidth="1"/>
    <col min="15" max="15" width="14.6328125" customWidth="1"/>
    <col min="16" max="19" width="16.81640625" customWidth="1"/>
  </cols>
  <sheetData>
    <row r="1" spans="1:19">
      <c r="A1" s="339" t="s">
        <v>189</v>
      </c>
      <c r="B1" s="296" t="str">
        <f>Info!C2</f>
        <v>სს " პაშა ბანკი საქართველო"</v>
      </c>
    </row>
    <row r="2" spans="1:19">
      <c r="A2" s="341" t="s">
        <v>190</v>
      </c>
      <c r="B2" s="704">
        <f>'1. key ratios'!B2</f>
        <v>44561</v>
      </c>
    </row>
    <row r="3" spans="1:19">
      <c r="A3" s="342" t="s">
        <v>717</v>
      </c>
      <c r="B3" s="340"/>
    </row>
    <row r="4" spans="1:19">
      <c r="A4" s="342"/>
      <c r="B4" s="340"/>
    </row>
    <row r="5" spans="1:19" ht="24" customHeight="1">
      <c r="A5" s="840" t="s">
        <v>732</v>
      </c>
      <c r="B5" s="840"/>
      <c r="C5" s="842" t="s">
        <v>653</v>
      </c>
      <c r="D5" s="842"/>
      <c r="E5" s="842"/>
      <c r="F5" s="842"/>
      <c r="G5" s="842"/>
      <c r="H5" s="842"/>
      <c r="I5" s="842" t="s">
        <v>738</v>
      </c>
      <c r="J5" s="842"/>
      <c r="K5" s="842"/>
      <c r="L5" s="842"/>
      <c r="M5" s="842"/>
      <c r="N5" s="842"/>
      <c r="O5" s="841" t="s">
        <v>730</v>
      </c>
      <c r="P5" s="841" t="s">
        <v>735</v>
      </c>
      <c r="Q5" s="841" t="s">
        <v>734</v>
      </c>
      <c r="R5" s="841" t="s">
        <v>737</v>
      </c>
      <c r="S5" s="841" t="s">
        <v>731</v>
      </c>
    </row>
    <row r="6" spans="1:19" ht="36" customHeight="1">
      <c r="A6" s="840"/>
      <c r="B6" s="840"/>
      <c r="C6" s="418"/>
      <c r="D6" s="392" t="s">
        <v>684</v>
      </c>
      <c r="E6" s="392" t="s">
        <v>685</v>
      </c>
      <c r="F6" s="392" t="s">
        <v>686</v>
      </c>
      <c r="G6" s="392" t="s">
        <v>687</v>
      </c>
      <c r="H6" s="392" t="s">
        <v>688</v>
      </c>
      <c r="I6" s="418"/>
      <c r="J6" s="392" t="s">
        <v>684</v>
      </c>
      <c r="K6" s="392" t="s">
        <v>685</v>
      </c>
      <c r="L6" s="392" t="s">
        <v>686</v>
      </c>
      <c r="M6" s="392" t="s">
        <v>687</v>
      </c>
      <c r="N6" s="392" t="s">
        <v>688</v>
      </c>
      <c r="O6" s="841"/>
      <c r="P6" s="841"/>
      <c r="Q6" s="841"/>
      <c r="R6" s="841"/>
      <c r="S6" s="841"/>
    </row>
    <row r="7" spans="1:19">
      <c r="A7" s="410">
        <v>1</v>
      </c>
      <c r="B7" s="411" t="s">
        <v>718</v>
      </c>
      <c r="C7" s="710"/>
      <c r="D7" s="710"/>
      <c r="E7" s="710"/>
      <c r="F7" s="710"/>
      <c r="G7" s="710"/>
      <c r="H7" s="710"/>
      <c r="I7" s="710"/>
      <c r="J7" s="710"/>
      <c r="K7" s="710"/>
      <c r="L7" s="710"/>
      <c r="M7" s="710"/>
      <c r="N7" s="710"/>
      <c r="O7" s="710"/>
      <c r="P7" s="710"/>
      <c r="Q7" s="710"/>
      <c r="R7" s="710"/>
      <c r="S7" s="710"/>
    </row>
    <row r="8" spans="1:19">
      <c r="A8" s="410">
        <v>2</v>
      </c>
      <c r="B8" s="412" t="s">
        <v>719</v>
      </c>
      <c r="C8" s="710">
        <v>14764686.624</v>
      </c>
      <c r="D8" s="710">
        <v>13979988.563999999</v>
      </c>
      <c r="E8" s="710">
        <v>186938.42</v>
      </c>
      <c r="F8" s="710">
        <v>161589.12</v>
      </c>
      <c r="G8" s="710">
        <v>114929.14</v>
      </c>
      <c r="H8" s="710">
        <v>321241.38</v>
      </c>
      <c r="I8" s="710">
        <v>725476.65090000001</v>
      </c>
      <c r="J8" s="710">
        <v>279600.00089999998</v>
      </c>
      <c r="K8" s="710">
        <v>18693.88</v>
      </c>
      <c r="L8" s="710">
        <v>48476.74</v>
      </c>
      <c r="M8" s="710">
        <v>57464.65</v>
      </c>
      <c r="N8" s="710">
        <v>321241.38</v>
      </c>
      <c r="O8" s="710">
        <v>1835</v>
      </c>
      <c r="P8" s="711">
        <v>0.1545</v>
      </c>
      <c r="Q8" s="711">
        <v>0.17030000000000001</v>
      </c>
      <c r="R8" s="711">
        <v>0.15959999999999999</v>
      </c>
      <c r="S8" s="710">
        <v>37.270200000000003</v>
      </c>
    </row>
    <row r="9" spans="1:19">
      <c r="A9" s="410">
        <v>3</v>
      </c>
      <c r="B9" s="412" t="s">
        <v>720</v>
      </c>
      <c r="C9" s="710"/>
      <c r="D9" s="710"/>
      <c r="E9" s="710"/>
      <c r="F9" s="710"/>
      <c r="G9" s="710"/>
      <c r="H9" s="710"/>
      <c r="I9" s="710"/>
      <c r="J9" s="710"/>
      <c r="K9" s="710"/>
      <c r="L9" s="710"/>
      <c r="M9" s="710"/>
      <c r="N9" s="710"/>
      <c r="O9" s="710">
        <v>0</v>
      </c>
      <c r="P9" s="711"/>
      <c r="Q9" s="711"/>
      <c r="R9" s="711"/>
      <c r="S9" s="710"/>
    </row>
    <row r="10" spans="1:19">
      <c r="A10" s="410">
        <v>4</v>
      </c>
      <c r="B10" s="412" t="s">
        <v>721</v>
      </c>
      <c r="C10" s="710"/>
      <c r="D10" s="710"/>
      <c r="E10" s="710"/>
      <c r="F10" s="710"/>
      <c r="G10" s="710"/>
      <c r="H10" s="710"/>
      <c r="I10" s="710"/>
      <c r="J10" s="710"/>
      <c r="K10" s="710"/>
      <c r="L10" s="710"/>
      <c r="M10" s="710"/>
      <c r="N10" s="710"/>
      <c r="O10" s="710">
        <v>0</v>
      </c>
      <c r="P10" s="711"/>
      <c r="Q10" s="711"/>
      <c r="R10" s="711"/>
      <c r="S10" s="710"/>
    </row>
    <row r="11" spans="1:19">
      <c r="A11" s="410">
        <v>5</v>
      </c>
      <c r="B11" s="412" t="s">
        <v>722</v>
      </c>
      <c r="C11" s="710">
        <v>27173.261699999999</v>
      </c>
      <c r="D11" s="710">
        <v>23397.25</v>
      </c>
      <c r="E11" s="710">
        <v>3437.0823999999998</v>
      </c>
      <c r="F11" s="710">
        <v>57.8</v>
      </c>
      <c r="G11" s="710">
        <v>67.08</v>
      </c>
      <c r="H11" s="710">
        <v>214.04929999999999</v>
      </c>
      <c r="I11" s="710">
        <v>1076.5981999999999</v>
      </c>
      <c r="J11" s="710">
        <v>467.97</v>
      </c>
      <c r="K11" s="710">
        <v>343.69889999999998</v>
      </c>
      <c r="L11" s="710">
        <v>17.34</v>
      </c>
      <c r="M11" s="710">
        <v>33.54</v>
      </c>
      <c r="N11" s="710">
        <v>214.04929999999999</v>
      </c>
      <c r="O11" s="710">
        <v>44</v>
      </c>
      <c r="P11" s="711">
        <v>0.1358</v>
      </c>
      <c r="Q11" s="711">
        <v>0.15</v>
      </c>
      <c r="R11" s="711">
        <v>0.15</v>
      </c>
      <c r="S11" s="710">
        <v>6.4859</v>
      </c>
    </row>
    <row r="12" spans="1:19">
      <c r="A12" s="410">
        <v>6</v>
      </c>
      <c r="B12" s="412" t="s">
        <v>723</v>
      </c>
      <c r="C12" s="710">
        <v>10644112.789999999</v>
      </c>
      <c r="D12" s="710">
        <v>10155605</v>
      </c>
      <c r="E12" s="710">
        <v>154859.54999999999</v>
      </c>
      <c r="F12" s="710">
        <v>98676.67</v>
      </c>
      <c r="G12" s="710">
        <v>105605.74</v>
      </c>
      <c r="H12" s="710">
        <v>129365.23</v>
      </c>
      <c r="I12" s="710">
        <v>430370.3</v>
      </c>
      <c r="J12" s="710">
        <v>203113.02</v>
      </c>
      <c r="K12" s="710">
        <v>15485.99</v>
      </c>
      <c r="L12" s="710">
        <v>29603.040000000001</v>
      </c>
      <c r="M12" s="710">
        <v>52803.02</v>
      </c>
      <c r="N12" s="710">
        <v>129365.23</v>
      </c>
      <c r="O12" s="710">
        <v>13017</v>
      </c>
      <c r="P12" s="711">
        <v>0.36</v>
      </c>
      <c r="Q12" s="711">
        <v>0.3906</v>
      </c>
      <c r="R12" s="711">
        <v>0.36</v>
      </c>
      <c r="S12" s="710">
        <v>39.505000000000003</v>
      </c>
    </row>
    <row r="13" spans="1:19">
      <c r="A13" s="410">
        <v>7</v>
      </c>
      <c r="B13" s="412" t="s">
        <v>724</v>
      </c>
      <c r="C13" s="710"/>
      <c r="D13" s="710"/>
      <c r="E13" s="710"/>
      <c r="F13" s="710"/>
      <c r="G13" s="710"/>
      <c r="H13" s="710"/>
      <c r="I13" s="710"/>
      <c r="J13" s="710"/>
      <c r="K13" s="710"/>
      <c r="L13" s="710"/>
      <c r="M13" s="710"/>
      <c r="N13" s="710"/>
      <c r="O13" s="710"/>
      <c r="P13" s="711"/>
      <c r="Q13" s="711"/>
      <c r="R13" s="711"/>
      <c r="S13" s="710"/>
    </row>
    <row r="14" spans="1:19">
      <c r="A14" s="419">
        <v>7.1</v>
      </c>
      <c r="B14" s="413" t="s">
        <v>725</v>
      </c>
      <c r="C14" s="710"/>
      <c r="D14" s="710"/>
      <c r="E14" s="710"/>
      <c r="F14" s="710"/>
      <c r="G14" s="710"/>
      <c r="H14" s="710"/>
      <c r="I14" s="710"/>
      <c r="J14" s="710"/>
      <c r="K14" s="710"/>
      <c r="L14" s="710"/>
      <c r="M14" s="710"/>
      <c r="N14" s="710"/>
      <c r="O14" s="710"/>
      <c r="P14" s="710"/>
      <c r="Q14" s="710"/>
      <c r="R14" s="710"/>
      <c r="S14" s="710"/>
    </row>
    <row r="15" spans="1:19" ht="24">
      <c r="A15" s="419">
        <v>7.2</v>
      </c>
      <c r="B15" s="413" t="s">
        <v>726</v>
      </c>
      <c r="C15" s="710"/>
      <c r="D15" s="710"/>
      <c r="E15" s="710"/>
      <c r="F15" s="710"/>
      <c r="G15" s="710"/>
      <c r="H15" s="710"/>
      <c r="I15" s="710"/>
      <c r="J15" s="710"/>
      <c r="K15" s="710"/>
      <c r="L15" s="710"/>
      <c r="M15" s="710"/>
      <c r="N15" s="710"/>
      <c r="O15" s="710"/>
      <c r="P15" s="710"/>
      <c r="Q15" s="710"/>
      <c r="R15" s="710"/>
      <c r="S15" s="710"/>
    </row>
    <row r="16" spans="1:19">
      <c r="A16" s="419">
        <v>7.3</v>
      </c>
      <c r="B16" s="413" t="s">
        <v>727</v>
      </c>
      <c r="C16" s="710"/>
      <c r="D16" s="710"/>
      <c r="E16" s="710"/>
      <c r="F16" s="710"/>
      <c r="G16" s="710"/>
      <c r="H16" s="710"/>
      <c r="I16" s="710"/>
      <c r="J16" s="710"/>
      <c r="K16" s="710"/>
      <c r="L16" s="710"/>
      <c r="M16" s="710"/>
      <c r="N16" s="710"/>
      <c r="O16" s="710"/>
      <c r="P16" s="710"/>
      <c r="Q16" s="710"/>
      <c r="R16" s="710"/>
      <c r="S16" s="710"/>
    </row>
    <row r="17" spans="1:19">
      <c r="A17" s="410">
        <v>8</v>
      </c>
      <c r="B17" s="412" t="s">
        <v>728</v>
      </c>
      <c r="C17" s="710"/>
      <c r="D17" s="710"/>
      <c r="E17" s="710"/>
      <c r="F17" s="710"/>
      <c r="G17" s="710"/>
      <c r="H17" s="710"/>
      <c r="I17" s="710"/>
      <c r="J17" s="710"/>
      <c r="K17" s="710"/>
      <c r="L17" s="710"/>
      <c r="M17" s="710"/>
      <c r="N17" s="710"/>
      <c r="O17" s="710"/>
      <c r="P17" s="710"/>
      <c r="Q17" s="710"/>
      <c r="R17" s="710"/>
      <c r="S17" s="710"/>
    </row>
    <row r="18" spans="1:19">
      <c r="A18" s="414">
        <v>9</v>
      </c>
      <c r="B18" s="415" t="s">
        <v>729</v>
      </c>
      <c r="C18" s="430"/>
      <c r="D18" s="430"/>
      <c r="E18" s="430"/>
      <c r="F18" s="430"/>
      <c r="G18" s="430"/>
      <c r="H18" s="430"/>
      <c r="I18" s="430"/>
      <c r="J18" s="430"/>
      <c r="K18" s="430"/>
      <c r="L18" s="430"/>
      <c r="M18" s="430"/>
      <c r="N18" s="430"/>
      <c r="O18" s="430"/>
      <c r="P18" s="430"/>
      <c r="Q18" s="430"/>
      <c r="R18" s="430"/>
      <c r="S18" s="430"/>
    </row>
    <row r="19" spans="1:19">
      <c r="A19" s="416">
        <v>10</v>
      </c>
      <c r="B19" s="417" t="s">
        <v>733</v>
      </c>
      <c r="C19" s="431">
        <f>C7+C8+C9+C10+C11+C12+C13+C17+C18</f>
        <v>25435972.675700001</v>
      </c>
      <c r="D19" s="431">
        <f t="shared" ref="D19:S19" si="0">D7+D8+D9+D10+D11+D12+D13+D17+D18</f>
        <v>24158990.813999999</v>
      </c>
      <c r="E19" s="431">
        <f t="shared" si="0"/>
        <v>345235.05240000004</v>
      </c>
      <c r="F19" s="431">
        <f t="shared" si="0"/>
        <v>260323.58999999997</v>
      </c>
      <c r="G19" s="431">
        <f t="shared" si="0"/>
        <v>220601.96000000002</v>
      </c>
      <c r="H19" s="431">
        <f t="shared" si="0"/>
        <v>450820.6593</v>
      </c>
      <c r="I19" s="431">
        <f t="shared" si="0"/>
        <v>1156923.5490999999</v>
      </c>
      <c r="J19" s="431">
        <f t="shared" si="0"/>
        <v>483180.99089999998</v>
      </c>
      <c r="K19" s="431">
        <f t="shared" si="0"/>
        <v>34523.568899999998</v>
      </c>
      <c r="L19" s="431">
        <f t="shared" si="0"/>
        <v>78097.119999999995</v>
      </c>
      <c r="M19" s="431">
        <f t="shared" si="0"/>
        <v>110301.20999999999</v>
      </c>
      <c r="N19" s="431">
        <f t="shared" si="0"/>
        <v>450820.6593</v>
      </c>
      <c r="O19" s="431">
        <f t="shared" si="0"/>
        <v>14896</v>
      </c>
      <c r="P19" s="429">
        <f t="shared" si="0"/>
        <v>0.65029999999999999</v>
      </c>
      <c r="Q19" s="429">
        <f t="shared" si="0"/>
        <v>0.71090000000000009</v>
      </c>
      <c r="R19" s="429">
        <f t="shared" si="0"/>
        <v>0.66959999999999997</v>
      </c>
      <c r="S19" s="431">
        <f t="shared" si="0"/>
        <v>83.261099999999999</v>
      </c>
    </row>
    <row r="20" spans="1:19" ht="24">
      <c r="A20" s="419">
        <v>10.1</v>
      </c>
      <c r="B20" s="413" t="s">
        <v>736</v>
      </c>
      <c r="C20" s="710"/>
      <c r="D20" s="710"/>
      <c r="E20" s="710"/>
      <c r="F20" s="710"/>
      <c r="G20" s="710"/>
      <c r="H20" s="710"/>
      <c r="I20" s="710"/>
      <c r="J20" s="710"/>
      <c r="K20" s="710"/>
      <c r="L20" s="710"/>
      <c r="M20" s="710"/>
      <c r="N20" s="710"/>
      <c r="O20" s="710"/>
      <c r="P20" s="710"/>
      <c r="Q20" s="710"/>
      <c r="R20" s="710"/>
      <c r="S20" s="710"/>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zoomScale="80" zoomScaleNormal="80" workbookViewId="0">
      <pane xSplit="1" ySplit="5" topLeftCell="B14" activePane="bottomRight" state="frozen"/>
      <selection pane="topRight" activeCell="B1" sqref="B1"/>
      <selection pane="bottomLeft" activeCell="A5" sqref="A5"/>
      <selection pane="bottomRight" activeCell="B2" sqref="B2"/>
    </sheetView>
  </sheetViews>
  <sheetFormatPr defaultColWidth="8.90625" defaultRowHeight="14.5"/>
  <cols>
    <col min="1" max="1" width="9.54296875" style="585" bestFit="1" customWidth="1"/>
    <col min="2" max="2" width="55.36328125" style="585" bestFit="1" customWidth="1"/>
    <col min="3" max="3" width="11.6328125" style="585" customWidth="1"/>
    <col min="4" max="4" width="13.36328125" style="585" customWidth="1"/>
    <col min="5" max="5" width="14.54296875" style="585" customWidth="1"/>
    <col min="6" max="6" width="11.6328125" style="585" customWidth="1"/>
    <col min="7" max="7" width="13.6328125" style="585" customWidth="1"/>
    <col min="8" max="8" width="14.54296875" style="585" customWidth="1"/>
    <col min="9" max="16384" width="8.90625" style="584"/>
  </cols>
  <sheetData>
    <row r="1" spans="1:8">
      <c r="A1" s="571" t="s">
        <v>189</v>
      </c>
      <c r="B1" s="648" t="str">
        <f>Info!C2</f>
        <v>სს " პაშა ბანკი საქართველო"</v>
      </c>
    </row>
    <row r="2" spans="1:8">
      <c r="A2" s="571" t="s">
        <v>190</v>
      </c>
      <c r="B2" s="712">
        <f>'1. key ratios'!B2</f>
        <v>44561</v>
      </c>
    </row>
    <row r="3" spans="1:8">
      <c r="A3" s="571"/>
    </row>
    <row r="4" spans="1:8" ht="15" thickBot="1">
      <c r="A4" s="594" t="s">
        <v>329</v>
      </c>
      <c r="B4" s="570" t="s">
        <v>244</v>
      </c>
      <c r="C4" s="594"/>
      <c r="D4" s="598"/>
      <c r="E4" s="598"/>
      <c r="F4" s="569"/>
      <c r="G4" s="569"/>
      <c r="H4" s="568" t="s">
        <v>94</v>
      </c>
    </row>
    <row r="5" spans="1:8">
      <c r="A5" s="567"/>
      <c r="B5" s="566"/>
      <c r="C5" s="735" t="s">
        <v>195</v>
      </c>
      <c r="D5" s="736"/>
      <c r="E5" s="737"/>
      <c r="F5" s="735" t="s">
        <v>196</v>
      </c>
      <c r="G5" s="736"/>
      <c r="H5" s="738"/>
    </row>
    <row r="6" spans="1:8">
      <c r="A6" s="565" t="s">
        <v>27</v>
      </c>
      <c r="B6" s="564" t="s">
        <v>154</v>
      </c>
      <c r="C6" s="563" t="s">
        <v>28</v>
      </c>
      <c r="D6" s="563" t="s">
        <v>95</v>
      </c>
      <c r="E6" s="563" t="s">
        <v>69</v>
      </c>
      <c r="F6" s="563" t="s">
        <v>28</v>
      </c>
      <c r="G6" s="563" t="s">
        <v>95</v>
      </c>
      <c r="H6" s="562" t="s">
        <v>69</v>
      </c>
    </row>
    <row r="7" spans="1:8">
      <c r="A7" s="565">
        <v>1</v>
      </c>
      <c r="B7" s="561" t="s">
        <v>155</v>
      </c>
      <c r="C7" s="609">
        <v>1042128.79</v>
      </c>
      <c r="D7" s="609">
        <v>3705151.2344</v>
      </c>
      <c r="E7" s="610">
        <f>C7+D7</f>
        <v>4747280.0243999995</v>
      </c>
      <c r="F7" s="560">
        <v>1761357.37</v>
      </c>
      <c r="G7" s="559">
        <v>3690583.2308999998</v>
      </c>
      <c r="H7" s="558">
        <f>F7+G7</f>
        <v>5451940.6009</v>
      </c>
    </row>
    <row r="8" spans="1:8">
      <c r="A8" s="565">
        <v>2</v>
      </c>
      <c r="B8" s="561" t="s">
        <v>156</v>
      </c>
      <c r="C8" s="609">
        <v>152537.95000000001</v>
      </c>
      <c r="D8" s="609">
        <v>47578675.488999993</v>
      </c>
      <c r="E8" s="610">
        <f t="shared" ref="E8:E20" si="0">C8+D8</f>
        <v>47731213.438999996</v>
      </c>
      <c r="F8" s="560">
        <v>2224168.61</v>
      </c>
      <c r="G8" s="559">
        <v>47070074.937200002</v>
      </c>
      <c r="H8" s="558">
        <f t="shared" ref="H8:H40" si="1">F8+G8</f>
        <v>49294243.547200002</v>
      </c>
    </row>
    <row r="9" spans="1:8">
      <c r="A9" s="565">
        <v>3</v>
      </c>
      <c r="B9" s="561" t="s">
        <v>157</v>
      </c>
      <c r="C9" s="609">
        <v>15055676.119999999</v>
      </c>
      <c r="D9" s="609">
        <v>25509089.492899999</v>
      </c>
      <c r="E9" s="610">
        <f t="shared" si="0"/>
        <v>40564765.612899996</v>
      </c>
      <c r="F9" s="560">
        <v>4352521.08</v>
      </c>
      <c r="G9" s="559">
        <v>26555919.956999999</v>
      </c>
      <c r="H9" s="558">
        <f t="shared" si="1"/>
        <v>30908441.037</v>
      </c>
    </row>
    <row r="10" spans="1:8">
      <c r="A10" s="565">
        <v>4</v>
      </c>
      <c r="B10" s="561" t="s">
        <v>186</v>
      </c>
      <c r="C10" s="609">
        <v>0</v>
      </c>
      <c r="D10" s="609">
        <v>0</v>
      </c>
      <c r="E10" s="610">
        <f t="shared" si="0"/>
        <v>0</v>
      </c>
      <c r="F10" s="560">
        <v>0</v>
      </c>
      <c r="G10" s="559">
        <v>0</v>
      </c>
      <c r="H10" s="558">
        <f t="shared" si="1"/>
        <v>0</v>
      </c>
    </row>
    <row r="11" spans="1:8">
      <c r="A11" s="565">
        <v>5</v>
      </c>
      <c r="B11" s="561" t="s">
        <v>158</v>
      </c>
      <c r="C11" s="609">
        <v>28082000</v>
      </c>
      <c r="D11" s="609">
        <v>12590995.2481</v>
      </c>
      <c r="E11" s="610">
        <f t="shared" si="0"/>
        <v>40672995.248099998</v>
      </c>
      <c r="F11" s="560">
        <v>31411917.75</v>
      </c>
      <c r="G11" s="559">
        <v>13315231.512499999</v>
      </c>
      <c r="H11" s="558">
        <f t="shared" si="1"/>
        <v>44727149.262500003</v>
      </c>
    </row>
    <row r="12" spans="1:8">
      <c r="A12" s="565">
        <v>6.1</v>
      </c>
      <c r="B12" s="557" t="s">
        <v>159</v>
      </c>
      <c r="C12" s="609">
        <v>109144121.18000001</v>
      </c>
      <c r="D12" s="609">
        <v>197372267.75819999</v>
      </c>
      <c r="E12" s="610">
        <f t="shared" si="0"/>
        <v>306516388.9382</v>
      </c>
      <c r="F12" s="560">
        <v>95196911.109999999</v>
      </c>
      <c r="G12" s="559">
        <v>237193667.53600001</v>
      </c>
      <c r="H12" s="558">
        <f t="shared" si="1"/>
        <v>332390578.64600003</v>
      </c>
    </row>
    <row r="13" spans="1:8">
      <c r="A13" s="565">
        <v>6.2</v>
      </c>
      <c r="B13" s="557" t="s">
        <v>160</v>
      </c>
      <c r="C13" s="609">
        <v>-5202520.9000000004</v>
      </c>
      <c r="D13" s="609">
        <v>-15381631.2414</v>
      </c>
      <c r="E13" s="610">
        <f t="shared" si="0"/>
        <v>-20584152.141400002</v>
      </c>
      <c r="F13" s="560">
        <v>-7149452.5899999999</v>
      </c>
      <c r="G13" s="559">
        <v>-13127851.710999999</v>
      </c>
      <c r="H13" s="558">
        <f t="shared" si="1"/>
        <v>-20277304.300999999</v>
      </c>
    </row>
    <row r="14" spans="1:8">
      <c r="A14" s="565">
        <v>6</v>
      </c>
      <c r="B14" s="561" t="s">
        <v>161</v>
      </c>
      <c r="C14" s="610">
        <f>C12+C13</f>
        <v>103941600.28</v>
      </c>
      <c r="D14" s="610">
        <f>D12+D13</f>
        <v>181990636.51679999</v>
      </c>
      <c r="E14" s="610">
        <f t="shared" si="0"/>
        <v>285932236.79680002</v>
      </c>
      <c r="F14" s="610">
        <f>F12+F13</f>
        <v>88047458.519999996</v>
      </c>
      <c r="G14" s="610">
        <f>G12+G13</f>
        <v>224065815.82500002</v>
      </c>
      <c r="H14" s="558">
        <f t="shared" si="1"/>
        <v>312113274.34500003</v>
      </c>
    </row>
    <row r="15" spans="1:8">
      <c r="A15" s="565">
        <v>7</v>
      </c>
      <c r="B15" s="561" t="s">
        <v>162</v>
      </c>
      <c r="C15" s="609">
        <v>1423155.25</v>
      </c>
      <c r="D15" s="609">
        <v>1243097.0456999999</v>
      </c>
      <c r="E15" s="610">
        <f t="shared" si="0"/>
        <v>2666252.2956999997</v>
      </c>
      <c r="F15" s="560">
        <v>1839718.17</v>
      </c>
      <c r="G15" s="559">
        <v>3403264.1181000001</v>
      </c>
      <c r="H15" s="558">
        <f t="shared" si="1"/>
        <v>5242982.2881000005</v>
      </c>
    </row>
    <row r="16" spans="1:8">
      <c r="A16" s="565">
        <v>8</v>
      </c>
      <c r="B16" s="561" t="s">
        <v>163</v>
      </c>
      <c r="C16" s="609">
        <v>232301</v>
      </c>
      <c r="D16" s="609">
        <v>0</v>
      </c>
      <c r="E16" s="610">
        <f t="shared" si="0"/>
        <v>232301</v>
      </c>
      <c r="F16" s="560">
        <v>98175</v>
      </c>
      <c r="G16" s="559">
        <v>0</v>
      </c>
      <c r="H16" s="558">
        <f t="shared" si="1"/>
        <v>98175</v>
      </c>
    </row>
    <row r="17" spans="1:8">
      <c r="A17" s="565">
        <v>9</v>
      </c>
      <c r="B17" s="561" t="s">
        <v>164</v>
      </c>
      <c r="C17" s="609">
        <v>0</v>
      </c>
      <c r="D17" s="609">
        <v>0</v>
      </c>
      <c r="E17" s="610">
        <f t="shared" si="0"/>
        <v>0</v>
      </c>
      <c r="F17" s="560">
        <v>0</v>
      </c>
      <c r="G17" s="559">
        <v>0</v>
      </c>
      <c r="H17" s="558">
        <f t="shared" si="1"/>
        <v>0</v>
      </c>
    </row>
    <row r="18" spans="1:8">
      <c r="A18" s="565">
        <v>10</v>
      </c>
      <c r="B18" s="561" t="s">
        <v>165</v>
      </c>
      <c r="C18" s="609">
        <v>14102195.529999999</v>
      </c>
      <c r="D18" s="609">
        <v>0</v>
      </c>
      <c r="E18" s="610">
        <f t="shared" si="0"/>
        <v>14102195.529999999</v>
      </c>
      <c r="F18" s="560">
        <v>19899376.91</v>
      </c>
      <c r="G18" s="559">
        <v>0</v>
      </c>
      <c r="H18" s="558">
        <f t="shared" si="1"/>
        <v>19899376.91</v>
      </c>
    </row>
    <row r="19" spans="1:8">
      <c r="A19" s="565">
        <v>11</v>
      </c>
      <c r="B19" s="561" t="s">
        <v>166</v>
      </c>
      <c r="C19" s="609">
        <v>2068097.85</v>
      </c>
      <c r="D19" s="609">
        <v>16637.2716</v>
      </c>
      <c r="E19" s="610">
        <f t="shared" si="0"/>
        <v>2084735.1216000002</v>
      </c>
      <c r="F19" s="560">
        <v>2093147.06</v>
      </c>
      <c r="G19" s="559">
        <v>29136.662400000001</v>
      </c>
      <c r="H19" s="558">
        <f t="shared" si="1"/>
        <v>2122283.7223999999</v>
      </c>
    </row>
    <row r="20" spans="1:8">
      <c r="A20" s="565">
        <v>12</v>
      </c>
      <c r="B20" s="556" t="s">
        <v>167</v>
      </c>
      <c r="C20" s="610">
        <f>SUM(C7:C11)+SUM(C14:C19)</f>
        <v>166099692.76999998</v>
      </c>
      <c r="D20" s="610">
        <f>SUM(D7:D11)+SUM(D14:D19)</f>
        <v>272634282.2985</v>
      </c>
      <c r="E20" s="610">
        <f t="shared" si="0"/>
        <v>438733975.06849998</v>
      </c>
      <c r="F20" s="610">
        <f>SUM(F7:F11)+SUM(F14:F19)</f>
        <v>151727840.47</v>
      </c>
      <c r="G20" s="610">
        <f>SUM(G7:G11)+SUM(G14:G19)</f>
        <v>318130026.24310005</v>
      </c>
      <c r="H20" s="558">
        <f t="shared" si="1"/>
        <v>469857866.71310008</v>
      </c>
    </row>
    <row r="21" spans="1:8">
      <c r="A21" s="565"/>
      <c r="B21" s="564" t="s">
        <v>184</v>
      </c>
      <c r="C21" s="611"/>
      <c r="D21" s="611"/>
      <c r="E21" s="611"/>
      <c r="F21" s="555"/>
      <c r="G21" s="554"/>
      <c r="H21" s="553"/>
    </row>
    <row r="22" spans="1:8">
      <c r="A22" s="565">
        <v>13</v>
      </c>
      <c r="B22" s="561" t="s">
        <v>168</v>
      </c>
      <c r="C22" s="609">
        <v>3010589.66</v>
      </c>
      <c r="D22" s="609">
        <v>58882621.808399998</v>
      </c>
      <c r="E22" s="610">
        <f>C22+D22</f>
        <v>61893211.468400002</v>
      </c>
      <c r="F22" s="560">
        <v>63544.91</v>
      </c>
      <c r="G22" s="559">
        <v>76398765.669300005</v>
      </c>
      <c r="H22" s="558">
        <f t="shared" si="1"/>
        <v>76462310.579300001</v>
      </c>
    </row>
    <row r="23" spans="1:8">
      <c r="A23" s="565">
        <v>14</v>
      </c>
      <c r="B23" s="561" t="s">
        <v>169</v>
      </c>
      <c r="C23" s="609">
        <v>5270823.54</v>
      </c>
      <c r="D23" s="609">
        <v>41125909.019800007</v>
      </c>
      <c r="E23" s="610">
        <f t="shared" ref="E23:E40" si="2">C23+D23</f>
        <v>46396732.559800006</v>
      </c>
      <c r="F23" s="560">
        <v>12566760.920000002</v>
      </c>
      <c r="G23" s="559">
        <v>55805175.857000001</v>
      </c>
      <c r="H23" s="558">
        <f t="shared" si="1"/>
        <v>68371936.77700001</v>
      </c>
    </row>
    <row r="24" spans="1:8">
      <c r="A24" s="565">
        <v>15</v>
      </c>
      <c r="B24" s="561" t="s">
        <v>170</v>
      </c>
      <c r="C24" s="609">
        <v>3195878.33</v>
      </c>
      <c r="D24" s="609">
        <v>1096776.1872</v>
      </c>
      <c r="E24" s="610">
        <f t="shared" si="2"/>
        <v>4292654.5172000006</v>
      </c>
      <c r="F24" s="560">
        <v>1670904.77</v>
      </c>
      <c r="G24" s="559">
        <v>956853.83739999938</v>
      </c>
      <c r="H24" s="558">
        <f t="shared" si="1"/>
        <v>2627758.6073999992</v>
      </c>
    </row>
    <row r="25" spans="1:8">
      <c r="A25" s="565">
        <v>16</v>
      </c>
      <c r="B25" s="561" t="s">
        <v>171</v>
      </c>
      <c r="C25" s="609">
        <v>40510227.789999999</v>
      </c>
      <c r="D25" s="609">
        <v>120362180.517</v>
      </c>
      <c r="E25" s="610">
        <f t="shared" si="2"/>
        <v>160872408.30700001</v>
      </c>
      <c r="F25" s="560">
        <v>30247838.510000002</v>
      </c>
      <c r="G25" s="559">
        <v>119188081.84280001</v>
      </c>
      <c r="H25" s="558">
        <f t="shared" si="1"/>
        <v>149435920.35280001</v>
      </c>
    </row>
    <row r="26" spans="1:8">
      <c r="A26" s="565">
        <v>17</v>
      </c>
      <c r="B26" s="561" t="s">
        <v>172</v>
      </c>
      <c r="C26" s="611"/>
      <c r="D26" s="611"/>
      <c r="E26" s="610">
        <f t="shared" si="2"/>
        <v>0</v>
      </c>
      <c r="F26" s="555"/>
      <c r="G26" s="554"/>
      <c r="H26" s="558">
        <f t="shared" si="1"/>
        <v>0</v>
      </c>
    </row>
    <row r="27" spans="1:8">
      <c r="A27" s="565">
        <v>18</v>
      </c>
      <c r="B27" s="561" t="s">
        <v>173</v>
      </c>
      <c r="C27" s="609">
        <v>20000000</v>
      </c>
      <c r="D27" s="609">
        <v>23729034.484000001</v>
      </c>
      <c r="E27" s="610">
        <f t="shared" si="2"/>
        <v>43729034.483999997</v>
      </c>
      <c r="F27" s="560">
        <v>15000000</v>
      </c>
      <c r="G27" s="559">
        <v>24583606.654399998</v>
      </c>
      <c r="H27" s="558">
        <f t="shared" si="1"/>
        <v>39583606.654399998</v>
      </c>
    </row>
    <row r="28" spans="1:8">
      <c r="A28" s="565">
        <v>19</v>
      </c>
      <c r="B28" s="561" t="s">
        <v>174</v>
      </c>
      <c r="C28" s="609">
        <v>453511.88</v>
      </c>
      <c r="D28" s="609">
        <v>7567739.5551000005</v>
      </c>
      <c r="E28" s="610">
        <f t="shared" si="2"/>
        <v>8021251.4351000004</v>
      </c>
      <c r="F28" s="560">
        <v>327981.93999999994</v>
      </c>
      <c r="G28" s="559">
        <v>4615357.1525999997</v>
      </c>
      <c r="H28" s="558">
        <f t="shared" si="1"/>
        <v>4943339.0925999992</v>
      </c>
    </row>
    <row r="29" spans="1:8">
      <c r="A29" s="565">
        <v>20</v>
      </c>
      <c r="B29" s="561" t="s">
        <v>96</v>
      </c>
      <c r="C29" s="609">
        <v>4002139.7299999995</v>
      </c>
      <c r="D29" s="609">
        <v>8686138.2728000004</v>
      </c>
      <c r="E29" s="610">
        <f t="shared" si="2"/>
        <v>12688278.002799999</v>
      </c>
      <c r="F29" s="560">
        <v>6508132.0800000001</v>
      </c>
      <c r="G29" s="559">
        <v>13141555.9087</v>
      </c>
      <c r="H29" s="558">
        <f t="shared" si="1"/>
        <v>19649687.988700002</v>
      </c>
    </row>
    <row r="30" spans="1:8">
      <c r="A30" s="565">
        <v>21</v>
      </c>
      <c r="B30" s="561" t="s">
        <v>175</v>
      </c>
      <c r="C30" s="609">
        <v>0</v>
      </c>
      <c r="D30" s="609">
        <v>30976000</v>
      </c>
      <c r="E30" s="610">
        <f t="shared" si="2"/>
        <v>30976000</v>
      </c>
      <c r="F30" s="560">
        <v>0</v>
      </c>
      <c r="G30" s="559">
        <v>32766000</v>
      </c>
      <c r="H30" s="558">
        <f t="shared" si="1"/>
        <v>32766000</v>
      </c>
    </row>
    <row r="31" spans="1:8">
      <c r="A31" s="565">
        <v>22</v>
      </c>
      <c r="B31" s="556" t="s">
        <v>176</v>
      </c>
      <c r="C31" s="610">
        <f>SUM(C22:C30)</f>
        <v>76443170.929999992</v>
      </c>
      <c r="D31" s="610">
        <f>SUM(D22:D30)</f>
        <v>292426399.84430003</v>
      </c>
      <c r="E31" s="610">
        <f>C31+D31</f>
        <v>368869570.77430004</v>
      </c>
      <c r="F31" s="610">
        <f>SUM(F22:F30)</f>
        <v>66385163.129999995</v>
      </c>
      <c r="G31" s="610">
        <f>SUM(G22:G30)</f>
        <v>327455396.92220002</v>
      </c>
      <c r="H31" s="558">
        <f t="shared" si="1"/>
        <v>393840560.05220002</v>
      </c>
    </row>
    <row r="32" spans="1:8">
      <c r="A32" s="565"/>
      <c r="B32" s="564" t="s">
        <v>185</v>
      </c>
      <c r="C32" s="611"/>
      <c r="D32" s="611"/>
      <c r="E32" s="609"/>
      <c r="F32" s="555"/>
      <c r="G32" s="554"/>
      <c r="H32" s="553"/>
    </row>
    <row r="33" spans="1:8">
      <c r="A33" s="565">
        <v>23</v>
      </c>
      <c r="B33" s="561" t="s">
        <v>177</v>
      </c>
      <c r="C33" s="609">
        <v>103000000</v>
      </c>
      <c r="D33" s="611">
        <v>0</v>
      </c>
      <c r="E33" s="610">
        <f t="shared" si="2"/>
        <v>103000000</v>
      </c>
      <c r="F33" s="560">
        <v>103000000</v>
      </c>
      <c r="G33" s="554">
        <v>0</v>
      </c>
      <c r="H33" s="558">
        <f t="shared" si="1"/>
        <v>103000000</v>
      </c>
    </row>
    <row r="34" spans="1:8">
      <c r="A34" s="565">
        <v>24</v>
      </c>
      <c r="B34" s="561" t="s">
        <v>178</v>
      </c>
      <c r="C34" s="609">
        <v>0</v>
      </c>
      <c r="D34" s="611">
        <v>0</v>
      </c>
      <c r="E34" s="610">
        <f t="shared" si="2"/>
        <v>0</v>
      </c>
      <c r="F34" s="560">
        <v>0</v>
      </c>
      <c r="G34" s="554">
        <v>0</v>
      </c>
      <c r="H34" s="558">
        <f t="shared" si="1"/>
        <v>0</v>
      </c>
    </row>
    <row r="35" spans="1:8">
      <c r="A35" s="565">
        <v>25</v>
      </c>
      <c r="B35" s="557" t="s">
        <v>179</v>
      </c>
      <c r="C35" s="609">
        <v>0</v>
      </c>
      <c r="D35" s="611">
        <v>0</v>
      </c>
      <c r="E35" s="610">
        <f t="shared" si="2"/>
        <v>0</v>
      </c>
      <c r="F35" s="560">
        <v>0</v>
      </c>
      <c r="G35" s="554">
        <v>0</v>
      </c>
      <c r="H35" s="558">
        <f t="shared" si="1"/>
        <v>0</v>
      </c>
    </row>
    <row r="36" spans="1:8">
      <c r="A36" s="565">
        <v>26</v>
      </c>
      <c r="B36" s="561" t="s">
        <v>180</v>
      </c>
      <c r="C36" s="609">
        <v>0</v>
      </c>
      <c r="D36" s="611">
        <v>0</v>
      </c>
      <c r="E36" s="610">
        <f t="shared" si="2"/>
        <v>0</v>
      </c>
      <c r="F36" s="560">
        <v>0</v>
      </c>
      <c r="G36" s="554">
        <v>0</v>
      </c>
      <c r="H36" s="558">
        <f t="shared" si="1"/>
        <v>0</v>
      </c>
    </row>
    <row r="37" spans="1:8">
      <c r="A37" s="565">
        <v>27</v>
      </c>
      <c r="B37" s="561" t="s">
        <v>181</v>
      </c>
      <c r="C37" s="609">
        <v>0</v>
      </c>
      <c r="D37" s="611">
        <v>0</v>
      </c>
      <c r="E37" s="610">
        <f t="shared" si="2"/>
        <v>0</v>
      </c>
      <c r="F37" s="560">
        <v>0</v>
      </c>
      <c r="G37" s="554">
        <v>0</v>
      </c>
      <c r="H37" s="558">
        <f t="shared" si="1"/>
        <v>0</v>
      </c>
    </row>
    <row r="38" spans="1:8">
      <c r="A38" s="565">
        <v>28</v>
      </c>
      <c r="B38" s="561" t="s">
        <v>182</v>
      </c>
      <c r="C38" s="609">
        <v>-33135595.680000003</v>
      </c>
      <c r="D38" s="611">
        <v>0</v>
      </c>
      <c r="E38" s="610">
        <f t="shared" si="2"/>
        <v>-33135595.680000003</v>
      </c>
      <c r="F38" s="560">
        <v>-26982693.32</v>
      </c>
      <c r="G38" s="554">
        <v>0</v>
      </c>
      <c r="H38" s="558">
        <f t="shared" si="1"/>
        <v>-26982693.32</v>
      </c>
    </row>
    <row r="39" spans="1:8">
      <c r="A39" s="565">
        <v>29</v>
      </c>
      <c r="B39" s="561" t="s">
        <v>197</v>
      </c>
      <c r="C39" s="609">
        <v>0</v>
      </c>
      <c r="D39" s="611">
        <v>0</v>
      </c>
      <c r="E39" s="610">
        <f t="shared" si="2"/>
        <v>0</v>
      </c>
      <c r="F39" s="560">
        <v>0</v>
      </c>
      <c r="G39" s="554">
        <v>0</v>
      </c>
      <c r="H39" s="558">
        <f t="shared" si="1"/>
        <v>0</v>
      </c>
    </row>
    <row r="40" spans="1:8">
      <c r="A40" s="565">
        <v>30</v>
      </c>
      <c r="B40" s="556" t="s">
        <v>183</v>
      </c>
      <c r="C40" s="609">
        <v>69864404.319999993</v>
      </c>
      <c r="D40" s="611">
        <v>0</v>
      </c>
      <c r="E40" s="610">
        <f t="shared" si="2"/>
        <v>69864404.319999993</v>
      </c>
      <c r="F40" s="560">
        <v>76017306.680000007</v>
      </c>
      <c r="G40" s="554">
        <v>0</v>
      </c>
      <c r="H40" s="558">
        <f t="shared" si="1"/>
        <v>76017306.680000007</v>
      </c>
    </row>
    <row r="41" spans="1:8" ht="15" thickBot="1">
      <c r="A41" s="552">
        <v>31</v>
      </c>
      <c r="B41" s="551" t="s">
        <v>198</v>
      </c>
      <c r="C41" s="612">
        <f>C31+C40</f>
        <v>146307575.25</v>
      </c>
      <c r="D41" s="612">
        <f>D31+D40</f>
        <v>292426399.84430003</v>
      </c>
      <c r="E41" s="612">
        <f>C41+D41</f>
        <v>438733975.09430003</v>
      </c>
      <c r="F41" s="612">
        <f>F31+F40</f>
        <v>142402469.81</v>
      </c>
      <c r="G41" s="612">
        <f>G31+G40</f>
        <v>327455396.92220002</v>
      </c>
      <c r="H41" s="550">
        <f>F41+G41</f>
        <v>469857866.73220003</v>
      </c>
    </row>
    <row r="43" spans="1:8">
      <c r="B43" s="599"/>
    </row>
  </sheetData>
  <mergeCells count="2">
    <mergeCell ref="C5:E5"/>
    <mergeCell ref="F5:H5"/>
  </mergeCells>
  <dataValidations count="1">
    <dataValidation type="whole" operator="lessThanOrEqual" allowBlank="1" showInputMessage="1" showErrorMessage="1" sqref="C13:D13 F13:G13" xr:uid="{F4B5F255-6187-4161-A3B7-027DE9530311}">
      <formula1>0</formula1>
    </dataValidation>
  </dataValidations>
  <pageMargins left="0.7" right="0.7" top="0.75" bottom="0.75" header="0.3" footer="0.3"/>
  <pageSetup paperSize="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zoomScale="80" zoomScaleNormal="80" workbookViewId="0">
      <pane xSplit="1" ySplit="6" topLeftCell="B7" activePane="bottomRight" state="frozen"/>
      <selection pane="topRight" activeCell="B1" sqref="B1"/>
      <selection pane="bottomLeft" activeCell="A6" sqref="A6"/>
      <selection pane="bottomRight" activeCell="B2" sqref="B2"/>
    </sheetView>
  </sheetViews>
  <sheetFormatPr defaultColWidth="9.36328125" defaultRowHeight="14.5"/>
  <cols>
    <col min="1" max="1" width="9.54296875" style="585" bestFit="1" customWidth="1"/>
    <col min="2" max="2" width="89.36328125" style="585" customWidth="1"/>
    <col min="3" max="8" width="12.6328125" style="585" customWidth="1"/>
    <col min="9" max="9" width="8.6328125" style="584" customWidth="1"/>
    <col min="10" max="16384" width="9.36328125" style="589"/>
  </cols>
  <sheetData>
    <row r="1" spans="1:8">
      <c r="A1" s="571" t="s">
        <v>189</v>
      </c>
      <c r="B1" s="648" t="str">
        <f>Info!C2</f>
        <v>სს " პაშა ბანკი საქართველო"</v>
      </c>
      <c r="C1" s="592"/>
    </row>
    <row r="2" spans="1:8">
      <c r="A2" s="571" t="s">
        <v>190</v>
      </c>
      <c r="B2" s="712">
        <f>'1. key ratios'!B2</f>
        <v>44561</v>
      </c>
      <c r="C2" s="592"/>
    </row>
    <row r="3" spans="1:8">
      <c r="A3" s="571"/>
      <c r="B3" s="592"/>
      <c r="C3" s="592"/>
    </row>
    <row r="4" spans="1:8" ht="15" thickBot="1">
      <c r="A4" s="594" t="s">
        <v>330</v>
      </c>
      <c r="B4" s="597" t="s">
        <v>223</v>
      </c>
      <c r="C4" s="569"/>
      <c r="D4" s="569"/>
      <c r="E4" s="569"/>
      <c r="F4" s="594"/>
      <c r="G4" s="594"/>
      <c r="H4" s="549" t="s">
        <v>94</v>
      </c>
    </row>
    <row r="5" spans="1:8">
      <c r="A5" s="548"/>
      <c r="B5" s="547"/>
      <c r="C5" s="735" t="s">
        <v>195</v>
      </c>
      <c r="D5" s="736"/>
      <c r="E5" s="737"/>
      <c r="F5" s="735" t="s">
        <v>196</v>
      </c>
      <c r="G5" s="736"/>
      <c r="H5" s="738"/>
    </row>
    <row r="6" spans="1:8">
      <c r="A6" s="546" t="s">
        <v>27</v>
      </c>
      <c r="B6" s="545"/>
      <c r="C6" s="544" t="s">
        <v>28</v>
      </c>
      <c r="D6" s="544" t="s">
        <v>97</v>
      </c>
      <c r="E6" s="544" t="s">
        <v>69</v>
      </c>
      <c r="F6" s="544" t="s">
        <v>28</v>
      </c>
      <c r="G6" s="544" t="s">
        <v>97</v>
      </c>
      <c r="H6" s="543" t="s">
        <v>69</v>
      </c>
    </row>
    <row r="7" spans="1:8">
      <c r="A7" s="542"/>
      <c r="B7" s="541" t="s">
        <v>93</v>
      </c>
      <c r="C7" s="540"/>
      <c r="D7" s="540"/>
      <c r="E7" s="540"/>
      <c r="F7" s="540"/>
      <c r="G7" s="540"/>
      <c r="H7" s="539"/>
    </row>
    <row r="8" spans="1:8">
      <c r="A8" s="542">
        <v>1</v>
      </c>
      <c r="B8" s="579" t="s">
        <v>98</v>
      </c>
      <c r="C8" s="538">
        <v>707256.09</v>
      </c>
      <c r="D8" s="538">
        <v>-103943.16</v>
      </c>
      <c r="E8" s="610">
        <f>C8+D8</f>
        <v>603312.92999999993</v>
      </c>
      <c r="F8" s="538">
        <v>672317.14</v>
      </c>
      <c r="G8" s="538">
        <v>320392.65999999997</v>
      </c>
      <c r="H8" s="613">
        <f>F8+G8</f>
        <v>992709.8</v>
      </c>
    </row>
    <row r="9" spans="1:8">
      <c r="A9" s="542">
        <v>2</v>
      </c>
      <c r="B9" s="579" t="s">
        <v>99</v>
      </c>
      <c r="C9" s="614">
        <f>SUM(C10:C18)</f>
        <v>12899448.1</v>
      </c>
      <c r="D9" s="614">
        <f>SUM(D10:D18)</f>
        <v>14974930.989999998</v>
      </c>
      <c r="E9" s="610">
        <f t="shared" ref="E9:E67" si="0">C9+D9</f>
        <v>27874379.089999996</v>
      </c>
      <c r="F9" s="614">
        <f>SUM(F10:F18)</f>
        <v>12381321.24</v>
      </c>
      <c r="G9" s="614">
        <f>SUM(G10:G18)</f>
        <v>13141391.060000001</v>
      </c>
      <c r="H9" s="613">
        <f t="shared" ref="H9:H67" si="1">F9+G9</f>
        <v>25522712.300000001</v>
      </c>
    </row>
    <row r="10" spans="1:8">
      <c r="A10" s="542">
        <v>2.1</v>
      </c>
      <c r="B10" s="583" t="s">
        <v>100</v>
      </c>
      <c r="C10" s="538"/>
      <c r="D10" s="538">
        <v>5.99</v>
      </c>
      <c r="E10" s="610">
        <f t="shared" si="0"/>
        <v>5.99</v>
      </c>
      <c r="F10" s="538"/>
      <c r="G10" s="538"/>
      <c r="H10" s="613">
        <f t="shared" si="1"/>
        <v>0</v>
      </c>
    </row>
    <row r="11" spans="1:8">
      <c r="A11" s="542">
        <v>2.2000000000000002</v>
      </c>
      <c r="B11" s="583" t="s">
        <v>101</v>
      </c>
      <c r="C11" s="538">
        <v>4445677.4400000004</v>
      </c>
      <c r="D11" s="538">
        <v>7997388.7000000002</v>
      </c>
      <c r="E11" s="610">
        <f t="shared" si="0"/>
        <v>12443066.140000001</v>
      </c>
      <c r="F11" s="538">
        <v>6149904.7199999997</v>
      </c>
      <c r="G11" s="538">
        <v>5972817.5899999999</v>
      </c>
      <c r="H11" s="613">
        <f t="shared" si="1"/>
        <v>12122722.309999999</v>
      </c>
    </row>
    <row r="12" spans="1:8">
      <c r="A12" s="542">
        <v>2.2999999999999998</v>
      </c>
      <c r="B12" s="583" t="s">
        <v>102</v>
      </c>
      <c r="C12" s="538"/>
      <c r="D12" s="538">
        <v>537408.27</v>
      </c>
      <c r="E12" s="610">
        <f t="shared" si="0"/>
        <v>537408.27</v>
      </c>
      <c r="F12" s="538">
        <v>427320.95</v>
      </c>
      <c r="G12" s="538">
        <v>189385.05</v>
      </c>
      <c r="H12" s="613">
        <f t="shared" si="1"/>
        <v>616706</v>
      </c>
    </row>
    <row r="13" spans="1:8">
      <c r="A13" s="542">
        <v>2.4</v>
      </c>
      <c r="B13" s="583" t="s">
        <v>103</v>
      </c>
      <c r="C13" s="538">
        <v>614284.24</v>
      </c>
      <c r="D13" s="538">
        <v>61345.06</v>
      </c>
      <c r="E13" s="610">
        <f t="shared" si="0"/>
        <v>675629.3</v>
      </c>
      <c r="F13" s="538">
        <v>260360.17</v>
      </c>
      <c r="G13" s="538">
        <v>48670.98</v>
      </c>
      <c r="H13" s="613">
        <f t="shared" si="1"/>
        <v>309031.15000000002</v>
      </c>
    </row>
    <row r="14" spans="1:8">
      <c r="A14" s="542">
        <v>2.5</v>
      </c>
      <c r="B14" s="583" t="s">
        <v>104</v>
      </c>
      <c r="C14" s="538">
        <v>925724.23</v>
      </c>
      <c r="D14" s="538">
        <v>2169878.46</v>
      </c>
      <c r="E14" s="610">
        <f t="shared" si="0"/>
        <v>3095602.69</v>
      </c>
      <c r="F14" s="538">
        <v>834375.24</v>
      </c>
      <c r="G14" s="538">
        <v>2151390.88</v>
      </c>
      <c r="H14" s="613">
        <f t="shared" si="1"/>
        <v>2985766.12</v>
      </c>
    </row>
    <row r="15" spans="1:8">
      <c r="A15" s="542">
        <v>2.6</v>
      </c>
      <c r="B15" s="583" t="s">
        <v>105</v>
      </c>
      <c r="C15" s="538">
        <v>9479.42</v>
      </c>
      <c r="D15" s="538">
        <v>4209.28</v>
      </c>
      <c r="E15" s="610">
        <f t="shared" si="0"/>
        <v>13688.7</v>
      </c>
      <c r="F15" s="538">
        <v>175.04</v>
      </c>
      <c r="G15" s="538">
        <v>8614.27</v>
      </c>
      <c r="H15" s="613">
        <f t="shared" si="1"/>
        <v>8789.3100000000013</v>
      </c>
    </row>
    <row r="16" spans="1:8">
      <c r="A16" s="542">
        <v>2.7</v>
      </c>
      <c r="B16" s="583" t="s">
        <v>106</v>
      </c>
      <c r="C16" s="538"/>
      <c r="D16" s="538"/>
      <c r="E16" s="610">
        <f t="shared" si="0"/>
        <v>0</v>
      </c>
      <c r="F16" s="538"/>
      <c r="G16" s="538"/>
      <c r="H16" s="613">
        <f t="shared" si="1"/>
        <v>0</v>
      </c>
    </row>
    <row r="17" spans="1:8">
      <c r="A17" s="542">
        <v>2.8</v>
      </c>
      <c r="B17" s="583" t="s">
        <v>107</v>
      </c>
      <c r="C17" s="538">
        <v>2957037.59</v>
      </c>
      <c r="D17" s="538">
        <v>1233789.8700000001</v>
      </c>
      <c r="E17" s="610">
        <f t="shared" si="0"/>
        <v>4190827.46</v>
      </c>
      <c r="F17" s="538">
        <v>1265221.96</v>
      </c>
      <c r="G17" s="538">
        <v>1192214.56</v>
      </c>
      <c r="H17" s="613">
        <f t="shared" si="1"/>
        <v>2457436.52</v>
      </c>
    </row>
    <row r="18" spans="1:8">
      <c r="A18" s="542">
        <v>2.9</v>
      </c>
      <c r="B18" s="583" t="s">
        <v>108</v>
      </c>
      <c r="C18" s="538">
        <v>3947245.18</v>
      </c>
      <c r="D18" s="538">
        <v>2970905.36</v>
      </c>
      <c r="E18" s="610">
        <f t="shared" si="0"/>
        <v>6918150.54</v>
      </c>
      <c r="F18" s="538">
        <v>3443963.16</v>
      </c>
      <c r="G18" s="538">
        <v>3578297.73</v>
      </c>
      <c r="H18" s="613">
        <f t="shared" si="1"/>
        <v>7022260.8900000006</v>
      </c>
    </row>
    <row r="19" spans="1:8">
      <c r="A19" s="542">
        <v>3</v>
      </c>
      <c r="B19" s="579" t="s">
        <v>109</v>
      </c>
      <c r="C19" s="538">
        <v>363780.26</v>
      </c>
      <c r="D19" s="538">
        <v>677755.38</v>
      </c>
      <c r="E19" s="610">
        <f t="shared" si="0"/>
        <v>1041535.64</v>
      </c>
      <c r="F19" s="538">
        <v>215351.7</v>
      </c>
      <c r="G19" s="538">
        <v>359379.3</v>
      </c>
      <c r="H19" s="613">
        <f t="shared" si="1"/>
        <v>574731</v>
      </c>
    </row>
    <row r="20" spans="1:8">
      <c r="A20" s="542">
        <v>4</v>
      </c>
      <c r="B20" s="579" t="s">
        <v>110</v>
      </c>
      <c r="C20" s="538">
        <v>3280571.25</v>
      </c>
      <c r="D20" s="538">
        <v>1015401.18</v>
      </c>
      <c r="E20" s="610">
        <f t="shared" si="0"/>
        <v>4295972.43</v>
      </c>
      <c r="F20" s="538">
        <v>4100116.56</v>
      </c>
      <c r="G20" s="538">
        <v>474550.49</v>
      </c>
      <c r="H20" s="613">
        <f t="shared" si="1"/>
        <v>4574667.05</v>
      </c>
    </row>
    <row r="21" spans="1:8">
      <c r="A21" s="542">
        <v>5</v>
      </c>
      <c r="B21" s="579" t="s">
        <v>111</v>
      </c>
      <c r="C21" s="538"/>
      <c r="D21" s="538"/>
      <c r="E21" s="610">
        <f t="shared" si="0"/>
        <v>0</v>
      </c>
      <c r="F21" s="538"/>
      <c r="G21" s="538"/>
      <c r="H21" s="613">
        <f>F21+G21</f>
        <v>0</v>
      </c>
    </row>
    <row r="22" spans="1:8">
      <c r="A22" s="542">
        <v>6</v>
      </c>
      <c r="B22" s="580" t="s">
        <v>112</v>
      </c>
      <c r="C22" s="614">
        <f>C8+C9+C19+C20+C21</f>
        <v>17251055.699999999</v>
      </c>
      <c r="D22" s="614">
        <f>D8+D9+D19+D20+D21</f>
        <v>16564144.389999999</v>
      </c>
      <c r="E22" s="610">
        <f>C22+D22</f>
        <v>33815200.089999996</v>
      </c>
      <c r="F22" s="614">
        <f>F8+F9+F19+F20+F21</f>
        <v>17369106.640000001</v>
      </c>
      <c r="G22" s="614">
        <f>G8+G9+G19+G20+G21</f>
        <v>14295713.510000002</v>
      </c>
      <c r="H22" s="613">
        <f>F22+G22</f>
        <v>31664820.150000002</v>
      </c>
    </row>
    <row r="23" spans="1:8">
      <c r="A23" s="542"/>
      <c r="B23" s="541" t="s">
        <v>91</v>
      </c>
      <c r="C23" s="538"/>
      <c r="D23" s="538"/>
      <c r="E23" s="609"/>
      <c r="F23" s="538"/>
      <c r="G23" s="538"/>
      <c r="H23" s="615"/>
    </row>
    <row r="24" spans="1:8">
      <c r="A24" s="542">
        <v>7</v>
      </c>
      <c r="B24" s="579" t="s">
        <v>113</v>
      </c>
      <c r="C24" s="538">
        <v>373154.73000000004</v>
      </c>
      <c r="D24" s="538">
        <v>93270.89</v>
      </c>
      <c r="E24" s="610">
        <f t="shared" si="0"/>
        <v>466425.62000000005</v>
      </c>
      <c r="F24" s="538">
        <v>354650.83</v>
      </c>
      <c r="G24" s="538">
        <v>126481.56</v>
      </c>
      <c r="H24" s="613">
        <f t="shared" si="1"/>
        <v>481132.39</v>
      </c>
    </row>
    <row r="25" spans="1:8">
      <c r="A25" s="542">
        <v>8</v>
      </c>
      <c r="B25" s="579" t="s">
        <v>114</v>
      </c>
      <c r="C25" s="538">
        <v>3268710.96</v>
      </c>
      <c r="D25" s="538">
        <v>4000842.42</v>
      </c>
      <c r="E25" s="610">
        <f t="shared" si="0"/>
        <v>7269553.3799999999</v>
      </c>
      <c r="F25" s="538">
        <v>2611516.17</v>
      </c>
      <c r="G25" s="538">
        <v>1342614.89</v>
      </c>
      <c r="H25" s="613">
        <f t="shared" si="1"/>
        <v>3954131.0599999996</v>
      </c>
    </row>
    <row r="26" spans="1:8">
      <c r="A26" s="542">
        <v>9</v>
      </c>
      <c r="B26" s="579" t="s">
        <v>115</v>
      </c>
      <c r="C26" s="538">
        <v>631991.93000000005</v>
      </c>
      <c r="D26" s="538">
        <v>2715800.19</v>
      </c>
      <c r="E26" s="610">
        <f t="shared" si="0"/>
        <v>3347792.12</v>
      </c>
      <c r="F26" s="538">
        <v>597051.94999999995</v>
      </c>
      <c r="G26" s="538">
        <v>2807851.48</v>
      </c>
      <c r="H26" s="613">
        <f t="shared" si="1"/>
        <v>3404903.4299999997</v>
      </c>
    </row>
    <row r="27" spans="1:8">
      <c r="A27" s="542">
        <v>10</v>
      </c>
      <c r="B27" s="579" t="s">
        <v>116</v>
      </c>
      <c r="C27" s="538"/>
      <c r="D27" s="538"/>
      <c r="E27" s="610">
        <f t="shared" si="0"/>
        <v>0</v>
      </c>
      <c r="F27" s="538">
        <v>1694207.69</v>
      </c>
      <c r="G27" s="538">
        <v>2473888.89</v>
      </c>
      <c r="H27" s="613">
        <f t="shared" si="1"/>
        <v>4168096.58</v>
      </c>
    </row>
    <row r="28" spans="1:8">
      <c r="A28" s="542">
        <v>11</v>
      </c>
      <c r="B28" s="579" t="s">
        <v>117</v>
      </c>
      <c r="C28" s="538">
        <v>1701841.69</v>
      </c>
      <c r="D28" s="538">
        <v>2289671.59</v>
      </c>
      <c r="E28" s="610">
        <f t="shared" si="0"/>
        <v>3991513.28</v>
      </c>
      <c r="F28" s="538">
        <v>786796.99</v>
      </c>
      <c r="G28" s="538">
        <v>2263799.59</v>
      </c>
      <c r="H28" s="613">
        <f t="shared" si="1"/>
        <v>3050596.58</v>
      </c>
    </row>
    <row r="29" spans="1:8">
      <c r="A29" s="542">
        <v>12</v>
      </c>
      <c r="B29" s="579" t="s">
        <v>118</v>
      </c>
      <c r="C29" s="538"/>
      <c r="D29" s="538"/>
      <c r="E29" s="610">
        <f t="shared" si="0"/>
        <v>0</v>
      </c>
      <c r="F29" s="538"/>
      <c r="G29" s="538"/>
      <c r="H29" s="613">
        <f t="shared" si="1"/>
        <v>0</v>
      </c>
    </row>
    <row r="30" spans="1:8">
      <c r="A30" s="542">
        <v>13</v>
      </c>
      <c r="B30" s="537" t="s">
        <v>119</v>
      </c>
      <c r="C30" s="614">
        <f>SUM(C24:C29)</f>
        <v>5975699.3100000005</v>
      </c>
      <c r="D30" s="614">
        <f>SUM(D24:D29)</f>
        <v>9099585.0899999999</v>
      </c>
      <c r="E30" s="610">
        <f t="shared" si="0"/>
        <v>15075284.4</v>
      </c>
      <c r="F30" s="614">
        <f>SUM(F24:F29)</f>
        <v>6044223.6300000008</v>
      </c>
      <c r="G30" s="614">
        <f>SUM(G24:G29)</f>
        <v>9014636.4100000001</v>
      </c>
      <c r="H30" s="613">
        <f t="shared" si="1"/>
        <v>15058860.040000001</v>
      </c>
    </row>
    <row r="31" spans="1:8">
      <c r="A31" s="542">
        <v>14</v>
      </c>
      <c r="B31" s="537" t="s">
        <v>120</v>
      </c>
      <c r="C31" s="614">
        <f>C22-C30</f>
        <v>11275356.389999999</v>
      </c>
      <c r="D31" s="614">
        <f>D22-D30</f>
        <v>7464559.2999999989</v>
      </c>
      <c r="E31" s="610">
        <f t="shared" si="0"/>
        <v>18739915.689999998</v>
      </c>
      <c r="F31" s="614">
        <f>F22-F30</f>
        <v>11324883.01</v>
      </c>
      <c r="G31" s="614">
        <f>G22-G30</f>
        <v>5281077.1000000015</v>
      </c>
      <c r="H31" s="613">
        <f t="shared" si="1"/>
        <v>16605960.110000001</v>
      </c>
    </row>
    <row r="32" spans="1:8">
      <c r="A32" s="542"/>
      <c r="B32" s="541"/>
      <c r="C32" s="536"/>
      <c r="D32" s="536"/>
      <c r="E32" s="536"/>
      <c r="F32" s="536"/>
      <c r="G32" s="536"/>
      <c r="H32" s="535"/>
    </row>
    <row r="33" spans="1:8">
      <c r="A33" s="542"/>
      <c r="B33" s="541" t="s">
        <v>121</v>
      </c>
      <c r="C33" s="538"/>
      <c r="D33" s="538"/>
      <c r="E33" s="609"/>
      <c r="F33" s="538"/>
      <c r="G33" s="538"/>
      <c r="H33" s="615"/>
    </row>
    <row r="34" spans="1:8">
      <c r="A34" s="542">
        <v>15</v>
      </c>
      <c r="B34" s="534" t="s">
        <v>92</v>
      </c>
      <c r="C34" s="614">
        <f>C35-C36</f>
        <v>-43484.48000000001</v>
      </c>
      <c r="D34" s="614">
        <f>D35-D36</f>
        <v>77200.030000000028</v>
      </c>
      <c r="E34" s="610">
        <f t="shared" si="0"/>
        <v>33715.550000000017</v>
      </c>
      <c r="F34" s="614">
        <f>F35-F36</f>
        <v>-55705.95</v>
      </c>
      <c r="G34" s="614">
        <f>G35-G36</f>
        <v>94906.640000000014</v>
      </c>
      <c r="H34" s="613">
        <f t="shared" si="1"/>
        <v>39200.690000000017</v>
      </c>
    </row>
    <row r="35" spans="1:8">
      <c r="A35" s="542">
        <v>15.1</v>
      </c>
      <c r="B35" s="583" t="s">
        <v>122</v>
      </c>
      <c r="C35" s="538">
        <v>118098.81</v>
      </c>
      <c r="D35" s="538">
        <v>380157.89</v>
      </c>
      <c r="E35" s="610">
        <f t="shared" si="0"/>
        <v>498256.7</v>
      </c>
      <c r="F35" s="538">
        <v>101334.54</v>
      </c>
      <c r="G35" s="538">
        <v>361180.05</v>
      </c>
      <c r="H35" s="613">
        <f t="shared" si="1"/>
        <v>462514.58999999997</v>
      </c>
    </row>
    <row r="36" spans="1:8">
      <c r="A36" s="542">
        <v>15.2</v>
      </c>
      <c r="B36" s="583" t="s">
        <v>123</v>
      </c>
      <c r="C36" s="538">
        <v>161583.29</v>
      </c>
      <c r="D36" s="538">
        <v>302957.86</v>
      </c>
      <c r="E36" s="610">
        <f t="shared" si="0"/>
        <v>464541.15</v>
      </c>
      <c r="F36" s="538">
        <v>157040.49</v>
      </c>
      <c r="G36" s="538">
        <v>266273.40999999997</v>
      </c>
      <c r="H36" s="613">
        <f t="shared" si="1"/>
        <v>423313.89999999997</v>
      </c>
    </row>
    <row r="37" spans="1:8">
      <c r="A37" s="542">
        <v>16</v>
      </c>
      <c r="B37" s="579" t="s">
        <v>124</v>
      </c>
      <c r="C37" s="538"/>
      <c r="D37" s="538"/>
      <c r="E37" s="610">
        <f t="shared" si="0"/>
        <v>0</v>
      </c>
      <c r="F37" s="538"/>
      <c r="G37" s="538"/>
      <c r="H37" s="613">
        <f t="shared" si="1"/>
        <v>0</v>
      </c>
    </row>
    <row r="38" spans="1:8">
      <c r="A38" s="542">
        <v>17</v>
      </c>
      <c r="B38" s="579" t="s">
        <v>125</v>
      </c>
      <c r="C38" s="538"/>
      <c r="D38" s="538"/>
      <c r="E38" s="610">
        <f t="shared" si="0"/>
        <v>0</v>
      </c>
      <c r="F38" s="538"/>
      <c r="G38" s="538"/>
      <c r="H38" s="613">
        <f t="shared" si="1"/>
        <v>0</v>
      </c>
    </row>
    <row r="39" spans="1:8">
      <c r="A39" s="542">
        <v>18</v>
      </c>
      <c r="B39" s="579" t="s">
        <v>126</v>
      </c>
      <c r="C39" s="538"/>
      <c r="D39" s="538"/>
      <c r="E39" s="610">
        <f t="shared" si="0"/>
        <v>0</v>
      </c>
      <c r="F39" s="538"/>
      <c r="G39" s="538"/>
      <c r="H39" s="613">
        <f t="shared" si="1"/>
        <v>0</v>
      </c>
    </row>
    <row r="40" spans="1:8">
      <c r="A40" s="542">
        <v>19</v>
      </c>
      <c r="B40" s="579" t="s">
        <v>127</v>
      </c>
      <c r="C40" s="538">
        <v>9946379.3200000003</v>
      </c>
      <c r="D40" s="538">
        <v>0</v>
      </c>
      <c r="E40" s="610">
        <f t="shared" si="0"/>
        <v>9946379.3200000003</v>
      </c>
      <c r="F40" s="538">
        <v>-9195689.9000000004</v>
      </c>
      <c r="G40" s="538">
        <v>0</v>
      </c>
      <c r="H40" s="613">
        <f t="shared" si="1"/>
        <v>-9195689.9000000004</v>
      </c>
    </row>
    <row r="41" spans="1:8">
      <c r="A41" s="542">
        <v>20</v>
      </c>
      <c r="B41" s="579" t="s">
        <v>128</v>
      </c>
      <c r="C41" s="538">
        <v>-6985817</v>
      </c>
      <c r="D41" s="538">
        <v>0</v>
      </c>
      <c r="E41" s="610">
        <f t="shared" si="0"/>
        <v>-6985817</v>
      </c>
      <c r="F41" s="538">
        <v>13948236.060000001</v>
      </c>
      <c r="G41" s="538">
        <v>0</v>
      </c>
      <c r="H41" s="613">
        <f t="shared" si="1"/>
        <v>13948236.060000001</v>
      </c>
    </row>
    <row r="42" spans="1:8">
      <c r="A42" s="542">
        <v>21</v>
      </c>
      <c r="B42" s="579" t="s">
        <v>129</v>
      </c>
      <c r="C42" s="538">
        <v>-803084.25</v>
      </c>
      <c r="D42" s="538"/>
      <c r="E42" s="610">
        <f t="shared" si="0"/>
        <v>-803084.25</v>
      </c>
      <c r="F42" s="538">
        <v>-150304.29</v>
      </c>
      <c r="G42" s="538"/>
      <c r="H42" s="613">
        <f t="shared" si="1"/>
        <v>-150304.29</v>
      </c>
    </row>
    <row r="43" spans="1:8">
      <c r="A43" s="542">
        <v>22</v>
      </c>
      <c r="B43" s="579" t="s">
        <v>130</v>
      </c>
      <c r="C43" s="538">
        <v>1229650.96</v>
      </c>
      <c r="D43" s="538">
        <v>424536.27</v>
      </c>
      <c r="E43" s="610">
        <f t="shared" si="0"/>
        <v>1654187.23</v>
      </c>
      <c r="F43" s="538">
        <v>1134775.99</v>
      </c>
      <c r="G43" s="538">
        <v>497250.27</v>
      </c>
      <c r="H43" s="613">
        <f t="shared" si="1"/>
        <v>1632026.26</v>
      </c>
    </row>
    <row r="44" spans="1:8">
      <c r="A44" s="542">
        <v>23</v>
      </c>
      <c r="B44" s="579" t="s">
        <v>131</v>
      </c>
      <c r="C44" s="538">
        <v>398862.7</v>
      </c>
      <c r="D44" s="538"/>
      <c r="E44" s="610">
        <f t="shared" si="0"/>
        <v>398862.7</v>
      </c>
      <c r="F44" s="538">
        <v>369968.49</v>
      </c>
      <c r="G44" s="538"/>
      <c r="H44" s="613">
        <f t="shared" si="1"/>
        <v>369968.49</v>
      </c>
    </row>
    <row r="45" spans="1:8">
      <c r="A45" s="542">
        <v>24</v>
      </c>
      <c r="B45" s="537" t="s">
        <v>132</v>
      </c>
      <c r="C45" s="614">
        <f>C34+C37+C38+C39+C40+C41+C42+C43+C44</f>
        <v>3742507.25</v>
      </c>
      <c r="D45" s="614">
        <f>D34+D37+D38+D39+D40+D41+D42+D43+D44</f>
        <v>501736.30000000005</v>
      </c>
      <c r="E45" s="610">
        <f t="shared" si="0"/>
        <v>4244243.55</v>
      </c>
      <c r="F45" s="614">
        <f>F34+F37+F38+F39+F40+F41+F42+F43+F44</f>
        <v>6051280.4000000013</v>
      </c>
      <c r="G45" s="614">
        <f>G34+G37+G38+G39+G40+G41+G42+G43+G44</f>
        <v>592156.91</v>
      </c>
      <c r="H45" s="613">
        <f t="shared" si="1"/>
        <v>6643437.3100000015</v>
      </c>
    </row>
    <row r="46" spans="1:8">
      <c r="A46" s="542"/>
      <c r="B46" s="541" t="s">
        <v>133</v>
      </c>
      <c r="C46" s="538"/>
      <c r="D46" s="538"/>
      <c r="E46" s="538"/>
      <c r="F46" s="538"/>
      <c r="G46" s="538"/>
      <c r="H46" s="533"/>
    </row>
    <row r="47" spans="1:8">
      <c r="A47" s="542">
        <v>25</v>
      </c>
      <c r="B47" s="579" t="s">
        <v>134</v>
      </c>
      <c r="C47" s="538">
        <v>880956.97</v>
      </c>
      <c r="D47" s="538">
        <v>1348671.04</v>
      </c>
      <c r="E47" s="610">
        <f t="shared" si="0"/>
        <v>2229628.0099999998</v>
      </c>
      <c r="F47" s="538">
        <v>946137.9</v>
      </c>
      <c r="G47" s="538">
        <v>904669.74</v>
      </c>
      <c r="H47" s="613">
        <f t="shared" si="1"/>
        <v>1850807.6400000001</v>
      </c>
    </row>
    <row r="48" spans="1:8">
      <c r="A48" s="542">
        <v>26</v>
      </c>
      <c r="B48" s="579" t="s">
        <v>135</v>
      </c>
      <c r="C48" s="538">
        <v>4726470.32</v>
      </c>
      <c r="D48" s="538">
        <v>2814.2</v>
      </c>
      <c r="E48" s="610">
        <f t="shared" si="0"/>
        <v>4729284.5200000005</v>
      </c>
      <c r="F48" s="538">
        <v>5980784.2699999996</v>
      </c>
      <c r="G48" s="538">
        <v>10.25</v>
      </c>
      <c r="H48" s="613">
        <f t="shared" si="1"/>
        <v>5980794.5199999996</v>
      </c>
    </row>
    <row r="49" spans="1:9">
      <c r="A49" s="542">
        <v>27</v>
      </c>
      <c r="B49" s="579" t="s">
        <v>136</v>
      </c>
      <c r="C49" s="538">
        <v>13988850.439999999</v>
      </c>
      <c r="D49" s="538">
        <v>0</v>
      </c>
      <c r="E49" s="610">
        <f t="shared" si="0"/>
        <v>13988850.439999999</v>
      </c>
      <c r="F49" s="538">
        <v>16577772.460000001</v>
      </c>
      <c r="G49" s="538">
        <v>0</v>
      </c>
      <c r="H49" s="613">
        <f t="shared" si="1"/>
        <v>16577772.460000001</v>
      </c>
    </row>
    <row r="50" spans="1:9">
      <c r="A50" s="542">
        <v>28</v>
      </c>
      <c r="B50" s="579" t="s">
        <v>271</v>
      </c>
      <c r="C50" s="538">
        <v>5711.27</v>
      </c>
      <c r="D50" s="538">
        <v>0</v>
      </c>
      <c r="E50" s="610">
        <f t="shared" si="0"/>
        <v>5711.27</v>
      </c>
      <c r="F50" s="538">
        <v>9336.57</v>
      </c>
      <c r="G50" s="538">
        <v>0</v>
      </c>
      <c r="H50" s="613">
        <f t="shared" si="1"/>
        <v>9336.57</v>
      </c>
    </row>
    <row r="51" spans="1:9">
      <c r="A51" s="542">
        <v>29</v>
      </c>
      <c r="B51" s="579" t="s">
        <v>137</v>
      </c>
      <c r="C51" s="538">
        <v>5815014.7300000004</v>
      </c>
      <c r="D51" s="538">
        <v>0</v>
      </c>
      <c r="E51" s="610">
        <f t="shared" si="0"/>
        <v>5815014.7300000004</v>
      </c>
      <c r="F51" s="538">
        <v>6504313.3200000003</v>
      </c>
      <c r="G51" s="538">
        <v>0</v>
      </c>
      <c r="H51" s="613">
        <f t="shared" si="1"/>
        <v>6504313.3200000003</v>
      </c>
    </row>
    <row r="52" spans="1:9">
      <c r="A52" s="542">
        <v>30</v>
      </c>
      <c r="B52" s="579" t="s">
        <v>138</v>
      </c>
      <c r="C52" s="538">
        <v>1655367.01</v>
      </c>
      <c r="D52" s="538"/>
      <c r="E52" s="610">
        <f t="shared" si="0"/>
        <v>1655367.01</v>
      </c>
      <c r="F52" s="538">
        <v>1687858.08</v>
      </c>
      <c r="G52" s="538"/>
      <c r="H52" s="613">
        <f t="shared" si="1"/>
        <v>1687858.08</v>
      </c>
    </row>
    <row r="53" spans="1:9">
      <c r="A53" s="542">
        <v>31</v>
      </c>
      <c r="B53" s="537" t="s">
        <v>139</v>
      </c>
      <c r="C53" s="614">
        <f>C47+C48+C49+C50+C51+C52</f>
        <v>27072370.740000002</v>
      </c>
      <c r="D53" s="614">
        <f>D47+D48+D49+D50+D51+D52</f>
        <v>1351485.24</v>
      </c>
      <c r="E53" s="610">
        <f t="shared" si="0"/>
        <v>28423855.98</v>
      </c>
      <c r="F53" s="614">
        <f>F47+F48+F49+F50+F51+F52</f>
        <v>31706202.600000001</v>
      </c>
      <c r="G53" s="614">
        <f>G47+G48+G49+G50+G51+G52</f>
        <v>904679.99</v>
      </c>
      <c r="H53" s="613">
        <f t="shared" si="1"/>
        <v>32610882.59</v>
      </c>
    </row>
    <row r="54" spans="1:9">
      <c r="A54" s="542">
        <v>32</v>
      </c>
      <c r="B54" s="537" t="s">
        <v>140</v>
      </c>
      <c r="C54" s="614">
        <f>C45-C53</f>
        <v>-23329863.490000002</v>
      </c>
      <c r="D54" s="614">
        <f>D45-D53</f>
        <v>-849748.94</v>
      </c>
      <c r="E54" s="610">
        <f t="shared" si="0"/>
        <v>-24179612.430000003</v>
      </c>
      <c r="F54" s="614">
        <f>F45-F53</f>
        <v>-25654922.199999999</v>
      </c>
      <c r="G54" s="614">
        <f>G45-G53</f>
        <v>-312523.07999999996</v>
      </c>
      <c r="H54" s="613">
        <f t="shared" si="1"/>
        <v>-25967445.279999997</v>
      </c>
    </row>
    <row r="55" spans="1:9">
      <c r="A55" s="542"/>
      <c r="B55" s="541"/>
      <c r="C55" s="536"/>
      <c r="D55" s="536"/>
      <c r="E55" s="536"/>
      <c r="F55" s="536"/>
      <c r="G55" s="536"/>
      <c r="H55" s="535"/>
    </row>
    <row r="56" spans="1:9">
      <c r="A56" s="542">
        <v>33</v>
      </c>
      <c r="B56" s="537" t="s">
        <v>141</v>
      </c>
      <c r="C56" s="614">
        <f>C31+C54</f>
        <v>-12054507.100000003</v>
      </c>
      <c r="D56" s="614">
        <f>D31+D54</f>
        <v>6614810.3599999994</v>
      </c>
      <c r="E56" s="610">
        <f t="shared" si="0"/>
        <v>-5439696.7400000039</v>
      </c>
      <c r="F56" s="614">
        <f>F31+F54</f>
        <v>-14330039.189999999</v>
      </c>
      <c r="G56" s="614">
        <f>G31+G54</f>
        <v>4968554.0200000014</v>
      </c>
      <c r="H56" s="613">
        <f t="shared" si="1"/>
        <v>-9361485.1699999981</v>
      </c>
    </row>
    <row r="57" spans="1:9">
      <c r="A57" s="542"/>
      <c r="B57" s="541"/>
      <c r="C57" s="536"/>
      <c r="D57" s="536"/>
      <c r="E57" s="536"/>
      <c r="F57" s="536"/>
      <c r="G57" s="536"/>
      <c r="H57" s="535"/>
    </row>
    <row r="58" spans="1:9">
      <c r="A58" s="542">
        <v>34</v>
      </c>
      <c r="B58" s="579" t="s">
        <v>142</v>
      </c>
      <c r="C58" s="538">
        <v>1426592.09</v>
      </c>
      <c r="D58" s="538">
        <v>0</v>
      </c>
      <c r="E58" s="610">
        <f t="shared" si="0"/>
        <v>1426592.09</v>
      </c>
      <c r="F58" s="538">
        <v>13456514.6</v>
      </c>
      <c r="G58" s="538">
        <v>0</v>
      </c>
      <c r="H58" s="613">
        <f t="shared" si="1"/>
        <v>13456514.6</v>
      </c>
    </row>
    <row r="59" spans="1:9" s="608" customFormat="1">
      <c r="A59" s="542">
        <v>35</v>
      </c>
      <c r="B59" s="534" t="s">
        <v>143</v>
      </c>
      <c r="C59" s="532"/>
      <c r="D59" s="532">
        <v>0</v>
      </c>
      <c r="E59" s="616">
        <f t="shared" si="0"/>
        <v>0</v>
      </c>
      <c r="F59" s="531"/>
      <c r="G59" s="531">
        <v>0</v>
      </c>
      <c r="H59" s="617">
        <f t="shared" si="1"/>
        <v>0</v>
      </c>
      <c r="I59" s="607"/>
    </row>
    <row r="60" spans="1:9">
      <c r="A60" s="542">
        <v>36</v>
      </c>
      <c r="B60" s="579" t="s">
        <v>144</v>
      </c>
      <c r="C60" s="538">
        <v>-650504.15</v>
      </c>
      <c r="D60" s="538"/>
      <c r="E60" s="610">
        <f t="shared" si="0"/>
        <v>-650504.15</v>
      </c>
      <c r="F60" s="538">
        <v>501214.54</v>
      </c>
      <c r="G60" s="538"/>
      <c r="H60" s="613">
        <f t="shared" si="1"/>
        <v>501214.54</v>
      </c>
    </row>
    <row r="61" spans="1:9">
      <c r="A61" s="542">
        <v>37</v>
      </c>
      <c r="B61" s="537" t="s">
        <v>145</v>
      </c>
      <c r="C61" s="614">
        <f>C58+C59+C60</f>
        <v>776087.94000000006</v>
      </c>
      <c r="D61" s="614">
        <f>D58+D59+D60</f>
        <v>0</v>
      </c>
      <c r="E61" s="610">
        <f t="shared" si="0"/>
        <v>776087.94000000006</v>
      </c>
      <c r="F61" s="614">
        <f>F58+F59+F60</f>
        <v>13957729.139999999</v>
      </c>
      <c r="G61" s="614">
        <f>G58+G59+G60</f>
        <v>0</v>
      </c>
      <c r="H61" s="613">
        <f t="shared" si="1"/>
        <v>13957729.139999999</v>
      </c>
    </row>
    <row r="62" spans="1:9">
      <c r="A62" s="542"/>
      <c r="B62" s="530"/>
      <c r="C62" s="538"/>
      <c r="D62" s="538"/>
      <c r="E62" s="538"/>
      <c r="F62" s="538"/>
      <c r="G62" s="538"/>
      <c r="H62" s="533"/>
    </row>
    <row r="63" spans="1:9">
      <c r="A63" s="542">
        <v>38</v>
      </c>
      <c r="B63" s="529" t="s">
        <v>272</v>
      </c>
      <c r="C63" s="614">
        <f>C56-C61</f>
        <v>-12830595.040000003</v>
      </c>
      <c r="D63" s="614">
        <f>D56-D61</f>
        <v>6614810.3599999994</v>
      </c>
      <c r="E63" s="610">
        <f t="shared" si="0"/>
        <v>-6215784.6800000034</v>
      </c>
      <c r="F63" s="614">
        <f>F56-F61</f>
        <v>-28287768.329999998</v>
      </c>
      <c r="G63" s="614">
        <f>G56-G61</f>
        <v>4968554.0200000014</v>
      </c>
      <c r="H63" s="613">
        <f t="shared" si="1"/>
        <v>-23319214.309999995</v>
      </c>
    </row>
    <row r="64" spans="1:9">
      <c r="A64" s="546">
        <v>39</v>
      </c>
      <c r="B64" s="579" t="s">
        <v>146</v>
      </c>
      <c r="C64" s="528"/>
      <c r="D64" s="528"/>
      <c r="E64" s="610">
        <f t="shared" si="0"/>
        <v>0</v>
      </c>
      <c r="F64" s="528"/>
      <c r="G64" s="528"/>
      <c r="H64" s="613">
        <f t="shared" si="1"/>
        <v>0</v>
      </c>
    </row>
    <row r="65" spans="1:8">
      <c r="A65" s="542">
        <v>40</v>
      </c>
      <c r="B65" s="537" t="s">
        <v>147</v>
      </c>
      <c r="C65" s="614">
        <f>C63-C64</f>
        <v>-12830595.040000003</v>
      </c>
      <c r="D65" s="614">
        <f>D63-D64</f>
        <v>6614810.3599999994</v>
      </c>
      <c r="E65" s="610">
        <f t="shared" si="0"/>
        <v>-6215784.6800000034</v>
      </c>
      <c r="F65" s="614">
        <f>F63-F64</f>
        <v>-28287768.329999998</v>
      </c>
      <c r="G65" s="614">
        <f>G63-G64</f>
        <v>4968554.0200000014</v>
      </c>
      <c r="H65" s="613">
        <f t="shared" si="1"/>
        <v>-23319214.309999995</v>
      </c>
    </row>
    <row r="66" spans="1:8">
      <c r="A66" s="546">
        <v>41</v>
      </c>
      <c r="B66" s="579" t="s">
        <v>148</v>
      </c>
      <c r="C66" s="528">
        <v>62882.32</v>
      </c>
      <c r="D66" s="528">
        <v>0</v>
      </c>
      <c r="E66" s="610">
        <f t="shared" si="0"/>
        <v>62882.32</v>
      </c>
      <c r="F66" s="528">
        <v>125335.79</v>
      </c>
      <c r="G66" s="528">
        <v>0</v>
      </c>
      <c r="H66" s="613">
        <f t="shared" si="1"/>
        <v>125335.79</v>
      </c>
    </row>
    <row r="67" spans="1:8" ht="15" thickBot="1">
      <c r="A67" s="527">
        <v>42</v>
      </c>
      <c r="B67" s="526" t="s">
        <v>149</v>
      </c>
      <c r="C67" s="618">
        <f>C65+C66</f>
        <v>-12767712.720000003</v>
      </c>
      <c r="D67" s="618">
        <f>D65+D66</f>
        <v>6614810.3599999994</v>
      </c>
      <c r="E67" s="612">
        <f t="shared" si="0"/>
        <v>-6152902.3600000031</v>
      </c>
      <c r="F67" s="618">
        <f>F65+F66</f>
        <v>-28162432.539999999</v>
      </c>
      <c r="G67" s="618">
        <f>G65+G66</f>
        <v>4968554.0200000014</v>
      </c>
      <c r="H67" s="619">
        <f t="shared" si="1"/>
        <v>-23193878.519999996</v>
      </c>
    </row>
  </sheetData>
  <mergeCells count="2">
    <mergeCell ref="C5:E5"/>
    <mergeCell ref="F5:H5"/>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80" zoomScaleNormal="80" workbookViewId="0">
      <selection activeCell="B2" sqref="B2"/>
    </sheetView>
  </sheetViews>
  <sheetFormatPr defaultRowHeight="14.5"/>
  <cols>
    <col min="1" max="1" width="9.54296875" bestFit="1" customWidth="1"/>
    <col min="2" max="2" width="72.1796875" customWidth="1"/>
    <col min="3" max="8" width="12.6328125" style="584" customWidth="1"/>
  </cols>
  <sheetData>
    <row r="1" spans="1:8">
      <c r="A1" s="571" t="s">
        <v>189</v>
      </c>
      <c r="B1" s="648" t="str">
        <f>Info!C2</f>
        <v>სს " პაშა ბანკი საქართველო"</v>
      </c>
    </row>
    <row r="2" spans="1:8">
      <c r="A2" s="571" t="s">
        <v>190</v>
      </c>
      <c r="B2" s="712">
        <f>'1. key ratios'!B2</f>
        <v>44561</v>
      </c>
    </row>
    <row r="3" spans="1:8">
      <c r="A3" s="2"/>
    </row>
    <row r="4" spans="1:8" ht="15" thickBot="1">
      <c r="A4" s="2" t="s">
        <v>331</v>
      </c>
      <c r="B4" s="2"/>
      <c r="C4" s="525"/>
      <c r="D4" s="525"/>
      <c r="E4" s="525"/>
      <c r="F4" s="525"/>
      <c r="G4" s="525"/>
      <c r="H4" s="524" t="s">
        <v>94</v>
      </c>
    </row>
    <row r="5" spans="1:8">
      <c r="A5" s="739" t="s">
        <v>27</v>
      </c>
      <c r="B5" s="741" t="s">
        <v>245</v>
      </c>
      <c r="C5" s="743" t="s">
        <v>195</v>
      </c>
      <c r="D5" s="743"/>
      <c r="E5" s="743"/>
      <c r="F5" s="743" t="s">
        <v>196</v>
      </c>
      <c r="G5" s="743"/>
      <c r="H5" s="744"/>
    </row>
    <row r="6" spans="1:8">
      <c r="A6" s="740"/>
      <c r="B6" s="742"/>
      <c r="C6" s="563" t="s">
        <v>28</v>
      </c>
      <c r="D6" s="563" t="s">
        <v>95</v>
      </c>
      <c r="E6" s="563" t="s">
        <v>69</v>
      </c>
      <c r="F6" s="563" t="s">
        <v>28</v>
      </c>
      <c r="G6" s="563" t="s">
        <v>95</v>
      </c>
      <c r="H6" s="562" t="s">
        <v>69</v>
      </c>
    </row>
    <row r="7" spans="1:8" s="3" customFormat="1">
      <c r="A7" s="162">
        <v>1</v>
      </c>
      <c r="B7" s="163" t="s">
        <v>367</v>
      </c>
      <c r="C7" s="559">
        <f>C8+C9+C10+C11</f>
        <v>33284807.149999999</v>
      </c>
      <c r="D7" s="559">
        <f>D8+D9+D10+D11</f>
        <v>18907715.8222</v>
      </c>
      <c r="E7" s="523">
        <f>C7+D7</f>
        <v>52192522.972199999</v>
      </c>
      <c r="F7" s="559">
        <v>42671004.409999996</v>
      </c>
      <c r="G7" s="559">
        <v>28088161.1252</v>
      </c>
      <c r="H7" s="558">
        <f t="shared" ref="H7:H53" si="0">F7+G7</f>
        <v>70759165.5352</v>
      </c>
    </row>
    <row r="8" spans="1:8" s="3" customFormat="1">
      <c r="A8" s="162">
        <v>1.1000000000000001</v>
      </c>
      <c r="B8" s="164" t="s">
        <v>276</v>
      </c>
      <c r="C8" s="559">
        <v>11537782.119999999</v>
      </c>
      <c r="D8" s="559">
        <v>14193372.0822</v>
      </c>
      <c r="E8" s="523">
        <f t="shared" ref="E8:E53" si="1">C8+D8</f>
        <v>25731154.202199999</v>
      </c>
      <c r="F8" s="559">
        <v>19745186.329999998</v>
      </c>
      <c r="G8" s="559">
        <v>15127296.5759</v>
      </c>
      <c r="H8" s="558">
        <f t="shared" si="0"/>
        <v>34872482.905900002</v>
      </c>
    </row>
    <row r="9" spans="1:8" s="3" customFormat="1">
      <c r="A9" s="162">
        <v>1.2</v>
      </c>
      <c r="B9" s="164" t="s">
        <v>277</v>
      </c>
      <c r="C9" s="559"/>
      <c r="D9" s="559"/>
      <c r="E9" s="523">
        <f t="shared" si="1"/>
        <v>0</v>
      </c>
      <c r="F9" s="559"/>
      <c r="G9" s="559">
        <v>181048.5</v>
      </c>
      <c r="H9" s="558">
        <f t="shared" si="0"/>
        <v>181048.5</v>
      </c>
    </row>
    <row r="10" spans="1:8" s="3" customFormat="1">
      <c r="A10" s="162">
        <v>1.3</v>
      </c>
      <c r="B10" s="164" t="s">
        <v>278</v>
      </c>
      <c r="C10" s="559">
        <v>21747025.030000001</v>
      </c>
      <c r="D10" s="559">
        <v>4714343.74</v>
      </c>
      <c r="E10" s="523">
        <f t="shared" si="1"/>
        <v>26461368.770000003</v>
      </c>
      <c r="F10" s="559">
        <v>22925818.079999998</v>
      </c>
      <c r="G10" s="559">
        <v>12779816.0493</v>
      </c>
      <c r="H10" s="558">
        <f t="shared" si="0"/>
        <v>35705634.129299998</v>
      </c>
    </row>
    <row r="11" spans="1:8" s="3" customFormat="1">
      <c r="A11" s="162">
        <v>1.4</v>
      </c>
      <c r="B11" s="164" t="s">
        <v>279</v>
      </c>
      <c r="C11" s="559"/>
      <c r="D11" s="559"/>
      <c r="E11" s="523">
        <f t="shared" si="1"/>
        <v>0</v>
      </c>
      <c r="F11" s="559"/>
      <c r="G11" s="559"/>
      <c r="H11" s="558">
        <f t="shared" si="0"/>
        <v>0</v>
      </c>
    </row>
    <row r="12" spans="1:8" s="3" customFormat="1" ht="29.25" customHeight="1">
      <c r="A12" s="162">
        <v>2</v>
      </c>
      <c r="B12" s="163" t="s">
        <v>280</v>
      </c>
      <c r="C12" s="559"/>
      <c r="D12" s="559"/>
      <c r="E12" s="523">
        <f t="shared" si="1"/>
        <v>0</v>
      </c>
      <c r="F12" s="559"/>
      <c r="G12" s="559"/>
      <c r="H12" s="558">
        <f t="shared" si="0"/>
        <v>0</v>
      </c>
    </row>
    <row r="13" spans="1:8" s="3" customFormat="1" ht="26">
      <c r="A13" s="162">
        <v>3</v>
      </c>
      <c r="B13" s="163" t="s">
        <v>281</v>
      </c>
      <c r="C13" s="559">
        <f>C14+C15</f>
        <v>0</v>
      </c>
      <c r="D13" s="559">
        <f>D14+D15</f>
        <v>0</v>
      </c>
      <c r="E13" s="523">
        <f t="shared" si="1"/>
        <v>0</v>
      </c>
      <c r="F13" s="559">
        <v>0</v>
      </c>
      <c r="G13" s="559">
        <v>0</v>
      </c>
      <c r="H13" s="558">
        <f t="shared" si="0"/>
        <v>0</v>
      </c>
    </row>
    <row r="14" spans="1:8" s="3" customFormat="1">
      <c r="A14" s="162">
        <v>3.1</v>
      </c>
      <c r="B14" s="164" t="s">
        <v>282</v>
      </c>
      <c r="C14" s="559"/>
      <c r="D14" s="559"/>
      <c r="E14" s="523">
        <f t="shared" si="1"/>
        <v>0</v>
      </c>
      <c r="F14" s="559"/>
      <c r="G14" s="559"/>
      <c r="H14" s="558">
        <f t="shared" si="0"/>
        <v>0</v>
      </c>
    </row>
    <row r="15" spans="1:8" s="3" customFormat="1">
      <c r="A15" s="162">
        <v>3.2</v>
      </c>
      <c r="B15" s="164" t="s">
        <v>283</v>
      </c>
      <c r="C15" s="559"/>
      <c r="D15" s="559"/>
      <c r="E15" s="523">
        <f t="shared" si="1"/>
        <v>0</v>
      </c>
      <c r="F15" s="559"/>
      <c r="G15" s="559"/>
      <c r="H15" s="558">
        <f t="shared" si="0"/>
        <v>0</v>
      </c>
    </row>
    <row r="16" spans="1:8" s="3" customFormat="1">
      <c r="A16" s="162">
        <v>4</v>
      </c>
      <c r="B16" s="163" t="s">
        <v>284</v>
      </c>
      <c r="C16" s="559">
        <f>C17+C18</f>
        <v>30819843.421999998</v>
      </c>
      <c r="D16" s="559">
        <f>D17+D18</f>
        <v>328298042.97829998</v>
      </c>
      <c r="E16" s="523">
        <f t="shared" si="1"/>
        <v>359117886.40029997</v>
      </c>
      <c r="F16" s="559">
        <v>39674199.322900005</v>
      </c>
      <c r="G16" s="559">
        <v>384917201.25639999</v>
      </c>
      <c r="H16" s="558">
        <f t="shared" si="0"/>
        <v>424591400.57929999</v>
      </c>
    </row>
    <row r="17" spans="1:8" s="3" customFormat="1">
      <c r="A17" s="162">
        <v>4.0999999999999996</v>
      </c>
      <c r="B17" s="164" t="s">
        <v>285</v>
      </c>
      <c r="C17" s="559">
        <v>27899002.452</v>
      </c>
      <c r="D17" s="559">
        <v>311835404.88529998</v>
      </c>
      <c r="E17" s="523">
        <f t="shared" si="1"/>
        <v>339734407.3373</v>
      </c>
      <c r="F17" s="559">
        <v>36624207.332900003</v>
      </c>
      <c r="G17" s="559">
        <v>370335781.71039999</v>
      </c>
      <c r="H17" s="558">
        <f t="shared" si="0"/>
        <v>406959989.04329997</v>
      </c>
    </row>
    <row r="18" spans="1:8" s="3" customFormat="1">
      <c r="A18" s="162">
        <v>4.2</v>
      </c>
      <c r="B18" s="164" t="s">
        <v>286</v>
      </c>
      <c r="C18" s="559">
        <v>2920840.97</v>
      </c>
      <c r="D18" s="559">
        <v>16462638.093</v>
      </c>
      <c r="E18" s="523">
        <f t="shared" si="1"/>
        <v>19383479.063000001</v>
      </c>
      <c r="F18" s="559">
        <v>3049991.99</v>
      </c>
      <c r="G18" s="559">
        <v>14581419.546</v>
      </c>
      <c r="H18" s="558">
        <f t="shared" si="0"/>
        <v>17631411.535999998</v>
      </c>
    </row>
    <row r="19" spans="1:8" s="3" customFormat="1" ht="26">
      <c r="A19" s="162">
        <v>5</v>
      </c>
      <c r="B19" s="163" t="s">
        <v>287</v>
      </c>
      <c r="C19" s="559">
        <f>C20+C21+C22+C28+C29+C30+C31</f>
        <v>89024603.699900001</v>
      </c>
      <c r="D19" s="559">
        <f>D20+D21+D22+D28+D29+D30+D31</f>
        <v>1093303260.2926998</v>
      </c>
      <c r="E19" s="523">
        <f t="shared" si="1"/>
        <v>1182327863.9925997</v>
      </c>
      <c r="F19" s="559">
        <v>86114039.550099999</v>
      </c>
      <c r="G19" s="559">
        <v>944441660.5223</v>
      </c>
      <c r="H19" s="558">
        <f t="shared" si="0"/>
        <v>1030555700.0724</v>
      </c>
    </row>
    <row r="20" spans="1:8" s="3" customFormat="1">
      <c r="A20" s="162">
        <v>5.0999999999999996</v>
      </c>
      <c r="B20" s="164" t="s">
        <v>288</v>
      </c>
      <c r="C20" s="559">
        <v>2601659.36</v>
      </c>
      <c r="D20" s="559">
        <v>6183237.0687999995</v>
      </c>
      <c r="E20" s="523">
        <f t="shared" si="1"/>
        <v>8784896.4287999999</v>
      </c>
      <c r="F20" s="559">
        <v>9749535.0599000007</v>
      </c>
      <c r="G20" s="559">
        <v>11483732.1668</v>
      </c>
      <c r="H20" s="558">
        <f t="shared" si="0"/>
        <v>21233267.2267</v>
      </c>
    </row>
    <row r="21" spans="1:8" s="3" customFormat="1">
      <c r="A21" s="162">
        <v>5.2</v>
      </c>
      <c r="B21" s="164" t="s">
        <v>289</v>
      </c>
      <c r="C21" s="559"/>
      <c r="D21" s="559"/>
      <c r="E21" s="523">
        <f t="shared" si="1"/>
        <v>0</v>
      </c>
      <c r="F21" s="559"/>
      <c r="G21" s="559"/>
      <c r="H21" s="558">
        <f t="shared" si="0"/>
        <v>0</v>
      </c>
    </row>
    <row r="22" spans="1:8" s="3" customFormat="1">
      <c r="A22" s="162">
        <v>5.3</v>
      </c>
      <c r="B22" s="164" t="s">
        <v>290</v>
      </c>
      <c r="C22" s="559">
        <f>C23+C24+C25+C26+C27</f>
        <v>37655876.449900001</v>
      </c>
      <c r="D22" s="559">
        <f>D23+D24+D25+D26+D27</f>
        <v>965525581.39329994</v>
      </c>
      <c r="E22" s="523">
        <f t="shared" si="1"/>
        <v>1003181457.8432</v>
      </c>
      <c r="F22" s="559">
        <v>39855876.450000003</v>
      </c>
      <c r="G22" s="559">
        <v>845913939.19239998</v>
      </c>
      <c r="H22" s="558">
        <f t="shared" si="0"/>
        <v>885769815.64240003</v>
      </c>
    </row>
    <row r="23" spans="1:8" s="3" customFormat="1">
      <c r="A23" s="162" t="s">
        <v>291</v>
      </c>
      <c r="B23" s="165" t="s">
        <v>292</v>
      </c>
      <c r="C23" s="559">
        <v>0</v>
      </c>
      <c r="D23" s="559">
        <v>46286603.545699999</v>
      </c>
      <c r="E23" s="523">
        <f t="shared" si="1"/>
        <v>46286603.545699999</v>
      </c>
      <c r="F23" s="559">
        <v>0</v>
      </c>
      <c r="G23" s="559">
        <v>77056267.477299973</v>
      </c>
      <c r="H23" s="558">
        <f t="shared" si="0"/>
        <v>77056267.477299973</v>
      </c>
    </row>
    <row r="24" spans="1:8" s="3" customFormat="1">
      <c r="A24" s="162" t="s">
        <v>293</v>
      </c>
      <c r="B24" s="165" t="s">
        <v>294</v>
      </c>
      <c r="C24" s="559">
        <v>3855876.45</v>
      </c>
      <c r="D24" s="559">
        <v>847053640.79729998</v>
      </c>
      <c r="E24" s="523">
        <f t="shared" si="1"/>
        <v>850909517.24730003</v>
      </c>
      <c r="F24" s="559">
        <v>3855876.45</v>
      </c>
      <c r="G24" s="559">
        <v>688686145.2342</v>
      </c>
      <c r="H24" s="558">
        <f t="shared" si="0"/>
        <v>692542021.68420005</v>
      </c>
    </row>
    <row r="25" spans="1:8" s="3" customFormat="1">
      <c r="A25" s="162" t="s">
        <v>295</v>
      </c>
      <c r="B25" s="166" t="s">
        <v>296</v>
      </c>
      <c r="C25" s="559">
        <v>0</v>
      </c>
      <c r="D25" s="559">
        <v>3493163.52</v>
      </c>
      <c r="E25" s="523">
        <f t="shared" si="1"/>
        <v>3493163.52</v>
      </c>
      <c r="F25" s="559">
        <v>0</v>
      </c>
      <c r="G25" s="559">
        <v>3784473</v>
      </c>
      <c r="H25" s="558">
        <f t="shared" si="0"/>
        <v>3784473</v>
      </c>
    </row>
    <row r="26" spans="1:8" s="3" customFormat="1">
      <c r="A26" s="162" t="s">
        <v>297</v>
      </c>
      <c r="B26" s="165" t="s">
        <v>298</v>
      </c>
      <c r="C26" s="559">
        <v>0</v>
      </c>
      <c r="D26" s="559">
        <v>38619226.150799997</v>
      </c>
      <c r="E26" s="523">
        <f t="shared" si="1"/>
        <v>38619226.150799997</v>
      </c>
      <c r="F26" s="559">
        <v>0</v>
      </c>
      <c r="G26" s="559">
        <v>56357522.064800002</v>
      </c>
      <c r="H26" s="558">
        <f t="shared" si="0"/>
        <v>56357522.064800002</v>
      </c>
    </row>
    <row r="27" spans="1:8" s="3" customFormat="1">
      <c r="A27" s="162" t="s">
        <v>299</v>
      </c>
      <c r="B27" s="165" t="s">
        <v>300</v>
      </c>
      <c r="C27" s="559">
        <v>33799999.999899998</v>
      </c>
      <c r="D27" s="559">
        <v>30072947.379500002</v>
      </c>
      <c r="E27" s="523">
        <f t="shared" si="1"/>
        <v>63872947.3794</v>
      </c>
      <c r="F27" s="559">
        <v>36000000</v>
      </c>
      <c r="G27" s="559">
        <v>20029531.416099999</v>
      </c>
      <c r="H27" s="558">
        <f t="shared" si="0"/>
        <v>56029531.416099995</v>
      </c>
    </row>
    <row r="28" spans="1:8" s="3" customFormat="1">
      <c r="A28" s="162">
        <v>5.4</v>
      </c>
      <c r="B28" s="164" t="s">
        <v>301</v>
      </c>
      <c r="C28" s="559">
        <v>2308546.02</v>
      </c>
      <c r="D28" s="559">
        <v>103008761.29279999</v>
      </c>
      <c r="E28" s="523">
        <f t="shared" si="1"/>
        <v>105317307.31279999</v>
      </c>
      <c r="F28" s="559">
        <v>1308547.02</v>
      </c>
      <c r="G28" s="559">
        <v>67220850.980000004</v>
      </c>
      <c r="H28" s="558">
        <f t="shared" si="0"/>
        <v>68529398</v>
      </c>
    </row>
    <row r="29" spans="1:8" s="3" customFormat="1">
      <c r="A29" s="162">
        <v>5.5</v>
      </c>
      <c r="B29" s="164" t="s">
        <v>302</v>
      </c>
      <c r="C29" s="559">
        <v>0.05</v>
      </c>
      <c r="D29" s="559">
        <v>55.756799999999998</v>
      </c>
      <c r="E29" s="523">
        <f t="shared" si="1"/>
        <v>55.806799999999996</v>
      </c>
      <c r="F29" s="559">
        <v>0.05</v>
      </c>
      <c r="G29" s="559">
        <v>16.383299999999998</v>
      </c>
      <c r="H29" s="558">
        <f t="shared" si="0"/>
        <v>16.433299999999999</v>
      </c>
    </row>
    <row r="30" spans="1:8" s="3" customFormat="1">
      <c r="A30" s="162">
        <v>5.6</v>
      </c>
      <c r="B30" s="164" t="s">
        <v>303</v>
      </c>
      <c r="C30" s="559"/>
      <c r="D30" s="559"/>
      <c r="E30" s="523">
        <f t="shared" si="1"/>
        <v>0</v>
      </c>
      <c r="F30" s="559"/>
      <c r="G30" s="559"/>
      <c r="H30" s="558">
        <f t="shared" si="0"/>
        <v>0</v>
      </c>
    </row>
    <row r="31" spans="1:8" s="3" customFormat="1">
      <c r="A31" s="162">
        <v>5.7</v>
      </c>
      <c r="B31" s="164" t="s">
        <v>304</v>
      </c>
      <c r="C31" s="559">
        <v>46458521.82</v>
      </c>
      <c r="D31" s="559">
        <v>18585624.780999999</v>
      </c>
      <c r="E31" s="523">
        <f t="shared" si="1"/>
        <v>65044146.600999996</v>
      </c>
      <c r="F31" s="559">
        <v>35200080.970200002</v>
      </c>
      <c r="G31" s="559">
        <v>19823121.799800005</v>
      </c>
      <c r="H31" s="558">
        <f t="shared" si="0"/>
        <v>55023202.770000011</v>
      </c>
    </row>
    <row r="32" spans="1:8" s="3" customFormat="1">
      <c r="A32" s="162">
        <v>6</v>
      </c>
      <c r="B32" s="163" t="s">
        <v>305</v>
      </c>
      <c r="C32" s="559">
        <f>C33+C34+C35+C36+C37+C38+C39</f>
        <v>24446025</v>
      </c>
      <c r="D32" s="559">
        <f>D33+D34+D35+D36+D37+D38+D39</f>
        <v>120526488.2016</v>
      </c>
      <c r="E32" s="523">
        <f t="shared" si="1"/>
        <v>144972513.20160002</v>
      </c>
      <c r="F32" s="559">
        <v>37872475.350000001</v>
      </c>
      <c r="G32" s="559">
        <v>256552384.06290001</v>
      </c>
      <c r="H32" s="558">
        <f t="shared" si="0"/>
        <v>294424859.41290003</v>
      </c>
    </row>
    <row r="33" spans="1:8" s="3" customFormat="1" ht="26">
      <c r="A33" s="162">
        <v>6.1</v>
      </c>
      <c r="B33" s="164" t="s">
        <v>368</v>
      </c>
      <c r="C33" s="559">
        <v>3230820</v>
      </c>
      <c r="D33" s="559">
        <v>69182652.089599997</v>
      </c>
      <c r="E33" s="523">
        <f t="shared" si="1"/>
        <v>72413472.089599997</v>
      </c>
      <c r="F33" s="559">
        <v>17250168.350000001</v>
      </c>
      <c r="G33" s="559">
        <v>129793573.92659999</v>
      </c>
      <c r="H33" s="558">
        <f t="shared" si="0"/>
        <v>147043742.2766</v>
      </c>
    </row>
    <row r="34" spans="1:8" s="3" customFormat="1" ht="26">
      <c r="A34" s="162">
        <v>6.2</v>
      </c>
      <c r="B34" s="164" t="s">
        <v>306</v>
      </c>
      <c r="C34" s="559">
        <v>21215205</v>
      </c>
      <c r="D34" s="559">
        <v>51343836.112000003</v>
      </c>
      <c r="E34" s="523">
        <f t="shared" si="1"/>
        <v>72559041.112000003</v>
      </c>
      <c r="F34" s="559">
        <v>20622307</v>
      </c>
      <c r="G34" s="559">
        <v>126758810.1363</v>
      </c>
      <c r="H34" s="558">
        <f t="shared" si="0"/>
        <v>147381117.1363</v>
      </c>
    </row>
    <row r="35" spans="1:8" s="3" customFormat="1" ht="26">
      <c r="A35" s="162">
        <v>6.3</v>
      </c>
      <c r="B35" s="164" t="s">
        <v>307</v>
      </c>
      <c r="C35" s="559"/>
      <c r="D35" s="559"/>
      <c r="E35" s="523">
        <f t="shared" si="1"/>
        <v>0</v>
      </c>
      <c r="F35" s="559"/>
      <c r="G35" s="559"/>
      <c r="H35" s="558">
        <f t="shared" si="0"/>
        <v>0</v>
      </c>
    </row>
    <row r="36" spans="1:8" s="3" customFormat="1">
      <c r="A36" s="162">
        <v>6.4</v>
      </c>
      <c r="B36" s="164" t="s">
        <v>308</v>
      </c>
      <c r="C36" s="559"/>
      <c r="D36" s="559"/>
      <c r="E36" s="523">
        <f t="shared" si="1"/>
        <v>0</v>
      </c>
      <c r="F36" s="559"/>
      <c r="G36" s="559"/>
      <c r="H36" s="558">
        <f t="shared" si="0"/>
        <v>0</v>
      </c>
    </row>
    <row r="37" spans="1:8" s="3" customFormat="1">
      <c r="A37" s="162">
        <v>6.5</v>
      </c>
      <c r="B37" s="164" t="s">
        <v>309</v>
      </c>
      <c r="C37" s="559"/>
      <c r="D37" s="559"/>
      <c r="E37" s="523">
        <f t="shared" si="1"/>
        <v>0</v>
      </c>
      <c r="F37" s="559"/>
      <c r="G37" s="559"/>
      <c r="H37" s="558">
        <f t="shared" si="0"/>
        <v>0</v>
      </c>
    </row>
    <row r="38" spans="1:8" s="3" customFormat="1" ht="26">
      <c r="A38" s="162">
        <v>6.6</v>
      </c>
      <c r="B38" s="164" t="s">
        <v>310</v>
      </c>
      <c r="C38" s="559"/>
      <c r="D38" s="559"/>
      <c r="E38" s="523">
        <f t="shared" si="1"/>
        <v>0</v>
      </c>
      <c r="F38" s="559"/>
      <c r="G38" s="559"/>
      <c r="H38" s="558">
        <f t="shared" si="0"/>
        <v>0</v>
      </c>
    </row>
    <row r="39" spans="1:8" s="3" customFormat="1" ht="26">
      <c r="A39" s="162">
        <v>6.7</v>
      </c>
      <c r="B39" s="164" t="s">
        <v>311</v>
      </c>
      <c r="C39" s="559"/>
      <c r="D39" s="559"/>
      <c r="E39" s="523">
        <f t="shared" si="1"/>
        <v>0</v>
      </c>
      <c r="F39" s="559"/>
      <c r="G39" s="559"/>
      <c r="H39" s="558">
        <f t="shared" si="0"/>
        <v>0</v>
      </c>
    </row>
    <row r="40" spans="1:8" s="3" customFormat="1">
      <c r="A40" s="162">
        <v>7</v>
      </c>
      <c r="B40" s="163" t="s">
        <v>312</v>
      </c>
      <c r="C40" s="559">
        <f>C43+C44</f>
        <v>2593601.58</v>
      </c>
      <c r="D40" s="559">
        <f>D43+D44</f>
        <v>3474525.7601000001</v>
      </c>
      <c r="E40" s="523">
        <f t="shared" si="1"/>
        <v>6068127.3400999997</v>
      </c>
      <c r="F40" s="559">
        <v>1027026.99</v>
      </c>
      <c r="G40" s="559">
        <v>3943689.5707999999</v>
      </c>
      <c r="H40" s="558">
        <f t="shared" si="0"/>
        <v>4970716.5608000001</v>
      </c>
    </row>
    <row r="41" spans="1:8" s="3" customFormat="1" ht="26">
      <c r="A41" s="162">
        <v>7.1</v>
      </c>
      <c r="B41" s="164" t="s">
        <v>313</v>
      </c>
      <c r="C41" s="559">
        <v>279152.53999999998</v>
      </c>
      <c r="D41" s="559">
        <v>0</v>
      </c>
      <c r="E41" s="523">
        <f t="shared" si="1"/>
        <v>279152.53999999998</v>
      </c>
      <c r="F41" s="559"/>
      <c r="G41" s="559"/>
      <c r="H41" s="558">
        <f t="shared" si="0"/>
        <v>0</v>
      </c>
    </row>
    <row r="42" spans="1:8" s="3" customFormat="1" ht="26">
      <c r="A42" s="162">
        <v>7.2</v>
      </c>
      <c r="B42" s="164" t="s">
        <v>314</v>
      </c>
      <c r="C42" s="559">
        <v>-312935.36</v>
      </c>
      <c r="D42" s="559">
        <v>-519619.87890000001</v>
      </c>
      <c r="E42" s="523">
        <f t="shared" si="1"/>
        <v>-832555.2389</v>
      </c>
      <c r="F42" s="559">
        <v>118448.65</v>
      </c>
      <c r="G42" s="559">
        <v>865886.62459999998</v>
      </c>
      <c r="H42" s="558">
        <f t="shared" si="0"/>
        <v>984335.2746</v>
      </c>
    </row>
    <row r="43" spans="1:8" s="3" customFormat="1" ht="26">
      <c r="A43" s="162">
        <v>7.3</v>
      </c>
      <c r="B43" s="164" t="s">
        <v>315</v>
      </c>
      <c r="C43" s="559">
        <v>1474126.54</v>
      </c>
      <c r="D43" s="559">
        <v>0</v>
      </c>
      <c r="E43" s="523">
        <f t="shared" si="1"/>
        <v>1474126.54</v>
      </c>
      <c r="F43" s="559">
        <v>662404.67000000004</v>
      </c>
      <c r="G43" s="559">
        <v>0</v>
      </c>
      <c r="H43" s="558">
        <f t="shared" si="0"/>
        <v>662404.67000000004</v>
      </c>
    </row>
    <row r="44" spans="1:8" s="3" customFormat="1" ht="26">
      <c r="A44" s="162">
        <v>7.4</v>
      </c>
      <c r="B44" s="164" t="s">
        <v>316</v>
      </c>
      <c r="C44" s="559">
        <v>1119475.04</v>
      </c>
      <c r="D44" s="559">
        <v>3474525.7601000001</v>
      </c>
      <c r="E44" s="523">
        <f t="shared" si="1"/>
        <v>4594000.8001000006</v>
      </c>
      <c r="F44" s="559">
        <v>364622.32</v>
      </c>
      <c r="G44" s="559">
        <v>3943689.5707999999</v>
      </c>
      <c r="H44" s="558">
        <f t="shared" si="0"/>
        <v>4308311.8908000002</v>
      </c>
    </row>
    <row r="45" spans="1:8" s="3" customFormat="1">
      <c r="A45" s="162">
        <v>8</v>
      </c>
      <c r="B45" s="163" t="s">
        <v>317</v>
      </c>
      <c r="C45" s="559">
        <v>0</v>
      </c>
      <c r="D45" s="559">
        <v>0</v>
      </c>
      <c r="E45" s="523">
        <f t="shared" si="1"/>
        <v>0</v>
      </c>
      <c r="F45" s="559">
        <v>0</v>
      </c>
      <c r="G45" s="559">
        <v>0</v>
      </c>
      <c r="H45" s="558">
        <f t="shared" si="0"/>
        <v>0</v>
      </c>
    </row>
    <row r="46" spans="1:8" s="3" customFormat="1">
      <c r="A46" s="162">
        <v>8.1</v>
      </c>
      <c r="B46" s="164" t="s">
        <v>318</v>
      </c>
      <c r="C46" s="559"/>
      <c r="D46" s="559"/>
      <c r="E46" s="523">
        <f t="shared" si="1"/>
        <v>0</v>
      </c>
      <c r="F46" s="559"/>
      <c r="G46" s="559"/>
      <c r="H46" s="558">
        <f t="shared" si="0"/>
        <v>0</v>
      </c>
    </row>
    <row r="47" spans="1:8" s="3" customFormat="1">
      <c r="A47" s="162">
        <v>8.1999999999999993</v>
      </c>
      <c r="B47" s="164" t="s">
        <v>319</v>
      </c>
      <c r="C47" s="559"/>
      <c r="D47" s="559"/>
      <c r="E47" s="523">
        <f t="shared" si="1"/>
        <v>0</v>
      </c>
      <c r="F47" s="559"/>
      <c r="G47" s="559"/>
      <c r="H47" s="558">
        <f t="shared" si="0"/>
        <v>0</v>
      </c>
    </row>
    <row r="48" spans="1:8" s="3" customFormat="1">
      <c r="A48" s="162">
        <v>8.3000000000000007</v>
      </c>
      <c r="B48" s="164" t="s">
        <v>320</v>
      </c>
      <c r="C48" s="559"/>
      <c r="D48" s="559"/>
      <c r="E48" s="523">
        <f t="shared" si="1"/>
        <v>0</v>
      </c>
      <c r="F48" s="559"/>
      <c r="G48" s="559"/>
      <c r="H48" s="558">
        <f t="shared" si="0"/>
        <v>0</v>
      </c>
    </row>
    <row r="49" spans="1:8" s="3" customFormat="1">
      <c r="A49" s="162">
        <v>8.4</v>
      </c>
      <c r="B49" s="164" t="s">
        <v>321</v>
      </c>
      <c r="C49" s="559"/>
      <c r="D49" s="559"/>
      <c r="E49" s="523">
        <f t="shared" si="1"/>
        <v>0</v>
      </c>
      <c r="F49" s="559"/>
      <c r="G49" s="559"/>
      <c r="H49" s="558">
        <f t="shared" si="0"/>
        <v>0</v>
      </c>
    </row>
    <row r="50" spans="1:8" s="3" customFormat="1">
      <c r="A50" s="162">
        <v>8.5</v>
      </c>
      <c r="B50" s="164" t="s">
        <v>322</v>
      </c>
      <c r="C50" s="559"/>
      <c r="D50" s="559"/>
      <c r="E50" s="523">
        <f t="shared" si="1"/>
        <v>0</v>
      </c>
      <c r="F50" s="559"/>
      <c r="G50" s="559"/>
      <c r="H50" s="558">
        <f t="shared" si="0"/>
        <v>0</v>
      </c>
    </row>
    <row r="51" spans="1:8" s="3" customFormat="1">
      <c r="A51" s="162">
        <v>8.6</v>
      </c>
      <c r="B51" s="164" t="s">
        <v>323</v>
      </c>
      <c r="C51" s="559"/>
      <c r="D51" s="559"/>
      <c r="E51" s="523">
        <f t="shared" si="1"/>
        <v>0</v>
      </c>
      <c r="F51" s="559"/>
      <c r="G51" s="559"/>
      <c r="H51" s="558">
        <f t="shared" si="0"/>
        <v>0</v>
      </c>
    </row>
    <row r="52" spans="1:8" s="3" customFormat="1">
      <c r="A52" s="162">
        <v>8.6999999999999993</v>
      </c>
      <c r="B52" s="164" t="s">
        <v>324</v>
      </c>
      <c r="C52" s="559"/>
      <c r="D52" s="559"/>
      <c r="E52" s="523">
        <f t="shared" si="1"/>
        <v>0</v>
      </c>
      <c r="F52" s="559"/>
      <c r="G52" s="559"/>
      <c r="H52" s="558">
        <f t="shared" si="0"/>
        <v>0</v>
      </c>
    </row>
    <row r="53" spans="1:8" s="3" customFormat="1" ht="15" thickBot="1">
      <c r="A53" s="167">
        <v>9</v>
      </c>
      <c r="B53" s="168" t="s">
        <v>325</v>
      </c>
      <c r="C53" s="522"/>
      <c r="D53" s="522"/>
      <c r="E53" s="521">
        <f t="shared" si="1"/>
        <v>0</v>
      </c>
      <c r="F53" s="522"/>
      <c r="G53" s="522"/>
      <c r="H53" s="550">
        <f t="shared" si="0"/>
        <v>0</v>
      </c>
    </row>
  </sheetData>
  <mergeCells count="4">
    <mergeCell ref="A5:A6"/>
    <mergeCell ref="B5:B6"/>
    <mergeCell ref="C5:E5"/>
    <mergeCell ref="F5:H5"/>
  </mergeCells>
  <pageMargins left="0.25" right="0.25" top="0.75" bottom="0.75" header="0.3" footer="0.3"/>
  <pageSetup paperSize="9" scale="6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activeCell="C7" sqref="C7"/>
    </sheetView>
  </sheetViews>
  <sheetFormatPr defaultColWidth="9.1796875" defaultRowHeight="13"/>
  <cols>
    <col min="1" max="1" width="9.54296875" style="2" bestFit="1" customWidth="1"/>
    <col min="2" max="2" width="76.36328125" style="2" customWidth="1"/>
    <col min="3" max="4" width="12.81640625" style="2" customWidth="1"/>
    <col min="5" max="7" width="10.90625" style="12" customWidth="1"/>
    <col min="8" max="11" width="9.81640625" style="12" customWidth="1"/>
    <col min="12" max="16384" width="9.1796875" style="12"/>
  </cols>
  <sheetData>
    <row r="1" spans="1:8" ht="13.5">
      <c r="A1" s="571" t="s">
        <v>189</v>
      </c>
      <c r="B1" s="648" t="str">
        <f>Info!C2</f>
        <v>სს " პაშა ბანკი საქართველო"</v>
      </c>
      <c r="C1" s="14"/>
      <c r="D1" s="225"/>
    </row>
    <row r="2" spans="1:8" ht="13.5">
      <c r="A2" s="571" t="s">
        <v>190</v>
      </c>
      <c r="B2" s="712">
        <f>'1. key ratios'!B2</f>
        <v>44561</v>
      </c>
      <c r="C2" s="27"/>
      <c r="D2" s="16"/>
      <c r="E2" s="11"/>
      <c r="F2" s="11"/>
      <c r="G2" s="11"/>
      <c r="H2" s="11"/>
    </row>
    <row r="3" spans="1:8" ht="13.5">
      <c r="A3" s="15"/>
      <c r="B3" s="14"/>
      <c r="C3" s="27"/>
      <c r="D3" s="16"/>
      <c r="E3" s="11"/>
      <c r="F3" s="11"/>
      <c r="G3" s="11"/>
      <c r="H3" s="11"/>
    </row>
    <row r="4" spans="1:8" ht="15" customHeight="1" thickBot="1">
      <c r="A4" s="593" t="s">
        <v>332</v>
      </c>
      <c r="B4" s="514" t="s">
        <v>188</v>
      </c>
      <c r="C4" s="513" t="s">
        <v>94</v>
      </c>
    </row>
    <row r="5" spans="1:8" ht="15" customHeight="1">
      <c r="A5" s="517" t="s">
        <v>27</v>
      </c>
      <c r="B5" s="516"/>
      <c r="C5" s="652" t="str">
        <f>INT((MONTH($B$2))/3)&amp;"Q"&amp;"-"&amp;YEAR($B$2)</f>
        <v>4Q-2021</v>
      </c>
      <c r="D5" s="652" t="str">
        <f>IF(INT(MONTH($B$2))=3, "4"&amp;"Q"&amp;"-"&amp;YEAR($B$2)-1, IF(INT(MONTH($B$2))=6, "1"&amp;"Q"&amp;"-"&amp;YEAR($B$2), IF(INT(MONTH($B$2))=9, "2"&amp;"Q"&amp;"-"&amp;YEAR($B$2),IF(INT(MONTH($B$2))=12, "3"&amp;"Q"&amp;"-"&amp;YEAR($B$2), 0))))</f>
        <v>3Q-2021</v>
      </c>
      <c r="E5" s="652" t="str">
        <f>IF(INT(MONTH($B$2))=3, "3"&amp;"Q"&amp;"-"&amp;YEAR($B$2)-1, IF(INT(MONTH($B$2))=6, "4"&amp;"Q"&amp;"-"&amp;YEAR($B$2)-1, IF(INT(MONTH($B$2))=9, "1"&amp;"Q"&amp;"-"&amp;YEAR($B$2),IF(INT(MONTH($B$2))=12, "2"&amp;"Q"&amp;"-"&amp;YEAR($B$2), 0))))</f>
        <v>2Q-2021</v>
      </c>
      <c r="F5" s="652" t="str">
        <f>IF(INT(MONTH($B$2))=3, "2"&amp;"Q"&amp;"-"&amp;YEAR($B$2)-1, IF(INT(MONTH($B$2))=6, "3"&amp;"Q"&amp;"-"&amp;YEAR($B$2)-1, IF(INT(MONTH($B$2))=9, "4"&amp;"Q"&amp;"-"&amp;YEAR($B$2)-1,IF(INT(MONTH($B$2))=12, "1"&amp;"Q"&amp;"-"&amp;YEAR($B$2), 0))))</f>
        <v>1Q-2021</v>
      </c>
      <c r="G5" s="653" t="str">
        <f>IF(INT(MONTH($B$2))=3, "1"&amp;"Q"&amp;"-"&amp;YEAR($B$2)-1, IF(INT(MONTH($B$2))=6, "2"&amp;"Q"&amp;"-"&amp;YEAR($B$2)-1, IF(INT(MONTH($B$2))=9, "3"&amp;"Q"&amp;"-"&amp;YEAR($B$2)-1,IF(INT(MONTH($B$2))=12, "4"&amp;"Q"&amp;"-"&amp;YEAR($B$2)-1, 0))))</f>
        <v>4Q-2020</v>
      </c>
    </row>
    <row r="6" spans="1:8" ht="15" customHeight="1">
      <c r="A6" s="639">
        <v>1</v>
      </c>
      <c r="B6" s="649" t="s">
        <v>193</v>
      </c>
      <c r="C6" s="640">
        <f>C7+C9+C10</f>
        <v>420416310.29008001</v>
      </c>
      <c r="D6" s="640">
        <f>D7+D9+D10</f>
        <v>408896275.66061008</v>
      </c>
      <c r="E6" s="640">
        <f t="shared" ref="E6:G6" si="0">E7+E9+E10</f>
        <v>397624044.26947999</v>
      </c>
      <c r="F6" s="640">
        <f t="shared" si="0"/>
        <v>454932912.91016006</v>
      </c>
      <c r="G6" s="641">
        <f t="shared" si="0"/>
        <v>465140020.90193999</v>
      </c>
    </row>
    <row r="7" spans="1:8" ht="15" customHeight="1">
      <c r="A7" s="639">
        <v>1.1000000000000001</v>
      </c>
      <c r="B7" s="642" t="s">
        <v>476</v>
      </c>
      <c r="C7" s="643">
        <v>403563013.85218</v>
      </c>
      <c r="D7" s="643">
        <v>388901879.89931005</v>
      </c>
      <c r="E7" s="643">
        <v>376228699.03288001</v>
      </c>
      <c r="F7" s="643">
        <v>431595906.86286002</v>
      </c>
      <c r="G7" s="512">
        <v>438451284.67522997</v>
      </c>
    </row>
    <row r="8" spans="1:8" ht="16">
      <c r="A8" s="639" t="s">
        <v>252</v>
      </c>
      <c r="B8" s="520" t="s">
        <v>326</v>
      </c>
      <c r="C8" s="518">
        <v>0</v>
      </c>
      <c r="D8" s="518">
        <v>0</v>
      </c>
      <c r="E8" s="518">
        <v>0</v>
      </c>
      <c r="F8" s="518">
        <v>0</v>
      </c>
      <c r="G8" s="515">
        <v>0</v>
      </c>
    </row>
    <row r="9" spans="1:8" ht="15" customHeight="1">
      <c r="A9" s="639">
        <v>1.2</v>
      </c>
      <c r="B9" s="642" t="s">
        <v>23</v>
      </c>
      <c r="C9" s="643">
        <v>15405026.996100001</v>
      </c>
      <c r="D9" s="643">
        <v>17855652.433600001</v>
      </c>
      <c r="E9" s="643">
        <v>19400660.230599999</v>
      </c>
      <c r="F9" s="643">
        <v>21019210.941599999</v>
      </c>
      <c r="G9" s="512">
        <v>23747861.381210003</v>
      </c>
    </row>
    <row r="10" spans="1:8" ht="15" customHeight="1">
      <c r="A10" s="639">
        <v>1.3</v>
      </c>
      <c r="B10" s="519" t="s">
        <v>78</v>
      </c>
      <c r="C10" s="644">
        <v>1448269.4417999999</v>
      </c>
      <c r="D10" s="643">
        <v>2138743.3276999998</v>
      </c>
      <c r="E10" s="644">
        <v>1994685.0060000001</v>
      </c>
      <c r="F10" s="643">
        <v>2317795.1057000002</v>
      </c>
      <c r="G10" s="511">
        <v>2940874.8454999998</v>
      </c>
    </row>
    <row r="11" spans="1:8" ht="15" customHeight="1">
      <c r="A11" s="639">
        <v>2</v>
      </c>
      <c r="B11" s="649" t="s">
        <v>194</v>
      </c>
      <c r="C11" s="643">
        <v>10816668.93624297</v>
      </c>
      <c r="D11" s="643">
        <v>1190115.2238224878</v>
      </c>
      <c r="E11" s="643">
        <v>5610520.3331548879</v>
      </c>
      <c r="F11" s="643">
        <v>6614035.9425159683</v>
      </c>
      <c r="G11" s="512">
        <v>5169737.4267999995</v>
      </c>
    </row>
    <row r="12" spans="1:8" ht="15" customHeight="1">
      <c r="A12" s="645">
        <v>3</v>
      </c>
      <c r="B12" s="650" t="s">
        <v>192</v>
      </c>
      <c r="C12" s="644">
        <v>44358158.868799999</v>
      </c>
      <c r="D12" s="643">
        <v>41604452.331200004</v>
      </c>
      <c r="E12" s="644">
        <v>41604452.331200004</v>
      </c>
      <c r="F12" s="643">
        <v>41604452.331200004</v>
      </c>
      <c r="G12" s="511">
        <v>41604452.325000003</v>
      </c>
    </row>
    <row r="13" spans="1:8" ht="15" customHeight="1" thickBot="1">
      <c r="A13" s="604">
        <v>4</v>
      </c>
      <c r="B13" s="651" t="s">
        <v>253</v>
      </c>
      <c r="C13" s="620">
        <f>C6+C11+C12</f>
        <v>475591138.09512299</v>
      </c>
      <c r="D13" s="620">
        <f>D6+D11+D12</f>
        <v>451690843.21563256</v>
      </c>
      <c r="E13" s="620">
        <f t="shared" ref="E13:G13" si="1">E6+E11+E12</f>
        <v>444839016.93383491</v>
      </c>
      <c r="F13" s="620">
        <f t="shared" si="1"/>
        <v>503151401.18387604</v>
      </c>
      <c r="G13" s="621">
        <f t="shared" si="1"/>
        <v>511914210.65373999</v>
      </c>
    </row>
    <row r="14" spans="1:8">
      <c r="B14" s="21"/>
    </row>
    <row r="15" spans="1:8" ht="39">
      <c r="B15" s="70" t="s">
        <v>477</v>
      </c>
    </row>
    <row r="16" spans="1:8">
      <c r="B16" s="70"/>
    </row>
    <row r="17" spans="2:2">
      <c r="B17" s="70"/>
    </row>
    <row r="18" spans="2:2">
      <c r="B18" s="70"/>
    </row>
  </sheetData>
  <pageMargins left="0.7" right="0.7" top="0.75" bottom="0.75" header="0.3" footer="0.3"/>
  <pageSetup paperSize="9"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6"/>
  <sheetViews>
    <sheetView showGridLines="0" zoomScale="80" zoomScaleNormal="80" workbookViewId="0">
      <pane xSplit="1" ySplit="4" topLeftCell="B11" activePane="bottomRight" state="frozen"/>
      <selection pane="topRight" activeCell="B1" sqref="B1"/>
      <selection pane="bottomLeft" activeCell="A4" sqref="A4"/>
      <selection pane="bottomRight" activeCell="A32" sqref="A32:XFD32"/>
    </sheetView>
  </sheetViews>
  <sheetFormatPr defaultRowHeight="14.5"/>
  <cols>
    <col min="1" max="1" width="9.54296875" style="2" bestFit="1" customWidth="1"/>
    <col min="2" max="2" width="40.54296875" style="2" customWidth="1"/>
    <col min="3" max="3" width="55.6328125" style="2" customWidth="1"/>
  </cols>
  <sheetData>
    <row r="1" spans="1:8">
      <c r="A1" s="571" t="s">
        <v>189</v>
      </c>
      <c r="B1" s="648" t="str">
        <f>Info!C2</f>
        <v>სს " პაშა ბანკი საქართველო"</v>
      </c>
    </row>
    <row r="2" spans="1:8">
      <c r="A2" s="571" t="s">
        <v>190</v>
      </c>
      <c r="B2" s="712">
        <f>'1. key ratios'!B2</f>
        <v>44561</v>
      </c>
    </row>
    <row r="4" spans="1:8" ht="25.5" customHeight="1" thickBot="1">
      <c r="A4" s="169" t="s">
        <v>333</v>
      </c>
      <c r="B4" s="749" t="s">
        <v>150</v>
      </c>
      <c r="C4" s="749"/>
    </row>
    <row r="5" spans="1:8">
      <c r="A5" s="10"/>
      <c r="B5" s="298" t="s">
        <v>151</v>
      </c>
      <c r="C5" s="306" t="s">
        <v>491</v>
      </c>
    </row>
    <row r="6" spans="1:8">
      <c r="A6" s="13">
        <v>1</v>
      </c>
      <c r="B6" s="596" t="s">
        <v>756</v>
      </c>
      <c r="C6" s="507" t="s">
        <v>757</v>
      </c>
    </row>
    <row r="7" spans="1:8">
      <c r="A7" s="13">
        <v>2</v>
      </c>
      <c r="B7" s="596" t="s">
        <v>758</v>
      </c>
      <c r="C7" s="507" t="s">
        <v>759</v>
      </c>
    </row>
    <row r="8" spans="1:8">
      <c r="A8" s="13">
        <v>3</v>
      </c>
      <c r="B8" s="596" t="s">
        <v>760</v>
      </c>
      <c r="C8" s="507" t="s">
        <v>759</v>
      </c>
    </row>
    <row r="9" spans="1:8">
      <c r="A9" s="13">
        <v>4</v>
      </c>
      <c r="B9" s="596" t="s">
        <v>761</v>
      </c>
      <c r="C9" s="507" t="s">
        <v>757</v>
      </c>
    </row>
    <row r="10" spans="1:8">
      <c r="A10" s="13">
        <v>5</v>
      </c>
      <c r="B10" s="596" t="s">
        <v>741</v>
      </c>
      <c r="C10" s="507" t="s">
        <v>762</v>
      </c>
    </row>
    <row r="11" spans="1:8" ht="15">
      <c r="A11" s="13">
        <v>6</v>
      </c>
      <c r="B11" s="29"/>
      <c r="C11" s="303"/>
    </row>
    <row r="12" spans="1:8" ht="15">
      <c r="A12" s="13">
        <v>7</v>
      </c>
      <c r="B12" s="29"/>
      <c r="C12" s="303"/>
      <c r="H12" s="4"/>
    </row>
    <row r="13" spans="1:8" ht="15">
      <c r="A13" s="13">
        <v>8</v>
      </c>
      <c r="B13" s="29"/>
      <c r="C13" s="303"/>
    </row>
    <row r="14" spans="1:8" ht="15">
      <c r="A14" s="13">
        <v>9</v>
      </c>
      <c r="B14" s="29"/>
      <c r="C14" s="303"/>
    </row>
    <row r="15" spans="1:8" ht="15">
      <c r="A15" s="13">
        <v>10</v>
      </c>
      <c r="B15" s="29"/>
      <c r="C15" s="303"/>
    </row>
    <row r="16" spans="1:8" ht="15">
      <c r="A16" s="13"/>
      <c r="B16" s="745"/>
      <c r="C16" s="746"/>
    </row>
    <row r="17" spans="1:4" ht="27">
      <c r="A17" s="13"/>
      <c r="B17" s="299" t="s">
        <v>152</v>
      </c>
      <c r="C17" s="307" t="s">
        <v>492</v>
      </c>
    </row>
    <row r="18" spans="1:4">
      <c r="A18" s="590">
        <v>1</v>
      </c>
      <c r="B18" s="596" t="s">
        <v>742</v>
      </c>
      <c r="C18" s="507" t="s">
        <v>749</v>
      </c>
    </row>
    <row r="19" spans="1:4">
      <c r="A19" s="590">
        <v>2</v>
      </c>
      <c r="B19" s="596" t="s">
        <v>750</v>
      </c>
      <c r="C19" s="507" t="s">
        <v>751</v>
      </c>
    </row>
    <row r="20" spans="1:4">
      <c r="A20" s="590">
        <v>3</v>
      </c>
      <c r="B20" s="596" t="s">
        <v>752</v>
      </c>
      <c r="C20" s="507" t="s">
        <v>753</v>
      </c>
    </row>
    <row r="21" spans="1:4">
      <c r="A21" s="590">
        <v>4</v>
      </c>
      <c r="B21" s="596" t="s">
        <v>754</v>
      </c>
      <c r="C21" s="507" t="s">
        <v>755</v>
      </c>
      <c r="D21" t="s">
        <v>5</v>
      </c>
    </row>
    <row r="22" spans="1:4">
      <c r="A22" s="13">
        <v>5</v>
      </c>
      <c r="B22" s="25"/>
      <c r="C22" s="304"/>
    </row>
    <row r="23" spans="1:4">
      <c r="A23" s="13">
        <v>6</v>
      </c>
      <c r="B23" s="25"/>
      <c r="C23" s="304"/>
    </row>
    <row r="24" spans="1:4">
      <c r="A24" s="13">
        <v>7</v>
      </c>
      <c r="B24" s="25"/>
      <c r="C24" s="304"/>
    </row>
    <row r="25" spans="1:4">
      <c r="A25" s="13">
        <v>8</v>
      </c>
      <c r="B25" s="25"/>
      <c r="C25" s="304"/>
    </row>
    <row r="26" spans="1:4">
      <c r="A26" s="13">
        <v>9</v>
      </c>
      <c r="B26" s="25"/>
      <c r="C26" s="304"/>
    </row>
    <row r="27" spans="1:4" ht="15.75" customHeight="1">
      <c r="A27" s="13">
        <v>10</v>
      </c>
      <c r="B27" s="25"/>
      <c r="C27" s="305"/>
    </row>
    <row r="28" spans="1:4" ht="15.75" customHeight="1">
      <c r="A28" s="13"/>
      <c r="B28" s="25"/>
      <c r="C28" s="26"/>
    </row>
    <row r="29" spans="1:4" ht="30" customHeight="1">
      <c r="A29" s="13"/>
      <c r="B29" s="747" t="s">
        <v>153</v>
      </c>
      <c r="C29" s="748"/>
    </row>
    <row r="30" spans="1:4" ht="15">
      <c r="A30" s="590">
        <v>1</v>
      </c>
      <c r="B30" s="601" t="s">
        <v>748</v>
      </c>
      <c r="C30" s="424">
        <v>1</v>
      </c>
    </row>
    <row r="31" spans="1:4" ht="15.75" customHeight="1">
      <c r="A31" s="13"/>
      <c r="B31" s="29"/>
      <c r="C31" s="30"/>
    </row>
    <row r="32" spans="1:4" ht="29.25" customHeight="1">
      <c r="A32" s="13"/>
      <c r="B32" s="747" t="s">
        <v>273</v>
      </c>
      <c r="C32" s="748"/>
    </row>
    <row r="33" spans="1:3" ht="15">
      <c r="A33" s="510">
        <v>1</v>
      </c>
      <c r="B33" s="509" t="s">
        <v>744</v>
      </c>
      <c r="C33" s="508">
        <v>0.19489999999999999</v>
      </c>
    </row>
    <row r="34" spans="1:3" s="584" customFormat="1" ht="15">
      <c r="A34" s="510">
        <v>2</v>
      </c>
      <c r="B34" s="509" t="s">
        <v>745</v>
      </c>
      <c r="C34" s="508">
        <v>0.34910000000000002</v>
      </c>
    </row>
    <row r="35" spans="1:3" s="584" customFormat="1" ht="15">
      <c r="A35" s="510">
        <v>3</v>
      </c>
      <c r="B35" s="509" t="s">
        <v>746</v>
      </c>
      <c r="C35" s="508">
        <v>0.34910000000000002</v>
      </c>
    </row>
    <row r="36" spans="1:3" ht="15.5" thickBot="1">
      <c r="A36" s="591">
        <v>4</v>
      </c>
      <c r="B36" s="602" t="s">
        <v>747</v>
      </c>
      <c r="C36" s="700">
        <v>0.1069</v>
      </c>
    </row>
  </sheetData>
  <mergeCells count="4">
    <mergeCell ref="B16:C16"/>
    <mergeCell ref="B32:C32"/>
    <mergeCell ref="B29:C29"/>
    <mergeCell ref="B4:C4"/>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4.5"/>
  <cols>
    <col min="1" max="1" width="9.54296875" style="2" bestFit="1" customWidth="1"/>
    <col min="2" max="2" width="47.54296875" style="2" customWidth="1"/>
    <col min="3" max="3" width="28" style="2" customWidth="1"/>
    <col min="4" max="4" width="22.453125" style="2" customWidth="1"/>
    <col min="5" max="5" width="18.81640625" style="2" customWidth="1"/>
    <col min="6" max="6" width="12" bestFit="1" customWidth="1"/>
    <col min="7" max="7" width="12.54296875" bestFit="1" customWidth="1"/>
  </cols>
  <sheetData>
    <row r="1" spans="1:7">
      <c r="A1" s="15" t="s">
        <v>189</v>
      </c>
      <c r="B1" s="14" t="str">
        <f>Info!C2</f>
        <v>სს " პაშა ბანკი საქართველო"</v>
      </c>
    </row>
    <row r="2" spans="1:7" s="19" customFormat="1" ht="15.75" customHeight="1">
      <c r="A2" s="19" t="s">
        <v>190</v>
      </c>
      <c r="B2" s="699">
        <f>'1. key ratios'!B2</f>
        <v>44561</v>
      </c>
    </row>
    <row r="3" spans="1:7" s="19" customFormat="1" ht="15.75" customHeight="1"/>
    <row r="4" spans="1:7" s="19" customFormat="1" ht="15.75" customHeight="1" thickBot="1">
      <c r="A4" s="170" t="s">
        <v>334</v>
      </c>
      <c r="B4" s="171" t="s">
        <v>263</v>
      </c>
      <c r="C4" s="145"/>
      <c r="D4" s="145"/>
      <c r="E4" s="146" t="s">
        <v>94</v>
      </c>
    </row>
    <row r="5" spans="1:7" s="85" customFormat="1" ht="17.5" customHeight="1">
      <c r="A5" s="229"/>
      <c r="B5" s="230"/>
      <c r="C5" s="144" t="s">
        <v>0</v>
      </c>
      <c r="D5" s="144" t="s">
        <v>1</v>
      </c>
      <c r="E5" s="231" t="s">
        <v>2</v>
      </c>
    </row>
    <row r="6" spans="1:7" s="112" customFormat="1" ht="14.5" customHeight="1">
      <c r="A6" s="232"/>
      <c r="B6" s="750" t="s">
        <v>232</v>
      </c>
      <c r="C6" s="750" t="s">
        <v>231</v>
      </c>
      <c r="D6" s="751" t="s">
        <v>230</v>
      </c>
      <c r="E6" s="752"/>
      <c r="G6"/>
    </row>
    <row r="7" spans="1:7" s="112" customFormat="1" ht="99.65" customHeight="1">
      <c r="A7" s="232"/>
      <c r="B7" s="750"/>
      <c r="C7" s="750"/>
      <c r="D7" s="227" t="s">
        <v>229</v>
      </c>
      <c r="E7" s="228" t="s">
        <v>394</v>
      </c>
      <c r="G7"/>
    </row>
    <row r="8" spans="1:7" s="586" customFormat="1">
      <c r="A8" s="506">
        <v>1</v>
      </c>
      <c r="B8" s="233" t="s">
        <v>155</v>
      </c>
      <c r="C8" s="505">
        <v>4747280.0243999995</v>
      </c>
      <c r="D8" s="505"/>
      <c r="E8" s="504">
        <f t="shared" ref="E8:E20" si="0">C8-D8</f>
        <v>4747280.0243999995</v>
      </c>
    </row>
    <row r="9" spans="1:7" s="586" customFormat="1">
      <c r="A9" s="506">
        <v>2</v>
      </c>
      <c r="B9" s="233" t="s">
        <v>156</v>
      </c>
      <c r="C9" s="505">
        <v>47731213.439000003</v>
      </c>
      <c r="D9" s="505"/>
      <c r="E9" s="504">
        <f t="shared" si="0"/>
        <v>47731213.439000003</v>
      </c>
    </row>
    <row r="10" spans="1:7" s="586" customFormat="1">
      <c r="A10" s="506">
        <v>3</v>
      </c>
      <c r="B10" s="233" t="s">
        <v>228</v>
      </c>
      <c r="C10" s="505">
        <v>40564765.612800002</v>
      </c>
      <c r="D10" s="505"/>
      <c r="E10" s="504">
        <f t="shared" si="0"/>
        <v>40564765.612800002</v>
      </c>
    </row>
    <row r="11" spans="1:7" s="586" customFormat="1">
      <c r="A11" s="506">
        <v>4</v>
      </c>
      <c r="B11" s="233" t="s">
        <v>186</v>
      </c>
      <c r="C11" s="505">
        <v>0</v>
      </c>
      <c r="D11" s="505"/>
      <c r="E11" s="504">
        <f t="shared" si="0"/>
        <v>0</v>
      </c>
    </row>
    <row r="12" spans="1:7" s="586" customFormat="1">
      <c r="A12" s="506">
        <v>5</v>
      </c>
      <c r="B12" s="233" t="s">
        <v>158</v>
      </c>
      <c r="C12" s="505">
        <v>40672995.248099998</v>
      </c>
      <c r="D12" s="505"/>
      <c r="E12" s="504">
        <f t="shared" si="0"/>
        <v>40672995.248099998</v>
      </c>
    </row>
    <row r="13" spans="1:7" s="586" customFormat="1">
      <c r="A13" s="506">
        <v>6.1</v>
      </c>
      <c r="B13" s="233" t="s">
        <v>159</v>
      </c>
      <c r="C13" s="503">
        <v>306516388.93790001</v>
      </c>
      <c r="D13" s="505"/>
      <c r="E13" s="504">
        <f t="shared" si="0"/>
        <v>306516388.93790001</v>
      </c>
    </row>
    <row r="14" spans="1:7" s="586" customFormat="1">
      <c r="A14" s="506">
        <v>6.2</v>
      </c>
      <c r="B14" s="234" t="s">
        <v>160</v>
      </c>
      <c r="C14" s="503">
        <v>-20584152.141400002</v>
      </c>
      <c r="D14" s="505"/>
      <c r="E14" s="504">
        <f t="shared" si="0"/>
        <v>-20584152.141400002</v>
      </c>
    </row>
    <row r="15" spans="1:7" s="586" customFormat="1">
      <c r="A15" s="506">
        <v>6</v>
      </c>
      <c r="B15" s="233" t="s">
        <v>227</v>
      </c>
      <c r="C15" s="505">
        <v>285932236.79649997</v>
      </c>
      <c r="D15" s="505"/>
      <c r="E15" s="504">
        <f t="shared" si="0"/>
        <v>285932236.79649997</v>
      </c>
    </row>
    <row r="16" spans="1:7" s="586" customFormat="1">
      <c r="A16" s="506">
        <v>7</v>
      </c>
      <c r="B16" s="233" t="s">
        <v>162</v>
      </c>
      <c r="C16" s="505">
        <v>2666252.2956999997</v>
      </c>
      <c r="D16" s="505"/>
      <c r="E16" s="504">
        <f t="shared" si="0"/>
        <v>2666252.2956999997</v>
      </c>
    </row>
    <row r="17" spans="1:7" s="586" customFormat="1">
      <c r="A17" s="506">
        <v>8</v>
      </c>
      <c r="B17" s="233" t="s">
        <v>163</v>
      </c>
      <c r="C17" s="505">
        <v>232301</v>
      </c>
      <c r="D17" s="505"/>
      <c r="E17" s="504">
        <f t="shared" si="0"/>
        <v>232301</v>
      </c>
      <c r="F17" s="502"/>
      <c r="G17" s="502"/>
    </row>
    <row r="18" spans="1:7" s="586" customFormat="1">
      <c r="A18" s="506">
        <v>9</v>
      </c>
      <c r="B18" s="233" t="s">
        <v>164</v>
      </c>
      <c r="C18" s="505">
        <v>0</v>
      </c>
      <c r="D18" s="505"/>
      <c r="E18" s="504">
        <f t="shared" si="0"/>
        <v>0</v>
      </c>
      <c r="G18" s="502"/>
    </row>
    <row r="19" spans="1:7" s="586" customFormat="1" ht="15.65" customHeight="1">
      <c r="A19" s="506">
        <v>10</v>
      </c>
      <c r="B19" s="233" t="s">
        <v>165</v>
      </c>
      <c r="C19" s="505">
        <v>14102195.529999999</v>
      </c>
      <c r="D19" s="505">
        <v>4862986.08</v>
      </c>
      <c r="E19" s="504">
        <f t="shared" si="0"/>
        <v>9239209.4499999993</v>
      </c>
      <c r="G19" s="502"/>
    </row>
    <row r="20" spans="1:7" s="586" customFormat="1">
      <c r="A20" s="506">
        <v>11</v>
      </c>
      <c r="B20" s="233" t="s">
        <v>166</v>
      </c>
      <c r="C20" s="505">
        <v>2084735.1216000002</v>
      </c>
      <c r="D20" s="505"/>
      <c r="E20" s="504">
        <f t="shared" si="0"/>
        <v>2084735.1216000002</v>
      </c>
    </row>
    <row r="21" spans="1:7" ht="39.5" thickBot="1">
      <c r="A21" s="235"/>
      <c r="B21" s="236" t="s">
        <v>369</v>
      </c>
      <c r="C21" s="627">
        <f>SUM(C8:C12, C15:C20)</f>
        <v>438733975.06809992</v>
      </c>
      <c r="D21" s="627">
        <f>SUM(D8:D12, D15:D20)</f>
        <v>4862986.08</v>
      </c>
      <c r="E21" s="638">
        <f>SUM(E8:E12, E15:E20)</f>
        <v>433870988.98809993</v>
      </c>
    </row>
    <row r="22" spans="1:7">
      <c r="A22"/>
      <c r="B22"/>
      <c r="C22"/>
      <c r="D22"/>
      <c r="E22"/>
    </row>
    <row r="23" spans="1:7">
      <c r="A23"/>
      <c r="B23"/>
      <c r="C23"/>
      <c r="D23"/>
      <c r="E23"/>
    </row>
    <row r="25" spans="1:7" s="2" customFormat="1">
      <c r="B25" s="32"/>
      <c r="F25"/>
      <c r="G25"/>
    </row>
    <row r="26" spans="1:7" s="2" customFormat="1">
      <c r="B26" s="33"/>
      <c r="F26"/>
      <c r="G26"/>
    </row>
    <row r="27" spans="1:7" s="2" customFormat="1">
      <c r="B27" s="32"/>
      <c r="F27"/>
      <c r="G27"/>
    </row>
    <row r="28" spans="1:7" s="2" customFormat="1">
      <c r="B28" s="32"/>
      <c r="F28"/>
      <c r="G28"/>
    </row>
    <row r="29" spans="1:7" s="2" customFormat="1">
      <c r="B29" s="32"/>
      <c r="F29"/>
      <c r="G29"/>
    </row>
    <row r="30" spans="1:7" s="2" customFormat="1">
      <c r="B30" s="32"/>
      <c r="F30"/>
      <c r="G30"/>
    </row>
    <row r="31" spans="1:7" s="2" customFormat="1">
      <c r="B31" s="32"/>
      <c r="F31"/>
      <c r="G31"/>
    </row>
    <row r="32" spans="1:7" s="2" customFormat="1">
      <c r="B32" s="33"/>
      <c r="F32"/>
      <c r="G32"/>
    </row>
    <row r="33" spans="2:7" s="2" customFormat="1">
      <c r="B33" s="33"/>
      <c r="F33"/>
      <c r="G33"/>
    </row>
    <row r="34" spans="2:7" s="2" customFormat="1">
      <c r="B34" s="33"/>
      <c r="F34"/>
      <c r="G34"/>
    </row>
    <row r="35" spans="2:7" s="2" customFormat="1">
      <c r="B35" s="33"/>
      <c r="F35"/>
      <c r="G35"/>
    </row>
    <row r="36" spans="2:7" s="2" customFormat="1">
      <c r="B36" s="33"/>
      <c r="F36"/>
      <c r="G36"/>
    </row>
    <row r="37" spans="2:7" s="2" customFormat="1">
      <c r="B37" s="33"/>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0" zoomScaleNormal="8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4.5" outlineLevelRow="1"/>
  <cols>
    <col min="1" max="1" width="9.54296875" style="2" bestFit="1" customWidth="1"/>
    <col min="2" max="2" width="87.54296875" style="2" customWidth="1"/>
    <col min="3" max="3" width="18.81640625" customWidth="1"/>
    <col min="4" max="4" width="25.453125" customWidth="1"/>
    <col min="5" max="5" width="24.1796875" customWidth="1"/>
    <col min="6" max="6" width="24" customWidth="1"/>
    <col min="7" max="7" width="10" bestFit="1" customWidth="1"/>
    <col min="8" max="8" width="12" bestFit="1" customWidth="1"/>
    <col min="9" max="9" width="12.54296875" bestFit="1" customWidth="1"/>
  </cols>
  <sheetData>
    <row r="1" spans="1:6">
      <c r="A1" s="15" t="s">
        <v>189</v>
      </c>
      <c r="B1" s="14" t="str">
        <f>Info!C2</f>
        <v>სს " პაშა ბანკი საქართველო"</v>
      </c>
    </row>
    <row r="2" spans="1:6" s="19" customFormat="1" ht="15.75" customHeight="1">
      <c r="A2" s="19" t="s">
        <v>190</v>
      </c>
      <c r="B2" s="699">
        <f>'1. key ratios'!B2</f>
        <v>44561</v>
      </c>
      <c r="C2"/>
      <c r="D2"/>
      <c r="E2"/>
      <c r="F2"/>
    </row>
    <row r="3" spans="1:6" s="19" customFormat="1" ht="15.75" customHeight="1">
      <c r="C3"/>
      <c r="D3"/>
      <c r="E3"/>
      <c r="F3"/>
    </row>
    <row r="4" spans="1:6" s="19" customFormat="1" ht="26.5" thickBot="1">
      <c r="A4" s="19" t="s">
        <v>335</v>
      </c>
      <c r="B4" s="152" t="s">
        <v>266</v>
      </c>
      <c r="C4" s="146" t="s">
        <v>94</v>
      </c>
      <c r="D4"/>
      <c r="E4"/>
      <c r="F4"/>
    </row>
    <row r="5" spans="1:6" ht="26.5">
      <c r="A5" s="147">
        <v>1</v>
      </c>
      <c r="B5" s="148" t="s">
        <v>342</v>
      </c>
      <c r="C5" s="176">
        <f>'7. LI1'!E21</f>
        <v>433870988.98809993</v>
      </c>
    </row>
    <row r="6" spans="1:6" s="137" customFormat="1" ht="26.5">
      <c r="A6" s="84">
        <v>2.1</v>
      </c>
      <c r="B6" s="499" t="s">
        <v>267</v>
      </c>
      <c r="C6" s="501">
        <v>52090869.172299996</v>
      </c>
    </row>
    <row r="7" spans="1:6" s="4" customFormat="1" ht="26" outlineLevel="1">
      <c r="A7" s="153">
        <v>2.2000000000000002</v>
      </c>
      <c r="B7" s="149" t="s">
        <v>268</v>
      </c>
      <c r="C7" s="500">
        <v>72413472.089599997</v>
      </c>
    </row>
    <row r="8" spans="1:6" s="4" customFormat="1" ht="26.5">
      <c r="A8" s="153">
        <v>3</v>
      </c>
      <c r="B8" s="150" t="s">
        <v>343</v>
      </c>
      <c r="C8" s="177">
        <f>SUM(C5:C7)</f>
        <v>558375330.24999988</v>
      </c>
    </row>
    <row r="9" spans="1:6" s="137" customFormat="1" ht="26">
      <c r="A9" s="84">
        <v>4</v>
      </c>
      <c r="B9" s="149" t="s">
        <v>264</v>
      </c>
      <c r="C9" s="501">
        <v>5474090.2071999991</v>
      </c>
    </row>
    <row r="10" spans="1:6" s="4" customFormat="1" ht="26" outlineLevel="1">
      <c r="A10" s="153">
        <v>5.0999999999999996</v>
      </c>
      <c r="B10" s="149" t="s">
        <v>274</v>
      </c>
      <c r="C10" s="500">
        <v>-36685842.176199995</v>
      </c>
    </row>
    <row r="11" spans="1:6" s="4" customFormat="1" ht="26" outlineLevel="1">
      <c r="A11" s="153">
        <v>5.2</v>
      </c>
      <c r="B11" s="149" t="s">
        <v>275</v>
      </c>
      <c r="C11" s="500">
        <v>-70965202.647808</v>
      </c>
      <c r="D11" s="4" t="s">
        <v>5</v>
      </c>
    </row>
    <row r="12" spans="1:6" s="4" customFormat="1">
      <c r="A12" s="153">
        <v>6</v>
      </c>
      <c r="B12" s="154" t="s">
        <v>478</v>
      </c>
      <c r="C12" s="500"/>
    </row>
    <row r="13" spans="1:6" s="4" customFormat="1" ht="15" thickBot="1">
      <c r="A13" s="155">
        <v>7</v>
      </c>
      <c r="B13" s="151" t="s">
        <v>265</v>
      </c>
      <c r="C13" s="178">
        <f>SUM(C8:C12)</f>
        <v>456198375.63319194</v>
      </c>
    </row>
    <row r="15" spans="1:6" ht="39.5">
      <c r="B15" s="21" t="s">
        <v>479</v>
      </c>
    </row>
    <row r="17" spans="2:9" s="2" customFormat="1">
      <c r="B17" s="34"/>
      <c r="C17"/>
      <c r="D17"/>
      <c r="E17"/>
      <c r="F17"/>
      <c r="G17"/>
      <c r="H17"/>
      <c r="I17"/>
    </row>
    <row r="18" spans="2:9" s="2" customFormat="1">
      <c r="B18" s="31"/>
      <c r="C18"/>
      <c r="D18"/>
      <c r="E18"/>
      <c r="F18"/>
      <c r="G18"/>
      <c r="H18"/>
      <c r="I18"/>
    </row>
    <row r="19" spans="2:9" s="2" customFormat="1">
      <c r="B19" s="31"/>
      <c r="C19"/>
      <c r="D19"/>
      <c r="E19"/>
      <c r="F19"/>
      <c r="G19"/>
      <c r="H19"/>
      <c r="I19"/>
    </row>
    <row r="20" spans="2:9" s="2" customFormat="1">
      <c r="B20" s="33"/>
      <c r="C20"/>
      <c r="D20"/>
      <c r="E20"/>
      <c r="F20"/>
      <c r="G20"/>
      <c r="H20"/>
      <c r="I20"/>
    </row>
    <row r="21" spans="2:9" s="2" customFormat="1">
      <c r="B21" s="32"/>
      <c r="C21"/>
      <c r="D21"/>
      <c r="E21"/>
      <c r="F21"/>
      <c r="G21"/>
      <c r="H21"/>
      <c r="I21"/>
    </row>
    <row r="22" spans="2:9" s="2" customFormat="1">
      <c r="B22" s="33"/>
      <c r="C22"/>
      <c r="D22"/>
      <c r="E22"/>
      <c r="F22"/>
      <c r="G22"/>
      <c r="H22"/>
      <c r="I22"/>
    </row>
    <row r="23" spans="2:9" s="2" customFormat="1">
      <c r="B23" s="32"/>
      <c r="C23"/>
      <c r="D23"/>
      <c r="E23"/>
      <c r="F23"/>
      <c r="G23"/>
      <c r="H23"/>
      <c r="I23"/>
    </row>
    <row r="24" spans="2:9" s="2" customFormat="1">
      <c r="B24" s="32"/>
      <c r="C24"/>
      <c r="D24"/>
      <c r="E24"/>
      <c r="F24"/>
      <c r="G24"/>
      <c r="H24"/>
      <c r="I24"/>
    </row>
    <row r="25" spans="2:9" s="2" customFormat="1">
      <c r="B25" s="32"/>
      <c r="C25"/>
      <c r="D25"/>
      <c r="E25"/>
      <c r="F25"/>
      <c r="G25"/>
      <c r="H25"/>
      <c r="I25"/>
    </row>
    <row r="26" spans="2:9" s="2" customFormat="1">
      <c r="B26" s="32"/>
      <c r="C26"/>
      <c r="D26"/>
      <c r="E26"/>
      <c r="F26"/>
      <c r="G26"/>
      <c r="H26"/>
      <c r="I26"/>
    </row>
    <row r="27" spans="2:9" s="2" customFormat="1">
      <c r="B27" s="32"/>
      <c r="C27"/>
      <c r="D27"/>
      <c r="E27"/>
      <c r="F27"/>
      <c r="G27"/>
      <c r="H27"/>
      <c r="I27"/>
    </row>
    <row r="28" spans="2:9" s="2" customFormat="1">
      <c r="B28" s="33"/>
      <c r="C28"/>
      <c r="D28"/>
      <c r="E28"/>
      <c r="F28"/>
      <c r="G28"/>
      <c r="H28"/>
      <c r="I28"/>
    </row>
    <row r="29" spans="2:9" s="2" customFormat="1">
      <c r="B29" s="33"/>
      <c r="C29"/>
      <c r="D29"/>
      <c r="E29"/>
      <c r="F29"/>
      <c r="G29"/>
      <c r="H29"/>
      <c r="I29"/>
    </row>
    <row r="30" spans="2:9" s="2" customFormat="1">
      <c r="B30" s="33"/>
      <c r="C30"/>
      <c r="D30"/>
      <c r="E30"/>
      <c r="F30"/>
      <c r="G30"/>
      <c r="H30"/>
      <c r="I30"/>
    </row>
    <row r="31" spans="2:9" s="2" customFormat="1">
      <c r="B31" s="33"/>
      <c r="C31"/>
      <c r="D31"/>
      <c r="E31"/>
      <c r="F31"/>
      <c r="G31"/>
      <c r="H31"/>
      <c r="I31"/>
    </row>
    <row r="32" spans="2:9" s="2" customFormat="1">
      <c r="B32" s="33"/>
      <c r="C32"/>
      <c r="D32"/>
      <c r="E32"/>
      <c r="F32"/>
      <c r="G32"/>
      <c r="H32"/>
      <c r="I32"/>
    </row>
    <row r="33" spans="2:9" s="2" customFormat="1">
      <c r="B33" s="33"/>
      <c r="C33"/>
      <c r="D33"/>
      <c r="E33"/>
      <c r="F33"/>
      <c r="G33"/>
      <c r="H33"/>
      <c r="I33"/>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2023-02-22T12:14:06Z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2023-02-21T13:23:15Z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2437ccd5-4021-46fc-95f5-a33397723235</vt:lpwstr>
  </property>
  <property fmtid="{D5CDD505-2E9C-101B-9397-08002B2CF9AE}" pid="13" name="MSIP_Label_706c7ad2-60a5-409e-8203-10f940b19acd_ContentBits">
    <vt:lpwstr>2</vt:lpwstr>
  </property>
</Properties>
</file>