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filterPrivacy="1" defaultThemeVersion="124226"/>
  <xr:revisionPtr revIDLastSave="0" documentId="13_ncr:1_{AC9D456C-9591-4149-9345-8DF1C4D3EE65}" xr6:coauthVersionLast="46" xr6:coauthVersionMax="46" xr10:uidLastSave="{00000000-0000-0000-0000-000000000000}"/>
  <bookViews>
    <workbookView xWindow="12" yWindow="108" windowWidth="11820" windowHeight="11952" tabRatio="919" firstSheet="11" activeTab="17"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74" l="1"/>
  <c r="H9" i="74"/>
  <c r="C15" i="69"/>
  <c r="C37" i="69" l="1"/>
  <c r="G14" i="62"/>
  <c r="F14" i="62"/>
  <c r="D14" i="62"/>
  <c r="C14" i="62"/>
  <c r="B2" i="79" l="1"/>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8" i="79"/>
  <c r="H14" i="74" l="1"/>
  <c r="E8" i="37" l="1"/>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J7" i="37"/>
  <c r="J21" i="37" s="1"/>
  <c r="I7" i="37"/>
  <c r="I21" i="37" s="1"/>
  <c r="H7" i="37"/>
  <c r="H21" i="37" s="1"/>
  <c r="G7" i="37"/>
  <c r="G21" i="37" s="1"/>
  <c r="F7" i="37"/>
  <c r="C7" i="37"/>
  <c r="F21" i="37" l="1"/>
  <c r="N14" i="37"/>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0" i="74"/>
  <c r="H11" i="74"/>
  <c r="H12" i="74"/>
  <c r="H13"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C54" i="53" l="1"/>
  <c r="F54" i="53"/>
  <c r="D54" i="53"/>
  <c r="G54" i="53"/>
  <c r="G30" i="53"/>
  <c r="F30" i="53"/>
  <c r="D30" i="53"/>
  <c r="C30" i="53"/>
  <c r="G9" i="53"/>
  <c r="G22" i="53" s="1"/>
  <c r="F9" i="53"/>
  <c r="F22" i="53" s="1"/>
  <c r="D9" i="53"/>
  <c r="D22" i="53" s="1"/>
  <c r="C9" i="53"/>
  <c r="C22" i="53" s="1"/>
  <c r="D31" i="62"/>
  <c r="D41" i="62" s="1"/>
  <c r="C31" i="62"/>
  <c r="C41" i="62" s="1"/>
  <c r="C20" i="62"/>
  <c r="D31" i="53" l="1"/>
  <c r="D56" i="53" s="1"/>
  <c r="D63" i="53" s="1"/>
  <c r="D65" i="53" s="1"/>
  <c r="D67" i="53" s="1"/>
  <c r="G31" i="53"/>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5" i="69" l="1"/>
  <c r="C25" i="69"/>
</calcChain>
</file>

<file path=xl/sharedStrings.xml><?xml version="1.0" encoding="utf-8"?>
<sst xmlns="http://schemas.openxmlformats.org/spreadsheetml/2006/main" count="753" uniqueCount="525">
  <si>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</si>
  <si>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</si>
  <si>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</si>
  <si>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</si>
  <si>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</si>
  <si>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</si>
  <si>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</si>
  <si>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</si>
  <si>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</si>
  <si>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</si>
  <si>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</si>
  <si>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</si>
  <si>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</si>
  <si>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</si>
  <si>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</si>
  <si>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</si>
  <si>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</si>
  <si>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</si>
  <si>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</si>
  <si>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</si>
  <si>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</si>
  <si>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</si>
  <si>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</si>
  <si>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</si>
  <si>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</si>
  <si>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</si>
  <si>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</si>
  <si>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</si>
  <si>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</si>
  <si>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</si>
  <si>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</si>
  <si>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</si>
  <si>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</si>
  <si>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</si>
  <si>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</si>
  <si>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</si>
  <si>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</si>
  <si>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</si>
  <si>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</si>
  <si>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</si>
  <si>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</si>
  <si>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</si>
  <si>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</si>
  <si>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</si>
  <si>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</si>
  <si>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</si>
  <si>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</si>
  <si>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</si>
  <si>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</si>
  <si>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</si>
  <si>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</si>
  <si>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</si>
  <si>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</si>
  <si>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</si>
  <si>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</si>
  <si>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</si>
  <si>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</si>
  <si>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</si>
  <si>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</si>
  <si>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</si>
  <si>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</si>
  <si>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</si>
  <si>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</si>
  <si>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</si>
  <si>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</si>
  <si>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</si>
  <si>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</si>
  <si>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</si>
  <si>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</si>
  <si>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</si>
  <si>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</si>
  <si>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</si>
  <si>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</si>
  <si>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</si>
  <si>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</si>
  <si>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</si>
  <si>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</si>
  <si>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</si>
  <si>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</si>
  <si>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</si>
  <si>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</si>
  <si>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</si>
  <si>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</si>
  <si>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</si>
  <si>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</si>
  <si>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</si>
  <si>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</si>
  <si>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</si>
  <si>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</si>
  <si>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</si>
  <si>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</si>
  <si>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</si>
  <si>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</si>
  <si>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</si>
  <si>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</si>
  <si>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</si>
  <si>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</si>
  <si>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</si>
  <si>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</si>
  <si>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</si>
  <si>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</si>
  <si>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</si>
  <si>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</si>
  <si>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</si>
  <si>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</si>
  <si>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</si>
  <si>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</si>
  <si>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</si>
  <si>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</si>
  <si>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</si>
  <si>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</si>
  <si>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</si>
  <si>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</si>
  <si>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</si>
  <si>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</si>
  <si>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</si>
  <si>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</si>
  <si>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</si>
  <si>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</si>
  <si>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</si>
  <si>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</si>
  <si>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</si>
  <si>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</si>
  <si>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</si>
  <si>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</si>
  <si>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</si>
  <si>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</si>
  <si>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</si>
  <si>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</si>
  <si>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</si>
  <si>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</si>
  <si>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</si>
  <si>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</si>
  <si>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</si>
  <si>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</si>
  <si>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</si>
  <si>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</si>
  <si>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</si>
  <si>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</si>
  <si>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</si>
  <si>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</si>
  <si>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</si>
  <si>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</si>
  <si>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</si>
  <si>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</si>
  <si>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</si>
  <si>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</si>
  <si>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</si>
  <si>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</si>
  <si>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</si>
  <si>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</si>
  <si>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</si>
  <si>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</si>
  <si>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</si>
  <si>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</si>
  <si>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</si>
  <si>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</si>
  <si>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</si>
  <si>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</si>
  <si>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</si>
  <si>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</si>
  <si>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</si>
  <si>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</si>
  <si>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</si>
  <si>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</si>
  <si>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</si>
  <si>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</si>
  <si>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</si>
  <si>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</si>
  <si>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</si>
  <si>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</si>
  <si>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</si>
  <si>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</si>
  <si>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</si>
  <si>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</si>
  <si>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</si>
  <si>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</si>
  <si>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</si>
  <si>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</si>
  <si>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</si>
  <si>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</si>
  <si>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</si>
  <si>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</si>
  <si>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</si>
  <si>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</si>
  <si>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</si>
  <si>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</si>
  <si>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</si>
  <si>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</si>
  <si>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</si>
  <si>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</si>
  <si>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</si>
  <si>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</si>
  <si>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</si>
  <si>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</si>
  <si>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</si>
  <si>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</si>
  <si>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</si>
  <si>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</si>
  <si>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</si>
  <si>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</si>
  <si>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</si>
  <si>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</si>
  <si>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</si>
  <si>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</si>
  <si>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</si>
  <si>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</si>
  <si>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</si>
  <si>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</si>
  <si>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</si>
  <si>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</si>
  <si>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</si>
  <si>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</si>
  <si>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</si>
  <si>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</si>
  <si>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</si>
  <si>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</si>
  <si>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</si>
  <si>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</si>
  <si>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</si>
  <si>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</si>
  <si>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</si>
  <si>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</si>
  <si>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</si>
  <si>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</si>
  <si>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</si>
  <si>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</si>
  <si>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</si>
  <si>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</si>
  <si>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</si>
  <si>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</si>
  <si>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</si>
  <si>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</si>
  <si>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</si>
  <si>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</si>
  <si>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</si>
  <si>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</si>
  <si>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</si>
  <si>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</si>
  <si>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</si>
  <si>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</si>
  <si>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</si>
  <si>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</si>
  <si>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</si>
  <si>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</si>
  <si>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</si>
  <si>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</si>
  <si>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</si>
  <si>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</si>
  <si>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</si>
  <si>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</si>
  <si>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</si>
  <si>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</si>
  <si>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</si>
  <si>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</si>
  <si>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</si>
  <si>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</si>
  <si>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</si>
  <si>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</si>
  <si>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</si>
  <si>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</si>
  <si>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</si>
  <si>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</si>
  <si>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</si>
  <si>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</si>
  <si>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</si>
  <si>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</si>
  <si>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</si>
  <si>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</si>
  <si>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</si>
  <si>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</si>
  <si>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</si>
  <si>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</si>
  <si>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</si>
  <si>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</si>
  <si>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</si>
  <si>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</si>
  <si>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</si>
  <si>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</si>
  <si>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</si>
  <si>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</si>
  <si>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</si>
  <si>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</si>
  <si>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</si>
  <si>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</si>
  <si>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</si>
  <si>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</si>
  <si>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</si>
  <si>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</si>
  <si>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</si>
  <si>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</si>
  <si>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</si>
  <si>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</si>
  <si>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</si>
  <si>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</si>
  <si>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</si>
  <si>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</si>
  <si>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</si>
  <si>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</si>
  <si>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</si>
  <si>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</si>
  <si>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</si>
  <si>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</si>
  <si>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</si>
  <si>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</si>
  <si>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</si>
  <si>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</si>
  <si>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</si>
  <si>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</si>
  <si>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</si>
  <si>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</si>
  <si>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</si>
  <si>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</si>
  <si>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</si>
  <si>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</si>
  <si>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</si>
  <si>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</si>
  <si>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</si>
  <si>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</si>
  <si>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</si>
  <si>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</si>
  <si>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</si>
  <si>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</si>
  <si>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</si>
  <si>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</si>
  <si>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</si>
  <si>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</si>
  <si>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</si>
  <si>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</si>
  <si>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</si>
  <si>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</si>
  <si>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</si>
  <si>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</si>
  <si>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</si>
  <si>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</si>
  <si>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</si>
  <si>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</si>
  <si>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</si>
  <si>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</si>
  <si>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</si>
  <si>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</si>
  <si>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</si>
  <si>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</si>
  <si>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</si>
  <si>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</si>
  <si>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</si>
  <si>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</si>
  <si>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</si>
  <si>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</si>
  <si>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</si>
  <si>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</si>
  <si>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</si>
  <si>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</si>
  <si>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</si>
  <si>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</si>
  <si>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</si>
  <si>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</si>
  <si>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</si>
  <si>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</si>
  <si>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</si>
  <si>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</si>
  <si>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</si>
  <si>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</si>
  <si>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</si>
  <si>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</si>
  <si>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</si>
  <si>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</si>
  <si>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</si>
  <si>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</si>
  <si>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</si>
  <si>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</si>
  <si>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</si>
  <si>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</si>
  <si>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</si>
  <si>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</si>
  <si>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</si>
  <si>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</si>
  <si>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</si>
  <si>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</si>
  <si>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</si>
  <si>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</si>
  <si>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</si>
  <si>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</si>
  <si>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</si>
  <si>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</si>
  <si>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</si>
  <si>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</si>
  <si>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</si>
  <si>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</si>
  <si>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</si>
  <si>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</si>
  <si>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</si>
  <si>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</si>
  <si>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</si>
  <si>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</si>
  <si>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</si>
  <si>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</si>
  <si>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</si>
  <si>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</si>
  <si>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</si>
  <si>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</si>
  <si>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</si>
  <si>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</si>
  <si>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</si>
  <si>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</si>
  <si>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</si>
  <si>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</si>
  <si>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</si>
  <si>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</si>
  <si>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</si>
  <si>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</si>
  <si>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</si>
  <si>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</si>
  <si>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</si>
  <si>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</si>
  <si>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</si>
  <si>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</si>
  <si>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</si>
  <si>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</si>
  <si>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</si>
  <si>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</si>
  <si>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</si>
  <si>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</si>
  <si>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</si>
  <si>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</si>
  <si>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</si>
  <si>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</si>
  <si>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</si>
  <si>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</si>
  <si>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</si>
  <si>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</si>
  <si>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</si>
  <si>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</si>
  <si>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</si>
  <si>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</si>
  <si>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</si>
  <si>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</si>
  <si>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</si>
  <si>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</si>
  <si>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</si>
  <si>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</si>
  <si>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</si>
  <si>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</si>
  <si>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</si>
  <si>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</si>
  <si>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</si>
  <si>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</si>
  <si>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</si>
  <si>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</si>
  <si>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</si>
  <si>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</si>
  <si>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</si>
  <si>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</si>
  <si>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</si>
  <si>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</si>
  <si>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</si>
  <si>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</si>
  <si>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</si>
  <si>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</si>
  <si>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</si>
  <si>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</si>
  <si>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</si>
  <si>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</si>
  <si>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</si>
  <si>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</si>
  <si>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</si>
  <si>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</si>
  <si>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</si>
  <si>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</si>
  <si>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</si>
  <si>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</si>
  <si>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</si>
  <si>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</si>
  <si>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</si>
  <si>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</si>
  <si>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</si>
  <si>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</si>
  <si>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</si>
  <si>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</si>
  <si>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</si>
  <si>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</si>
  <si>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</si>
  <si>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</si>
  <si>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</si>
  <si>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</si>
  <si>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</si>
  <si>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</si>
  <si>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</si>
  <si>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</si>
  <si>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</si>
  <si>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</si>
  <si>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</si>
  <si>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</si>
  <si>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</si>
  <si>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</si>
  <si>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</si>
  <si>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</si>
  <si>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</si>
  <si>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</si>
  <si>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</si>
  <si>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</si>
  <si>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</si>
  <si>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სს " პაშა ბანკი საქართველო"</t>
  </si>
  <si>
    <t>ფარიდ მამმადოვი</t>
  </si>
  <si>
    <t>არდა იუსუფ არკუნ</t>
  </si>
  <si>
    <t>www.pashabank.ge</t>
  </si>
  <si>
    <t>შაჰინ მამმადოვი</t>
  </si>
  <si>
    <t>არადამოუკიდებელ წევრი</t>
  </si>
  <si>
    <t>გიორგი ღლონტი</t>
  </si>
  <si>
    <t>დამოუკიდებელი წევრი</t>
  </si>
  <si>
    <t>ებრუ ოგან კნოტტნერუს</t>
  </si>
  <si>
    <t>ჯალალ გასიმოვი</t>
  </si>
  <si>
    <t>არადამოუკიდებელი თავმჯდომარე</t>
  </si>
  <si>
    <t>გენერალური დირექტორი</t>
  </si>
  <si>
    <t>სელიმ ბერენტ</t>
  </si>
  <si>
    <t>ფინანსური დირექტორი</t>
  </si>
  <si>
    <t>ასაფ ჰუსეინოვ</t>
  </si>
  <si>
    <t>რისკების დირექტორი</t>
  </si>
  <si>
    <t xml:space="preserve">არიფ პაშაევი </t>
  </si>
  <si>
    <t xml:space="preserve">არზუ ალიევა </t>
  </si>
  <si>
    <t xml:space="preserve">ლეილა ალიევა </t>
  </si>
  <si>
    <t>მირ ჯამალ პაშაევი</t>
  </si>
  <si>
    <t>ცხრილი 9 (Capital), N39</t>
  </si>
  <si>
    <t>ცხრილი 9 (Capital), N37</t>
  </si>
  <si>
    <t xml:space="preserve">ღსს "პაშა ბანკი" (PASHA Bank OJSC)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</si>
</sst>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0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3" applyNumberFormat="0" applyAlignment="0" applyProtection="0">
      <alignment horizontal="left" vertical="center"/>
    </xf>
    <xf numFmtId="0" fontId="56" fillId="0" borderId="33" applyNumberFormat="0" applyAlignment="0" applyProtection="0">
      <alignment horizontal="left" vertical="center"/>
    </xf>
    <xf numFmtId="168" fontId="56" fillId="0" borderId="33"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0" applyNumberFormat="0" applyFill="0" applyAlignment="0" applyProtection="0"/>
    <xf numFmtId="168" fontId="96" fillId="0" borderId="90" applyNumberFormat="0" applyFill="0" applyAlignment="0" applyProtection="0"/>
    <xf numFmtId="169" fontId="96" fillId="0" borderId="90" applyNumberFormat="0" applyFill="0" applyAlignment="0" applyProtection="0"/>
    <xf numFmtId="168" fontId="96" fillId="0" borderId="90" applyNumberFormat="0" applyFill="0" applyAlignment="0" applyProtection="0"/>
    <xf numFmtId="168" fontId="96" fillId="0" borderId="90" applyNumberFormat="0" applyFill="0" applyAlignment="0" applyProtection="0"/>
    <xf numFmtId="169" fontId="96" fillId="0" borderId="90" applyNumberFormat="0" applyFill="0" applyAlignment="0" applyProtection="0"/>
    <xf numFmtId="168" fontId="96" fillId="0" borderId="90" applyNumberFormat="0" applyFill="0" applyAlignment="0" applyProtection="0"/>
    <xf numFmtId="168" fontId="96" fillId="0" borderId="90" applyNumberFormat="0" applyFill="0" applyAlignment="0" applyProtection="0"/>
    <xf numFmtId="169" fontId="96" fillId="0" borderId="90" applyNumberFormat="0" applyFill="0" applyAlignment="0" applyProtection="0"/>
    <xf numFmtId="168" fontId="96" fillId="0" borderId="90" applyNumberFormat="0" applyFill="0" applyAlignment="0" applyProtection="0"/>
    <xf numFmtId="168" fontId="96" fillId="0" borderId="90" applyNumberFormat="0" applyFill="0" applyAlignment="0" applyProtection="0"/>
    <xf numFmtId="169" fontId="96" fillId="0" borderId="90" applyNumberFormat="0" applyFill="0" applyAlignment="0" applyProtection="0"/>
    <xf numFmtId="168" fontId="96"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169" fontId="96"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168" fontId="96"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168" fontId="96"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188" fontId="2" fillId="70" borderId="84" applyFont="0">
      <alignment horizontal="right" vertical="center"/>
    </xf>
    <xf numFmtId="3" fontId="2" fillId="70" borderId="84" applyFont="0">
      <alignment horizontal="right" vertical="center"/>
    </xf>
    <xf numFmtId="0" fontId="85" fillId="64" borderId="89" applyNumberFormat="0" applyAlignment="0" applyProtection="0"/>
    <xf numFmtId="168" fontId="87" fillId="64" borderId="89" applyNumberFormat="0" applyAlignment="0" applyProtection="0"/>
    <xf numFmtId="169" fontId="87" fillId="64" borderId="89" applyNumberFormat="0" applyAlignment="0" applyProtection="0"/>
    <xf numFmtId="168" fontId="87" fillId="64" borderId="89" applyNumberFormat="0" applyAlignment="0" applyProtection="0"/>
    <xf numFmtId="168" fontId="87" fillId="64" borderId="89" applyNumberFormat="0" applyAlignment="0" applyProtection="0"/>
    <xf numFmtId="169" fontId="87" fillId="64" borderId="89" applyNumberFormat="0" applyAlignment="0" applyProtection="0"/>
    <xf numFmtId="168" fontId="87" fillId="64" borderId="89" applyNumberFormat="0" applyAlignment="0" applyProtection="0"/>
    <xf numFmtId="168" fontId="87" fillId="64" borderId="89" applyNumberFormat="0" applyAlignment="0" applyProtection="0"/>
    <xf numFmtId="169" fontId="87" fillId="64" borderId="89" applyNumberFormat="0" applyAlignment="0" applyProtection="0"/>
    <xf numFmtId="168" fontId="87" fillId="64" borderId="89" applyNumberFormat="0" applyAlignment="0" applyProtection="0"/>
    <xf numFmtId="168" fontId="87" fillId="64" borderId="89" applyNumberFormat="0" applyAlignment="0" applyProtection="0"/>
    <xf numFmtId="169" fontId="87" fillId="64" borderId="89" applyNumberFormat="0" applyAlignment="0" applyProtection="0"/>
    <xf numFmtId="168" fontId="87"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169" fontId="87"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168" fontId="87"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168" fontId="87"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3" fontId="2" fillId="75" borderId="84" applyFont="0">
      <alignment horizontal="right" vertical="center"/>
      <protection locked="0"/>
    </xf>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 fillId="74" borderId="88" applyNumberFormat="0" applyFont="0" applyAlignment="0" applyProtection="0"/>
    <xf numFmtId="0" fontId="29"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3" fontId="2" fillId="72" borderId="84" applyFont="0">
      <alignment horizontal="right" vertical="center"/>
      <protection locked="0"/>
    </xf>
    <xf numFmtId="0" fontId="68" fillId="43" borderId="87" applyNumberFormat="0" applyAlignment="0" applyProtection="0"/>
    <xf numFmtId="168" fontId="70" fillId="43" borderId="87" applyNumberFormat="0" applyAlignment="0" applyProtection="0"/>
    <xf numFmtId="169" fontId="70" fillId="43" borderId="87" applyNumberFormat="0" applyAlignment="0" applyProtection="0"/>
    <xf numFmtId="168" fontId="70" fillId="43" borderId="87" applyNumberFormat="0" applyAlignment="0" applyProtection="0"/>
    <xf numFmtId="168" fontId="70" fillId="43" borderId="87" applyNumberFormat="0" applyAlignment="0" applyProtection="0"/>
    <xf numFmtId="169" fontId="70" fillId="43" borderId="87" applyNumberFormat="0" applyAlignment="0" applyProtection="0"/>
    <xf numFmtId="168" fontId="70" fillId="43" borderId="87" applyNumberFormat="0" applyAlignment="0" applyProtection="0"/>
    <xf numFmtId="168" fontId="70" fillId="43" borderId="87" applyNumberFormat="0" applyAlignment="0" applyProtection="0"/>
    <xf numFmtId="169" fontId="70" fillId="43" borderId="87" applyNumberFormat="0" applyAlignment="0" applyProtection="0"/>
    <xf numFmtId="168" fontId="70" fillId="43" borderId="87" applyNumberFormat="0" applyAlignment="0" applyProtection="0"/>
    <xf numFmtId="168" fontId="70" fillId="43" borderId="87" applyNumberFormat="0" applyAlignment="0" applyProtection="0"/>
    <xf numFmtId="169" fontId="70" fillId="43" borderId="87" applyNumberFormat="0" applyAlignment="0" applyProtection="0"/>
    <xf numFmtId="168" fontId="70"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169" fontId="70"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168" fontId="70"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168" fontId="70"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2" fillId="71" borderId="85" applyNumberFormat="0" applyFont="0" applyBorder="0" applyProtection="0">
      <alignment horizontal="left" vertical="center"/>
    </xf>
    <xf numFmtId="9" fontId="2" fillId="71" borderId="84" applyFont="0" applyProtection="0">
      <alignment horizontal="right" vertical="center"/>
    </xf>
    <xf numFmtId="3" fontId="2" fillId="71" borderId="84" applyFont="0" applyProtection="0">
      <alignment horizontal="right" vertical="center"/>
    </xf>
    <xf numFmtId="0" fontId="64" fillId="70" borderId="85" applyFont="0" applyBorder="0">
      <alignment horizontal="center" wrapText="1"/>
    </xf>
    <xf numFmtId="168" fontId="56" fillId="0" borderId="82">
      <alignment horizontal="left" vertical="center"/>
    </xf>
    <xf numFmtId="0" fontId="56" fillId="0" borderId="82">
      <alignment horizontal="left" vertical="center"/>
    </xf>
    <xf numFmtId="0" fontId="56" fillId="0" borderId="82">
      <alignment horizontal="left" vertical="center"/>
    </xf>
    <xf numFmtId="0" fontId="2" fillId="69" borderId="84" applyNumberFormat="0" applyFont="0" applyBorder="0" applyProtection="0">
      <alignment horizontal="center" vertical="center"/>
    </xf>
    <xf numFmtId="0" fontId="38" fillId="0" borderId="84" applyNumberFormat="0" applyAlignment="0">
      <alignment horizontal="right"/>
      <protection locked="0"/>
    </xf>
    <xf numFmtId="0" fontId="38" fillId="0" borderId="84" applyNumberFormat="0" applyAlignment="0">
      <alignment horizontal="right"/>
      <protection locked="0"/>
    </xf>
    <xf numFmtId="0" fontId="38" fillId="0" borderId="84" applyNumberFormat="0" applyAlignment="0">
      <alignment horizontal="right"/>
      <protection locked="0"/>
    </xf>
    <xf numFmtId="0" fontId="38" fillId="0" borderId="84" applyNumberFormat="0" applyAlignment="0">
      <alignment horizontal="right"/>
      <protection locked="0"/>
    </xf>
    <xf numFmtId="0" fontId="38" fillId="0" borderId="84" applyNumberFormat="0" applyAlignment="0">
      <alignment horizontal="right"/>
      <protection locked="0"/>
    </xf>
    <xf numFmtId="0" fontId="38" fillId="0" borderId="84" applyNumberFormat="0" applyAlignment="0">
      <alignment horizontal="right"/>
      <protection locked="0"/>
    </xf>
    <xf numFmtId="0" fontId="38" fillId="0" borderId="84" applyNumberFormat="0" applyAlignment="0">
      <alignment horizontal="right"/>
      <protection locked="0"/>
    </xf>
    <xf numFmtId="0" fontId="38" fillId="0" borderId="84" applyNumberFormat="0" applyAlignment="0">
      <alignment horizontal="right"/>
      <protection locked="0"/>
    </xf>
    <xf numFmtId="0" fontId="38" fillId="0" borderId="84" applyNumberFormat="0" applyAlignment="0">
      <alignment horizontal="right"/>
      <protection locked="0"/>
    </xf>
    <xf numFmtId="0" fontId="38" fillId="0" borderId="84" applyNumberFormat="0" applyAlignment="0">
      <alignment horizontal="right"/>
      <protection locked="0"/>
    </xf>
    <xf numFmtId="0" fontId="40" fillId="64" borderId="87" applyNumberFormat="0" applyAlignment="0" applyProtection="0"/>
    <xf numFmtId="168" fontId="42" fillId="64" borderId="87" applyNumberFormat="0" applyAlignment="0" applyProtection="0"/>
    <xf numFmtId="169" fontId="42" fillId="64" borderId="87" applyNumberFormat="0" applyAlignment="0" applyProtection="0"/>
    <xf numFmtId="168" fontId="42" fillId="64" borderId="87" applyNumberFormat="0" applyAlignment="0" applyProtection="0"/>
    <xf numFmtId="168" fontId="42" fillId="64" borderId="87" applyNumberFormat="0" applyAlignment="0" applyProtection="0"/>
    <xf numFmtId="169" fontId="42" fillId="64" borderId="87" applyNumberFormat="0" applyAlignment="0" applyProtection="0"/>
    <xf numFmtId="168" fontId="42" fillId="64" borderId="87" applyNumberFormat="0" applyAlignment="0" applyProtection="0"/>
    <xf numFmtId="168" fontId="42" fillId="64" borderId="87" applyNumberFormat="0" applyAlignment="0" applyProtection="0"/>
    <xf numFmtId="169" fontId="42" fillId="64" borderId="87" applyNumberFormat="0" applyAlignment="0" applyProtection="0"/>
    <xf numFmtId="168" fontId="42" fillId="64" borderId="87" applyNumberFormat="0" applyAlignment="0" applyProtection="0"/>
    <xf numFmtId="168" fontId="42" fillId="64" borderId="87" applyNumberFormat="0" applyAlignment="0" applyProtection="0"/>
    <xf numFmtId="169" fontId="42" fillId="64" borderId="87" applyNumberFormat="0" applyAlignment="0" applyProtection="0"/>
    <xf numFmtId="168" fontId="42"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169" fontId="42"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168" fontId="42"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168" fontId="42"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57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5" xfId="0" applyFont="1" applyBorder="1" applyAlignment="1">
      <alignment wrapText="1"/>
    </xf>
    <xf numFmtId="0" fontId="25" fillId="0" borderId="11" xfId="0" applyFont="1" applyBorder="1" applyAlignment="1">
      <alignment wrapText="1"/>
    </xf>
    <xf numFmtId="0" fontId="19" fillId="0" borderId="11" xfId="0" applyFont="1" applyBorder="1" applyAlignment="1">
      <alignment wrapText="1"/>
    </xf>
    <xf numFmtId="0" fontId="19" fillId="0" borderId="11" xfId="0" applyFont="1" applyBorder="1" applyAlignment="1">
      <alignment horizontal="right" wrapText="1"/>
    </xf>
    <xf numFmtId="0" fontId="25" fillId="0" borderId="12" xfId="0" applyFont="1" applyBorder="1" applyAlignment="1">
      <alignment wrapText="1"/>
    </xf>
    <xf numFmtId="0" fontId="19" fillId="0" borderId="12" xfId="0" applyFont="1" applyBorder="1" applyAlignment="1">
      <alignment horizontal="right" wrapText="1"/>
    </xf>
    <xf numFmtId="0" fontId="24" fillId="36" borderId="15" xfId="0" applyFont="1" applyFill="1" applyBorder="1" applyAlignment="1">
      <alignment wrapText="1"/>
    </xf>
    <xf numFmtId="0" fontId="4" fillId="0" borderId="21"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2" borderId="24" xfId="0" applyFont="1" applyFill="1" applyBorder="1" applyAlignment="1">
      <alignment horizontal="right" vertical="center"/>
    </xf>
    <xf numFmtId="0" fontId="20" fillId="0" borderId="18" xfId="0" applyFont="1" applyFill="1" applyBorder="1" applyAlignment="1">
      <alignment horizontal="left" vertical="center" indent="1"/>
    </xf>
    <xf numFmtId="0" fontId="20" fillId="0" borderId="19" xfId="0" applyFont="1" applyFill="1" applyBorder="1" applyAlignment="1">
      <alignment horizontal="left" vertical="center"/>
    </xf>
    <xf numFmtId="0" fontId="20" fillId="0" borderId="21" xfId="0" applyFont="1" applyFill="1" applyBorder="1" applyAlignment="1">
      <alignment horizontal="left" vertical="center" indent="1"/>
    </xf>
    <xf numFmtId="0" fontId="20" fillId="0" borderId="22" xfId="0" applyFont="1" applyFill="1" applyBorder="1" applyAlignment="1">
      <alignment horizontal="center" vertical="center" wrapText="1"/>
    </xf>
    <xf numFmtId="0" fontId="20" fillId="0" borderId="21" xfId="0" applyFont="1" applyFill="1" applyBorder="1" applyAlignment="1">
      <alignment horizontal="left" indent="1"/>
    </xf>
    <xf numFmtId="38" fontId="20" fillId="0" borderId="22" xfId="0" applyNumberFormat="1" applyFont="1" applyFill="1" applyBorder="1" applyAlignment="1" applyProtection="1">
      <alignment horizontal="right"/>
      <protection locked="0"/>
    </xf>
    <xf numFmtId="0" fontId="20" fillId="0" borderId="24" xfId="0" applyFont="1" applyFill="1" applyBorder="1" applyAlignment="1">
      <alignment horizontal="left" vertical="center" indent="1"/>
    </xf>
    <xf numFmtId="0" fontId="21" fillId="0" borderId="25" xfId="0" applyFont="1" applyFill="1" applyBorder="1" applyAlignment="1"/>
    <xf numFmtId="0" fontId="4" fillId="0" borderId="59" xfId="0" applyFont="1" applyBorder="1"/>
    <xf numFmtId="0" fontId="22" fillId="0" borderId="24" xfId="0" applyFont="1" applyBorder="1" applyAlignment="1">
      <alignment horizontal="center" vertical="center" wrapText="1"/>
    </xf>
    <xf numFmtId="0" fontId="4" fillId="0" borderId="60"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5" fillId="0" borderId="21" xfId="0" applyFont="1" applyBorder="1" applyAlignment="1">
      <alignment horizontal="center"/>
    </xf>
    <xf numFmtId="167" fontId="25" fillId="0" borderId="68" xfId="0" applyNumberFormat="1" applyFont="1" applyBorder="1" applyAlignment="1">
      <alignment horizontal="center"/>
    </xf>
    <xf numFmtId="167" fontId="25" fillId="0" borderId="66" xfId="0" applyNumberFormat="1" applyFont="1" applyBorder="1" applyAlignment="1">
      <alignment horizontal="center"/>
    </xf>
    <xf numFmtId="167" fontId="19" fillId="0" borderId="66" xfId="0" applyNumberFormat="1" applyFont="1" applyBorder="1" applyAlignment="1">
      <alignment horizontal="center"/>
    </xf>
    <xf numFmtId="167" fontId="25" fillId="0" borderId="69" xfId="0" applyNumberFormat="1" applyFont="1" applyBorder="1" applyAlignment="1">
      <alignment horizontal="center"/>
    </xf>
    <xf numFmtId="167" fontId="24" fillId="36" borderId="61" xfId="0" applyNumberFormat="1" applyFont="1" applyFill="1" applyBorder="1" applyAlignment="1">
      <alignment horizontal="center"/>
    </xf>
    <xf numFmtId="167" fontId="25" fillId="0" borderId="65" xfId="0" applyNumberFormat="1" applyFont="1" applyBorder="1" applyAlignment="1">
      <alignment horizontal="center"/>
    </xf>
    <xf numFmtId="0" fontId="25" fillId="0" borderId="24" xfId="0" applyFont="1" applyBorder="1" applyAlignment="1">
      <alignment horizontal="center"/>
    </xf>
    <xf numFmtId="0" fontId="24" fillId="36" borderId="62" xfId="0" applyFont="1" applyFill="1" applyBorder="1" applyAlignment="1">
      <alignment wrapText="1"/>
    </xf>
    <xf numFmtId="167" fontId="24"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0" fillId="0" borderId="0" xfId="0" applyAlignment="1"/>
    <xf numFmtId="0" fontId="1" fillId="0" borderId="0" xfId="0" applyFont="1"/>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167" fontId="18" fillId="76" borderId="66" xfId="0" applyNumberFormat="1" applyFont="1" applyFill="1" applyBorder="1" applyAlignment="1">
      <alignment horizontal="center"/>
    </xf>
    <xf numFmtId="193" fontId="9" fillId="2" borderId="25"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2"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2"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3" fillId="36" borderId="25" xfId="0" applyNumberFormat="1" applyFont="1" applyFill="1" applyBorder="1" applyAlignment="1">
      <alignment vertical="center" wrapText="1"/>
    </xf>
    <xf numFmtId="3" fontId="23"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5" fillId="0" borderId="34" xfId="0" applyNumberFormat="1" applyFont="1" applyBorder="1" applyAlignment="1">
      <alignment vertical="center"/>
    </xf>
    <xf numFmtId="193" fontId="25" fillId="0" borderId="13" xfId="0" applyNumberFormat="1" applyFont="1" applyBorder="1" applyAlignment="1">
      <alignment vertical="center"/>
    </xf>
    <xf numFmtId="193" fontId="19" fillId="0" borderId="13" xfId="0" applyNumberFormat="1" applyFont="1" applyBorder="1" applyAlignment="1">
      <alignment vertical="center"/>
    </xf>
    <xf numFmtId="193" fontId="25" fillId="0" borderId="14" xfId="0" applyNumberFormat="1" applyFont="1" applyBorder="1" applyAlignment="1">
      <alignment vertical="center"/>
    </xf>
    <xf numFmtId="193" fontId="24" fillId="36" borderId="16" xfId="0" applyNumberFormat="1" applyFont="1" applyFill="1" applyBorder="1" applyAlignment="1">
      <alignment vertical="center"/>
    </xf>
    <xf numFmtId="193" fontId="25" fillId="0" borderId="17" xfId="0" applyNumberFormat="1" applyFont="1" applyBorder="1" applyAlignment="1">
      <alignment vertical="center"/>
    </xf>
    <xf numFmtId="193" fontId="19" fillId="0" borderId="14" xfId="0" applyNumberFormat="1" applyFont="1" applyBorder="1" applyAlignment="1">
      <alignment vertical="center"/>
    </xf>
    <xf numFmtId="193" fontId="24" fillId="36" borderId="63" xfId="0" applyNumberFormat="1" applyFont="1" applyFill="1" applyBorder="1" applyAlignment="1">
      <alignment vertical="center"/>
    </xf>
    <xf numFmtId="193" fontId="25"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6"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7"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5"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0" fontId="4" fillId="0" borderId="29" xfId="0" applyFont="1" applyBorder="1" applyAlignment="1">
      <alignment wrapText="1"/>
    </xf>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167" fontId="4" fillId="0" borderId="22" xfId="0" applyNumberFormat="1" applyFont="1" applyBorder="1" applyAlignment="1"/>
    <xf numFmtId="167" fontId="6" fillId="36" borderId="25" xfId="0" applyNumberFormat="1" applyFont="1" applyFill="1" applyBorder="1" applyAlignment="1">
      <alignment horizontal="center" vertical="center"/>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169" fontId="28" fillId="37" borderId="0" xfId="20" applyBorder="1"/>
    <xf numFmtId="169" fontId="28" fillId="37" borderId="77" xfId="20" applyBorder="1"/>
    <xf numFmtId="0" fontId="4" fillId="0" borderId="7" xfId="0" applyFont="1" applyFill="1" applyBorder="1" applyAlignment="1">
      <alignment vertical="center"/>
    </xf>
    <xf numFmtId="0" fontId="4" fillId="0" borderId="84" xfId="0" applyFont="1" applyFill="1" applyBorder="1" applyAlignment="1">
      <alignment vertical="center"/>
    </xf>
    <xf numFmtId="0" fontId="6" fillId="0" borderId="84" xfId="0" applyFont="1" applyFill="1" applyBorder="1" applyAlignment="1">
      <alignment vertical="center"/>
    </xf>
    <xf numFmtId="0" fontId="4" fillId="0" borderId="19" xfId="0" applyFont="1" applyFill="1" applyBorder="1" applyAlignment="1">
      <alignment vertical="center"/>
    </xf>
    <xf numFmtId="0" fontId="4" fillId="0" borderId="79" xfId="0" applyFont="1" applyFill="1" applyBorder="1" applyAlignment="1">
      <alignment vertical="center"/>
    </xf>
    <xf numFmtId="0" fontId="4" fillId="0" borderId="81" xfId="0" applyFont="1" applyFill="1" applyBorder="1" applyAlignment="1">
      <alignment vertical="center"/>
    </xf>
    <xf numFmtId="0" fontId="4" fillId="0" borderId="18"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94" xfId="0" applyFont="1" applyFill="1" applyBorder="1" applyAlignment="1">
      <alignment horizontal="center" vertical="center"/>
    </xf>
    <xf numFmtId="169" fontId="28" fillId="37" borderId="33" xfId="20" applyBorder="1"/>
    <xf numFmtId="169" fontId="28" fillId="37" borderId="96" xfId="20" applyBorder="1"/>
    <xf numFmtId="169" fontId="28" fillId="37" borderId="86" xfId="20" applyBorder="1"/>
    <xf numFmtId="169" fontId="28"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82" xfId="0" applyFont="1" applyFill="1" applyBorder="1" applyAlignment="1">
      <alignment vertical="center"/>
    </xf>
    <xf numFmtId="0" fontId="14" fillId="3" borderId="97" xfId="0" applyFont="1" applyFill="1" applyBorder="1" applyAlignment="1">
      <alignment horizontal="left"/>
    </xf>
    <xf numFmtId="0" fontId="14" fillId="3" borderId="98" xfId="0" applyFont="1" applyFill="1" applyBorder="1" applyAlignment="1">
      <alignment horizontal="left"/>
    </xf>
    <xf numFmtId="0" fontId="4" fillId="0" borderId="0" xfId="0" applyFont="1"/>
    <xf numFmtId="0" fontId="4" fillId="0" borderId="0" xfId="0" applyFont="1" applyFill="1"/>
    <xf numFmtId="0" fontId="4" fillId="0" borderId="84"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6" fillId="3" borderId="100" xfId="0" applyFont="1" applyFill="1" applyBorder="1" applyAlignment="1">
      <alignment vertical="center"/>
    </xf>
    <xf numFmtId="0" fontId="4" fillId="3" borderId="23" xfId="0" applyFont="1" applyFill="1" applyBorder="1" applyAlignment="1">
      <alignment vertical="center"/>
    </xf>
    <xf numFmtId="0" fontId="4" fillId="0" borderId="101" xfId="0" applyFont="1" applyFill="1" applyBorder="1" applyAlignment="1">
      <alignment horizontal="center" vertical="center"/>
    </xf>
    <xf numFmtId="0" fontId="6" fillId="0" borderId="25" xfId="0" applyFont="1" applyFill="1" applyBorder="1" applyAlignment="1">
      <alignment vertical="center"/>
    </xf>
    <xf numFmtId="169" fontId="28" fillId="37" borderId="27"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1" xfId="0" applyBorder="1"/>
    <xf numFmtId="0" fontId="0" fillId="0" borderId="101" xfId="0" applyBorder="1" applyAlignment="1">
      <alignment horizontal="center"/>
    </xf>
    <xf numFmtId="0" fontId="4" fillId="0" borderId="83" xfId="0" applyFont="1" applyBorder="1" applyAlignment="1">
      <alignment vertical="center" wrapText="1"/>
    </xf>
    <xf numFmtId="167" fontId="4" fillId="0" borderId="84" xfId="0" applyNumberFormat="1" applyFont="1" applyBorder="1" applyAlignment="1">
      <alignment horizontal="center" vertical="center"/>
    </xf>
    <xf numFmtId="167" fontId="4" fillId="0" borderId="99" xfId="0" applyNumberFormat="1" applyFont="1" applyBorder="1" applyAlignment="1">
      <alignment horizontal="center" vertical="center"/>
    </xf>
    <xf numFmtId="167" fontId="14" fillId="0" borderId="84" xfId="0" applyNumberFormat="1" applyFont="1" applyBorder="1" applyAlignment="1">
      <alignment horizontal="center" vertical="center"/>
    </xf>
    <xf numFmtId="0" fontId="14" fillId="0" borderId="83" xfId="0" applyFont="1" applyBorder="1" applyAlignment="1">
      <alignment vertical="center" wrapText="1"/>
    </xf>
    <xf numFmtId="0" fontId="0" fillId="0" borderId="24" xfId="0" applyBorder="1"/>
    <xf numFmtId="0" fontId="6" fillId="36" borderId="102"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01" xfId="0" applyFont="1" applyFill="1" applyBorder="1" applyAlignment="1">
      <alignment horizontal="left" vertical="center" wrapText="1"/>
    </xf>
    <xf numFmtId="0" fontId="6" fillId="36" borderId="84" xfId="0" applyFont="1" applyFill="1" applyBorder="1" applyAlignment="1">
      <alignment horizontal="left" vertical="center" wrapText="1"/>
    </xf>
    <xf numFmtId="0" fontId="6" fillId="36" borderId="99" xfId="0" applyFont="1" applyFill="1" applyBorder="1" applyAlignment="1">
      <alignment horizontal="left" vertical="center" wrapText="1"/>
    </xf>
    <xf numFmtId="0" fontId="4" fillId="0" borderId="101" xfId="0" applyFont="1" applyFill="1" applyBorder="1" applyAlignment="1">
      <alignment horizontal="right" vertical="center" wrapText="1"/>
    </xf>
    <xf numFmtId="0" fontId="4" fillId="0" borderId="84" xfId="0" applyFont="1" applyFill="1" applyBorder="1" applyAlignment="1">
      <alignment horizontal="left" vertical="center" wrapText="1"/>
    </xf>
    <xf numFmtId="0" fontId="108" fillId="0" borderId="101" xfId="0" applyFont="1" applyFill="1" applyBorder="1" applyAlignment="1">
      <alignment horizontal="right" vertical="center" wrapText="1"/>
    </xf>
    <xf numFmtId="0" fontId="108" fillId="0" borderId="84" xfId="0" applyFont="1" applyFill="1" applyBorder="1" applyAlignment="1">
      <alignment horizontal="left" vertical="center" wrapText="1"/>
    </xf>
    <xf numFmtId="0" fontId="6" fillId="0" borderId="101"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4" xfId="5" applyNumberFormat="1" applyFont="1" applyFill="1" applyBorder="1" applyAlignment="1" applyProtection="1">
      <alignment horizontal="left" vertical="center"/>
      <protection locked="0"/>
    </xf>
    <xf numFmtId="0" fontId="110" fillId="0" borderId="25" xfId="9" applyFont="1" applyFill="1" applyBorder="1" applyAlignment="1" applyProtection="1">
      <alignment horizontal="left" vertical="center" wrapText="1"/>
      <protection locked="0"/>
    </xf>
    <xf numFmtId="0" fontId="22" fillId="0" borderId="101" xfId="0" applyFont="1" applyBorder="1" applyAlignment="1">
      <alignment horizontal="center" vertical="center" wrapText="1"/>
    </xf>
    <xf numFmtId="3" fontId="23" fillId="36" borderId="84" xfId="0" applyNumberFormat="1" applyFont="1" applyFill="1" applyBorder="1" applyAlignment="1">
      <alignment vertical="center" wrapText="1"/>
    </xf>
    <xf numFmtId="3" fontId="23" fillId="36" borderId="99" xfId="0" applyNumberFormat="1" applyFont="1" applyFill="1" applyBorder="1" applyAlignment="1">
      <alignment vertical="center" wrapText="1"/>
    </xf>
    <xf numFmtId="14" fontId="7" fillId="3" borderId="84" xfId="8" quotePrefix="1" applyNumberFormat="1" applyFont="1" applyFill="1" applyBorder="1" applyAlignment="1" applyProtection="1">
      <alignment horizontal="left" vertical="center" wrapText="1" indent="2"/>
      <protection locked="0"/>
    </xf>
    <xf numFmtId="3" fontId="23" fillId="0" borderId="84" xfId="0" applyNumberFormat="1" applyFont="1" applyBorder="1" applyAlignment="1">
      <alignment vertical="center" wrapText="1"/>
    </xf>
    <xf numFmtId="14" fontId="7" fillId="3" borderId="84" xfId="8" quotePrefix="1" applyNumberFormat="1" applyFont="1" applyFill="1" applyBorder="1" applyAlignment="1" applyProtection="1">
      <alignment horizontal="left" vertical="center" wrapText="1" indent="3"/>
      <protection locked="0"/>
    </xf>
    <xf numFmtId="3" fontId="23" fillId="0" borderId="84" xfId="0" applyNumberFormat="1" applyFont="1" applyFill="1" applyBorder="1" applyAlignment="1">
      <alignment vertical="center" wrapText="1"/>
    </xf>
    <xf numFmtId="49" fontId="108" fillId="0" borderId="101" xfId="0" applyNumberFormat="1" applyFont="1" applyFill="1" applyBorder="1" applyAlignment="1">
      <alignment horizontal="right" vertical="center" wrapText="1"/>
    </xf>
    <xf numFmtId="0" fontId="22" fillId="0" borderId="101" xfId="0" applyFont="1" applyFill="1" applyBorder="1" applyAlignment="1">
      <alignment horizontal="center" vertical="center" wrapText="1"/>
    </xf>
    <xf numFmtId="0" fontId="111" fillId="77" borderId="85" xfId="21412" applyFont="1" applyFill="1" applyBorder="1" applyAlignment="1" applyProtection="1">
      <alignment vertical="center" wrapText="1"/>
      <protection locked="0"/>
    </xf>
    <xf numFmtId="0" fontId="112" fillId="70" borderId="79" xfId="21412" applyFont="1" applyFill="1" applyBorder="1" applyAlignment="1" applyProtection="1">
      <alignment horizontal="center" vertical="center"/>
      <protection locked="0"/>
    </xf>
    <xf numFmtId="0" fontId="111" fillId="78" borderId="84" xfId="21412" applyFont="1" applyFill="1" applyBorder="1" applyAlignment="1" applyProtection="1">
      <alignment horizontal="center" vertical="center"/>
      <protection locked="0"/>
    </xf>
    <xf numFmtId="0" fontId="111" fillId="77" borderId="85" xfId="21412" applyFont="1" applyFill="1" applyBorder="1" applyAlignment="1" applyProtection="1">
      <alignment vertical="center"/>
      <protection locked="0"/>
    </xf>
    <xf numFmtId="0" fontId="113" fillId="70" borderId="79" xfId="21412" applyFont="1" applyFill="1" applyBorder="1" applyAlignment="1" applyProtection="1">
      <alignment horizontal="center" vertical="center"/>
      <protection locked="0"/>
    </xf>
    <xf numFmtId="0" fontId="113" fillId="3" borderId="79" xfId="21412" applyFont="1" applyFill="1" applyBorder="1" applyAlignment="1" applyProtection="1">
      <alignment horizontal="center" vertical="center"/>
      <protection locked="0"/>
    </xf>
    <xf numFmtId="0" fontId="113" fillId="0" borderId="79" xfId="21412" applyFont="1" applyFill="1" applyBorder="1" applyAlignment="1" applyProtection="1">
      <alignment horizontal="center" vertical="center"/>
      <protection locked="0"/>
    </xf>
    <xf numFmtId="0" fontId="114" fillId="78" borderId="84" xfId="21412" applyFont="1" applyFill="1" applyBorder="1" applyAlignment="1" applyProtection="1">
      <alignment horizontal="center" vertical="center"/>
      <protection locked="0"/>
    </xf>
    <xf numFmtId="0" fontId="111" fillId="77" borderId="85" xfId="21412" applyFont="1" applyFill="1" applyBorder="1" applyAlignment="1" applyProtection="1">
      <alignment horizontal="center" vertical="center"/>
      <protection locked="0"/>
    </xf>
    <xf numFmtId="0" fontId="64" fillId="77" borderId="85" xfId="21412" applyFont="1" applyFill="1" applyBorder="1" applyAlignment="1" applyProtection="1">
      <alignment vertical="center"/>
      <protection locked="0"/>
    </xf>
    <xf numFmtId="0" fontId="113" fillId="70" borderId="84" xfId="21412" applyFont="1" applyFill="1" applyBorder="1" applyAlignment="1" applyProtection="1">
      <alignment horizontal="center" vertical="center"/>
      <protection locked="0"/>
    </xf>
    <xf numFmtId="0" fontId="38" fillId="70" borderId="84" xfId="21412" applyFont="1" applyFill="1" applyBorder="1" applyAlignment="1" applyProtection="1">
      <alignment horizontal="center" vertical="center"/>
      <protection locked="0"/>
    </xf>
    <xf numFmtId="0" fontId="64" fillId="77" borderId="83" xfId="21412" applyFont="1" applyFill="1" applyBorder="1" applyAlignment="1" applyProtection="1">
      <alignment vertical="center"/>
      <protection locked="0"/>
    </xf>
    <xf numFmtId="0" fontId="112" fillId="0" borderId="83" xfId="21412" applyFont="1" applyFill="1" applyBorder="1" applyAlignment="1" applyProtection="1">
      <alignment horizontal="left" vertical="center" wrapText="1"/>
      <protection locked="0"/>
    </xf>
    <xf numFmtId="164" fontId="112" fillId="0" borderId="84" xfId="948" applyNumberFormat="1" applyFont="1" applyFill="1" applyBorder="1" applyAlignment="1" applyProtection="1">
      <alignment horizontal="right" vertical="center"/>
      <protection locked="0"/>
    </xf>
    <xf numFmtId="0" fontId="111" fillId="78" borderId="83" xfId="21412" applyFont="1" applyFill="1" applyBorder="1" applyAlignment="1" applyProtection="1">
      <alignment vertical="top" wrapText="1"/>
      <protection locked="0"/>
    </xf>
    <xf numFmtId="164" fontId="112" fillId="78" borderId="84" xfId="948" applyNumberFormat="1" applyFont="1" applyFill="1" applyBorder="1" applyAlignment="1" applyProtection="1">
      <alignment horizontal="right" vertical="center"/>
    </xf>
    <xf numFmtId="164" fontId="64" fillId="77" borderId="83" xfId="948" applyNumberFormat="1" applyFont="1" applyFill="1" applyBorder="1" applyAlignment="1" applyProtection="1">
      <alignment horizontal="right" vertical="center"/>
      <protection locked="0"/>
    </xf>
    <xf numFmtId="0" fontId="112" fillId="70" borderId="83" xfId="21412" applyFont="1" applyFill="1" applyBorder="1" applyAlignment="1" applyProtection="1">
      <alignment vertical="center" wrapText="1"/>
      <protection locked="0"/>
    </xf>
    <xf numFmtId="0" fontId="112" fillId="70" borderId="83" xfId="21412" applyFont="1" applyFill="1" applyBorder="1" applyAlignment="1" applyProtection="1">
      <alignment horizontal="left" vertical="center" wrapText="1"/>
      <protection locked="0"/>
    </xf>
    <xf numFmtId="0" fontId="112" fillId="0" borderId="83" xfId="21412" applyFont="1" applyFill="1" applyBorder="1" applyAlignment="1" applyProtection="1">
      <alignment vertical="center" wrapText="1"/>
      <protection locked="0"/>
    </xf>
    <xf numFmtId="0" fontId="112" fillId="3" borderId="83" xfId="21412" applyFont="1" applyFill="1" applyBorder="1" applyAlignment="1" applyProtection="1">
      <alignment horizontal="left" vertical="center" wrapText="1"/>
      <protection locked="0"/>
    </xf>
    <xf numFmtId="0" fontId="111" fillId="78" borderId="83" xfId="21412" applyFont="1" applyFill="1" applyBorder="1" applyAlignment="1" applyProtection="1">
      <alignment vertical="center" wrapText="1"/>
      <protection locked="0"/>
    </xf>
    <xf numFmtId="164" fontId="111" fillId="77" borderId="83" xfId="948" applyNumberFormat="1" applyFont="1" applyFill="1" applyBorder="1" applyAlignment="1" applyProtection="1">
      <alignment horizontal="right" vertical="center"/>
      <protection locked="0"/>
    </xf>
    <xf numFmtId="164" fontId="112" fillId="3" borderId="84" xfId="948" applyNumberFormat="1" applyFont="1" applyFill="1" applyBorder="1" applyAlignment="1" applyProtection="1">
      <alignment horizontal="right" vertical="center"/>
      <protection locked="0"/>
    </xf>
    <xf numFmtId="10" fontId="7" fillId="0" borderId="84" xfId="20961" applyNumberFormat="1" applyFont="1" applyFill="1" applyBorder="1" applyAlignment="1">
      <alignment horizontal="left" vertical="center" wrapText="1"/>
    </xf>
    <xf numFmtId="10" fontId="4" fillId="0" borderId="84" xfId="20961" applyNumberFormat="1" applyFont="1" applyFill="1" applyBorder="1" applyAlignment="1">
      <alignment horizontal="left" vertical="center" wrapText="1"/>
    </xf>
    <xf numFmtId="10" fontId="6" fillId="36" borderId="84" xfId="0" applyNumberFormat="1" applyFont="1" applyFill="1" applyBorder="1" applyAlignment="1">
      <alignment horizontal="left" vertical="center" wrapText="1"/>
    </xf>
    <xf numFmtId="10" fontId="108" fillId="0" borderId="84" xfId="20961" applyNumberFormat="1" applyFont="1" applyFill="1" applyBorder="1" applyAlignment="1">
      <alignment horizontal="left" vertical="center" wrapText="1"/>
    </xf>
    <xf numFmtId="10" fontId="6" fillId="36" borderId="84" xfId="20961" applyNumberFormat="1" applyFont="1" applyFill="1" applyBorder="1" applyAlignment="1">
      <alignment horizontal="left" vertical="center" wrapText="1"/>
    </xf>
    <xf numFmtId="10" fontId="6" fillId="36" borderId="84" xfId="0" applyNumberFormat="1" applyFont="1" applyFill="1" applyBorder="1" applyAlignment="1">
      <alignment horizontal="center" vertical="center" wrapText="1"/>
    </xf>
    <xf numFmtId="10" fontId="110" fillId="0" borderId="25"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9" xfId="0" applyFont="1" applyBorder="1" applyAlignment="1">
      <alignment horizontal="center" wrapText="1"/>
    </xf>
    <xf numFmtId="0" fontId="10" fillId="0" borderId="8" xfId="0" applyFont="1" applyBorder="1" applyAlignment="1">
      <alignment horizontal="center" vertical="center" wrapText="1"/>
    </xf>
    <xf numFmtId="0" fontId="9" fillId="0" borderId="101" xfId="0" applyFont="1" applyBorder="1" applyAlignment="1">
      <alignment horizontal="right" vertical="center" wrapText="1"/>
    </xf>
    <xf numFmtId="0" fontId="9" fillId="0" borderId="101" xfId="0" applyFont="1" applyFill="1" applyBorder="1" applyAlignment="1">
      <alignment horizontal="right" vertical="center" wrapText="1"/>
    </xf>
    <xf numFmtId="0" fontId="7" fillId="0" borderId="84" xfId="0" applyFont="1" applyFill="1" applyBorder="1" applyAlignment="1">
      <alignment vertical="center" wrapText="1"/>
    </xf>
    <xf numFmtId="0" fontId="4" fillId="0" borderId="84" xfId="0" applyFont="1" applyBorder="1" applyAlignment="1">
      <alignment vertical="center" wrapText="1"/>
    </xf>
    <xf numFmtId="0" fontId="4" fillId="0" borderId="84" xfId="0" applyFont="1" applyFill="1" applyBorder="1" applyAlignment="1">
      <alignment vertical="center" wrapText="1"/>
    </xf>
    <xf numFmtId="3" fontId="23" fillId="36" borderId="85" xfId="0" applyNumberFormat="1" applyFont="1" applyFill="1" applyBorder="1" applyAlignment="1">
      <alignment vertical="center" wrapText="1"/>
    </xf>
    <xf numFmtId="3" fontId="23" fillId="36" borderId="23" xfId="0" applyNumberFormat="1" applyFont="1" applyFill="1" applyBorder="1" applyAlignment="1">
      <alignment vertical="center" wrapText="1"/>
    </xf>
    <xf numFmtId="3" fontId="23" fillId="0" borderId="85" xfId="0" applyNumberFormat="1" applyFont="1" applyBorder="1" applyAlignment="1">
      <alignment vertical="center" wrapText="1"/>
    </xf>
    <xf numFmtId="3" fontId="23" fillId="0" borderId="23" xfId="0" applyNumberFormat="1" applyFont="1" applyBorder="1" applyAlignment="1">
      <alignment vertical="center" wrapText="1"/>
    </xf>
    <xf numFmtId="3" fontId="23" fillId="0" borderId="23"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3" fontId="23" fillId="36" borderId="42" xfId="0" applyNumberFormat="1" applyFont="1" applyFill="1" applyBorder="1" applyAlignment="1">
      <alignment vertical="center" wrapText="1"/>
    </xf>
    <xf numFmtId="0" fontId="6" fillId="0" borderId="25" xfId="0" applyFont="1" applyBorder="1" applyAlignment="1">
      <alignment vertical="center" wrapText="1"/>
    </xf>
    <xf numFmtId="0" fontId="4" fillId="0" borderId="99" xfId="0" applyFont="1" applyBorder="1" applyAlignment="1"/>
    <xf numFmtId="0" fontId="9" fillId="0" borderId="99" xfId="0" applyFont="1" applyBorder="1" applyAlignment="1"/>
    <xf numFmtId="0" fontId="9" fillId="0" borderId="99" xfId="0" applyFont="1" applyBorder="1" applyAlignment="1">
      <alignment wrapText="1"/>
    </xf>
    <xf numFmtId="0" fontId="10" fillId="0" borderId="20" xfId="0" applyFont="1" applyBorder="1" applyAlignment="1">
      <alignment horizontal="center"/>
    </xf>
    <xf numFmtId="0" fontId="10" fillId="0" borderId="99" xfId="0" applyFont="1" applyBorder="1" applyAlignment="1">
      <alignment horizontal="center" vertical="center" wrapText="1"/>
    </xf>
    <xf numFmtId="14" fontId="7" fillId="0" borderId="0" xfId="0" applyNumberFormat="1" applyFont="1"/>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0" fontId="9" fillId="0" borderId="101" xfId="0" applyFont="1" applyFill="1" applyBorder="1" applyAlignment="1">
      <alignment horizontal="center" vertical="center" wrapText="1"/>
    </xf>
    <xf numFmtId="0" fontId="15" fillId="0" borderId="84" xfId="0" applyFont="1" applyFill="1" applyBorder="1" applyAlignment="1">
      <alignment horizontal="center" vertical="center" wrapText="1"/>
    </xf>
    <xf numFmtId="0" fontId="16" fillId="0" borderId="84" xfId="0" applyFont="1" applyFill="1" applyBorder="1" applyAlignment="1">
      <alignment horizontal="left" vertical="center" wrapText="1"/>
    </xf>
    <xf numFmtId="193" fontId="7" fillId="0" borderId="84" xfId="0" applyNumberFormat="1" applyFont="1" applyFill="1" applyBorder="1" applyAlignment="1" applyProtection="1">
      <alignment vertical="center" wrapText="1"/>
      <protection locked="0"/>
    </xf>
    <xf numFmtId="193" fontId="4" fillId="0" borderId="84" xfId="0" applyNumberFormat="1" applyFont="1" applyFill="1" applyBorder="1" applyAlignment="1" applyProtection="1">
      <alignment vertical="center" wrapText="1"/>
      <protection locked="0"/>
    </xf>
    <xf numFmtId="193" fontId="4" fillId="0" borderId="99" xfId="0" applyNumberFormat="1" applyFont="1" applyFill="1" applyBorder="1" applyAlignment="1" applyProtection="1">
      <alignment vertical="center" wrapText="1"/>
      <protection locked="0"/>
    </xf>
    <xf numFmtId="193" fontId="7" fillId="0" borderId="84" xfId="0" applyNumberFormat="1" applyFont="1" applyFill="1" applyBorder="1" applyAlignment="1" applyProtection="1">
      <alignment horizontal="right" vertical="center" wrapText="1"/>
      <protection locked="0"/>
    </xf>
    <xf numFmtId="0" fontId="7" fillId="0" borderId="84" xfId="0" applyFont="1" applyBorder="1" applyAlignment="1">
      <alignment vertical="center" wrapText="1"/>
    </xf>
    <xf numFmtId="0" fontId="9" fillId="2" borderId="101" xfId="0" applyFont="1" applyFill="1" applyBorder="1" applyAlignment="1">
      <alignment horizontal="right" vertical="center"/>
    </xf>
    <xf numFmtId="0" fontId="9" fillId="2" borderId="84" xfId="0" applyFont="1" applyFill="1" applyBorder="1" applyAlignment="1">
      <alignment vertical="center"/>
    </xf>
    <xf numFmtId="193" fontId="9" fillId="2" borderId="84" xfId="0" applyNumberFormat="1" applyFont="1" applyFill="1" applyBorder="1" applyAlignment="1" applyProtection="1">
      <alignment vertical="center"/>
      <protection locked="0"/>
    </xf>
    <xf numFmtId="193" fontId="17" fillId="2" borderId="84" xfId="0" applyNumberFormat="1" applyFont="1" applyFill="1" applyBorder="1" applyAlignment="1" applyProtection="1">
      <alignment vertical="center"/>
      <protection locked="0"/>
    </xf>
    <xf numFmtId="193" fontId="17" fillId="2" borderId="99" xfId="0" applyNumberFormat="1" applyFont="1" applyFill="1" applyBorder="1" applyAlignment="1" applyProtection="1">
      <alignment vertical="center"/>
      <protection locked="0"/>
    </xf>
    <xf numFmtId="193" fontId="9" fillId="2" borderId="99" xfId="0" applyNumberFormat="1" applyFont="1" applyFill="1" applyBorder="1" applyAlignment="1" applyProtection="1">
      <alignment vertical="center"/>
      <protection locked="0"/>
    </xf>
    <xf numFmtId="0" fontId="15" fillId="0" borderId="101" xfId="0" applyFont="1" applyFill="1" applyBorder="1" applyAlignment="1">
      <alignment horizontal="center" vertical="center" wrapText="1"/>
    </xf>
    <xf numFmtId="14" fontId="4" fillId="0" borderId="0" xfId="0" applyNumberFormat="1" applyFont="1"/>
    <xf numFmtId="10" fontId="4" fillId="0" borderId="84" xfId="20961" applyNumberFormat="1" applyFont="1" applyFill="1" applyBorder="1" applyAlignment="1" applyProtection="1">
      <alignment horizontal="right" vertical="center" wrapText="1"/>
      <protection locked="0"/>
    </xf>
    <xf numFmtId="10" fontId="4" fillId="0" borderId="84" xfId="20961" applyNumberFormat="1" applyFont="1" applyBorder="1" applyAlignment="1" applyProtection="1">
      <alignment vertical="center" wrapText="1"/>
      <protection locked="0"/>
    </xf>
    <xf numFmtId="10" fontId="4" fillId="0" borderId="99" xfId="20961" applyNumberFormat="1" applyFont="1" applyBorder="1" applyAlignment="1" applyProtection="1">
      <alignment vertical="center" wrapText="1"/>
      <protection locked="0"/>
    </xf>
    <xf numFmtId="164" fontId="4" fillId="0" borderId="84" xfId="7" applyNumberFormat="1" applyFont="1" applyFill="1" applyBorder="1" applyAlignment="1">
      <alignment vertical="center"/>
    </xf>
    <xf numFmtId="0" fontId="9" fillId="2" borderId="92" xfId="0" applyFont="1" applyFill="1" applyBorder="1" applyAlignment="1">
      <alignment horizontal="right" vertical="center"/>
    </xf>
    <xf numFmtId="0" fontId="9" fillId="2" borderId="79" xfId="0" applyFont="1" applyFill="1" applyBorder="1" applyAlignment="1">
      <alignment vertical="center"/>
    </xf>
    <xf numFmtId="193" fontId="9" fillId="2" borderId="79" xfId="0" applyNumberFormat="1" applyFont="1" applyFill="1" applyBorder="1" applyAlignment="1" applyProtection="1">
      <alignment vertical="center"/>
      <protection locked="0"/>
    </xf>
    <xf numFmtId="193" fontId="17" fillId="2" borderId="79" xfId="0" applyNumberFormat="1" applyFont="1" applyFill="1" applyBorder="1" applyAlignment="1" applyProtection="1">
      <alignment vertical="center"/>
      <protection locked="0"/>
    </xf>
    <xf numFmtId="193" fontId="17" fillId="2" borderId="93" xfId="0" applyNumberFormat="1" applyFont="1" applyFill="1" applyBorder="1" applyAlignment="1" applyProtection="1">
      <alignment vertical="center"/>
      <protection locked="0"/>
    </xf>
    <xf numFmtId="0" fontId="9" fillId="0" borderId="84" xfId="0" applyFont="1" applyFill="1" applyBorder="1" applyAlignment="1">
      <alignment horizontal="left" vertical="center" wrapText="1"/>
    </xf>
    <xf numFmtId="10" fontId="9" fillId="2" borderId="84" xfId="20961" applyNumberFormat="1" applyFont="1" applyFill="1" applyBorder="1" applyAlignment="1" applyProtection="1">
      <alignment vertical="center"/>
      <protection locked="0"/>
    </xf>
    <xf numFmtId="10" fontId="17" fillId="2" borderId="84" xfId="20961" applyNumberFormat="1" applyFont="1" applyFill="1" applyBorder="1" applyAlignment="1" applyProtection="1">
      <alignment vertical="center"/>
      <protection locked="0"/>
    </xf>
    <xf numFmtId="10" fontId="17" fillId="2" borderId="99" xfId="20961" applyNumberFormat="1" applyFont="1" applyFill="1" applyBorder="1" applyAlignment="1" applyProtection="1">
      <alignment vertical="center"/>
      <protection locked="0"/>
    </xf>
    <xf numFmtId="10" fontId="28" fillId="37" borderId="0" xfId="20961" applyNumberFormat="1" applyFont="1" applyFill="1" applyBorder="1"/>
    <xf numFmtId="10" fontId="28" fillId="37" borderId="77" xfId="20961" applyNumberFormat="1" applyFont="1" applyFill="1" applyBorder="1"/>
    <xf numFmtId="10" fontId="9" fillId="2" borderId="99" xfId="20961" applyNumberFormat="1" applyFont="1" applyFill="1" applyBorder="1" applyAlignment="1" applyProtection="1">
      <alignment vertical="center"/>
      <protection locked="0"/>
    </xf>
    <xf numFmtId="10" fontId="9" fillId="2" borderId="25" xfId="20961" applyNumberFormat="1" applyFont="1" applyFill="1" applyBorder="1" applyAlignment="1" applyProtection="1">
      <alignment vertical="center"/>
      <protection locked="0"/>
    </xf>
    <xf numFmtId="10" fontId="17" fillId="2" borderId="25"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0" fontId="9" fillId="0" borderId="92" xfId="0" applyFont="1" applyBorder="1" applyAlignment="1">
      <alignment vertical="center"/>
    </xf>
    <xf numFmtId="0" fontId="13" fillId="0" borderId="80" xfId="0" applyFont="1" applyBorder="1" applyAlignment="1">
      <alignment wrapText="1"/>
    </xf>
    <xf numFmtId="0" fontId="9" fillId="0" borderId="101" xfId="0" applyFont="1" applyBorder="1" applyAlignment="1">
      <alignment vertical="center"/>
    </xf>
    <xf numFmtId="0" fontId="13" fillId="0" borderId="85" xfId="0" applyFont="1" applyBorder="1" applyAlignment="1">
      <alignment wrapText="1"/>
    </xf>
    <xf numFmtId="165" fontId="4" fillId="0" borderId="99" xfId="20961" applyNumberFormat="1" applyFont="1" applyBorder="1" applyAlignment="1"/>
    <xf numFmtId="165" fontId="4" fillId="0" borderId="26" xfId="20961" applyNumberFormat="1" applyFont="1" applyBorder="1" applyAlignment="1"/>
    <xf numFmtId="164" fontId="4" fillId="0" borderId="99" xfId="7" applyNumberFormat="1" applyFont="1" applyFill="1" applyBorder="1" applyAlignment="1">
      <alignment horizontal="right" vertical="center" wrapText="1"/>
    </xf>
    <xf numFmtId="164" fontId="6" fillId="36" borderId="99" xfId="7" applyNumberFormat="1" applyFont="1" applyFill="1" applyBorder="1" applyAlignment="1">
      <alignment horizontal="right" vertical="center" wrapText="1"/>
    </xf>
    <xf numFmtId="164" fontId="108" fillId="0" borderId="99" xfId="7" applyNumberFormat="1" applyFont="1" applyFill="1" applyBorder="1" applyAlignment="1">
      <alignment horizontal="right" vertical="center" wrapText="1"/>
    </xf>
    <xf numFmtId="164" fontId="6" fillId="36" borderId="99" xfId="7" applyNumberFormat="1" applyFont="1" applyFill="1" applyBorder="1" applyAlignment="1">
      <alignment horizontal="center" vertical="center" wrapText="1"/>
    </xf>
    <xf numFmtId="164" fontId="7" fillId="0" borderId="26" xfId="7" applyNumberFormat="1" applyFont="1" applyFill="1" applyBorder="1" applyAlignment="1" applyProtection="1">
      <alignment horizontal="right" vertical="center"/>
    </xf>
    <xf numFmtId="167" fontId="18" fillId="0" borderId="66" xfId="0" applyNumberFormat="1" applyFont="1" applyBorder="1" applyAlignment="1">
      <alignment horizontal="center"/>
    </xf>
    <xf numFmtId="10" fontId="4" fillId="0" borderId="78" xfId="20961" applyNumberFormat="1" applyFont="1" applyFill="1" applyBorder="1" applyAlignment="1">
      <alignment vertical="center"/>
    </xf>
    <xf numFmtId="10" fontId="4" fillId="0" borderId="95" xfId="20961" applyNumberFormat="1" applyFont="1" applyFill="1" applyBorder="1" applyAlignment="1">
      <alignment vertical="center"/>
    </xf>
    <xf numFmtId="164" fontId="28" fillId="37" borderId="0" xfId="7" applyNumberFormat="1" applyFont="1" applyFill="1" applyBorder="1"/>
    <xf numFmtId="164" fontId="4" fillId="0" borderId="58" xfId="7" applyNumberFormat="1" applyFont="1" applyFill="1" applyBorder="1" applyAlignment="1">
      <alignment vertical="center"/>
    </xf>
    <xf numFmtId="164" fontId="4" fillId="0" borderId="71" xfId="7" applyNumberFormat="1" applyFont="1" applyFill="1" applyBorder="1" applyAlignment="1">
      <alignment vertical="center"/>
    </xf>
    <xf numFmtId="164" fontId="4" fillId="3" borderId="82" xfId="7" applyNumberFormat="1" applyFont="1" applyFill="1" applyBorder="1" applyAlignment="1">
      <alignment vertical="center"/>
    </xf>
    <xf numFmtId="164" fontId="4" fillId="3" borderId="23" xfId="7" applyNumberFormat="1" applyFont="1" applyFill="1" applyBorder="1" applyAlignment="1">
      <alignment vertical="center"/>
    </xf>
    <xf numFmtId="164" fontId="4" fillId="0" borderId="85" xfId="7" applyNumberFormat="1" applyFont="1" applyFill="1" applyBorder="1" applyAlignment="1">
      <alignment vertical="center"/>
    </xf>
    <xf numFmtId="164" fontId="4" fillId="0" borderId="99"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9" xfId="7" applyNumberFormat="1" applyFont="1" applyFill="1" applyBorder="1" applyAlignment="1">
      <alignment vertical="center"/>
    </xf>
    <xf numFmtId="164" fontId="4" fillId="0" borderId="20" xfId="7" applyNumberFormat="1" applyFont="1" applyFill="1" applyBorder="1" applyAlignment="1">
      <alignment vertical="center"/>
    </xf>
    <xf numFmtId="164" fontId="4" fillId="0" borderId="80" xfId="7" applyNumberFormat="1" applyFont="1" applyFill="1" applyBorder="1" applyAlignment="1">
      <alignment vertical="center"/>
    </xf>
    <xf numFmtId="164" fontId="4" fillId="0" borderId="93" xfId="7" applyNumberFormat="1" applyFont="1" applyFill="1" applyBorder="1" applyAlignment="1">
      <alignment vertical="center"/>
    </xf>
    <xf numFmtId="10" fontId="112" fillId="78" borderId="84" xfId="20961" applyNumberFormat="1" applyFont="1" applyFill="1" applyBorder="1" applyAlignment="1" applyProtection="1">
      <alignment horizontal="right" vertical="center"/>
    </xf>
    <xf numFmtId="0" fontId="7" fillId="0" borderId="84" xfId="0" applyFont="1" applyFill="1" applyBorder="1" applyAlignment="1">
      <alignment vertical="top" wrapText="1"/>
    </xf>
    <xf numFmtId="0" fontId="4" fillId="0" borderId="84" xfId="0" applyFont="1" applyFill="1" applyBorder="1" applyAlignment="1">
      <alignment horizontal="left" vertical="top" wrapText="1" indent="2"/>
    </xf>
    <xf numFmtId="164" fontId="4" fillId="36" borderId="26" xfId="7" applyNumberFormat="1" applyFont="1" applyFill="1" applyBorder="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0" fontId="4" fillId="0" borderId="104" xfId="0" applyFont="1" applyBorder="1"/>
    <xf numFmtId="0" fontId="105" fillId="0" borderId="104" xfId="20960" applyFont="1" applyBorder="1" applyAlignment="1">
      <alignment horizontal="center" vertical="center"/>
    </xf>
    <xf numFmtId="0" fontId="25" fillId="0" borderId="104" xfId="0" applyFont="1" applyBorder="1"/>
    <xf numFmtId="0" fontId="7" fillId="3" borderId="104" xfId="20960" applyFont="1" applyFill="1" applyBorder="1" applyAlignment="1">
      <alignment horizontal="right" indent="1"/>
    </xf>
    <xf numFmtId="0" fontId="9" fillId="3" borderId="104" xfId="20960" applyFont="1" applyFill="1" applyBorder="1" applyAlignment="1">
      <alignment horizontal="left" wrapText="1" indent="1"/>
    </xf>
    <xf numFmtId="0" fontId="104" fillId="0" borderId="104" xfId="0" applyFont="1" applyBorder="1"/>
    <xf numFmtId="0" fontId="9" fillId="0" borderId="104" xfId="20960" applyFont="1" applyBorder="1" applyAlignment="1">
      <alignment horizontal="left" wrapText="1" indent="1"/>
    </xf>
    <xf numFmtId="0" fontId="7" fillId="3" borderId="105" xfId="20960" applyFont="1" applyFill="1" applyBorder="1" applyAlignment="1">
      <alignment horizontal="right" indent="1"/>
    </xf>
    <xf numFmtId="0" fontId="9" fillId="0" borderId="105" xfId="20960" applyFont="1" applyBorder="1" applyAlignment="1">
      <alignment horizontal="left" wrapText="1" indent="1"/>
    </xf>
    <xf numFmtId="0" fontId="106" fillId="0" borderId="0" xfId="0" applyFont="1" applyAlignment="1">
      <alignment wrapText="1"/>
    </xf>
    <xf numFmtId="0" fontId="7" fillId="3" borderId="104" xfId="20960" applyFont="1" applyFill="1" applyBorder="1"/>
    <xf numFmtId="0" fontId="11" fillId="0" borderId="104" xfId="17" applyFill="1" applyBorder="1" applyAlignment="1" applyProtection="1"/>
    <xf numFmtId="0" fontId="11" fillId="0" borderId="104" xfId="17" applyFill="1" applyBorder="1" applyAlignment="1" applyProtection="1">
      <alignment horizontal="left" vertical="center" wrapText="1"/>
    </xf>
    <xf numFmtId="49" fontId="108" fillId="0" borderId="104" xfId="0" applyNumberFormat="1" applyFont="1" applyBorder="1" applyAlignment="1">
      <alignment horizontal="right" vertical="center" wrapText="1"/>
    </xf>
    <xf numFmtId="0" fontId="11" fillId="0" borderId="104" xfId="17" applyFill="1" applyBorder="1" applyAlignment="1" applyProtection="1">
      <alignment horizontal="left" vertical="center"/>
    </xf>
    <xf numFmtId="0" fontId="11" fillId="0" borderId="104" xfId="17" applyBorder="1" applyAlignment="1" applyProtection="1"/>
    <xf numFmtId="9" fontId="4" fillId="0" borderId="23" xfId="20961" applyFont="1" applyBorder="1" applyAlignment="1"/>
    <xf numFmtId="0" fontId="106" fillId="0" borderId="106" xfId="0" applyFont="1" applyBorder="1" applyAlignment="1">
      <alignment horizontal="left" vertical="center" wrapText="1"/>
    </xf>
    <xf numFmtId="0" fontId="106" fillId="0" borderId="98"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xf>
    <xf numFmtId="0" fontId="4" fillId="0" borderId="23" xfId="0" applyFont="1" applyFill="1" applyBorder="1" applyAlignment="1">
      <alignment horizontal="center"/>
    </xf>
    <xf numFmtId="0" fontId="6" fillId="36" borderId="103"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100" xfId="0" applyFont="1" applyFill="1" applyBorder="1" applyAlignment="1">
      <alignment horizontal="center" vertical="center" wrapText="1"/>
    </xf>
    <xf numFmtId="0" fontId="6" fillId="36" borderId="83" xfId="0" applyFont="1" applyFill="1" applyBorder="1" applyAlignment="1">
      <alignment horizontal="center" vertical="center" wrapText="1"/>
    </xf>
    <xf numFmtId="0" fontId="103" fillId="3" borderId="72" xfId="13" applyFont="1" applyFill="1" applyBorder="1" applyAlignment="1" applyProtection="1">
      <alignment horizontal="center" vertical="center" wrapText="1"/>
      <protection locked="0"/>
    </xf>
    <xf numFmtId="0" fontId="103"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75" xfId="1" applyNumberFormat="1" applyFont="1" applyFill="1" applyBorder="1" applyAlignment="1" applyProtection="1">
      <alignment horizontal="center" vertical="center" wrapText="1"/>
      <protection locked="0"/>
    </xf>
    <xf numFmtId="164" fontId="15" fillId="0" borderId="76"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24"/>
  <sheetViews>
    <sheetView zoomScale="60" zoomScaleNormal="60" workbookViewId="0">
      <pane xSplit="1" ySplit="7" topLeftCell="C8" activePane="bottomRight" state="frozen"/>
      <selection pane="topRight" activeCell="B1" sqref="B1"/>
      <selection pane="bottomLeft" activeCell="A8" sqref="A8"/>
      <selection pane="bottomRight" activeCell="C2" sqref="C2:C5"/>
    </sheetView>
  </sheetViews>
  <sheetFormatPr defaultRowHeight="14.4"/>
  <cols>
    <col min="1" max="1" width="10.21875" style="329" customWidth="1"/>
    <col min="2" max="2" width="130.109375" customWidth="1"/>
    <col min="3" max="3" width="39.44140625" customWidth="1"/>
    <col min="7" max="7" width="25" customWidth="1"/>
  </cols>
  <sheetData>
    <row r="1" spans="1:3">
      <c r="A1" s="508"/>
      <c r="B1" s="509" t="s">
        <v>255</v>
      </c>
      <c r="C1" s="510"/>
    </row>
    <row r="2" spans="1:3" s="181" customFormat="1">
      <c r="A2" s="511">
        <v>1</v>
      </c>
      <c r="B2" s="512" t="s">
        <v>256</v>
      </c>
      <c r="C2" s="513" t="s">
        <v>502</v>
      </c>
    </row>
    <row r="3" spans="1:3" s="181" customFormat="1">
      <c r="A3" s="511">
        <v>2</v>
      </c>
      <c r="B3" s="514" t="s">
        <v>257</v>
      </c>
      <c r="C3" s="513" t="s">
        <v>503</v>
      </c>
    </row>
    <row r="4" spans="1:3" s="181" customFormat="1">
      <c r="A4" s="511">
        <v>3</v>
      </c>
      <c r="B4" s="514" t="s">
        <v>258</v>
      </c>
      <c r="C4" s="513" t="s">
        <v>504</v>
      </c>
    </row>
    <row r="5" spans="1:3" s="181" customFormat="1">
      <c r="A5" s="515">
        <v>4</v>
      </c>
      <c r="B5" s="516" t="s">
        <v>259</v>
      </c>
      <c r="C5" s="513" t="s">
        <v>505</v>
      </c>
    </row>
    <row r="6" spans="1:3" s="517" customFormat="1" ht="65.25" customHeight="1">
      <c r="A6" s="525" t="s">
        <v>374</v>
      </c>
      <c r="B6" s="526"/>
      <c r="C6" s="526"/>
    </row>
    <row r="7" spans="1:3">
      <c r="A7" s="518" t="s">
        <v>328</v>
      </c>
      <c r="B7" s="509" t="s">
        <v>260</v>
      </c>
    </row>
    <row r="8" spans="1:3">
      <c r="A8" s="508">
        <v>1</v>
      </c>
      <c r="B8" s="519" t="s">
        <v>224</v>
      </c>
    </row>
    <row r="9" spans="1:3">
      <c r="A9" s="508">
        <v>2</v>
      </c>
      <c r="B9" s="519" t="s">
        <v>261</v>
      </c>
    </row>
    <row r="10" spans="1:3">
      <c r="A10" s="508">
        <v>3</v>
      </c>
      <c r="B10" s="519" t="s">
        <v>262</v>
      </c>
    </row>
    <row r="11" spans="1:3">
      <c r="A11" s="508">
        <v>4</v>
      </c>
      <c r="B11" s="519" t="s">
        <v>263</v>
      </c>
    </row>
    <row r="12" spans="1:3">
      <c r="A12" s="508">
        <v>5</v>
      </c>
      <c r="B12" s="519" t="s">
        <v>188</v>
      </c>
    </row>
    <row r="13" spans="1:3">
      <c r="A13" s="508">
        <v>6</v>
      </c>
      <c r="B13" s="520" t="s">
        <v>150</v>
      </c>
    </row>
    <row r="14" spans="1:3">
      <c r="A14" s="508">
        <v>7</v>
      </c>
      <c r="B14" s="519" t="s">
        <v>264</v>
      </c>
    </row>
    <row r="15" spans="1:3">
      <c r="A15" s="508">
        <v>8</v>
      </c>
      <c r="B15" s="519" t="s">
        <v>267</v>
      </c>
    </row>
    <row r="16" spans="1:3">
      <c r="A16" s="508">
        <v>9</v>
      </c>
      <c r="B16" s="519" t="s">
        <v>89</v>
      </c>
    </row>
    <row r="17" spans="1:2">
      <c r="A17" s="521" t="s">
        <v>421</v>
      </c>
      <c r="B17" s="519" t="s">
        <v>401</v>
      </c>
    </row>
    <row r="18" spans="1:2">
      <c r="A18" s="508">
        <v>10</v>
      </c>
      <c r="B18" s="519" t="s">
        <v>270</v>
      </c>
    </row>
    <row r="19" spans="1:2">
      <c r="A19" s="508">
        <v>11</v>
      </c>
      <c r="B19" s="520" t="s">
        <v>251</v>
      </c>
    </row>
    <row r="20" spans="1:2">
      <c r="A20" s="508">
        <v>12</v>
      </c>
      <c r="B20" s="520" t="s">
        <v>248</v>
      </c>
    </row>
    <row r="21" spans="1:2">
      <c r="A21" s="508">
        <v>13</v>
      </c>
      <c r="B21" s="522" t="s">
        <v>364</v>
      </c>
    </row>
    <row r="22" spans="1:2">
      <c r="A22" s="508">
        <v>14</v>
      </c>
      <c r="B22" s="523" t="s">
        <v>395</v>
      </c>
    </row>
    <row r="23" spans="1:2">
      <c r="A23" s="508">
        <v>15</v>
      </c>
      <c r="B23" s="520" t="s">
        <v>78</v>
      </c>
    </row>
    <row r="24" spans="1:2">
      <c r="A24" s="508">
        <v>15.1</v>
      </c>
      <c r="B24" s="519" t="s">
        <v>430</v>
      </c>
    </row>
  </sheetData>
  <mergeCells count="1">
    <mergeCell ref="A6:C6"/>
  </mergeCells>
  <hyperlinks>
    <hyperlink ref="B8" location="'1. key ratios'!A1" display="ცხრილი 1: ძირითადი მაჩვენებლები" xr:uid="{8F505D29-28EC-40DC-8D46-B25A049B7103}"/>
    <hyperlink ref="B9" location="'2. RC'!A1" display="ცხრილი 2: საბალანსო უწყისი" xr:uid="{290FDBC7-7E07-4E00-BFC3-9DEB5E1FA0DE}"/>
    <hyperlink ref="B10" location="'3. PL'!A1" display="ცხრილი 3: მოგება-ზარალის ანგარიშგება" xr:uid="{09F9A7D6-7549-48ED-97C0-59430D2FD0AF}"/>
    <hyperlink ref="B11" location="'4. Off-Balance'!A1" display="ბალანსგარეშე ანგარიშების უწყისი " xr:uid="{33343CF7-C37C-4397-999E-6F5D1853D923}"/>
    <hyperlink ref="B12" location="'5. RWA'!A1" display="ცხრილი 5: რისკის მიხედვით შეწონილი რისკის პოზიციები" xr:uid="{88F5A86E-804B-4EE1-A85A-1633A03ECB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D98FE1E7-90B9-4438-9D38-AC40F9DA613C}"/>
    <hyperlink ref="B13" location="'6. Administrators-shareholders'!A1" display="ინფორმაცია ბანკის სამეთვალყურეო საბჭოს, დირექტორატის და აქციონერთა შესახებ" xr:uid="{D493D16A-BA8C-4157-9AE0-DB4745EFF936}"/>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C2F26613-F3F0-4322-B206-74CA9C33B111}"/>
    <hyperlink ref="B16" location="'9. Capital'!A1" display="ცხრილი 9: საზედამხედველო კაპიტალი" xr:uid="{8108F2A4-948E-41EC-9BA5-D738DBB0A3EE}"/>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85EDCDA9-7FDC-4B3E-8487-FB72FE83EC1A}"/>
    <hyperlink ref="B20" location="'12. CRM'!A1" display="საკრედიტო რისკის მიტიგაცია" xr:uid="{4BB70302-D311-49CA-A0EB-9888BF3B18F6}"/>
    <hyperlink ref="B19" location="'11. CRWA'!A1" display="საკრედიტო რისკის მიხედვით შეწონილი რისკის პოზიციები" xr:uid="{ABE1970D-18A4-41FC-B45E-0C3593BEFF2F}"/>
    <hyperlink ref="B21" location="'13. CRME'!A1" display="სტანდარტიზებული მიდგომა - საკრედიტო რისკი საკრედიტო რისკის მიტიგაციის ეფექტი" xr:uid="{71BCD51D-20E0-4A19-B8C0-E417D0AD280D}"/>
    <hyperlink ref="B23" location="'15. CCR'!A1" display="კონტრაგენტთან დაკავშირებული საკრედიტო რისკის მიხედვით შეწონილი რისკის პოზიციები" xr:uid="{831F872F-8B6A-4EFF-85CA-EA38EA906D51}"/>
    <hyperlink ref="B22" location="'14. LCR'!A1" display="ლიკვიდობის გადაფარვის კოეფიციენტი" xr:uid="{1D89D42B-A0FF-4663-9322-6CE4791FC28B}"/>
    <hyperlink ref="B17" location="'9.1. Capital Requirements'!A1" display="კაპიტალის ადეკვატურობის მოთხოვნები" xr:uid="{50A88CBE-B06B-4A52-8698-741D6F26653C}"/>
    <hyperlink ref="B24" location="'15.1. LR'!A1" display="ლევერიჯის კოეფიციენტი" xr:uid="{7CF2F008-33EF-4D38-9F75-19E5625CDA66}"/>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70" zoomScaleNormal="70" workbookViewId="0">
      <pane xSplit="1" ySplit="5" topLeftCell="B39" activePane="bottomRight" state="frozen"/>
      <selection pane="topRight" activeCell="B1" sqref="B1"/>
      <selection pane="bottomLeft" activeCell="A5" sqref="A5"/>
      <selection pane="bottomRight" activeCell="C1" sqref="C1:C1048576"/>
    </sheetView>
  </sheetViews>
  <sheetFormatPr defaultRowHeight="14.4"/>
  <cols>
    <col min="1" max="1" width="9.5546875" style="5" bestFit="1" customWidth="1"/>
    <col min="2" max="2" width="92" style="2" customWidth="1"/>
    <col min="3" max="3" width="18.44140625" style="2" customWidth="1"/>
  </cols>
  <sheetData>
    <row r="1" spans="1:6">
      <c r="A1" s="17" t="s">
        <v>189</v>
      </c>
      <c r="B1" s="16" t="str">
        <f>Info!C2</f>
        <v>სს " პაშა ბანკი საქართველო"</v>
      </c>
      <c r="D1" s="2"/>
      <c r="E1" s="2"/>
      <c r="F1" s="2"/>
    </row>
    <row r="2" spans="1:6" s="21" customFormat="1" ht="15.75" customHeight="1">
      <c r="A2" s="21" t="s">
        <v>190</v>
      </c>
      <c r="B2" s="452">
        <f>'1. key ratios'!B2</f>
        <v>44286</v>
      </c>
    </row>
    <row r="3" spans="1:6" s="21" customFormat="1" ht="15.75" customHeight="1"/>
    <row r="4" spans="1:6" ht="15" thickBot="1">
      <c r="A4" s="5" t="s">
        <v>337</v>
      </c>
      <c r="B4" s="60" t="s">
        <v>89</v>
      </c>
    </row>
    <row r="5" spans="1:6">
      <c r="A5" s="133" t="s">
        <v>27</v>
      </c>
      <c r="B5" s="134"/>
      <c r="C5" s="135" t="s">
        <v>28</v>
      </c>
    </row>
    <row r="6" spans="1:6">
      <c r="A6" s="136">
        <v>1</v>
      </c>
      <c r="B6" s="82" t="s">
        <v>29</v>
      </c>
      <c r="C6" s="260">
        <f>SUM(C7:C11)</f>
        <v>74735329.060000002</v>
      </c>
    </row>
    <row r="7" spans="1:6">
      <c r="A7" s="136">
        <v>2</v>
      </c>
      <c r="B7" s="79" t="s">
        <v>30</v>
      </c>
      <c r="C7" s="261">
        <v>103000000</v>
      </c>
    </row>
    <row r="8" spans="1:6" ht="27.6">
      <c r="A8" s="136">
        <v>3</v>
      </c>
      <c r="B8" s="73" t="s">
        <v>31</v>
      </c>
      <c r="C8" s="261"/>
    </row>
    <row r="9" spans="1:6">
      <c r="A9" s="136">
        <v>4</v>
      </c>
      <c r="B9" s="73" t="s">
        <v>32</v>
      </c>
      <c r="C9" s="261"/>
    </row>
    <row r="10" spans="1:6">
      <c r="A10" s="136">
        <v>5</v>
      </c>
      <c r="B10" s="73" t="s">
        <v>33</v>
      </c>
      <c r="C10" s="261"/>
    </row>
    <row r="11" spans="1:6">
      <c r="A11" s="136">
        <v>6</v>
      </c>
      <c r="B11" s="80" t="s">
        <v>34</v>
      </c>
      <c r="C11" s="261">
        <v>-28264670.940000001</v>
      </c>
    </row>
    <row r="12" spans="1:6" s="4" customFormat="1">
      <c r="A12" s="136">
        <v>7</v>
      </c>
      <c r="B12" s="82" t="s">
        <v>35</v>
      </c>
      <c r="C12" s="262">
        <f>SUM(C13:C27)</f>
        <v>4685080.34</v>
      </c>
    </row>
    <row r="13" spans="1:6" s="4" customFormat="1">
      <c r="A13" s="136">
        <v>8</v>
      </c>
      <c r="B13" s="81" t="s">
        <v>36</v>
      </c>
      <c r="C13" s="263"/>
    </row>
    <row r="14" spans="1:6" s="4" customFormat="1" ht="41.4">
      <c r="A14" s="136">
        <v>9</v>
      </c>
      <c r="B14" s="74" t="s">
        <v>37</v>
      </c>
      <c r="C14" s="263"/>
    </row>
    <row r="15" spans="1:6" s="4" customFormat="1">
      <c r="A15" s="136">
        <v>10</v>
      </c>
      <c r="B15" s="75" t="s">
        <v>38</v>
      </c>
      <c r="C15" s="263">
        <v>4685080.34</v>
      </c>
    </row>
    <row r="16" spans="1:6" s="4" customFormat="1">
      <c r="A16" s="136">
        <v>11</v>
      </c>
      <c r="B16" s="76" t="s">
        <v>39</v>
      </c>
      <c r="C16" s="263"/>
    </row>
    <row r="17" spans="1:3" s="4" customFormat="1">
      <c r="A17" s="136">
        <v>12</v>
      </c>
      <c r="B17" s="75" t="s">
        <v>40</v>
      </c>
      <c r="C17" s="263"/>
    </row>
    <row r="18" spans="1:3" s="4" customFormat="1" ht="27.6">
      <c r="A18" s="136">
        <v>13</v>
      </c>
      <c r="B18" s="75" t="s">
        <v>41</v>
      </c>
      <c r="C18" s="263"/>
    </row>
    <row r="19" spans="1:3" s="4" customFormat="1">
      <c r="A19" s="136">
        <v>14</v>
      </c>
      <c r="B19" s="75" t="s">
        <v>42</v>
      </c>
      <c r="C19" s="263"/>
    </row>
    <row r="20" spans="1:3" s="4" customFormat="1" ht="27.6">
      <c r="A20" s="136">
        <v>15</v>
      </c>
      <c r="B20" s="75" t="s">
        <v>43</v>
      </c>
      <c r="C20" s="263"/>
    </row>
    <row r="21" spans="1:3" s="4" customFormat="1" ht="41.4">
      <c r="A21" s="136">
        <v>16</v>
      </c>
      <c r="B21" s="74" t="s">
        <v>44</v>
      </c>
      <c r="C21" s="263"/>
    </row>
    <row r="22" spans="1:3" s="4" customFormat="1" ht="27.6">
      <c r="A22" s="136">
        <v>17</v>
      </c>
      <c r="B22" s="137" t="s">
        <v>45</v>
      </c>
      <c r="C22" s="263"/>
    </row>
    <row r="23" spans="1:3" s="4" customFormat="1" ht="27.6">
      <c r="A23" s="136">
        <v>18</v>
      </c>
      <c r="B23" s="74" t="s">
        <v>46</v>
      </c>
      <c r="C23" s="263"/>
    </row>
    <row r="24" spans="1:3" s="4" customFormat="1" ht="27.6">
      <c r="A24" s="136">
        <v>19</v>
      </c>
      <c r="B24" s="74" t="s">
        <v>47</v>
      </c>
      <c r="C24" s="263"/>
    </row>
    <row r="25" spans="1:3" s="4" customFormat="1" ht="27.6">
      <c r="A25" s="136">
        <v>20</v>
      </c>
      <c r="B25" s="77" t="s">
        <v>48</v>
      </c>
      <c r="C25" s="263"/>
    </row>
    <row r="26" spans="1:3" s="4" customFormat="1" ht="27.6">
      <c r="A26" s="136">
        <v>21</v>
      </c>
      <c r="B26" s="77" t="s">
        <v>49</v>
      </c>
      <c r="C26" s="263"/>
    </row>
    <row r="27" spans="1:3" s="4" customFormat="1" ht="41.4">
      <c r="A27" s="136">
        <v>22</v>
      </c>
      <c r="B27" s="77" t="s">
        <v>50</v>
      </c>
      <c r="C27" s="263"/>
    </row>
    <row r="28" spans="1:3" s="4" customFormat="1">
      <c r="A28" s="136">
        <v>23</v>
      </c>
      <c r="B28" s="83" t="s">
        <v>24</v>
      </c>
      <c r="C28" s="262">
        <f>C6-C12</f>
        <v>70050248.719999999</v>
      </c>
    </row>
    <row r="29" spans="1:3" s="4" customFormat="1">
      <c r="A29" s="138"/>
      <c r="B29" s="78"/>
      <c r="C29" s="263"/>
    </row>
    <row r="30" spans="1:3" s="4" customFormat="1">
      <c r="A30" s="138">
        <v>24</v>
      </c>
      <c r="B30" s="83" t="s">
        <v>51</v>
      </c>
      <c r="C30" s="262">
        <f>C31+C34</f>
        <v>0</v>
      </c>
    </row>
    <row r="31" spans="1:3" s="4" customFormat="1">
      <c r="A31" s="138">
        <v>25</v>
      </c>
      <c r="B31" s="73" t="s">
        <v>52</v>
      </c>
      <c r="C31" s="264">
        <f>C32+C33</f>
        <v>0</v>
      </c>
    </row>
    <row r="32" spans="1:3" s="4" customFormat="1">
      <c r="A32" s="138">
        <v>26</v>
      </c>
      <c r="B32" s="178" t="s">
        <v>53</v>
      </c>
      <c r="C32" s="263"/>
    </row>
    <row r="33" spans="1:3" s="4" customFormat="1" ht="27.6">
      <c r="A33" s="138">
        <v>27</v>
      </c>
      <c r="B33" s="178" t="s">
        <v>54</v>
      </c>
      <c r="C33" s="263"/>
    </row>
    <row r="34" spans="1:3" s="4" customFormat="1" ht="27.6">
      <c r="A34" s="138">
        <v>28</v>
      </c>
      <c r="B34" s="73" t="s">
        <v>55</v>
      </c>
      <c r="C34" s="263"/>
    </row>
    <row r="35" spans="1:3" s="4" customFormat="1">
      <c r="A35" s="138">
        <v>29</v>
      </c>
      <c r="B35" s="83" t="s">
        <v>56</v>
      </c>
      <c r="C35" s="262">
        <f>SUM(C36:C40)</f>
        <v>0</v>
      </c>
    </row>
    <row r="36" spans="1:3" s="4" customFormat="1" ht="27.6">
      <c r="A36" s="138">
        <v>30</v>
      </c>
      <c r="B36" s="74" t="s">
        <v>57</v>
      </c>
      <c r="C36" s="263"/>
    </row>
    <row r="37" spans="1:3" s="4" customFormat="1">
      <c r="A37" s="138">
        <v>31</v>
      </c>
      <c r="B37" s="75" t="s">
        <v>58</v>
      </c>
      <c r="C37" s="263"/>
    </row>
    <row r="38" spans="1:3" s="4" customFormat="1" ht="41.4">
      <c r="A38" s="138">
        <v>32</v>
      </c>
      <c r="B38" s="74" t="s">
        <v>59</v>
      </c>
      <c r="C38" s="263"/>
    </row>
    <row r="39" spans="1:3" s="4" customFormat="1" ht="27.6">
      <c r="A39" s="138">
        <v>33</v>
      </c>
      <c r="B39" s="74" t="s">
        <v>47</v>
      </c>
      <c r="C39" s="263"/>
    </row>
    <row r="40" spans="1:3" s="4" customFormat="1" ht="27.6">
      <c r="A40" s="138">
        <v>34</v>
      </c>
      <c r="B40" s="77" t="s">
        <v>60</v>
      </c>
      <c r="C40" s="263"/>
    </row>
    <row r="41" spans="1:3" s="4" customFormat="1">
      <c r="A41" s="138">
        <v>35</v>
      </c>
      <c r="B41" s="83" t="s">
        <v>25</v>
      </c>
      <c r="C41" s="262">
        <f>C30-C35</f>
        <v>0</v>
      </c>
    </row>
    <row r="42" spans="1:3" s="4" customFormat="1">
      <c r="A42" s="138"/>
      <c r="B42" s="78"/>
      <c r="C42" s="263"/>
    </row>
    <row r="43" spans="1:3" s="4" customFormat="1">
      <c r="A43" s="138">
        <v>36</v>
      </c>
      <c r="B43" s="84" t="s">
        <v>61</v>
      </c>
      <c r="C43" s="262">
        <f>SUM(C44:C46)</f>
        <v>37941775.620399997</v>
      </c>
    </row>
    <row r="44" spans="1:3" s="4" customFormat="1">
      <c r="A44" s="138">
        <v>37</v>
      </c>
      <c r="B44" s="73" t="s">
        <v>62</v>
      </c>
      <c r="C44" s="263">
        <v>32212175.246399999</v>
      </c>
    </row>
    <row r="45" spans="1:3" s="4" customFormat="1" ht="27.6">
      <c r="A45" s="138">
        <v>38</v>
      </c>
      <c r="B45" s="73" t="s">
        <v>63</v>
      </c>
      <c r="C45" s="263"/>
    </row>
    <row r="46" spans="1:3" s="4" customFormat="1" ht="27.6">
      <c r="A46" s="138">
        <v>39</v>
      </c>
      <c r="B46" s="73" t="s">
        <v>64</v>
      </c>
      <c r="C46" s="263">
        <v>5729600.3739999998</v>
      </c>
    </row>
    <row r="47" spans="1:3" s="4" customFormat="1">
      <c r="A47" s="138">
        <v>40</v>
      </c>
      <c r="B47" s="84" t="s">
        <v>65</v>
      </c>
      <c r="C47" s="262">
        <f>SUM(C48:C51)</f>
        <v>0</v>
      </c>
    </row>
    <row r="48" spans="1:3" s="4" customFormat="1">
      <c r="A48" s="138">
        <v>41</v>
      </c>
      <c r="B48" s="74" t="s">
        <v>66</v>
      </c>
      <c r="C48" s="263"/>
    </row>
    <row r="49" spans="1:3" s="4" customFormat="1">
      <c r="A49" s="138">
        <v>42</v>
      </c>
      <c r="B49" s="75" t="s">
        <v>67</v>
      </c>
      <c r="C49" s="263"/>
    </row>
    <row r="50" spans="1:3" s="4" customFormat="1" ht="27.6">
      <c r="A50" s="138">
        <v>43</v>
      </c>
      <c r="B50" s="74" t="s">
        <v>68</v>
      </c>
      <c r="C50" s="263"/>
    </row>
    <row r="51" spans="1:3" s="4" customFormat="1" ht="27.6">
      <c r="A51" s="138">
        <v>44</v>
      </c>
      <c r="B51" s="74" t="s">
        <v>47</v>
      </c>
      <c r="C51" s="263"/>
    </row>
    <row r="52" spans="1:3" s="4" customFormat="1" ht="15" thickBot="1">
      <c r="A52" s="139">
        <v>45</v>
      </c>
      <c r="B52" s="140" t="s">
        <v>26</v>
      </c>
      <c r="C52" s="265">
        <f>C43-C47</f>
        <v>37941775.620399997</v>
      </c>
    </row>
    <row r="55" spans="1:3">
      <c r="B55" s="2" t="s">
        <v>226</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F23"/>
  <sheetViews>
    <sheetView zoomScale="70" zoomScaleNormal="70" workbookViewId="0">
      <selection activeCell="C15" sqref="C15:C17"/>
    </sheetView>
  </sheetViews>
  <sheetFormatPr defaultColWidth="9.109375" defaultRowHeight="13.8"/>
  <cols>
    <col min="1" max="1" width="10.88671875" style="329" bestFit="1" customWidth="1"/>
    <col min="2" max="2" width="47.44140625" style="329" customWidth="1"/>
    <col min="3" max="3" width="16.6640625" style="329" bestFit="1" customWidth="1"/>
    <col min="4" max="4" width="22.109375" style="329" customWidth="1"/>
    <col min="5" max="16384" width="9.109375" style="329"/>
  </cols>
  <sheetData>
    <row r="1" spans="1:4">
      <c r="A1" s="17" t="s">
        <v>189</v>
      </c>
      <c r="B1" s="16" t="str">
        <f>Info!C2</f>
        <v>სს " პაშა ბანკი საქართველო"</v>
      </c>
    </row>
    <row r="2" spans="1:4" s="21" customFormat="1" ht="15.75" customHeight="1">
      <c r="A2" s="21" t="s">
        <v>190</v>
      </c>
      <c r="B2" s="452">
        <f>'1. key ratios'!B2</f>
        <v>44286</v>
      </c>
    </row>
    <row r="3" spans="1:4" s="21" customFormat="1" ht="15.75" customHeight="1"/>
    <row r="4" spans="1:4" ht="14.4" thickBot="1">
      <c r="A4" s="330" t="s">
        <v>400</v>
      </c>
      <c r="B4" s="365" t="s">
        <v>401</v>
      </c>
    </row>
    <row r="5" spans="1:4" s="366" customFormat="1">
      <c r="A5" s="544" t="s">
        <v>402</v>
      </c>
      <c r="B5" s="545"/>
      <c r="C5" s="355" t="s">
        <v>403</v>
      </c>
      <c r="D5" s="356" t="s">
        <v>404</v>
      </c>
    </row>
    <row r="6" spans="1:4" s="367" customFormat="1">
      <c r="A6" s="357">
        <v>1</v>
      </c>
      <c r="B6" s="358" t="s">
        <v>405</v>
      </c>
      <c r="C6" s="358"/>
      <c r="D6" s="359"/>
    </row>
    <row r="7" spans="1:4" s="367" customFormat="1" ht="27.6">
      <c r="A7" s="360" t="s">
        <v>406</v>
      </c>
      <c r="B7" s="361" t="s">
        <v>407</v>
      </c>
      <c r="C7" s="405">
        <v>4.4999999999999998E-2</v>
      </c>
      <c r="D7" s="478">
        <f>C7*'5. RWA'!$C$13</f>
        <v>22641813.053274419</v>
      </c>
    </row>
    <row r="8" spans="1:4" s="367" customFormat="1">
      <c r="A8" s="360" t="s">
        <v>408</v>
      </c>
      <c r="B8" s="361" t="s">
        <v>409</v>
      </c>
      <c r="C8" s="406">
        <v>0.06</v>
      </c>
      <c r="D8" s="478">
        <f>C8*'5. RWA'!$C$13</f>
        <v>30189084.071032561</v>
      </c>
    </row>
    <row r="9" spans="1:4" s="367" customFormat="1" ht="27.6">
      <c r="A9" s="360" t="s">
        <v>410</v>
      </c>
      <c r="B9" s="361" t="s">
        <v>411</v>
      </c>
      <c r="C9" s="406">
        <v>0.08</v>
      </c>
      <c r="D9" s="478">
        <f>C9*'5. RWA'!$C$13</f>
        <v>40252112.094710082</v>
      </c>
    </row>
    <row r="10" spans="1:4" s="367" customFormat="1">
      <c r="A10" s="357" t="s">
        <v>412</v>
      </c>
      <c r="B10" s="358" t="s">
        <v>413</v>
      </c>
      <c r="C10" s="407"/>
      <c r="D10" s="479"/>
    </row>
    <row r="11" spans="1:4" s="368" customFormat="1">
      <c r="A11" s="362" t="s">
        <v>414</v>
      </c>
      <c r="B11" s="363" t="s">
        <v>476</v>
      </c>
      <c r="C11" s="408">
        <v>0</v>
      </c>
      <c r="D11" s="480">
        <f>C11*'5. RWA'!$C$13</f>
        <v>0</v>
      </c>
    </row>
    <row r="12" spans="1:4" s="368" customFormat="1">
      <c r="A12" s="362" t="s">
        <v>415</v>
      </c>
      <c r="B12" s="363" t="s">
        <v>416</v>
      </c>
      <c r="C12" s="408">
        <v>0</v>
      </c>
      <c r="D12" s="480">
        <f>C12*'5. RWA'!$C$13</f>
        <v>0</v>
      </c>
    </row>
    <row r="13" spans="1:4" s="368" customFormat="1">
      <c r="A13" s="362" t="s">
        <v>417</v>
      </c>
      <c r="B13" s="363" t="s">
        <v>418</v>
      </c>
      <c r="C13" s="408"/>
      <c r="D13" s="480">
        <f>C13*'5. RWA'!$C$13</f>
        <v>0</v>
      </c>
    </row>
    <row r="14" spans="1:4" s="367" customFormat="1">
      <c r="A14" s="357" t="s">
        <v>419</v>
      </c>
      <c r="B14" s="358" t="s">
        <v>474</v>
      </c>
      <c r="C14" s="409"/>
      <c r="D14" s="479"/>
    </row>
    <row r="15" spans="1:4" s="367" customFormat="1" ht="27.6">
      <c r="A15" s="378" t="s">
        <v>422</v>
      </c>
      <c r="B15" s="363" t="s">
        <v>475</v>
      </c>
      <c r="C15" s="408">
        <v>2.0617278978666997E-2</v>
      </c>
      <c r="D15" s="480">
        <f>C15*'5. RWA'!$C$13</f>
        <v>10373612.806715172</v>
      </c>
    </row>
    <row r="16" spans="1:4" s="367" customFormat="1">
      <c r="A16" s="378" t="s">
        <v>423</v>
      </c>
      <c r="B16" s="363" t="s">
        <v>425</v>
      </c>
      <c r="C16" s="408">
        <v>2.7520171807615929E-2</v>
      </c>
      <c r="D16" s="480">
        <f>C16*'5. RWA'!$C$13</f>
        <v>13846813.005822957</v>
      </c>
    </row>
    <row r="17" spans="1:6" s="367" customFormat="1">
      <c r="A17" s="378" t="s">
        <v>424</v>
      </c>
      <c r="B17" s="363" t="s">
        <v>472</v>
      </c>
      <c r="C17" s="408">
        <v>6.0802972553307931E-2</v>
      </c>
      <c r="D17" s="480">
        <f>C17*'5. RWA'!$C$13</f>
        <v>30593100.836341642</v>
      </c>
    </row>
    <row r="18" spans="1:6" s="366" customFormat="1">
      <c r="A18" s="546" t="s">
        <v>473</v>
      </c>
      <c r="B18" s="547"/>
      <c r="C18" s="410" t="s">
        <v>403</v>
      </c>
      <c r="D18" s="481" t="s">
        <v>404</v>
      </c>
    </row>
    <row r="19" spans="1:6" s="367" customFormat="1">
      <c r="A19" s="364">
        <v>4</v>
      </c>
      <c r="B19" s="363" t="s">
        <v>24</v>
      </c>
      <c r="C19" s="408">
        <f>C7+C11+C12+C13+C15</f>
        <v>6.5617278978666996E-2</v>
      </c>
      <c r="D19" s="478">
        <f>C19*'5. RWA'!$C$13</f>
        <v>33015425.859989595</v>
      </c>
    </row>
    <row r="20" spans="1:6" s="367" customFormat="1">
      <c r="A20" s="364">
        <v>5</v>
      </c>
      <c r="B20" s="363" t="s">
        <v>90</v>
      </c>
      <c r="C20" s="408">
        <f>C8+C11+C12+C13+C16</f>
        <v>8.7520171807615926E-2</v>
      </c>
      <c r="D20" s="478">
        <f>C20*'5. RWA'!$C$13</f>
        <v>44035897.076855518</v>
      </c>
    </row>
    <row r="21" spans="1:6" s="367" customFormat="1" ht="14.4" thickBot="1">
      <c r="A21" s="369" t="s">
        <v>420</v>
      </c>
      <c r="B21" s="370" t="s">
        <v>89</v>
      </c>
      <c r="C21" s="411">
        <f>C9+C11+C12+C13+C17</f>
        <v>0.14080297255330793</v>
      </c>
      <c r="D21" s="482">
        <f>C21*'5. RWA'!$C$13</f>
        <v>70845212.931051716</v>
      </c>
    </row>
    <row r="22" spans="1:6">
      <c r="F22" s="330"/>
    </row>
    <row r="23" spans="1:6" ht="69">
      <c r="B23" s="23" t="s">
        <v>477</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70" zoomScaleNormal="70" workbookViewId="0">
      <pane xSplit="1" ySplit="5" topLeftCell="B24" activePane="bottomRight" state="frozen"/>
      <selection pane="topRight" activeCell="B1" sqref="B1"/>
      <selection pane="bottomLeft" activeCell="A5" sqref="A5"/>
      <selection pane="bottomRight" activeCell="C36" sqref="C36"/>
    </sheetView>
  </sheetViews>
  <sheetFormatPr defaultRowHeight="14.4"/>
  <cols>
    <col min="1" max="1" width="10.6640625" style="69" customWidth="1"/>
    <col min="2" max="2" width="62.6640625" style="69" customWidth="1"/>
    <col min="3" max="3" width="40.44140625" style="69" customWidth="1"/>
    <col min="4" max="4" width="25.21875" style="69" customWidth="1"/>
    <col min="5" max="5" width="9.44140625" customWidth="1"/>
  </cols>
  <sheetData>
    <row r="1" spans="1:6">
      <c r="A1" s="17" t="s">
        <v>189</v>
      </c>
      <c r="B1" s="19" t="str">
        <f>Info!C2</f>
        <v>სს " პაშა ბანკი საქართველო"</v>
      </c>
      <c r="E1" s="2"/>
      <c r="F1" s="2"/>
    </row>
    <row r="2" spans="1:6" s="21" customFormat="1" ht="15.75" customHeight="1">
      <c r="A2" s="21" t="s">
        <v>190</v>
      </c>
      <c r="B2" s="452">
        <f>'1. key ratios'!B2</f>
        <v>44286</v>
      </c>
    </row>
    <row r="3" spans="1:6" s="21" customFormat="1" ht="15.75" customHeight="1">
      <c r="A3" s="26"/>
    </row>
    <row r="4" spans="1:6" s="21" customFormat="1" ht="15.75" customHeight="1" thickBot="1">
      <c r="A4" s="21" t="s">
        <v>338</v>
      </c>
      <c r="B4" s="196" t="s">
        <v>270</v>
      </c>
      <c r="D4" s="198" t="s">
        <v>94</v>
      </c>
    </row>
    <row r="5" spans="1:6" ht="40.799999999999997" customHeight="1">
      <c r="A5" s="151" t="s">
        <v>27</v>
      </c>
      <c r="B5" s="152" t="s">
        <v>232</v>
      </c>
      <c r="C5" s="153" t="s">
        <v>238</v>
      </c>
      <c r="D5" s="197" t="s">
        <v>271</v>
      </c>
    </row>
    <row r="6" spans="1:6">
      <c r="A6" s="141">
        <v>1</v>
      </c>
      <c r="B6" s="85" t="s">
        <v>155</v>
      </c>
      <c r="C6" s="266">
        <v>7664316.6294</v>
      </c>
      <c r="D6" s="142"/>
      <c r="E6" s="8"/>
    </row>
    <row r="7" spans="1:6">
      <c r="A7" s="141">
        <v>2</v>
      </c>
      <c r="B7" s="86" t="s">
        <v>156</v>
      </c>
      <c r="C7" s="267">
        <v>46542324.565499999</v>
      </c>
      <c r="D7" s="143"/>
      <c r="E7" s="8"/>
    </row>
    <row r="8" spans="1:6">
      <c r="A8" s="141">
        <v>3</v>
      </c>
      <c r="B8" s="86" t="s">
        <v>157</v>
      </c>
      <c r="C8" s="267">
        <v>44274343.9608</v>
      </c>
      <c r="D8" s="143"/>
      <c r="E8" s="8"/>
    </row>
    <row r="9" spans="1:6">
      <c r="A9" s="141">
        <v>4</v>
      </c>
      <c r="B9" s="86" t="s">
        <v>186</v>
      </c>
      <c r="C9" s="267">
        <v>0</v>
      </c>
      <c r="D9" s="143"/>
      <c r="E9" s="8"/>
    </row>
    <row r="10" spans="1:6">
      <c r="A10" s="141">
        <v>5</v>
      </c>
      <c r="B10" s="86" t="s">
        <v>158</v>
      </c>
      <c r="C10" s="267">
        <v>40869509.8913</v>
      </c>
      <c r="D10" s="143"/>
      <c r="E10" s="8"/>
    </row>
    <row r="11" spans="1:6">
      <c r="A11" s="141">
        <v>6.1</v>
      </c>
      <c r="B11" s="86" t="s">
        <v>159</v>
      </c>
      <c r="C11" s="268">
        <v>327007665.98089999</v>
      </c>
      <c r="D11" s="144"/>
      <c r="E11" s="9"/>
    </row>
    <row r="12" spans="1:6">
      <c r="A12" s="141">
        <v>6.2</v>
      </c>
      <c r="B12" s="87" t="s">
        <v>160</v>
      </c>
      <c r="C12" s="268">
        <v>-20475566.372499999</v>
      </c>
      <c r="D12" s="144"/>
      <c r="E12" s="9"/>
    </row>
    <row r="13" spans="1:6">
      <c r="A13" s="141" t="s">
        <v>372</v>
      </c>
      <c r="B13" s="88" t="s">
        <v>373</v>
      </c>
      <c r="C13" s="268">
        <v>5119690.2024999997</v>
      </c>
      <c r="D13" s="222" t="s">
        <v>522</v>
      </c>
      <c r="E13" s="9"/>
    </row>
    <row r="14" spans="1:6">
      <c r="A14" s="141" t="s">
        <v>496</v>
      </c>
      <c r="B14" s="88" t="s">
        <v>485</v>
      </c>
      <c r="C14" s="268">
        <v>3435123</v>
      </c>
      <c r="D14" s="144"/>
      <c r="E14" s="9"/>
    </row>
    <row r="15" spans="1:6">
      <c r="A15" s="141">
        <v>6</v>
      </c>
      <c r="B15" s="86" t="s">
        <v>161</v>
      </c>
      <c r="C15" s="274">
        <f>C11+C12</f>
        <v>306532099.60839999</v>
      </c>
      <c r="D15" s="144"/>
      <c r="E15" s="8"/>
    </row>
    <row r="16" spans="1:6">
      <c r="A16" s="141">
        <v>7</v>
      </c>
      <c r="B16" s="86" t="s">
        <v>162</v>
      </c>
      <c r="C16" s="267">
        <v>4263733.6951000001</v>
      </c>
      <c r="D16" s="143"/>
      <c r="E16" s="8"/>
    </row>
    <row r="17" spans="1:5">
      <c r="A17" s="141">
        <v>8</v>
      </c>
      <c r="B17" s="86" t="s">
        <v>163</v>
      </c>
      <c r="C17" s="267">
        <v>98175</v>
      </c>
      <c r="D17" s="143"/>
      <c r="E17" s="8"/>
    </row>
    <row r="18" spans="1:5">
      <c r="A18" s="141">
        <v>9</v>
      </c>
      <c r="B18" s="86" t="s">
        <v>164</v>
      </c>
      <c r="C18" s="267"/>
      <c r="D18" s="143"/>
      <c r="E18" s="8"/>
    </row>
    <row r="19" spans="1:5" ht="19.8" customHeight="1">
      <c r="A19" s="141">
        <v>9.1</v>
      </c>
      <c r="B19" s="88" t="s">
        <v>247</v>
      </c>
      <c r="C19" s="268"/>
      <c r="D19" s="143"/>
      <c r="E19" s="8"/>
    </row>
    <row r="20" spans="1:5" ht="27.6">
      <c r="A20" s="141">
        <v>9.1999999999999993</v>
      </c>
      <c r="B20" s="88" t="s">
        <v>237</v>
      </c>
      <c r="C20" s="268"/>
      <c r="D20" s="143"/>
      <c r="E20" s="8"/>
    </row>
    <row r="21" spans="1:5" ht="27.6">
      <c r="A21" s="141">
        <v>9.3000000000000007</v>
      </c>
      <c r="B21" s="88" t="s">
        <v>236</v>
      </c>
      <c r="C21" s="268"/>
      <c r="D21" s="143"/>
      <c r="E21" s="8"/>
    </row>
    <row r="22" spans="1:5">
      <c r="A22" s="141">
        <v>10</v>
      </c>
      <c r="B22" s="86" t="s">
        <v>165</v>
      </c>
      <c r="C22" s="267">
        <v>19170116.899999999</v>
      </c>
      <c r="D22" s="143"/>
      <c r="E22" s="8"/>
    </row>
    <row r="23" spans="1:5">
      <c r="A23" s="141">
        <v>10.1</v>
      </c>
      <c r="B23" s="88" t="s">
        <v>235</v>
      </c>
      <c r="C23" s="267">
        <v>4685080.34</v>
      </c>
      <c r="D23" s="222" t="s">
        <v>345</v>
      </c>
      <c r="E23" s="8"/>
    </row>
    <row r="24" spans="1:5">
      <c r="A24" s="141">
        <v>11</v>
      </c>
      <c r="B24" s="89" t="s">
        <v>166</v>
      </c>
      <c r="C24" s="269">
        <v>2945708.45</v>
      </c>
      <c r="D24" s="145"/>
      <c r="E24" s="8"/>
    </row>
    <row r="25" spans="1:5">
      <c r="A25" s="141">
        <v>12</v>
      </c>
      <c r="B25" s="91" t="s">
        <v>167</v>
      </c>
      <c r="C25" s="270">
        <f>SUM(C6:C10,C15:C18,C22,C24)</f>
        <v>472360328.70049995</v>
      </c>
      <c r="D25" s="146"/>
      <c r="E25" s="7"/>
    </row>
    <row r="26" spans="1:5">
      <c r="A26" s="141">
        <v>13</v>
      </c>
      <c r="B26" s="86" t="s">
        <v>168</v>
      </c>
      <c r="C26" s="271">
        <v>69993811.150700003</v>
      </c>
      <c r="D26" s="147"/>
      <c r="E26" s="8"/>
    </row>
    <row r="27" spans="1:5">
      <c r="A27" s="141">
        <v>14</v>
      </c>
      <c r="B27" s="86" t="s">
        <v>169</v>
      </c>
      <c r="C27" s="267">
        <v>81787446.281599998</v>
      </c>
      <c r="D27" s="143"/>
      <c r="E27" s="8"/>
    </row>
    <row r="28" spans="1:5">
      <c r="A28" s="141">
        <v>15</v>
      </c>
      <c r="B28" s="86" t="s">
        <v>170</v>
      </c>
      <c r="C28" s="267">
        <v>1691233.1063999999</v>
      </c>
      <c r="D28" s="143"/>
      <c r="E28" s="8"/>
    </row>
    <row r="29" spans="1:5">
      <c r="A29" s="141">
        <v>16</v>
      </c>
      <c r="B29" s="86" t="s">
        <v>171</v>
      </c>
      <c r="C29" s="267">
        <v>152691830.53850001</v>
      </c>
      <c r="D29" s="143"/>
      <c r="E29" s="8"/>
    </row>
    <row r="30" spans="1:5">
      <c r="A30" s="141">
        <v>17</v>
      </c>
      <c r="B30" s="86" t="s">
        <v>172</v>
      </c>
      <c r="C30" s="267">
        <v>0</v>
      </c>
      <c r="D30" s="143"/>
      <c r="E30" s="8"/>
    </row>
    <row r="31" spans="1:5">
      <c r="A31" s="141">
        <v>18</v>
      </c>
      <c r="B31" s="86" t="s">
        <v>173</v>
      </c>
      <c r="C31" s="267">
        <v>34062044.013899997</v>
      </c>
      <c r="D31" s="143"/>
      <c r="E31" s="8"/>
    </row>
    <row r="32" spans="1:5">
      <c r="A32" s="141">
        <v>19</v>
      </c>
      <c r="B32" s="86" t="s">
        <v>174</v>
      </c>
      <c r="C32" s="267">
        <v>6446320.1105999993</v>
      </c>
      <c r="D32" s="143"/>
      <c r="E32" s="8"/>
    </row>
    <row r="33" spans="1:5">
      <c r="A33" s="141">
        <v>20</v>
      </c>
      <c r="B33" s="86" t="s">
        <v>96</v>
      </c>
      <c r="C33" s="267">
        <v>16834314.326900002</v>
      </c>
      <c r="D33" s="143"/>
      <c r="E33" s="8"/>
    </row>
    <row r="34" spans="1:5">
      <c r="A34" s="141">
        <v>20.100000000000001</v>
      </c>
      <c r="B34" s="90" t="s">
        <v>371</v>
      </c>
      <c r="C34" s="269">
        <v>609910.17150000005</v>
      </c>
      <c r="D34" s="222" t="s">
        <v>522</v>
      </c>
      <c r="E34" s="8"/>
    </row>
    <row r="35" spans="1:5">
      <c r="A35" s="141">
        <v>21</v>
      </c>
      <c r="B35" s="89" t="s">
        <v>175</v>
      </c>
      <c r="C35" s="269">
        <v>34118000</v>
      </c>
      <c r="D35" s="483"/>
      <c r="E35" s="8"/>
    </row>
    <row r="36" spans="1:5" ht="27.6">
      <c r="A36" s="141">
        <v>21.1</v>
      </c>
      <c r="B36" s="90" t="s">
        <v>234</v>
      </c>
      <c r="C36" s="272">
        <v>32212175.246399999</v>
      </c>
      <c r="D36" s="222" t="s">
        <v>523</v>
      </c>
      <c r="E36" s="8"/>
    </row>
    <row r="37" spans="1:5">
      <c r="A37" s="141">
        <v>22</v>
      </c>
      <c r="B37" s="91" t="s">
        <v>176</v>
      </c>
      <c r="C37" s="270">
        <f>SUM(C26:C33)+C35</f>
        <v>397624999.52860004</v>
      </c>
      <c r="D37" s="146"/>
      <c r="E37" s="7"/>
    </row>
    <row r="38" spans="1:5">
      <c r="A38" s="141">
        <v>23</v>
      </c>
      <c r="B38" s="89" t="s">
        <v>177</v>
      </c>
      <c r="C38" s="267">
        <v>103000000</v>
      </c>
      <c r="D38" s="143"/>
      <c r="E38" s="8"/>
    </row>
    <row r="39" spans="1:5">
      <c r="A39" s="141">
        <v>24</v>
      </c>
      <c r="B39" s="89" t="s">
        <v>178</v>
      </c>
      <c r="C39" s="267"/>
      <c r="D39" s="143"/>
      <c r="E39" s="8"/>
    </row>
    <row r="40" spans="1:5">
      <c r="A40" s="141">
        <v>25</v>
      </c>
      <c r="B40" s="89" t="s">
        <v>233</v>
      </c>
      <c r="C40" s="267"/>
      <c r="D40" s="143"/>
      <c r="E40" s="8"/>
    </row>
    <row r="41" spans="1:5">
      <c r="A41" s="141">
        <v>26</v>
      </c>
      <c r="B41" s="89" t="s">
        <v>180</v>
      </c>
      <c r="C41" s="267"/>
      <c r="D41" s="143"/>
      <c r="E41" s="8"/>
    </row>
    <row r="42" spans="1:5">
      <c r="A42" s="141">
        <v>27</v>
      </c>
      <c r="B42" s="89" t="s">
        <v>181</v>
      </c>
      <c r="C42" s="267"/>
      <c r="D42" s="143"/>
      <c r="E42" s="8"/>
    </row>
    <row r="43" spans="1:5">
      <c r="A43" s="141">
        <v>28</v>
      </c>
      <c r="B43" s="89" t="s">
        <v>182</v>
      </c>
      <c r="C43" s="267">
        <v>-28264670.940000001</v>
      </c>
      <c r="D43" s="143"/>
      <c r="E43" s="8"/>
    </row>
    <row r="44" spans="1:5">
      <c r="A44" s="141">
        <v>29</v>
      </c>
      <c r="B44" s="89" t="s">
        <v>36</v>
      </c>
      <c r="C44" s="267"/>
      <c r="D44" s="143"/>
      <c r="E44" s="8"/>
    </row>
    <row r="45" spans="1:5" ht="15" thickBot="1">
      <c r="A45" s="148">
        <v>30</v>
      </c>
      <c r="B45" s="149" t="s">
        <v>183</v>
      </c>
      <c r="C45" s="273">
        <f>SUM(C38:C44)</f>
        <v>74735329.060000002</v>
      </c>
      <c r="D45" s="150"/>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70" zoomScaleNormal="70" workbookViewId="0">
      <pane xSplit="2" ySplit="7" topLeftCell="S8" activePane="bottomRight" state="frozen"/>
      <selection pane="topRight" activeCell="C1" sqref="C1"/>
      <selection pane="bottomLeft" activeCell="A8" sqref="A8"/>
      <selection pane="bottomRight" activeCell="B30" sqref="B30"/>
    </sheetView>
  </sheetViews>
  <sheetFormatPr defaultColWidth="9.109375" defaultRowHeight="13.8"/>
  <cols>
    <col min="1" max="1" width="10.5546875" style="2" bestFit="1" customWidth="1"/>
    <col min="2" max="2" width="69.77734375" style="2" customWidth="1"/>
    <col min="3" max="3" width="10.33203125" style="2" bestFit="1" customWidth="1"/>
    <col min="4" max="4" width="13.33203125" style="2" bestFit="1" customWidth="1"/>
    <col min="5" max="5" width="10.33203125" style="2" bestFit="1" customWidth="1"/>
    <col min="6" max="6" width="13.33203125" style="2" bestFit="1" customWidth="1"/>
    <col min="7" max="7" width="9.44140625" style="2" bestFit="1" customWidth="1"/>
    <col min="8" max="8" width="13.33203125" style="2" bestFit="1" customWidth="1"/>
    <col min="9" max="9" width="10.33203125" style="2" bestFit="1" customWidth="1"/>
    <col min="10" max="10" width="13.33203125" style="2" bestFit="1" customWidth="1"/>
    <col min="11" max="11" width="9.44140625" style="2" bestFit="1" customWidth="1"/>
    <col min="12" max="12" width="13.33203125" style="2" bestFit="1" customWidth="1"/>
    <col min="13" max="13" width="11.33203125" style="2" bestFit="1" customWidth="1"/>
    <col min="14" max="14" width="13.33203125" style="2" bestFit="1" customWidth="1"/>
    <col min="15" max="15" width="9.44140625" style="2" bestFit="1" customWidth="1"/>
    <col min="16" max="16" width="13.33203125" style="2" bestFit="1" customWidth="1"/>
    <col min="17" max="17" width="9.44140625" style="2" bestFit="1" customWidth="1"/>
    <col min="18" max="18" width="13.33203125" style="2" bestFit="1" customWidth="1"/>
    <col min="19" max="19" width="31.5546875" style="2" bestFit="1" customWidth="1"/>
    <col min="20" max="16384" width="9.109375" style="12"/>
  </cols>
  <sheetData>
    <row r="1" spans="1:19">
      <c r="A1" s="2" t="s">
        <v>189</v>
      </c>
      <c r="B1" s="329" t="str">
        <f>Info!C2</f>
        <v>სს " პაშა ბანკი საქართველო"</v>
      </c>
    </row>
    <row r="2" spans="1:19">
      <c r="A2" s="2" t="s">
        <v>190</v>
      </c>
      <c r="B2" s="452">
        <f>'1. key ratios'!B2</f>
        <v>44286</v>
      </c>
    </row>
    <row r="4" spans="1:19" ht="42" thickBot="1">
      <c r="A4" s="68" t="s">
        <v>339</v>
      </c>
      <c r="B4" s="299" t="s">
        <v>361</v>
      </c>
    </row>
    <row r="5" spans="1:19">
      <c r="A5" s="130"/>
      <c r="B5" s="132"/>
      <c r="C5" s="116" t="s">
        <v>0</v>
      </c>
      <c r="D5" s="116" t="s">
        <v>1</v>
      </c>
      <c r="E5" s="116" t="s">
        <v>2</v>
      </c>
      <c r="F5" s="116" t="s">
        <v>3</v>
      </c>
      <c r="G5" s="116" t="s">
        <v>4</v>
      </c>
      <c r="H5" s="116" t="s">
        <v>6</v>
      </c>
      <c r="I5" s="116" t="s">
        <v>239</v>
      </c>
      <c r="J5" s="116" t="s">
        <v>240</v>
      </c>
      <c r="K5" s="116" t="s">
        <v>241</v>
      </c>
      <c r="L5" s="116" t="s">
        <v>242</v>
      </c>
      <c r="M5" s="116" t="s">
        <v>243</v>
      </c>
      <c r="N5" s="116" t="s">
        <v>244</v>
      </c>
      <c r="O5" s="116" t="s">
        <v>348</v>
      </c>
      <c r="P5" s="116" t="s">
        <v>349</v>
      </c>
      <c r="Q5" s="116" t="s">
        <v>350</v>
      </c>
      <c r="R5" s="291" t="s">
        <v>351</v>
      </c>
      <c r="S5" s="117" t="s">
        <v>352</v>
      </c>
    </row>
    <row r="6" spans="1:19" ht="46.5" customHeight="1">
      <c r="A6" s="155"/>
      <c r="B6" s="552" t="s">
        <v>353</v>
      </c>
      <c r="C6" s="550">
        <v>0</v>
      </c>
      <c r="D6" s="551"/>
      <c r="E6" s="550">
        <v>0.2</v>
      </c>
      <c r="F6" s="551"/>
      <c r="G6" s="550">
        <v>0.35</v>
      </c>
      <c r="H6" s="551"/>
      <c r="I6" s="550">
        <v>0.5</v>
      </c>
      <c r="J6" s="551"/>
      <c r="K6" s="550">
        <v>0.75</v>
      </c>
      <c r="L6" s="551"/>
      <c r="M6" s="550">
        <v>1</v>
      </c>
      <c r="N6" s="551"/>
      <c r="O6" s="550">
        <v>1.5</v>
      </c>
      <c r="P6" s="551"/>
      <c r="Q6" s="550">
        <v>2.5</v>
      </c>
      <c r="R6" s="551"/>
      <c r="S6" s="548" t="s">
        <v>252</v>
      </c>
    </row>
    <row r="7" spans="1:19">
      <c r="A7" s="155"/>
      <c r="B7" s="553"/>
      <c r="C7" s="298" t="s">
        <v>346</v>
      </c>
      <c r="D7" s="298" t="s">
        <v>347</v>
      </c>
      <c r="E7" s="298" t="s">
        <v>346</v>
      </c>
      <c r="F7" s="298" t="s">
        <v>347</v>
      </c>
      <c r="G7" s="298" t="s">
        <v>346</v>
      </c>
      <c r="H7" s="298" t="s">
        <v>347</v>
      </c>
      <c r="I7" s="298" t="s">
        <v>346</v>
      </c>
      <c r="J7" s="298" t="s">
        <v>347</v>
      </c>
      <c r="K7" s="298" t="s">
        <v>346</v>
      </c>
      <c r="L7" s="298" t="s">
        <v>347</v>
      </c>
      <c r="M7" s="298" t="s">
        <v>346</v>
      </c>
      <c r="N7" s="298" t="s">
        <v>347</v>
      </c>
      <c r="O7" s="298" t="s">
        <v>346</v>
      </c>
      <c r="P7" s="298" t="s">
        <v>347</v>
      </c>
      <c r="Q7" s="298" t="s">
        <v>346</v>
      </c>
      <c r="R7" s="298" t="s">
        <v>347</v>
      </c>
      <c r="S7" s="549"/>
    </row>
    <row r="8" spans="1:19" s="159" customFormat="1">
      <c r="A8" s="120">
        <v>1</v>
      </c>
      <c r="B8" s="177" t="s">
        <v>217</v>
      </c>
      <c r="C8" s="275">
        <v>5448743.2599999998</v>
      </c>
      <c r="D8" s="275"/>
      <c r="E8" s="275">
        <v>0</v>
      </c>
      <c r="F8" s="292"/>
      <c r="G8" s="275">
        <v>0</v>
      </c>
      <c r="H8" s="275"/>
      <c r="I8" s="275">
        <v>0</v>
      </c>
      <c r="J8" s="275"/>
      <c r="K8" s="275">
        <v>0</v>
      </c>
      <c r="L8" s="275"/>
      <c r="M8" s="275">
        <v>46444249.125500001</v>
      </c>
      <c r="N8" s="275"/>
      <c r="O8" s="275">
        <v>0</v>
      </c>
      <c r="P8" s="275"/>
      <c r="Q8" s="275">
        <v>0</v>
      </c>
      <c r="R8" s="292"/>
      <c r="S8" s="304">
        <f>$C$6*SUM(C8:D8)+$E$6*SUM(E8:F8)+$G$6*SUM(G8:H8)+$I$6*SUM(I8:J8)+$K$6*SUM(K8:L8)+$M$6*SUM(M8:N8)+$O$6*SUM(O8:P8)+$Q$6*SUM(Q8:R8)</f>
        <v>46444249.125500001</v>
      </c>
    </row>
    <row r="9" spans="1:19" s="159" customFormat="1">
      <c r="A9" s="120">
        <v>2</v>
      </c>
      <c r="B9" s="177" t="s">
        <v>218</v>
      </c>
      <c r="C9" s="275">
        <v>0</v>
      </c>
      <c r="D9" s="275"/>
      <c r="E9" s="275">
        <v>0</v>
      </c>
      <c r="F9" s="275"/>
      <c r="G9" s="275">
        <v>0</v>
      </c>
      <c r="H9" s="275"/>
      <c r="I9" s="275">
        <v>0</v>
      </c>
      <c r="J9" s="275"/>
      <c r="K9" s="275">
        <v>0</v>
      </c>
      <c r="L9" s="275"/>
      <c r="M9" s="275">
        <v>0</v>
      </c>
      <c r="N9" s="275"/>
      <c r="O9" s="275">
        <v>0</v>
      </c>
      <c r="P9" s="275"/>
      <c r="Q9" s="275">
        <v>0</v>
      </c>
      <c r="R9" s="292"/>
      <c r="S9" s="304">
        <f t="shared" ref="S9:S21" si="0">$C$6*SUM(C9:D9)+$E$6*SUM(E9:F9)+$G$6*SUM(G9:H9)+$I$6*SUM(I9:J9)+$K$6*SUM(K9:L9)+$M$6*SUM(M9:N9)+$O$6*SUM(O9:P9)+$Q$6*SUM(Q9:R9)</f>
        <v>0</v>
      </c>
    </row>
    <row r="10" spans="1:19" s="159" customFormat="1">
      <c r="A10" s="120">
        <v>3</v>
      </c>
      <c r="B10" s="177" t="s">
        <v>219</v>
      </c>
      <c r="C10" s="275">
        <v>0</v>
      </c>
      <c r="D10" s="275"/>
      <c r="E10" s="275">
        <v>0</v>
      </c>
      <c r="F10" s="275"/>
      <c r="G10" s="275">
        <v>0</v>
      </c>
      <c r="H10" s="275"/>
      <c r="I10" s="275">
        <v>0</v>
      </c>
      <c r="J10" s="275"/>
      <c r="K10" s="275">
        <v>0</v>
      </c>
      <c r="L10" s="275"/>
      <c r="M10" s="275">
        <v>0</v>
      </c>
      <c r="N10" s="275"/>
      <c r="O10" s="275">
        <v>0</v>
      </c>
      <c r="P10" s="275"/>
      <c r="Q10" s="275">
        <v>0</v>
      </c>
      <c r="R10" s="292"/>
      <c r="S10" s="304">
        <f t="shared" si="0"/>
        <v>0</v>
      </c>
    </row>
    <row r="11" spans="1:19" s="159" customFormat="1">
      <c r="A11" s="120">
        <v>4</v>
      </c>
      <c r="B11" s="177" t="s">
        <v>220</v>
      </c>
      <c r="C11" s="275">
        <v>0</v>
      </c>
      <c r="D11" s="275"/>
      <c r="E11" s="275">
        <v>0</v>
      </c>
      <c r="F11" s="275"/>
      <c r="G11" s="275">
        <v>0</v>
      </c>
      <c r="H11" s="275"/>
      <c r="I11" s="275">
        <v>0</v>
      </c>
      <c r="J11" s="275"/>
      <c r="K11" s="275">
        <v>0</v>
      </c>
      <c r="L11" s="275"/>
      <c r="M11" s="275">
        <v>0</v>
      </c>
      <c r="N11" s="275"/>
      <c r="O11" s="275">
        <v>0</v>
      </c>
      <c r="P11" s="275"/>
      <c r="Q11" s="275">
        <v>0</v>
      </c>
      <c r="R11" s="292"/>
      <c r="S11" s="304">
        <f t="shared" si="0"/>
        <v>0</v>
      </c>
    </row>
    <row r="12" spans="1:19" s="159" customFormat="1">
      <c r="A12" s="120">
        <v>5</v>
      </c>
      <c r="B12" s="177" t="s">
        <v>221</v>
      </c>
      <c r="C12" s="275">
        <v>0</v>
      </c>
      <c r="D12" s="275"/>
      <c r="E12" s="275">
        <v>0</v>
      </c>
      <c r="F12" s="275"/>
      <c r="G12" s="275">
        <v>0</v>
      </c>
      <c r="H12" s="275"/>
      <c r="I12" s="275">
        <v>0</v>
      </c>
      <c r="J12" s="275"/>
      <c r="K12" s="275">
        <v>0</v>
      </c>
      <c r="L12" s="275"/>
      <c r="M12" s="275">
        <v>0</v>
      </c>
      <c r="N12" s="275"/>
      <c r="O12" s="275">
        <v>0</v>
      </c>
      <c r="P12" s="275"/>
      <c r="Q12" s="275">
        <v>0</v>
      </c>
      <c r="R12" s="292"/>
      <c r="S12" s="304">
        <f t="shared" si="0"/>
        <v>0</v>
      </c>
    </row>
    <row r="13" spans="1:19" s="159" customFormat="1">
      <c r="A13" s="120">
        <v>6</v>
      </c>
      <c r="B13" s="177" t="s">
        <v>222</v>
      </c>
      <c r="C13" s="275">
        <v>0</v>
      </c>
      <c r="D13" s="275"/>
      <c r="E13" s="275">
        <v>23562177.322799999</v>
      </c>
      <c r="F13" s="275"/>
      <c r="G13" s="275">
        <v>0</v>
      </c>
      <c r="H13" s="275"/>
      <c r="I13" s="275">
        <v>20737699.342999998</v>
      </c>
      <c r="J13" s="275"/>
      <c r="K13" s="275">
        <v>0</v>
      </c>
      <c r="L13" s="275"/>
      <c r="M13" s="275">
        <v>0</v>
      </c>
      <c r="N13" s="275">
        <v>147000</v>
      </c>
      <c r="O13" s="275">
        <v>0</v>
      </c>
      <c r="P13" s="275"/>
      <c r="Q13" s="275">
        <v>0</v>
      </c>
      <c r="R13" s="292"/>
      <c r="S13" s="304">
        <f t="shared" si="0"/>
        <v>15228285.136059999</v>
      </c>
    </row>
    <row r="14" spans="1:19" s="159" customFormat="1">
      <c r="A14" s="120">
        <v>7</v>
      </c>
      <c r="B14" s="177" t="s">
        <v>74</v>
      </c>
      <c r="C14" s="275">
        <v>0</v>
      </c>
      <c r="D14" s="275"/>
      <c r="E14" s="275">
        <v>0</v>
      </c>
      <c r="F14" s="275"/>
      <c r="G14" s="275">
        <v>0</v>
      </c>
      <c r="H14" s="275"/>
      <c r="I14" s="275">
        <v>0</v>
      </c>
      <c r="J14" s="275"/>
      <c r="K14" s="275">
        <v>0</v>
      </c>
      <c r="L14" s="275"/>
      <c r="M14" s="275">
        <v>345469254.86580002</v>
      </c>
      <c r="N14" s="275">
        <v>18597234.933200002</v>
      </c>
      <c r="O14" s="275">
        <v>0</v>
      </c>
      <c r="P14" s="275"/>
      <c r="Q14" s="275">
        <v>0</v>
      </c>
      <c r="R14" s="292"/>
      <c r="S14" s="304">
        <f t="shared" si="0"/>
        <v>364066489.79900002</v>
      </c>
    </row>
    <row r="15" spans="1:19" s="159" customFormat="1">
      <c r="A15" s="120">
        <v>8</v>
      </c>
      <c r="B15" s="177" t="s">
        <v>75</v>
      </c>
      <c r="C15" s="275">
        <v>0</v>
      </c>
      <c r="D15" s="275"/>
      <c r="E15" s="275">
        <v>0</v>
      </c>
      <c r="F15" s="275"/>
      <c r="G15" s="275">
        <v>0</v>
      </c>
      <c r="H15" s="275"/>
      <c r="I15" s="275">
        <v>0</v>
      </c>
      <c r="J15" s="275"/>
      <c r="K15" s="275">
        <v>0</v>
      </c>
      <c r="L15" s="275"/>
      <c r="M15" s="275">
        <v>11979238.5855</v>
      </c>
      <c r="N15" s="275">
        <v>2274976.0085999998</v>
      </c>
      <c r="O15" s="275">
        <v>0</v>
      </c>
      <c r="P15" s="275"/>
      <c r="Q15" s="275">
        <v>0</v>
      </c>
      <c r="R15" s="292"/>
      <c r="S15" s="304">
        <f t="shared" si="0"/>
        <v>14254214.5941</v>
      </c>
    </row>
    <row r="16" spans="1:19" s="159" customFormat="1">
      <c r="A16" s="120">
        <v>9</v>
      </c>
      <c r="B16" s="177" t="s">
        <v>76</v>
      </c>
      <c r="C16" s="275">
        <v>0</v>
      </c>
      <c r="D16" s="275"/>
      <c r="E16" s="275">
        <v>0</v>
      </c>
      <c r="F16" s="275"/>
      <c r="G16" s="275">
        <v>0</v>
      </c>
      <c r="H16" s="275"/>
      <c r="I16" s="275">
        <v>0</v>
      </c>
      <c r="J16" s="275"/>
      <c r="K16" s="275">
        <v>0</v>
      </c>
      <c r="L16" s="275"/>
      <c r="M16" s="275">
        <v>0</v>
      </c>
      <c r="N16" s="275"/>
      <c r="O16" s="275">
        <v>0</v>
      </c>
      <c r="P16" s="275"/>
      <c r="Q16" s="275">
        <v>0</v>
      </c>
      <c r="R16" s="292"/>
      <c r="S16" s="304">
        <f t="shared" si="0"/>
        <v>0</v>
      </c>
    </row>
    <row r="17" spans="1:19" s="159" customFormat="1">
      <c r="A17" s="120">
        <v>10</v>
      </c>
      <c r="B17" s="177" t="s">
        <v>70</v>
      </c>
      <c r="C17" s="275">
        <v>0</v>
      </c>
      <c r="D17" s="275"/>
      <c r="E17" s="275">
        <v>0</v>
      </c>
      <c r="F17" s="275"/>
      <c r="G17" s="275">
        <v>0</v>
      </c>
      <c r="H17" s="275"/>
      <c r="I17" s="275">
        <v>0</v>
      </c>
      <c r="J17" s="275"/>
      <c r="K17" s="275">
        <v>0</v>
      </c>
      <c r="L17" s="275"/>
      <c r="M17" s="275">
        <v>0</v>
      </c>
      <c r="N17" s="275"/>
      <c r="O17" s="275">
        <v>0</v>
      </c>
      <c r="P17" s="275"/>
      <c r="Q17" s="275">
        <v>0</v>
      </c>
      <c r="R17" s="292"/>
      <c r="S17" s="304">
        <f t="shared" si="0"/>
        <v>0</v>
      </c>
    </row>
    <row r="18" spans="1:19" s="159" customFormat="1">
      <c r="A18" s="120">
        <v>11</v>
      </c>
      <c r="B18" s="177" t="s">
        <v>71</v>
      </c>
      <c r="C18" s="275">
        <v>0</v>
      </c>
      <c r="D18" s="275"/>
      <c r="E18" s="275">
        <v>0</v>
      </c>
      <c r="F18" s="275"/>
      <c r="G18" s="275">
        <v>0</v>
      </c>
      <c r="H18" s="275"/>
      <c r="I18" s="275">
        <v>0</v>
      </c>
      <c r="J18" s="275"/>
      <c r="K18" s="275">
        <v>0</v>
      </c>
      <c r="L18" s="275"/>
      <c r="M18" s="275">
        <v>0</v>
      </c>
      <c r="N18" s="275"/>
      <c r="O18" s="275">
        <v>0</v>
      </c>
      <c r="P18" s="275"/>
      <c r="Q18" s="275">
        <v>0</v>
      </c>
      <c r="R18" s="292"/>
      <c r="S18" s="304">
        <f t="shared" si="0"/>
        <v>0</v>
      </c>
    </row>
    <row r="19" spans="1:19" s="159" customFormat="1">
      <c r="A19" s="120">
        <v>12</v>
      </c>
      <c r="B19" s="177" t="s">
        <v>72</v>
      </c>
      <c r="C19" s="275">
        <v>0</v>
      </c>
      <c r="D19" s="275"/>
      <c r="E19" s="275">
        <v>0</v>
      </c>
      <c r="F19" s="275"/>
      <c r="G19" s="275">
        <v>0</v>
      </c>
      <c r="H19" s="275"/>
      <c r="I19" s="275">
        <v>0</v>
      </c>
      <c r="J19" s="275"/>
      <c r="K19" s="275">
        <v>0</v>
      </c>
      <c r="L19" s="275"/>
      <c r="M19" s="275">
        <v>0</v>
      </c>
      <c r="N19" s="275"/>
      <c r="O19" s="275">
        <v>0</v>
      </c>
      <c r="P19" s="275"/>
      <c r="Q19" s="275">
        <v>0</v>
      </c>
      <c r="R19" s="292"/>
      <c r="S19" s="304">
        <f t="shared" si="0"/>
        <v>0</v>
      </c>
    </row>
    <row r="20" spans="1:19" s="159" customFormat="1">
      <c r="A20" s="120">
        <v>13</v>
      </c>
      <c r="B20" s="177" t="s">
        <v>73</v>
      </c>
      <c r="C20" s="275">
        <v>0</v>
      </c>
      <c r="D20" s="275"/>
      <c r="E20" s="275">
        <v>0</v>
      </c>
      <c r="F20" s="275"/>
      <c r="G20" s="275">
        <v>0</v>
      </c>
      <c r="H20" s="275"/>
      <c r="I20" s="275">
        <v>0</v>
      </c>
      <c r="J20" s="275"/>
      <c r="K20" s="275">
        <v>0</v>
      </c>
      <c r="L20" s="275"/>
      <c r="M20" s="275">
        <v>0</v>
      </c>
      <c r="N20" s="275"/>
      <c r="O20" s="275">
        <v>0</v>
      </c>
      <c r="P20" s="275"/>
      <c r="Q20" s="275">
        <v>0</v>
      </c>
      <c r="R20" s="292"/>
      <c r="S20" s="304">
        <f t="shared" si="0"/>
        <v>0</v>
      </c>
    </row>
    <row r="21" spans="1:19" s="159" customFormat="1">
      <c r="A21" s="120">
        <v>14</v>
      </c>
      <c r="B21" s="177" t="s">
        <v>250</v>
      </c>
      <c r="C21" s="275">
        <v>7664316.6294</v>
      </c>
      <c r="D21" s="275"/>
      <c r="E21" s="275">
        <v>0</v>
      </c>
      <c r="F21" s="275"/>
      <c r="G21" s="275">
        <v>0</v>
      </c>
      <c r="H21" s="275"/>
      <c r="I21" s="275">
        <v>0</v>
      </c>
      <c r="J21" s="275"/>
      <c r="K21" s="275">
        <v>0</v>
      </c>
      <c r="L21" s="275"/>
      <c r="M21" s="275">
        <v>16057002.159999998</v>
      </c>
      <c r="N21" s="275"/>
      <c r="O21" s="275">
        <v>0</v>
      </c>
      <c r="P21" s="275"/>
      <c r="Q21" s="275">
        <v>0</v>
      </c>
      <c r="R21" s="292"/>
      <c r="S21" s="304">
        <f t="shared" si="0"/>
        <v>16057002.159999998</v>
      </c>
    </row>
    <row r="22" spans="1:19" ht="14.4" thickBot="1">
      <c r="A22" s="102"/>
      <c r="B22" s="161" t="s">
        <v>69</v>
      </c>
      <c r="C22" s="276">
        <f>SUM(C8:C21)</f>
        <v>13113059.8894</v>
      </c>
      <c r="D22" s="276">
        <f t="shared" ref="D22:S22" si="1">SUM(D8:D21)</f>
        <v>0</v>
      </c>
      <c r="E22" s="276">
        <f t="shared" si="1"/>
        <v>23562177.322799999</v>
      </c>
      <c r="F22" s="276">
        <f t="shared" si="1"/>
        <v>0</v>
      </c>
      <c r="G22" s="276">
        <f t="shared" si="1"/>
        <v>0</v>
      </c>
      <c r="H22" s="276">
        <f t="shared" si="1"/>
        <v>0</v>
      </c>
      <c r="I22" s="276">
        <f t="shared" si="1"/>
        <v>20737699.342999998</v>
      </c>
      <c r="J22" s="276">
        <f t="shared" si="1"/>
        <v>0</v>
      </c>
      <c r="K22" s="276">
        <f t="shared" si="1"/>
        <v>0</v>
      </c>
      <c r="L22" s="276">
        <f t="shared" si="1"/>
        <v>0</v>
      </c>
      <c r="M22" s="276">
        <f t="shared" si="1"/>
        <v>419949744.73680007</v>
      </c>
      <c r="N22" s="276">
        <f t="shared" si="1"/>
        <v>21019210.941800002</v>
      </c>
      <c r="O22" s="276">
        <f t="shared" si="1"/>
        <v>0</v>
      </c>
      <c r="P22" s="276">
        <f t="shared" si="1"/>
        <v>0</v>
      </c>
      <c r="Q22" s="276">
        <f t="shared" si="1"/>
        <v>0</v>
      </c>
      <c r="R22" s="276">
        <f t="shared" si="1"/>
        <v>0</v>
      </c>
      <c r="S22" s="503">
        <f t="shared" si="1"/>
        <v>456050240.81466007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70" zoomScaleNormal="70" workbookViewId="0">
      <pane xSplit="2" ySplit="6" topLeftCell="C7" activePane="bottomRight" state="frozen"/>
      <selection pane="topRight" activeCell="C1" sqref="C1"/>
      <selection pane="bottomLeft" activeCell="A6" sqref="A6"/>
      <selection pane="bottomRight" activeCell="B16" sqref="B16"/>
    </sheetView>
  </sheetViews>
  <sheetFormatPr defaultColWidth="9.109375" defaultRowHeight="13.8"/>
  <cols>
    <col min="1" max="1" width="10.5546875" style="2" bestFit="1" customWidth="1"/>
    <col min="2" max="2" width="102.77734375" style="2" bestFit="1"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2"/>
  </cols>
  <sheetData>
    <row r="1" spans="1:22">
      <c r="A1" s="2" t="s">
        <v>189</v>
      </c>
      <c r="B1" s="329" t="str">
        <f>Info!C2</f>
        <v>სს " პაშა ბანკი საქართველო"</v>
      </c>
    </row>
    <row r="2" spans="1:22">
      <c r="A2" s="2" t="s">
        <v>190</v>
      </c>
      <c r="B2" s="452">
        <f>'1. key ratios'!B2</f>
        <v>44286</v>
      </c>
    </row>
    <row r="4" spans="1:22" ht="28.2" thickBot="1">
      <c r="A4" s="2" t="s">
        <v>340</v>
      </c>
      <c r="B4" s="300" t="s">
        <v>362</v>
      </c>
      <c r="V4" s="198" t="s">
        <v>94</v>
      </c>
    </row>
    <row r="5" spans="1:22">
      <c r="A5" s="100"/>
      <c r="B5" s="101"/>
      <c r="C5" s="554" t="s">
        <v>199</v>
      </c>
      <c r="D5" s="555"/>
      <c r="E5" s="555"/>
      <c r="F5" s="555"/>
      <c r="G5" s="555"/>
      <c r="H5" s="555"/>
      <c r="I5" s="555"/>
      <c r="J5" s="555"/>
      <c r="K5" s="555"/>
      <c r="L5" s="556"/>
      <c r="M5" s="554" t="s">
        <v>200</v>
      </c>
      <c r="N5" s="555"/>
      <c r="O5" s="555"/>
      <c r="P5" s="555"/>
      <c r="Q5" s="555"/>
      <c r="R5" s="555"/>
      <c r="S5" s="556"/>
      <c r="T5" s="559" t="s">
        <v>360</v>
      </c>
      <c r="U5" s="559" t="s">
        <v>359</v>
      </c>
      <c r="V5" s="557" t="s">
        <v>201</v>
      </c>
    </row>
    <row r="6" spans="1:22" s="68" customFormat="1" ht="138">
      <c r="A6" s="118"/>
      <c r="B6" s="179"/>
      <c r="C6" s="98" t="s">
        <v>202</v>
      </c>
      <c r="D6" s="97" t="s">
        <v>203</v>
      </c>
      <c r="E6" s="94" t="s">
        <v>204</v>
      </c>
      <c r="F6" s="301" t="s">
        <v>354</v>
      </c>
      <c r="G6" s="97" t="s">
        <v>205</v>
      </c>
      <c r="H6" s="97" t="s">
        <v>206</v>
      </c>
      <c r="I6" s="97" t="s">
        <v>207</v>
      </c>
      <c r="J6" s="97" t="s">
        <v>249</v>
      </c>
      <c r="K6" s="97" t="s">
        <v>208</v>
      </c>
      <c r="L6" s="99" t="s">
        <v>209</v>
      </c>
      <c r="M6" s="98" t="s">
        <v>210</v>
      </c>
      <c r="N6" s="97" t="s">
        <v>211</v>
      </c>
      <c r="O6" s="97" t="s">
        <v>212</v>
      </c>
      <c r="P6" s="97" t="s">
        <v>213</v>
      </c>
      <c r="Q6" s="97" t="s">
        <v>214</v>
      </c>
      <c r="R6" s="97" t="s">
        <v>215</v>
      </c>
      <c r="S6" s="99" t="s">
        <v>216</v>
      </c>
      <c r="T6" s="560"/>
      <c r="U6" s="560"/>
      <c r="V6" s="558"/>
    </row>
    <row r="7" spans="1:22" s="159" customFormat="1">
      <c r="A7" s="160">
        <v>1</v>
      </c>
      <c r="B7" s="158" t="s">
        <v>217</v>
      </c>
      <c r="C7" s="277" t="s">
        <v>5</v>
      </c>
      <c r="D7" s="275"/>
      <c r="E7" s="275"/>
      <c r="F7" s="275"/>
      <c r="G7" s="275"/>
      <c r="H7" s="275"/>
      <c r="I7" s="275"/>
      <c r="J7" s="275"/>
      <c r="K7" s="275"/>
      <c r="L7" s="278"/>
      <c r="M7" s="277"/>
      <c r="N7" s="275"/>
      <c r="O7" s="275"/>
      <c r="P7" s="275"/>
      <c r="Q7" s="275"/>
      <c r="R7" s="275"/>
      <c r="S7" s="278"/>
      <c r="T7" s="295"/>
      <c r="U7" s="294"/>
      <c r="V7" s="279">
        <f>SUM(C7:S7)</f>
        <v>0</v>
      </c>
    </row>
    <row r="8" spans="1:22" s="159" customFormat="1">
      <c r="A8" s="160">
        <v>2</v>
      </c>
      <c r="B8" s="158" t="s">
        <v>218</v>
      </c>
      <c r="C8" s="277" t="s">
        <v>5</v>
      </c>
      <c r="D8" s="275"/>
      <c r="E8" s="275"/>
      <c r="F8" s="275"/>
      <c r="G8" s="275"/>
      <c r="H8" s="275"/>
      <c r="I8" s="275"/>
      <c r="J8" s="275"/>
      <c r="K8" s="275"/>
      <c r="L8" s="278"/>
      <c r="M8" s="277"/>
      <c r="N8" s="275"/>
      <c r="O8" s="275"/>
      <c r="P8" s="275"/>
      <c r="Q8" s="275"/>
      <c r="R8" s="275"/>
      <c r="S8" s="278"/>
      <c r="T8" s="294"/>
      <c r="U8" s="294"/>
      <c r="V8" s="279">
        <f t="shared" ref="V8:V20" si="0">SUM(C8:S8)</f>
        <v>0</v>
      </c>
    </row>
    <row r="9" spans="1:22" s="159" customFormat="1">
      <c r="A9" s="160">
        <v>3</v>
      </c>
      <c r="B9" s="158" t="s">
        <v>219</v>
      </c>
      <c r="C9" s="277"/>
      <c r="D9" s="275"/>
      <c r="E9" s="275"/>
      <c r="F9" s="275"/>
      <c r="G9" s="275"/>
      <c r="H9" s="275"/>
      <c r="I9" s="275"/>
      <c r="J9" s="275"/>
      <c r="K9" s="275"/>
      <c r="L9" s="278"/>
      <c r="M9" s="277"/>
      <c r="N9" s="275"/>
      <c r="O9" s="275"/>
      <c r="P9" s="275"/>
      <c r="Q9" s="275"/>
      <c r="R9" s="275"/>
      <c r="S9" s="278"/>
      <c r="T9" s="294"/>
      <c r="U9" s="294"/>
      <c r="V9" s="279">
        <f>SUM(C9:S9)</f>
        <v>0</v>
      </c>
    </row>
    <row r="10" spans="1:22" s="159" customFormat="1">
      <c r="A10" s="160">
        <v>4</v>
      </c>
      <c r="B10" s="158" t="s">
        <v>220</v>
      </c>
      <c r="C10" s="277"/>
      <c r="D10" s="275"/>
      <c r="E10" s="275"/>
      <c r="F10" s="275"/>
      <c r="G10" s="275"/>
      <c r="H10" s="275"/>
      <c r="I10" s="275"/>
      <c r="J10" s="275"/>
      <c r="K10" s="275"/>
      <c r="L10" s="278"/>
      <c r="M10" s="277"/>
      <c r="N10" s="275"/>
      <c r="O10" s="275"/>
      <c r="P10" s="275"/>
      <c r="Q10" s="275"/>
      <c r="R10" s="275"/>
      <c r="S10" s="278"/>
      <c r="T10" s="294"/>
      <c r="U10" s="294"/>
      <c r="V10" s="279">
        <f t="shared" si="0"/>
        <v>0</v>
      </c>
    </row>
    <row r="11" spans="1:22" s="159" customFormat="1">
      <c r="A11" s="160">
        <v>5</v>
      </c>
      <c r="B11" s="158" t="s">
        <v>221</v>
      </c>
      <c r="C11" s="277"/>
      <c r="D11" s="275"/>
      <c r="E11" s="275"/>
      <c r="F11" s="275"/>
      <c r="G11" s="275"/>
      <c r="H11" s="275"/>
      <c r="I11" s="275"/>
      <c r="J11" s="275"/>
      <c r="K11" s="275"/>
      <c r="L11" s="278"/>
      <c r="M11" s="277"/>
      <c r="N11" s="275"/>
      <c r="O11" s="275"/>
      <c r="P11" s="275"/>
      <c r="Q11" s="275"/>
      <c r="R11" s="275"/>
      <c r="S11" s="278"/>
      <c r="T11" s="294"/>
      <c r="U11" s="294"/>
      <c r="V11" s="279">
        <f t="shared" si="0"/>
        <v>0</v>
      </c>
    </row>
    <row r="12" spans="1:22" s="159" customFormat="1">
      <c r="A12" s="160">
        <v>6</v>
      </c>
      <c r="B12" s="158" t="s">
        <v>222</v>
      </c>
      <c r="C12" s="277"/>
      <c r="D12" s="275"/>
      <c r="E12" s="275"/>
      <c r="F12" s="275"/>
      <c r="G12" s="275"/>
      <c r="H12" s="275"/>
      <c r="I12" s="275"/>
      <c r="J12" s="275"/>
      <c r="K12" s="275"/>
      <c r="L12" s="278"/>
      <c r="M12" s="277"/>
      <c r="N12" s="275"/>
      <c r="O12" s="275"/>
      <c r="P12" s="275"/>
      <c r="Q12" s="275"/>
      <c r="R12" s="275"/>
      <c r="S12" s="278"/>
      <c r="T12" s="294"/>
      <c r="U12" s="294"/>
      <c r="V12" s="279">
        <f t="shared" si="0"/>
        <v>0</v>
      </c>
    </row>
    <row r="13" spans="1:22" s="159" customFormat="1">
      <c r="A13" s="160">
        <v>7</v>
      </c>
      <c r="B13" s="158" t="s">
        <v>74</v>
      </c>
      <c r="C13" s="277"/>
      <c r="D13" s="275"/>
      <c r="E13" s="275"/>
      <c r="F13" s="275"/>
      <c r="G13" s="275"/>
      <c r="H13" s="275"/>
      <c r="I13" s="275"/>
      <c r="J13" s="275"/>
      <c r="K13" s="275"/>
      <c r="L13" s="278"/>
      <c r="M13" s="277"/>
      <c r="N13" s="275"/>
      <c r="O13" s="275"/>
      <c r="P13" s="275"/>
      <c r="Q13" s="275"/>
      <c r="R13" s="275"/>
      <c r="S13" s="278"/>
      <c r="T13" s="294"/>
      <c r="U13" s="294"/>
      <c r="V13" s="279">
        <f t="shared" si="0"/>
        <v>0</v>
      </c>
    </row>
    <row r="14" spans="1:22" s="159" customFormat="1">
      <c r="A14" s="160">
        <v>8</v>
      </c>
      <c r="B14" s="158" t="s">
        <v>75</v>
      </c>
      <c r="C14" s="277"/>
      <c r="D14" s="275"/>
      <c r="E14" s="275"/>
      <c r="F14" s="275"/>
      <c r="G14" s="275"/>
      <c r="H14" s="275"/>
      <c r="I14" s="275"/>
      <c r="J14" s="275"/>
      <c r="K14" s="275"/>
      <c r="L14" s="278"/>
      <c r="M14" s="277"/>
      <c r="N14" s="275"/>
      <c r="O14" s="275"/>
      <c r="P14" s="275"/>
      <c r="Q14" s="275"/>
      <c r="R14" s="275"/>
      <c r="S14" s="278"/>
      <c r="T14" s="294"/>
      <c r="U14" s="294"/>
      <c r="V14" s="279">
        <f t="shared" si="0"/>
        <v>0</v>
      </c>
    </row>
    <row r="15" spans="1:22" s="159" customFormat="1">
      <c r="A15" s="160">
        <v>9</v>
      </c>
      <c r="B15" s="158" t="s">
        <v>76</v>
      </c>
      <c r="C15" s="277" t="s">
        <v>5</v>
      </c>
      <c r="D15" s="275"/>
      <c r="E15" s="275"/>
      <c r="F15" s="275"/>
      <c r="G15" s="275"/>
      <c r="H15" s="275"/>
      <c r="I15" s="275"/>
      <c r="J15" s="275"/>
      <c r="K15" s="275"/>
      <c r="L15" s="278"/>
      <c r="M15" s="277"/>
      <c r="N15" s="275"/>
      <c r="O15" s="275"/>
      <c r="P15" s="275"/>
      <c r="Q15" s="275"/>
      <c r="R15" s="275"/>
      <c r="S15" s="278"/>
      <c r="T15" s="294"/>
      <c r="U15" s="294"/>
      <c r="V15" s="279">
        <f t="shared" si="0"/>
        <v>0</v>
      </c>
    </row>
    <row r="16" spans="1:22" s="159" customFormat="1">
      <c r="A16" s="160">
        <v>10</v>
      </c>
      <c r="B16" s="158" t="s">
        <v>70</v>
      </c>
      <c r="C16" s="277"/>
      <c r="D16" s="275"/>
      <c r="E16" s="275"/>
      <c r="F16" s="275"/>
      <c r="G16" s="275"/>
      <c r="H16" s="275"/>
      <c r="I16" s="275"/>
      <c r="J16" s="275"/>
      <c r="K16" s="275"/>
      <c r="L16" s="278"/>
      <c r="M16" s="277"/>
      <c r="N16" s="275"/>
      <c r="O16" s="275"/>
      <c r="P16" s="275"/>
      <c r="Q16" s="275"/>
      <c r="R16" s="275"/>
      <c r="S16" s="278"/>
      <c r="T16" s="294"/>
      <c r="U16" s="294"/>
      <c r="V16" s="279">
        <f t="shared" si="0"/>
        <v>0</v>
      </c>
    </row>
    <row r="17" spans="1:22" s="159" customFormat="1">
      <c r="A17" s="160">
        <v>11</v>
      </c>
      <c r="B17" s="158" t="s">
        <v>71</v>
      </c>
      <c r="C17" s="277"/>
      <c r="D17" s="275"/>
      <c r="E17" s="275"/>
      <c r="F17" s="275"/>
      <c r="G17" s="275"/>
      <c r="H17" s="275"/>
      <c r="I17" s="275"/>
      <c r="J17" s="275"/>
      <c r="K17" s="275"/>
      <c r="L17" s="278"/>
      <c r="M17" s="277"/>
      <c r="N17" s="275"/>
      <c r="O17" s="275"/>
      <c r="P17" s="275"/>
      <c r="Q17" s="275"/>
      <c r="R17" s="275"/>
      <c r="S17" s="278"/>
      <c r="T17" s="294"/>
      <c r="U17" s="294"/>
      <c r="V17" s="279">
        <f t="shared" si="0"/>
        <v>0</v>
      </c>
    </row>
    <row r="18" spans="1:22" s="159" customFormat="1">
      <c r="A18" s="160">
        <v>12</v>
      </c>
      <c r="B18" s="158" t="s">
        <v>72</v>
      </c>
      <c r="C18" s="277"/>
      <c r="D18" s="275"/>
      <c r="E18" s="275"/>
      <c r="F18" s="275"/>
      <c r="G18" s="275"/>
      <c r="H18" s="275"/>
      <c r="I18" s="275"/>
      <c r="J18" s="275"/>
      <c r="K18" s="275"/>
      <c r="L18" s="278"/>
      <c r="M18" s="277"/>
      <c r="N18" s="275"/>
      <c r="O18" s="275"/>
      <c r="P18" s="275"/>
      <c r="Q18" s="275"/>
      <c r="R18" s="275"/>
      <c r="S18" s="278"/>
      <c r="T18" s="294"/>
      <c r="U18" s="294"/>
      <c r="V18" s="279">
        <f t="shared" si="0"/>
        <v>0</v>
      </c>
    </row>
    <row r="19" spans="1:22" s="159" customFormat="1">
      <c r="A19" s="160">
        <v>13</v>
      </c>
      <c r="B19" s="158" t="s">
        <v>73</v>
      </c>
      <c r="C19" s="277"/>
      <c r="D19" s="275"/>
      <c r="E19" s="275"/>
      <c r="F19" s="275"/>
      <c r="G19" s="275"/>
      <c r="H19" s="275"/>
      <c r="I19" s="275"/>
      <c r="J19" s="275"/>
      <c r="K19" s="275"/>
      <c r="L19" s="278"/>
      <c r="M19" s="277"/>
      <c r="N19" s="275"/>
      <c r="O19" s="275"/>
      <c r="P19" s="275"/>
      <c r="Q19" s="275"/>
      <c r="R19" s="275"/>
      <c r="S19" s="278"/>
      <c r="T19" s="294"/>
      <c r="U19" s="294"/>
      <c r="V19" s="279">
        <f t="shared" si="0"/>
        <v>0</v>
      </c>
    </row>
    <row r="20" spans="1:22" s="159" customFormat="1">
      <c r="A20" s="160">
        <v>14</v>
      </c>
      <c r="B20" s="158" t="s">
        <v>250</v>
      </c>
      <c r="C20" s="277"/>
      <c r="D20" s="275"/>
      <c r="E20" s="275"/>
      <c r="F20" s="275"/>
      <c r="G20" s="275"/>
      <c r="H20" s="275"/>
      <c r="I20" s="275"/>
      <c r="J20" s="275"/>
      <c r="K20" s="275"/>
      <c r="L20" s="278"/>
      <c r="M20" s="277"/>
      <c r="N20" s="275"/>
      <c r="O20" s="275"/>
      <c r="P20" s="275"/>
      <c r="Q20" s="275"/>
      <c r="R20" s="275"/>
      <c r="S20" s="278"/>
      <c r="T20" s="294"/>
      <c r="U20" s="294"/>
      <c r="V20" s="279">
        <f t="shared" si="0"/>
        <v>0</v>
      </c>
    </row>
    <row r="21" spans="1:22" ht="14.4" thickBot="1">
      <c r="A21" s="102"/>
      <c r="B21" s="103" t="s">
        <v>69</v>
      </c>
      <c r="C21" s="280">
        <f>SUM(C7:C20)</f>
        <v>0</v>
      </c>
      <c r="D21" s="276">
        <f t="shared" ref="D21:V21" si="1">SUM(D7:D20)</f>
        <v>0</v>
      </c>
      <c r="E21" s="276">
        <f t="shared" si="1"/>
        <v>0</v>
      </c>
      <c r="F21" s="276">
        <f t="shared" si="1"/>
        <v>0</v>
      </c>
      <c r="G21" s="276">
        <f t="shared" si="1"/>
        <v>0</v>
      </c>
      <c r="H21" s="276">
        <f t="shared" si="1"/>
        <v>0</v>
      </c>
      <c r="I21" s="276">
        <f t="shared" si="1"/>
        <v>0</v>
      </c>
      <c r="J21" s="276">
        <f t="shared" si="1"/>
        <v>0</v>
      </c>
      <c r="K21" s="276">
        <f t="shared" si="1"/>
        <v>0</v>
      </c>
      <c r="L21" s="281">
        <f t="shared" si="1"/>
        <v>0</v>
      </c>
      <c r="M21" s="280">
        <f t="shared" si="1"/>
        <v>0</v>
      </c>
      <c r="N21" s="276">
        <f t="shared" si="1"/>
        <v>0</v>
      </c>
      <c r="O21" s="276">
        <f t="shared" si="1"/>
        <v>0</v>
      </c>
      <c r="P21" s="276">
        <f t="shared" si="1"/>
        <v>0</v>
      </c>
      <c r="Q21" s="276">
        <f t="shared" si="1"/>
        <v>0</v>
      </c>
      <c r="R21" s="276">
        <f t="shared" si="1"/>
        <v>0</v>
      </c>
      <c r="S21" s="281">
        <f t="shared" si="1"/>
        <v>0</v>
      </c>
      <c r="T21" s="281">
        <f>SUM(T7:T20)</f>
        <v>0</v>
      </c>
      <c r="U21" s="281">
        <f t="shared" si="1"/>
        <v>0</v>
      </c>
      <c r="V21" s="282">
        <f t="shared" si="1"/>
        <v>0</v>
      </c>
    </row>
    <row r="24" spans="1:22">
      <c r="A24" s="18"/>
      <c r="B24" s="18"/>
      <c r="C24" s="72"/>
      <c r="D24" s="72"/>
      <c r="E24" s="72"/>
    </row>
    <row r="25" spans="1:22">
      <c r="A25" s="95"/>
      <c r="B25" s="95"/>
      <c r="C25" s="18"/>
      <c r="D25" s="72"/>
      <c r="E25" s="72"/>
    </row>
    <row r="26" spans="1:22">
      <c r="A26" s="95"/>
      <c r="B26" s="96"/>
      <c r="C26" s="18"/>
      <c r="D26" s="72"/>
      <c r="E26" s="72"/>
    </row>
    <row r="27" spans="1:22">
      <c r="A27" s="95"/>
      <c r="B27" s="95"/>
      <c r="C27" s="18"/>
      <c r="D27" s="72"/>
      <c r="E27" s="72"/>
    </row>
    <row r="28" spans="1:22">
      <c r="A28" s="95"/>
      <c r="B28" s="96"/>
      <c r="C28" s="18"/>
      <c r="D28" s="72"/>
      <c r="E28" s="7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80" zoomScaleNormal="80" workbookViewId="0">
      <pane xSplit="1" ySplit="7" topLeftCell="C8" activePane="bottomRight" state="frozen"/>
      <selection activeCell="L18" sqref="L18"/>
      <selection pane="topRight" activeCell="L18" sqref="L18"/>
      <selection pane="bottomLeft" activeCell="L18" sqref="L18"/>
      <selection pane="bottomRight" activeCell="G13" sqref="G13"/>
    </sheetView>
  </sheetViews>
  <sheetFormatPr defaultColWidth="9.109375" defaultRowHeight="13.8"/>
  <cols>
    <col min="1" max="1" width="10.5546875" style="2" bestFit="1" customWidth="1"/>
    <col min="2" max="2" width="80.33203125" style="2" customWidth="1"/>
    <col min="3" max="3" width="17.554687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2"/>
  </cols>
  <sheetData>
    <row r="1" spans="1:9">
      <c r="A1" s="2" t="s">
        <v>189</v>
      </c>
      <c r="B1" s="329" t="str">
        <f>Info!C2</f>
        <v>სს " პაშა ბანკი საქართველო"</v>
      </c>
    </row>
    <row r="2" spans="1:9">
      <c r="A2" s="2" t="s">
        <v>190</v>
      </c>
      <c r="B2" s="452">
        <f>'1. key ratios'!B2</f>
        <v>44286</v>
      </c>
    </row>
    <row r="4" spans="1:9" ht="14.4" thickBot="1">
      <c r="A4" s="2" t="s">
        <v>341</v>
      </c>
      <c r="B4" s="297" t="s">
        <v>363</v>
      </c>
    </row>
    <row r="5" spans="1:9">
      <c r="A5" s="100"/>
      <c r="B5" s="156"/>
      <c r="C5" s="162" t="s">
        <v>0</v>
      </c>
      <c r="D5" s="162" t="s">
        <v>1</v>
      </c>
      <c r="E5" s="162" t="s">
        <v>2</v>
      </c>
      <c r="F5" s="162" t="s">
        <v>3</v>
      </c>
      <c r="G5" s="293" t="s">
        <v>4</v>
      </c>
      <c r="H5" s="163" t="s">
        <v>6</v>
      </c>
      <c r="I5" s="24"/>
    </row>
    <row r="6" spans="1:9" ht="15" customHeight="1">
      <c r="A6" s="155"/>
      <c r="B6" s="22"/>
      <c r="C6" s="561" t="s">
        <v>355</v>
      </c>
      <c r="D6" s="565" t="s">
        <v>365</v>
      </c>
      <c r="E6" s="566"/>
      <c r="F6" s="561" t="s">
        <v>366</v>
      </c>
      <c r="G6" s="561" t="s">
        <v>367</v>
      </c>
      <c r="H6" s="563" t="s">
        <v>357</v>
      </c>
      <c r="I6" s="24"/>
    </row>
    <row r="7" spans="1:9" ht="69">
      <c r="A7" s="155"/>
      <c r="B7" s="22"/>
      <c r="C7" s="562"/>
      <c r="D7" s="296" t="s">
        <v>358</v>
      </c>
      <c r="E7" s="296" t="s">
        <v>356</v>
      </c>
      <c r="F7" s="562"/>
      <c r="G7" s="562"/>
      <c r="H7" s="564"/>
      <c r="I7" s="24"/>
    </row>
    <row r="8" spans="1:9" ht="27.6">
      <c r="A8" s="92">
        <v>1</v>
      </c>
      <c r="B8" s="74" t="s">
        <v>217</v>
      </c>
      <c r="C8" s="504">
        <v>51892992.385499999</v>
      </c>
      <c r="D8" s="505"/>
      <c r="E8" s="504"/>
      <c r="F8" s="504">
        <v>46444249.125500001</v>
      </c>
      <c r="G8" s="506">
        <v>46444249.125500001</v>
      </c>
      <c r="H8" s="302">
        <f>G8/(C8+E8)</f>
        <v>0.89500040353189403</v>
      </c>
    </row>
    <row r="9" spans="1:9" ht="15" customHeight="1">
      <c r="A9" s="92">
        <v>2</v>
      </c>
      <c r="B9" s="74" t="s">
        <v>218</v>
      </c>
      <c r="C9" s="504">
        <v>0</v>
      </c>
      <c r="D9" s="505"/>
      <c r="E9" s="504"/>
      <c r="F9" s="504">
        <v>0</v>
      </c>
      <c r="G9" s="506">
        <v>0</v>
      </c>
      <c r="H9" s="302" t="e">
        <f t="shared" ref="H9:H21" si="0">G9/(C9+E9)</f>
        <v>#DIV/0!</v>
      </c>
    </row>
    <row r="10" spans="1:9">
      <c r="A10" s="92">
        <v>3</v>
      </c>
      <c r="B10" s="74" t="s">
        <v>219</v>
      </c>
      <c r="C10" s="504">
        <v>0</v>
      </c>
      <c r="D10" s="505"/>
      <c r="E10" s="504"/>
      <c r="F10" s="504">
        <v>0</v>
      </c>
      <c r="G10" s="506">
        <v>0</v>
      </c>
      <c r="H10" s="302" t="e">
        <f t="shared" si="0"/>
        <v>#DIV/0!</v>
      </c>
    </row>
    <row r="11" spans="1:9">
      <c r="A11" s="92">
        <v>4</v>
      </c>
      <c r="B11" s="74" t="s">
        <v>220</v>
      </c>
      <c r="C11" s="504">
        <v>0</v>
      </c>
      <c r="D11" s="505"/>
      <c r="E11" s="504"/>
      <c r="F11" s="504">
        <v>0</v>
      </c>
      <c r="G11" s="506">
        <v>0</v>
      </c>
      <c r="H11" s="302" t="e">
        <f t="shared" si="0"/>
        <v>#DIV/0!</v>
      </c>
    </row>
    <row r="12" spans="1:9">
      <c r="A12" s="92">
        <v>5</v>
      </c>
      <c r="B12" s="74" t="s">
        <v>221</v>
      </c>
      <c r="C12" s="504">
        <v>0</v>
      </c>
      <c r="D12" s="505"/>
      <c r="E12" s="504"/>
      <c r="F12" s="504">
        <v>0</v>
      </c>
      <c r="G12" s="506">
        <v>0</v>
      </c>
      <c r="H12" s="302" t="e">
        <f t="shared" si="0"/>
        <v>#DIV/0!</v>
      </c>
    </row>
    <row r="13" spans="1:9">
      <c r="A13" s="92">
        <v>6</v>
      </c>
      <c r="B13" s="74" t="s">
        <v>222</v>
      </c>
      <c r="C13" s="504">
        <v>44299876.665799998</v>
      </c>
      <c r="D13" s="505">
        <v>294000</v>
      </c>
      <c r="E13" s="504">
        <v>147000</v>
      </c>
      <c r="F13" s="504">
        <v>15228285.136059999</v>
      </c>
      <c r="G13" s="506">
        <v>15228285.136059999</v>
      </c>
      <c r="H13" s="302">
        <f t="shared" si="0"/>
        <v>0.34261766581626923</v>
      </c>
    </row>
    <row r="14" spans="1:9">
      <c r="A14" s="92">
        <v>7</v>
      </c>
      <c r="B14" s="74" t="s">
        <v>74</v>
      </c>
      <c r="C14" s="504">
        <v>345469254.86580002</v>
      </c>
      <c r="D14" s="505">
        <v>46013157.4428</v>
      </c>
      <c r="E14" s="504">
        <v>18597234.933200002</v>
      </c>
      <c r="F14" s="505">
        <v>364066489.79900002</v>
      </c>
      <c r="G14" s="507">
        <v>364066489.79900002</v>
      </c>
      <c r="H14" s="302">
        <f>G14/(C14+E14)</f>
        <v>1</v>
      </c>
    </row>
    <row r="15" spans="1:9">
      <c r="A15" s="92">
        <v>8</v>
      </c>
      <c r="B15" s="74" t="s">
        <v>75</v>
      </c>
      <c r="C15" s="504">
        <v>11979238.5855</v>
      </c>
      <c r="D15" s="505">
        <v>14960728.323000001</v>
      </c>
      <c r="E15" s="504">
        <v>2274976.0085999998</v>
      </c>
      <c r="F15" s="505">
        <v>14254214.5941</v>
      </c>
      <c r="G15" s="507">
        <v>14254214.5941</v>
      </c>
      <c r="H15" s="302">
        <f t="shared" si="0"/>
        <v>1</v>
      </c>
    </row>
    <row r="16" spans="1:9" ht="27.6">
      <c r="A16" s="92">
        <v>9</v>
      </c>
      <c r="B16" s="74" t="s">
        <v>76</v>
      </c>
      <c r="C16" s="504">
        <v>0</v>
      </c>
      <c r="D16" s="505"/>
      <c r="E16" s="504"/>
      <c r="F16" s="505">
        <v>0</v>
      </c>
      <c r="G16" s="507">
        <v>0</v>
      </c>
      <c r="H16" s="302" t="e">
        <f t="shared" si="0"/>
        <v>#DIV/0!</v>
      </c>
    </row>
    <row r="17" spans="1:8">
      <c r="A17" s="92">
        <v>10</v>
      </c>
      <c r="B17" s="74" t="s">
        <v>70</v>
      </c>
      <c r="C17" s="504">
        <v>0</v>
      </c>
      <c r="D17" s="505"/>
      <c r="E17" s="504"/>
      <c r="F17" s="505">
        <v>0</v>
      </c>
      <c r="G17" s="507">
        <v>0</v>
      </c>
      <c r="H17" s="302" t="e">
        <f t="shared" si="0"/>
        <v>#DIV/0!</v>
      </c>
    </row>
    <row r="18" spans="1:8">
      <c r="A18" s="92">
        <v>11</v>
      </c>
      <c r="B18" s="74" t="s">
        <v>71</v>
      </c>
      <c r="C18" s="504">
        <v>0</v>
      </c>
      <c r="D18" s="505"/>
      <c r="E18" s="504"/>
      <c r="F18" s="505">
        <v>0</v>
      </c>
      <c r="G18" s="507">
        <v>0</v>
      </c>
      <c r="H18" s="302" t="e">
        <f t="shared" si="0"/>
        <v>#DIV/0!</v>
      </c>
    </row>
    <row r="19" spans="1:8">
      <c r="A19" s="92">
        <v>12</v>
      </c>
      <c r="B19" s="74" t="s">
        <v>72</v>
      </c>
      <c r="C19" s="504">
        <v>0</v>
      </c>
      <c r="D19" s="505"/>
      <c r="E19" s="504"/>
      <c r="F19" s="505">
        <v>0</v>
      </c>
      <c r="G19" s="507">
        <v>0</v>
      </c>
      <c r="H19" s="302" t="e">
        <f t="shared" si="0"/>
        <v>#DIV/0!</v>
      </c>
    </row>
    <row r="20" spans="1:8">
      <c r="A20" s="92">
        <v>13</v>
      </c>
      <c r="B20" s="74" t="s">
        <v>73</v>
      </c>
      <c r="C20" s="504">
        <v>0</v>
      </c>
      <c r="D20" s="505"/>
      <c r="E20" s="504"/>
      <c r="F20" s="505">
        <v>0</v>
      </c>
      <c r="G20" s="507">
        <v>0</v>
      </c>
      <c r="H20" s="302" t="e">
        <f t="shared" si="0"/>
        <v>#DIV/0!</v>
      </c>
    </row>
    <row r="21" spans="1:8">
      <c r="A21" s="92">
        <v>14</v>
      </c>
      <c r="B21" s="74" t="s">
        <v>250</v>
      </c>
      <c r="C21" s="504">
        <v>23721318.789399996</v>
      </c>
      <c r="D21" s="505"/>
      <c r="E21" s="504"/>
      <c r="F21" s="505">
        <v>16057002.149999999</v>
      </c>
      <c r="G21" s="507">
        <v>16057002.149999999</v>
      </c>
      <c r="H21" s="302">
        <f t="shared" si="0"/>
        <v>0.67690174785624313</v>
      </c>
    </row>
    <row r="22" spans="1:8" ht="14.4" thickBot="1">
      <c r="A22" s="157"/>
      <c r="B22" s="164" t="s">
        <v>69</v>
      </c>
      <c r="C22" s="276">
        <v>0</v>
      </c>
      <c r="D22" s="276">
        <f>SUM(D8:D21)</f>
        <v>61267885.765799999</v>
      </c>
      <c r="E22" s="276">
        <f>SUM(E8:E21)</f>
        <v>21019210.941800002</v>
      </c>
      <c r="F22" s="276">
        <f>SUM(F8:F21)</f>
        <v>456050240.80466002</v>
      </c>
      <c r="G22" s="276">
        <f>SUM(G8:G21)</f>
        <v>456050240.80466002</v>
      </c>
      <c r="H22" s="303">
        <f>G22/(C22+E22)</f>
        <v>21.696829727215519</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70" zoomScaleNormal="70" workbookViewId="0">
      <pane xSplit="2" ySplit="6" topLeftCell="E7" activePane="bottomRight" state="frozen"/>
      <selection pane="topRight" activeCell="C1" sqref="C1"/>
      <selection pane="bottomLeft" activeCell="A6" sqref="A6"/>
      <selection pane="bottomRight" activeCell="F25" sqref="F25:K25"/>
    </sheetView>
  </sheetViews>
  <sheetFormatPr defaultColWidth="9.109375" defaultRowHeight="13.8"/>
  <cols>
    <col min="1" max="1" width="10.5546875" style="329" bestFit="1" customWidth="1"/>
    <col min="2" max="2" width="34.109375" style="329" customWidth="1"/>
    <col min="3" max="9" width="12.6640625" style="329" customWidth="1"/>
    <col min="10" max="10" width="16.6640625" style="329" customWidth="1"/>
    <col min="11" max="11" width="12.6640625" style="329" customWidth="1"/>
    <col min="12" max="16384" width="9.109375" style="329"/>
  </cols>
  <sheetData>
    <row r="1" spans="1:11">
      <c r="A1" s="329" t="s">
        <v>189</v>
      </c>
      <c r="B1" s="329" t="str">
        <f>Info!C2</f>
        <v>სს " პაშა ბანკი საქართველო"</v>
      </c>
    </row>
    <row r="2" spans="1:11">
      <c r="A2" s="329" t="s">
        <v>190</v>
      </c>
      <c r="B2" s="452">
        <f>'1. key ratios'!B2</f>
        <v>44286</v>
      </c>
      <c r="C2" s="330"/>
      <c r="D2" s="330"/>
    </row>
    <row r="3" spans="1:11">
      <c r="B3" s="330"/>
      <c r="C3" s="330"/>
      <c r="D3" s="330"/>
    </row>
    <row r="4" spans="1:11" ht="14.4" thickBot="1">
      <c r="A4" s="329" t="s">
        <v>396</v>
      </c>
      <c r="B4" s="297" t="s">
        <v>395</v>
      </c>
      <c r="C4" s="330"/>
      <c r="D4" s="330"/>
    </row>
    <row r="5" spans="1:11" ht="30" customHeight="1">
      <c r="A5" s="570"/>
      <c r="B5" s="571"/>
      <c r="C5" s="568" t="s">
        <v>427</v>
      </c>
      <c r="D5" s="568"/>
      <c r="E5" s="568"/>
      <c r="F5" s="568" t="s">
        <v>428</v>
      </c>
      <c r="G5" s="568"/>
      <c r="H5" s="568"/>
      <c r="I5" s="568" t="s">
        <v>429</v>
      </c>
      <c r="J5" s="568"/>
      <c r="K5" s="569"/>
    </row>
    <row r="6" spans="1:11">
      <c r="A6" s="327"/>
      <c r="B6" s="328"/>
      <c r="C6" s="331" t="s">
        <v>28</v>
      </c>
      <c r="D6" s="331" t="s">
        <v>97</v>
      </c>
      <c r="E6" s="331" t="s">
        <v>69</v>
      </c>
      <c r="F6" s="331" t="s">
        <v>28</v>
      </c>
      <c r="G6" s="331" t="s">
        <v>97</v>
      </c>
      <c r="H6" s="331" t="s">
        <v>69</v>
      </c>
      <c r="I6" s="331" t="s">
        <v>28</v>
      </c>
      <c r="J6" s="331" t="s">
        <v>97</v>
      </c>
      <c r="K6" s="332" t="s">
        <v>69</v>
      </c>
    </row>
    <row r="7" spans="1:11">
      <c r="A7" s="333" t="s">
        <v>375</v>
      </c>
      <c r="B7" s="326"/>
      <c r="C7" s="326"/>
      <c r="D7" s="326"/>
      <c r="E7" s="326"/>
      <c r="F7" s="326"/>
      <c r="G7" s="326"/>
      <c r="H7" s="326"/>
      <c r="I7" s="326"/>
      <c r="J7" s="326"/>
      <c r="K7" s="334"/>
    </row>
    <row r="8" spans="1:11">
      <c r="A8" s="325">
        <v>1</v>
      </c>
      <c r="B8" s="310" t="s">
        <v>375</v>
      </c>
      <c r="C8" s="486"/>
      <c r="D8" s="486"/>
      <c r="E8" s="486"/>
      <c r="F8" s="487">
        <v>15152618.750444442</v>
      </c>
      <c r="G8" s="487">
        <v>75345412.029999971</v>
      </c>
      <c r="H8" s="487">
        <v>90498030.780444443</v>
      </c>
      <c r="I8" s="487">
        <v>11919278.332333336</v>
      </c>
      <c r="J8" s="487">
        <v>48695681.829444438</v>
      </c>
      <c r="K8" s="488">
        <v>60614960.161777779</v>
      </c>
    </row>
    <row r="9" spans="1:11">
      <c r="A9" s="333" t="s">
        <v>376</v>
      </c>
      <c r="B9" s="326"/>
      <c r="C9" s="489"/>
      <c r="D9" s="489"/>
      <c r="E9" s="489"/>
      <c r="F9" s="489"/>
      <c r="G9" s="489"/>
      <c r="H9" s="489"/>
      <c r="I9" s="489"/>
      <c r="J9" s="489"/>
      <c r="K9" s="490"/>
    </row>
    <row r="10" spans="1:11">
      <c r="A10" s="335">
        <v>2</v>
      </c>
      <c r="B10" s="311" t="s">
        <v>377</v>
      </c>
      <c r="C10" s="456">
        <v>7607487.6512222234</v>
      </c>
      <c r="D10" s="491">
        <v>33560715.183666684</v>
      </c>
      <c r="E10" s="491">
        <v>41168202.834888868</v>
      </c>
      <c r="F10" s="491">
        <v>727035.10951111116</v>
      </c>
      <c r="G10" s="491">
        <v>6917592.1563944407</v>
      </c>
      <c r="H10" s="491">
        <v>7644627.2659055563</v>
      </c>
      <c r="I10" s="491">
        <v>190955.62774444447</v>
      </c>
      <c r="J10" s="491">
        <v>1391999.5876000004</v>
      </c>
      <c r="K10" s="492">
        <v>1582955.2153444437</v>
      </c>
    </row>
    <row r="11" spans="1:11">
      <c r="A11" s="335">
        <v>3</v>
      </c>
      <c r="B11" s="311" t="s">
        <v>378</v>
      </c>
      <c r="C11" s="456">
        <v>32735728.838777792</v>
      </c>
      <c r="D11" s="491">
        <v>274001239.71911085</v>
      </c>
      <c r="E11" s="491">
        <v>306736968.55788881</v>
      </c>
      <c r="F11" s="491">
        <v>12485587.803602777</v>
      </c>
      <c r="G11" s="491">
        <v>31029536.23836945</v>
      </c>
      <c r="H11" s="491">
        <v>43515124.041972235</v>
      </c>
      <c r="I11" s="491">
        <v>11600372.840327773</v>
      </c>
      <c r="J11" s="491">
        <v>24608490.936011113</v>
      </c>
      <c r="K11" s="492">
        <v>36208863.776338898</v>
      </c>
    </row>
    <row r="12" spans="1:11">
      <c r="A12" s="335">
        <v>4</v>
      </c>
      <c r="B12" s="311" t="s">
        <v>379</v>
      </c>
      <c r="C12" s="456">
        <v>15828415.563000001</v>
      </c>
      <c r="D12" s="491">
        <v>0</v>
      </c>
      <c r="E12" s="491">
        <v>15828415.563000001</v>
      </c>
      <c r="F12" s="491">
        <v>0</v>
      </c>
      <c r="G12" s="491">
        <v>0</v>
      </c>
      <c r="H12" s="491">
        <v>0</v>
      </c>
      <c r="I12" s="491">
        <v>0</v>
      </c>
      <c r="J12" s="491">
        <v>0</v>
      </c>
      <c r="K12" s="492">
        <v>0</v>
      </c>
    </row>
    <row r="13" spans="1:11">
      <c r="A13" s="335">
        <v>5</v>
      </c>
      <c r="B13" s="311" t="s">
        <v>380</v>
      </c>
      <c r="C13" s="456">
        <v>38304461.488555565</v>
      </c>
      <c r="D13" s="491">
        <v>29132797.646333333</v>
      </c>
      <c r="E13" s="491">
        <v>67437259.134888858</v>
      </c>
      <c r="F13" s="491">
        <v>7009158.0235122256</v>
      </c>
      <c r="G13" s="491">
        <v>6402242.1032127775</v>
      </c>
      <c r="H13" s="491">
        <v>13411400.12672499</v>
      </c>
      <c r="I13" s="491">
        <v>2411161.432427777</v>
      </c>
      <c r="J13" s="491">
        <v>2336759.9628222226</v>
      </c>
      <c r="K13" s="492">
        <v>4747921.3952499982</v>
      </c>
    </row>
    <row r="14" spans="1:11">
      <c r="A14" s="335">
        <v>6</v>
      </c>
      <c r="B14" s="311" t="s">
        <v>394</v>
      </c>
      <c r="C14" s="456">
        <v>0</v>
      </c>
      <c r="D14" s="491">
        <v>0</v>
      </c>
      <c r="E14" s="491">
        <v>0</v>
      </c>
      <c r="F14" s="491">
        <v>0</v>
      </c>
      <c r="G14" s="491">
        <v>0</v>
      </c>
      <c r="H14" s="491">
        <v>0</v>
      </c>
      <c r="I14" s="491">
        <v>0</v>
      </c>
      <c r="J14" s="491">
        <v>0</v>
      </c>
      <c r="K14" s="492">
        <v>0</v>
      </c>
    </row>
    <row r="15" spans="1:11">
      <c r="A15" s="335">
        <v>7</v>
      </c>
      <c r="B15" s="311" t="s">
        <v>381</v>
      </c>
      <c r="C15" s="456">
        <v>4324818.2156666657</v>
      </c>
      <c r="D15" s="491">
        <v>17791581.135777768</v>
      </c>
      <c r="E15" s="491">
        <v>22116399.351444442</v>
      </c>
      <c r="F15" s="491">
        <v>1824730.2707777782</v>
      </c>
      <c r="G15" s="491">
        <v>2317590.8978888886</v>
      </c>
      <c r="H15" s="491">
        <v>4142321.1686666673</v>
      </c>
      <c r="I15" s="491">
        <v>1824730.2707777782</v>
      </c>
      <c r="J15" s="491">
        <v>2317590.8978888886</v>
      </c>
      <c r="K15" s="492">
        <v>4142321.1686666673</v>
      </c>
    </row>
    <row r="16" spans="1:11">
      <c r="A16" s="335">
        <v>8</v>
      </c>
      <c r="B16" s="312" t="s">
        <v>382</v>
      </c>
      <c r="C16" s="456">
        <v>98800911.75722225</v>
      </c>
      <c r="D16" s="491">
        <v>354486333.68488866</v>
      </c>
      <c r="E16" s="491">
        <v>453287245.44211096</v>
      </c>
      <c r="F16" s="491">
        <v>22046511.207403891</v>
      </c>
      <c r="G16" s="491">
        <v>46666961.395865552</v>
      </c>
      <c r="H16" s="491">
        <v>68713472.603269443</v>
      </c>
      <c r="I16" s="491">
        <v>16027220.171277773</v>
      </c>
      <c r="J16" s="491">
        <v>30654841.384322222</v>
      </c>
      <c r="K16" s="492">
        <v>46682061.55560001</v>
      </c>
    </row>
    <row r="17" spans="1:11">
      <c r="A17" s="333" t="s">
        <v>383</v>
      </c>
      <c r="B17" s="326"/>
      <c r="C17" s="489"/>
      <c r="D17" s="489"/>
      <c r="E17" s="489"/>
      <c r="F17" s="489"/>
      <c r="G17" s="489"/>
      <c r="H17" s="489"/>
      <c r="I17" s="489"/>
      <c r="J17" s="489"/>
      <c r="K17" s="490"/>
    </row>
    <row r="18" spans="1:11">
      <c r="A18" s="335">
        <v>9</v>
      </c>
      <c r="B18" s="311" t="s">
        <v>384</v>
      </c>
      <c r="C18" s="456">
        <v>0</v>
      </c>
      <c r="D18" s="491">
        <v>0</v>
      </c>
      <c r="E18" s="491">
        <v>0</v>
      </c>
      <c r="F18" s="491">
        <v>0</v>
      </c>
      <c r="G18" s="491">
        <v>0</v>
      </c>
      <c r="H18" s="491">
        <v>0</v>
      </c>
      <c r="I18" s="491">
        <v>0</v>
      </c>
      <c r="J18" s="491">
        <v>0</v>
      </c>
      <c r="K18" s="492">
        <v>0</v>
      </c>
    </row>
    <row r="19" spans="1:11">
      <c r="A19" s="335">
        <v>10</v>
      </c>
      <c r="B19" s="311" t="s">
        <v>385</v>
      </c>
      <c r="C19" s="456">
        <v>82632262.238999993</v>
      </c>
      <c r="D19" s="491">
        <v>234331895.24233317</v>
      </c>
      <c r="E19" s="491">
        <v>316964157.48133343</v>
      </c>
      <c r="F19" s="491">
        <v>7405952.7774444381</v>
      </c>
      <c r="G19" s="491">
        <v>2971913.0348333335</v>
      </c>
      <c r="H19" s="491">
        <v>10377865.812277783</v>
      </c>
      <c r="I19" s="491">
        <v>10937822.76144444</v>
      </c>
      <c r="J19" s="491">
        <v>34129551.920944445</v>
      </c>
      <c r="K19" s="492">
        <v>45067374.682388887</v>
      </c>
    </row>
    <row r="20" spans="1:11">
      <c r="A20" s="335">
        <v>11</v>
      </c>
      <c r="B20" s="311" t="s">
        <v>386</v>
      </c>
      <c r="C20" s="456">
        <v>6249997.1899999985</v>
      </c>
      <c r="D20" s="491">
        <v>14190070.238555558</v>
      </c>
      <c r="E20" s="491">
        <v>20440067.428555548</v>
      </c>
      <c r="F20" s="491">
        <v>928158.55300000042</v>
      </c>
      <c r="G20" s="491">
        <v>213070.10977777786</v>
      </c>
      <c r="H20" s="491">
        <v>1141228.6627777773</v>
      </c>
      <c r="I20" s="491">
        <v>928158.55300000042</v>
      </c>
      <c r="J20" s="491">
        <v>213070.10977777786</v>
      </c>
      <c r="K20" s="492">
        <v>1141228.6627777773</v>
      </c>
    </row>
    <row r="21" spans="1:11" ht="14.4" thickBot="1">
      <c r="A21" s="217">
        <v>12</v>
      </c>
      <c r="B21" s="336" t="s">
        <v>387</v>
      </c>
      <c r="C21" s="493">
        <v>88882259.42899999</v>
      </c>
      <c r="D21" s="494">
        <v>248521965.48088872</v>
      </c>
      <c r="E21" s="493">
        <v>337404224.90988898</v>
      </c>
      <c r="F21" s="494">
        <v>8334111.3304444384</v>
      </c>
      <c r="G21" s="494">
        <v>3184983.1446111114</v>
      </c>
      <c r="H21" s="494">
        <v>11519094.47505556</v>
      </c>
      <c r="I21" s="494">
        <v>11865981.314444441</v>
      </c>
      <c r="J21" s="494">
        <v>34342622.030722223</v>
      </c>
      <c r="K21" s="495">
        <v>46208603.345166661</v>
      </c>
    </row>
    <row r="22" spans="1:11" ht="38.25" customHeight="1" thickBot="1">
      <c r="A22" s="323"/>
      <c r="B22" s="324"/>
      <c r="C22" s="324"/>
      <c r="D22" s="324"/>
      <c r="E22" s="324"/>
      <c r="F22" s="567" t="s">
        <v>388</v>
      </c>
      <c r="G22" s="568"/>
      <c r="H22" s="568"/>
      <c r="I22" s="567" t="s">
        <v>389</v>
      </c>
      <c r="J22" s="568"/>
      <c r="K22" s="569"/>
    </row>
    <row r="23" spans="1:11">
      <c r="A23" s="316">
        <v>13</v>
      </c>
      <c r="B23" s="313" t="s">
        <v>375</v>
      </c>
      <c r="C23" s="322"/>
      <c r="D23" s="322"/>
      <c r="E23" s="322"/>
      <c r="F23" s="496">
        <v>15152618.750444442</v>
      </c>
      <c r="G23" s="496">
        <v>75345412.029999971</v>
      </c>
      <c r="H23" s="496">
        <v>90498030.780444443</v>
      </c>
      <c r="I23" s="496">
        <v>11919278.332333336</v>
      </c>
      <c r="J23" s="496">
        <v>48695681.829444438</v>
      </c>
      <c r="K23" s="497">
        <v>60614960.161777779</v>
      </c>
    </row>
    <row r="24" spans="1:11" ht="14.4" thickBot="1">
      <c r="A24" s="317">
        <v>14</v>
      </c>
      <c r="B24" s="314" t="s">
        <v>390</v>
      </c>
      <c r="C24" s="337"/>
      <c r="D24" s="320"/>
      <c r="E24" s="321"/>
      <c r="F24" s="498">
        <v>13712399.876959452</v>
      </c>
      <c r="G24" s="498">
        <v>43481978.251254439</v>
      </c>
      <c r="H24" s="498">
        <v>57194378.128213882</v>
      </c>
      <c r="I24" s="498">
        <v>4161238.8568333313</v>
      </c>
      <c r="J24" s="498">
        <v>7663710.3460805556</v>
      </c>
      <c r="K24" s="499">
        <v>11670515.388900002</v>
      </c>
    </row>
    <row r="25" spans="1:11" ht="14.4" thickBot="1">
      <c r="A25" s="318">
        <v>15</v>
      </c>
      <c r="B25" s="315" t="s">
        <v>391</v>
      </c>
      <c r="C25" s="319"/>
      <c r="D25" s="319"/>
      <c r="E25" s="319"/>
      <c r="F25" s="484">
        <v>1.4766760672510668</v>
      </c>
      <c r="G25" s="484">
        <v>1.7471454614403563</v>
      </c>
      <c r="H25" s="484">
        <v>1.6130233120780111</v>
      </c>
      <c r="I25" s="484">
        <v>3.0530598961368387</v>
      </c>
      <c r="J25" s="484">
        <v>6.1040992914165813</v>
      </c>
      <c r="K25" s="485">
        <v>4.9697540814695902</v>
      </c>
    </row>
    <row r="28" spans="1:11" ht="110.4">
      <c r="B28" s="23" t="s">
        <v>426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zoomScale="70" zoomScaleNormal="70" workbookViewId="0">
      <pane xSplit="1" ySplit="5" topLeftCell="F6" activePane="bottomRight" state="frozen"/>
      <selection pane="topRight" activeCell="B1" sqref="B1"/>
      <selection pane="bottomLeft" activeCell="A5" sqref="A5"/>
      <selection pane="bottomRight" activeCell="I26" sqref="I26:J26"/>
    </sheetView>
  </sheetViews>
  <sheetFormatPr defaultColWidth="9.109375" defaultRowHeight="13.8"/>
  <cols>
    <col min="1" max="1" width="10.5546875" style="69" bestFit="1" customWidth="1"/>
    <col min="2" max="2" width="49" style="69" customWidth="1"/>
    <col min="3" max="3" width="13.109375" style="69" bestFit="1" customWidth="1"/>
    <col min="4" max="4" width="10" style="69" bestFit="1" customWidth="1"/>
    <col min="5" max="5" width="18.33203125" style="69" bestFit="1" customWidth="1"/>
    <col min="6" max="13" width="10.6640625" style="69" customWidth="1"/>
    <col min="14" max="14" width="31" style="69" bestFit="1" customWidth="1"/>
    <col min="15" max="16384" width="9.109375" style="12"/>
  </cols>
  <sheetData>
    <row r="1" spans="1:14">
      <c r="A1" s="5" t="s">
        <v>189</v>
      </c>
      <c r="B1" s="69" t="str">
        <f>Info!C2</f>
        <v>სს " პაშა ბანკი საქართველო"</v>
      </c>
    </row>
    <row r="2" spans="1:14" ht="14.25" customHeight="1">
      <c r="A2" s="69" t="s">
        <v>190</v>
      </c>
      <c r="B2" s="452">
        <f>'1. key ratios'!B2</f>
        <v>44286</v>
      </c>
    </row>
    <row r="3" spans="1:14" ht="14.25" customHeight="1"/>
    <row r="4" spans="1:14" ht="14.4" thickBot="1">
      <c r="A4" s="2" t="s">
        <v>342</v>
      </c>
      <c r="B4" s="93" t="s">
        <v>78</v>
      </c>
    </row>
    <row r="5" spans="1:14" s="25" customFormat="1">
      <c r="A5" s="173"/>
      <c r="B5" s="174"/>
      <c r="C5" s="175" t="s">
        <v>0</v>
      </c>
      <c r="D5" s="175" t="s">
        <v>1</v>
      </c>
      <c r="E5" s="175" t="s">
        <v>2</v>
      </c>
      <c r="F5" s="175" t="s">
        <v>3</v>
      </c>
      <c r="G5" s="175" t="s">
        <v>4</v>
      </c>
      <c r="H5" s="175" t="s">
        <v>6</v>
      </c>
      <c r="I5" s="175" t="s">
        <v>239</v>
      </c>
      <c r="J5" s="175" t="s">
        <v>240</v>
      </c>
      <c r="K5" s="175" t="s">
        <v>241</v>
      </c>
      <c r="L5" s="175" t="s">
        <v>242</v>
      </c>
      <c r="M5" s="175" t="s">
        <v>243</v>
      </c>
      <c r="N5" s="176" t="s">
        <v>244</v>
      </c>
    </row>
    <row r="6" spans="1:14" ht="41.4">
      <c r="A6" s="165"/>
      <c r="B6" s="105"/>
      <c r="C6" s="106" t="s">
        <v>88</v>
      </c>
      <c r="D6" s="107" t="s">
        <v>77</v>
      </c>
      <c r="E6" s="108" t="s">
        <v>87</v>
      </c>
      <c r="F6" s="109">
        <v>0</v>
      </c>
      <c r="G6" s="109">
        <v>0.2</v>
      </c>
      <c r="H6" s="109">
        <v>0.35</v>
      </c>
      <c r="I6" s="109">
        <v>0.5</v>
      </c>
      <c r="J6" s="109">
        <v>0.75</v>
      </c>
      <c r="K6" s="109">
        <v>1</v>
      </c>
      <c r="L6" s="109">
        <v>1.5</v>
      </c>
      <c r="M6" s="109">
        <v>2.5</v>
      </c>
      <c r="N6" s="166" t="s">
        <v>78</v>
      </c>
    </row>
    <row r="7" spans="1:14" ht="27.6">
      <c r="A7" s="167">
        <v>1</v>
      </c>
      <c r="B7" s="110" t="s">
        <v>79</v>
      </c>
      <c r="C7" s="283">
        <f>SUM(C8:C13)</f>
        <v>115889755.2862</v>
      </c>
      <c r="D7" s="105"/>
      <c r="E7" s="286">
        <f t="shared" ref="E7:M7" si="0">SUM(E8:E13)</f>
        <v>2317795.1057239999</v>
      </c>
      <c r="F7" s="283">
        <f>SUM(F8:F13)</f>
        <v>0</v>
      </c>
      <c r="G7" s="283">
        <f t="shared" si="0"/>
        <v>0</v>
      </c>
      <c r="H7" s="283">
        <f t="shared" si="0"/>
        <v>0</v>
      </c>
      <c r="I7" s="283">
        <f t="shared" si="0"/>
        <v>0</v>
      </c>
      <c r="J7" s="283">
        <f t="shared" si="0"/>
        <v>0</v>
      </c>
      <c r="K7" s="283">
        <f t="shared" si="0"/>
        <v>2317795.1057239999</v>
      </c>
      <c r="L7" s="283">
        <f t="shared" si="0"/>
        <v>0</v>
      </c>
      <c r="M7" s="283">
        <f t="shared" si="0"/>
        <v>0</v>
      </c>
      <c r="N7" s="168">
        <f>SUM(N8:N13)</f>
        <v>2317795.1057239999</v>
      </c>
    </row>
    <row r="8" spans="1:14">
      <c r="A8" s="167">
        <v>1.1000000000000001</v>
      </c>
      <c r="B8" s="111" t="s">
        <v>80</v>
      </c>
      <c r="C8" s="284">
        <v>115889755.2862</v>
      </c>
      <c r="D8" s="112">
        <v>0.02</v>
      </c>
      <c r="E8" s="286">
        <f>C8*D8</f>
        <v>2317795.1057239999</v>
      </c>
      <c r="F8" s="284"/>
      <c r="G8" s="284"/>
      <c r="H8" s="284"/>
      <c r="I8" s="284"/>
      <c r="J8" s="284"/>
      <c r="K8" s="284">
        <v>2317795.1057239999</v>
      </c>
      <c r="L8" s="284"/>
      <c r="M8" s="284"/>
      <c r="N8" s="168">
        <f>SUMPRODUCT($F$6:$M$6,F8:M8)</f>
        <v>2317795.1057239999</v>
      </c>
    </row>
    <row r="9" spans="1:14">
      <c r="A9" s="167">
        <v>1.2</v>
      </c>
      <c r="B9" s="111" t="s">
        <v>81</v>
      </c>
      <c r="C9" s="284">
        <v>0</v>
      </c>
      <c r="D9" s="112">
        <v>0.05</v>
      </c>
      <c r="E9" s="286">
        <f>C9*D9</f>
        <v>0</v>
      </c>
      <c r="F9" s="284"/>
      <c r="G9" s="284"/>
      <c r="H9" s="284"/>
      <c r="I9" s="284"/>
      <c r="J9" s="284"/>
      <c r="K9" s="284"/>
      <c r="L9" s="284"/>
      <c r="M9" s="284"/>
      <c r="N9" s="168">
        <f t="shared" ref="N9:N12" si="1">SUMPRODUCT($F$6:$M$6,F9:M9)</f>
        <v>0</v>
      </c>
    </row>
    <row r="10" spans="1:14">
      <c r="A10" s="167">
        <v>1.3</v>
      </c>
      <c r="B10" s="111" t="s">
        <v>82</v>
      </c>
      <c r="C10" s="284">
        <v>0</v>
      </c>
      <c r="D10" s="112">
        <v>0.08</v>
      </c>
      <c r="E10" s="286">
        <f>C10*D10</f>
        <v>0</v>
      </c>
      <c r="F10" s="284"/>
      <c r="G10" s="284"/>
      <c r="H10" s="284"/>
      <c r="I10" s="284"/>
      <c r="J10" s="284"/>
      <c r="K10" s="284"/>
      <c r="L10" s="284"/>
      <c r="M10" s="284"/>
      <c r="N10" s="168">
        <f>SUMPRODUCT($F$6:$M$6,F10:M10)</f>
        <v>0</v>
      </c>
    </row>
    <row r="11" spans="1:14">
      <c r="A11" s="167">
        <v>1.4</v>
      </c>
      <c r="B11" s="111" t="s">
        <v>83</v>
      </c>
      <c r="C11" s="284">
        <v>0</v>
      </c>
      <c r="D11" s="112">
        <v>0.11</v>
      </c>
      <c r="E11" s="286">
        <f>C11*D11</f>
        <v>0</v>
      </c>
      <c r="F11" s="284"/>
      <c r="G11" s="284"/>
      <c r="H11" s="284"/>
      <c r="I11" s="284"/>
      <c r="J11" s="284"/>
      <c r="K11" s="284"/>
      <c r="L11" s="284"/>
      <c r="M11" s="284"/>
      <c r="N11" s="168">
        <f t="shared" si="1"/>
        <v>0</v>
      </c>
    </row>
    <row r="12" spans="1:14">
      <c r="A12" s="167">
        <v>1.5</v>
      </c>
      <c r="B12" s="111" t="s">
        <v>84</v>
      </c>
      <c r="C12" s="284">
        <v>0</v>
      </c>
      <c r="D12" s="112">
        <v>0.14000000000000001</v>
      </c>
      <c r="E12" s="286">
        <f>C12*D12</f>
        <v>0</v>
      </c>
      <c r="F12" s="284"/>
      <c r="G12" s="284"/>
      <c r="H12" s="284"/>
      <c r="I12" s="284"/>
      <c r="J12" s="284"/>
      <c r="K12" s="284"/>
      <c r="L12" s="284"/>
      <c r="M12" s="284"/>
      <c r="N12" s="168">
        <f t="shared" si="1"/>
        <v>0</v>
      </c>
    </row>
    <row r="13" spans="1:14">
      <c r="A13" s="167">
        <v>1.6</v>
      </c>
      <c r="B13" s="113" t="s">
        <v>85</v>
      </c>
      <c r="C13" s="284">
        <v>0</v>
      </c>
      <c r="D13" s="114"/>
      <c r="E13" s="284"/>
      <c r="F13" s="284"/>
      <c r="G13" s="284"/>
      <c r="H13" s="284"/>
      <c r="I13" s="284"/>
      <c r="J13" s="284"/>
      <c r="K13" s="284"/>
      <c r="L13" s="284"/>
      <c r="M13" s="284"/>
      <c r="N13" s="168">
        <f>SUMPRODUCT($F$6:$M$6,F13:M13)</f>
        <v>0</v>
      </c>
    </row>
    <row r="14" spans="1:14" ht="27.6">
      <c r="A14" s="167">
        <v>2</v>
      </c>
      <c r="B14" s="115" t="s">
        <v>86</v>
      </c>
      <c r="C14" s="283">
        <f>SUM(C15:C20)</f>
        <v>0</v>
      </c>
      <c r="D14" s="105"/>
      <c r="E14" s="286">
        <f t="shared" ref="E14:M14" si="2">SUM(E15:E20)</f>
        <v>0</v>
      </c>
      <c r="F14" s="284">
        <f t="shared" si="2"/>
        <v>0</v>
      </c>
      <c r="G14" s="284">
        <f t="shared" si="2"/>
        <v>0</v>
      </c>
      <c r="H14" s="284">
        <f t="shared" si="2"/>
        <v>0</v>
      </c>
      <c r="I14" s="284">
        <f t="shared" si="2"/>
        <v>0</v>
      </c>
      <c r="J14" s="284">
        <f t="shared" si="2"/>
        <v>0</v>
      </c>
      <c r="K14" s="284">
        <f t="shared" si="2"/>
        <v>0</v>
      </c>
      <c r="L14" s="284">
        <f t="shared" si="2"/>
        <v>0</v>
      </c>
      <c r="M14" s="284">
        <f t="shared" si="2"/>
        <v>0</v>
      </c>
      <c r="N14" s="168">
        <f>SUM(N15:N20)</f>
        <v>0</v>
      </c>
    </row>
    <row r="15" spans="1:14">
      <c r="A15" s="167">
        <v>2.1</v>
      </c>
      <c r="B15" s="113" t="s">
        <v>80</v>
      </c>
      <c r="C15" s="284"/>
      <c r="D15" s="112">
        <v>5.0000000000000001E-3</v>
      </c>
      <c r="E15" s="286">
        <f>C15*D15</f>
        <v>0</v>
      </c>
      <c r="F15" s="284"/>
      <c r="G15" s="284"/>
      <c r="H15" s="284"/>
      <c r="I15" s="284"/>
      <c r="J15" s="284"/>
      <c r="K15" s="284"/>
      <c r="L15" s="284"/>
      <c r="M15" s="284"/>
      <c r="N15" s="168">
        <f>SUMPRODUCT($F$6:$M$6,F15:M15)</f>
        <v>0</v>
      </c>
    </row>
    <row r="16" spans="1:14">
      <c r="A16" s="167">
        <v>2.2000000000000002</v>
      </c>
      <c r="B16" s="113" t="s">
        <v>81</v>
      </c>
      <c r="C16" s="284"/>
      <c r="D16" s="112">
        <v>0.01</v>
      </c>
      <c r="E16" s="286">
        <f>C16*D16</f>
        <v>0</v>
      </c>
      <c r="F16" s="284"/>
      <c r="G16" s="284"/>
      <c r="H16" s="284"/>
      <c r="I16" s="284"/>
      <c r="J16" s="284"/>
      <c r="K16" s="284"/>
      <c r="L16" s="284"/>
      <c r="M16" s="284"/>
      <c r="N16" s="168">
        <f t="shared" ref="N16:N20" si="3">SUMPRODUCT($F$6:$M$6,F16:M16)</f>
        <v>0</v>
      </c>
    </row>
    <row r="17" spans="1:14">
      <c r="A17" s="167">
        <v>2.2999999999999998</v>
      </c>
      <c r="B17" s="113" t="s">
        <v>82</v>
      </c>
      <c r="C17" s="284"/>
      <c r="D17" s="112">
        <v>0.02</v>
      </c>
      <c r="E17" s="286">
        <f>C17*D17</f>
        <v>0</v>
      </c>
      <c r="F17" s="284"/>
      <c r="G17" s="284"/>
      <c r="H17" s="284"/>
      <c r="I17" s="284"/>
      <c r="J17" s="284"/>
      <c r="K17" s="284"/>
      <c r="L17" s="284"/>
      <c r="M17" s="284"/>
      <c r="N17" s="168">
        <f t="shared" si="3"/>
        <v>0</v>
      </c>
    </row>
    <row r="18" spans="1:14">
      <c r="A18" s="167">
        <v>2.4</v>
      </c>
      <c r="B18" s="113" t="s">
        <v>83</v>
      </c>
      <c r="C18" s="284"/>
      <c r="D18" s="112">
        <v>0.03</v>
      </c>
      <c r="E18" s="286">
        <f>C18*D18</f>
        <v>0</v>
      </c>
      <c r="F18" s="284"/>
      <c r="G18" s="284"/>
      <c r="H18" s="284"/>
      <c r="I18" s="284"/>
      <c r="J18" s="284"/>
      <c r="K18" s="284"/>
      <c r="L18" s="284"/>
      <c r="M18" s="284"/>
      <c r="N18" s="168">
        <f t="shared" si="3"/>
        <v>0</v>
      </c>
    </row>
    <row r="19" spans="1:14">
      <c r="A19" s="167">
        <v>2.5</v>
      </c>
      <c r="B19" s="113" t="s">
        <v>84</v>
      </c>
      <c r="C19" s="284"/>
      <c r="D19" s="112">
        <v>0.04</v>
      </c>
      <c r="E19" s="286">
        <f>C19*D19</f>
        <v>0</v>
      </c>
      <c r="F19" s="284"/>
      <c r="G19" s="284"/>
      <c r="H19" s="284"/>
      <c r="I19" s="284"/>
      <c r="J19" s="284"/>
      <c r="K19" s="284"/>
      <c r="L19" s="284"/>
      <c r="M19" s="284"/>
      <c r="N19" s="168">
        <f t="shared" si="3"/>
        <v>0</v>
      </c>
    </row>
    <row r="20" spans="1:14">
      <c r="A20" s="167">
        <v>2.6</v>
      </c>
      <c r="B20" s="113" t="s">
        <v>85</v>
      </c>
      <c r="C20" s="284"/>
      <c r="D20" s="114"/>
      <c r="E20" s="287"/>
      <c r="F20" s="284"/>
      <c r="G20" s="284"/>
      <c r="H20" s="284"/>
      <c r="I20" s="284"/>
      <c r="J20" s="284"/>
      <c r="K20" s="284"/>
      <c r="L20" s="284"/>
      <c r="M20" s="284"/>
      <c r="N20" s="168">
        <f t="shared" si="3"/>
        <v>0</v>
      </c>
    </row>
    <row r="21" spans="1:14" ht="14.4" thickBot="1">
      <c r="A21" s="169">
        <v>3</v>
      </c>
      <c r="B21" s="170" t="s">
        <v>69</v>
      </c>
      <c r="C21" s="285">
        <f>C14+C7</f>
        <v>115889755.2862</v>
      </c>
      <c r="D21" s="171"/>
      <c r="E21" s="288">
        <f>E14+E7</f>
        <v>2317795.1057239999</v>
      </c>
      <c r="F21" s="289">
        <f>F7+F14</f>
        <v>0</v>
      </c>
      <c r="G21" s="289">
        <f t="shared" ref="G21:L21" si="4">G7+G14</f>
        <v>0</v>
      </c>
      <c r="H21" s="289">
        <f t="shared" si="4"/>
        <v>0</v>
      </c>
      <c r="I21" s="289">
        <f t="shared" si="4"/>
        <v>0</v>
      </c>
      <c r="J21" s="289">
        <f t="shared" si="4"/>
        <v>0</v>
      </c>
      <c r="K21" s="289">
        <f t="shared" si="4"/>
        <v>2317795.1057239999</v>
      </c>
      <c r="L21" s="289">
        <f t="shared" si="4"/>
        <v>0</v>
      </c>
      <c r="M21" s="289">
        <f>M7+M14</f>
        <v>0</v>
      </c>
      <c r="N21" s="172">
        <f>N14+N7</f>
        <v>2317795.1057239999</v>
      </c>
    </row>
    <row r="22" spans="1:14">
      <c r="E22" s="290"/>
      <c r="F22" s="290"/>
      <c r="G22" s="290"/>
      <c r="H22" s="290"/>
      <c r="I22" s="290"/>
      <c r="J22" s="290"/>
      <c r="K22" s="290"/>
      <c r="L22" s="290"/>
      <c r="M22" s="29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abSelected="1" topLeftCell="A13" zoomScale="70" zoomScaleNormal="70" workbookViewId="0">
      <selection activeCell="C38" sqref="C38"/>
    </sheetView>
  </sheetViews>
  <sheetFormatPr defaultRowHeight="14.4"/>
  <cols>
    <col min="1" max="1" width="11.44140625" customWidth="1"/>
    <col min="2" max="2" width="76.88671875" style="4" customWidth="1"/>
    <col min="3" max="3" width="22.88671875" customWidth="1"/>
  </cols>
  <sheetData>
    <row r="1" spans="1:3">
      <c r="A1" s="329" t="s">
        <v>189</v>
      </c>
      <c r="B1" t="str">
        <f>Info!C2</f>
        <v>სს " პაშა ბანკი საქართველო"</v>
      </c>
    </row>
    <row r="2" spans="1:3">
      <c r="A2" s="329" t="s">
        <v>190</v>
      </c>
      <c r="B2" s="452">
        <f>'1. key ratios'!B2</f>
        <v>44286</v>
      </c>
    </row>
    <row r="3" spans="1:3">
      <c r="A3" s="329"/>
      <c r="B3"/>
    </row>
    <row r="4" spans="1:3">
      <c r="A4" s="329" t="s">
        <v>471</v>
      </c>
      <c r="B4" t="s">
        <v>430</v>
      </c>
    </row>
    <row r="5" spans="1:3">
      <c r="A5" s="380"/>
      <c r="B5" s="380" t="s">
        <v>431</v>
      </c>
      <c r="C5" s="392"/>
    </row>
    <row r="6" spans="1:3">
      <c r="A6" s="381">
        <v>1</v>
      </c>
      <c r="B6" s="393" t="s">
        <v>483</v>
      </c>
      <c r="C6" s="394">
        <v>478612638.62199998</v>
      </c>
    </row>
    <row r="7" spans="1:3">
      <c r="A7" s="381">
        <v>2</v>
      </c>
      <c r="B7" s="393" t="s">
        <v>432</v>
      </c>
      <c r="C7" s="394">
        <v>-4685080.34</v>
      </c>
    </row>
    <row r="8" spans="1:3">
      <c r="A8" s="382">
        <v>3</v>
      </c>
      <c r="B8" s="395" t="s">
        <v>433</v>
      </c>
      <c r="C8" s="396">
        <f>C6+C7</f>
        <v>473927558.28200001</v>
      </c>
    </row>
    <row r="9" spans="1:3">
      <c r="A9" s="383"/>
      <c r="B9" s="383" t="s">
        <v>434</v>
      </c>
      <c r="C9" s="397"/>
    </row>
    <row r="10" spans="1:3">
      <c r="A10" s="384">
        <v>4</v>
      </c>
      <c r="B10" s="398" t="s">
        <v>435</v>
      </c>
      <c r="C10" s="394"/>
    </row>
    <row r="11" spans="1:3">
      <c r="A11" s="384">
        <v>5</v>
      </c>
      <c r="B11" s="399" t="s">
        <v>436</v>
      </c>
      <c r="C11" s="394"/>
    </row>
    <row r="12" spans="1:3">
      <c r="A12" s="384" t="s">
        <v>437</v>
      </c>
      <c r="B12" s="393" t="s">
        <v>438</v>
      </c>
      <c r="C12" s="396">
        <f>'15. CCR'!E21</f>
        <v>2317795.1057239999</v>
      </c>
    </row>
    <row r="13" spans="1:3">
      <c r="A13" s="385">
        <v>6</v>
      </c>
      <c r="B13" s="400" t="s">
        <v>439</v>
      </c>
      <c r="C13" s="394"/>
    </row>
    <row r="14" spans="1:3">
      <c r="A14" s="385">
        <v>7</v>
      </c>
      <c r="B14" s="401" t="s">
        <v>440</v>
      </c>
      <c r="C14" s="394"/>
    </row>
    <row r="15" spans="1:3">
      <c r="A15" s="386">
        <v>8</v>
      </c>
      <c r="B15" s="393" t="s">
        <v>441</v>
      </c>
      <c r="C15" s="394"/>
    </row>
    <row r="16" spans="1:3" ht="22.8">
      <c r="A16" s="385">
        <v>9</v>
      </c>
      <c r="B16" s="401" t="s">
        <v>442</v>
      </c>
      <c r="C16" s="394"/>
    </row>
    <row r="17" spans="1:3">
      <c r="A17" s="385">
        <v>10</v>
      </c>
      <c r="B17" s="401" t="s">
        <v>443</v>
      </c>
      <c r="C17" s="394"/>
    </row>
    <row r="18" spans="1:3">
      <c r="A18" s="387">
        <v>11</v>
      </c>
      <c r="B18" s="402" t="s">
        <v>444</v>
      </c>
      <c r="C18" s="396">
        <f>SUM(C10:C17)</f>
        <v>2317795.1057239999</v>
      </c>
    </row>
    <row r="19" spans="1:3">
      <c r="A19" s="383"/>
      <c r="B19" s="383" t="s">
        <v>445</v>
      </c>
      <c r="C19" s="403"/>
    </row>
    <row r="20" spans="1:3">
      <c r="A20" s="385">
        <v>12</v>
      </c>
      <c r="B20" s="398" t="s">
        <v>446</v>
      </c>
      <c r="C20" s="394"/>
    </row>
    <row r="21" spans="1:3">
      <c r="A21" s="385">
        <v>13</v>
      </c>
      <c r="B21" s="398" t="s">
        <v>447</v>
      </c>
      <c r="C21" s="394"/>
    </row>
    <row r="22" spans="1:3">
      <c r="A22" s="385">
        <v>14</v>
      </c>
      <c r="B22" s="398" t="s">
        <v>448</v>
      </c>
      <c r="C22" s="394"/>
    </row>
    <row r="23" spans="1:3" ht="22.8">
      <c r="A23" s="385" t="s">
        <v>449</v>
      </c>
      <c r="B23" s="398" t="s">
        <v>450</v>
      </c>
      <c r="C23" s="394"/>
    </row>
    <row r="24" spans="1:3">
      <c r="A24" s="385">
        <v>15</v>
      </c>
      <c r="B24" s="398" t="s">
        <v>451</v>
      </c>
      <c r="C24" s="394"/>
    </row>
    <row r="25" spans="1:3">
      <c r="A25" s="385" t="s">
        <v>452</v>
      </c>
      <c r="B25" s="393" t="s">
        <v>453</v>
      </c>
      <c r="C25" s="394"/>
    </row>
    <row r="26" spans="1:3">
      <c r="A26" s="387">
        <v>16</v>
      </c>
      <c r="B26" s="402" t="s">
        <v>454</v>
      </c>
      <c r="C26" s="396">
        <f>SUM(C20:C25)</f>
        <v>0</v>
      </c>
    </row>
    <row r="27" spans="1:3">
      <c r="A27" s="383"/>
      <c r="B27" s="383" t="s">
        <v>455</v>
      </c>
      <c r="C27" s="397"/>
    </row>
    <row r="28" spans="1:3">
      <c r="A28" s="384">
        <v>17</v>
      </c>
      <c r="B28" s="393" t="s">
        <v>456</v>
      </c>
      <c r="C28" s="394">
        <v>61267885.765800007</v>
      </c>
    </row>
    <row r="29" spans="1:3">
      <c r="A29" s="384">
        <v>18</v>
      </c>
      <c r="B29" s="393" t="s">
        <v>457</v>
      </c>
      <c r="C29" s="394">
        <v>-39095180.661200009</v>
      </c>
    </row>
    <row r="30" spans="1:3">
      <c r="A30" s="387">
        <v>19</v>
      </c>
      <c r="B30" s="402" t="s">
        <v>458</v>
      </c>
      <c r="C30" s="396">
        <f>C28+C29</f>
        <v>22172705.104599997</v>
      </c>
    </row>
    <row r="31" spans="1:3">
      <c r="A31" s="388"/>
      <c r="B31" s="383" t="s">
        <v>459</v>
      </c>
      <c r="C31" s="397"/>
    </row>
    <row r="32" spans="1:3">
      <c r="A32" s="384" t="s">
        <v>460</v>
      </c>
      <c r="B32" s="398" t="s">
        <v>461</v>
      </c>
      <c r="C32" s="404"/>
    </row>
    <row r="33" spans="1:3">
      <c r="A33" s="384" t="s">
        <v>462</v>
      </c>
      <c r="B33" s="399" t="s">
        <v>463</v>
      </c>
      <c r="C33" s="404"/>
    </row>
    <row r="34" spans="1:3">
      <c r="A34" s="383"/>
      <c r="B34" s="383" t="s">
        <v>464</v>
      </c>
      <c r="C34" s="397"/>
    </row>
    <row r="35" spans="1:3">
      <c r="A35" s="387">
        <v>20</v>
      </c>
      <c r="B35" s="402" t="s">
        <v>90</v>
      </c>
      <c r="C35" s="396">
        <f>'1. key ratios'!C9</f>
        <v>70050248.719999999</v>
      </c>
    </row>
    <row r="36" spans="1:3">
      <c r="A36" s="387">
        <v>21</v>
      </c>
      <c r="B36" s="402" t="s">
        <v>465</v>
      </c>
      <c r="C36" s="396">
        <f>C8+C18+C26+C30</f>
        <v>498418058.49232399</v>
      </c>
    </row>
    <row r="37" spans="1:3">
      <c r="A37" s="389"/>
      <c r="B37" s="389" t="s">
        <v>430</v>
      </c>
      <c r="C37" s="397"/>
    </row>
    <row r="38" spans="1:3">
      <c r="A38" s="387">
        <v>22</v>
      </c>
      <c r="B38" s="402" t="s">
        <v>430</v>
      </c>
      <c r="C38" s="500">
        <f>IFERROR(C35/C36,0)</f>
        <v>0.14054516590329125</v>
      </c>
    </row>
    <row r="39" spans="1:3">
      <c r="A39" s="389"/>
      <c r="B39" s="389" t="s">
        <v>466</v>
      </c>
      <c r="C39" s="397"/>
    </row>
    <row r="40" spans="1:3">
      <c r="A40" s="390" t="s">
        <v>467</v>
      </c>
      <c r="B40" s="398" t="s">
        <v>468</v>
      </c>
      <c r="C40" s="404"/>
    </row>
    <row r="41" spans="1:3">
      <c r="A41" s="391" t="s">
        <v>469</v>
      </c>
      <c r="B41" s="399" t="s">
        <v>470</v>
      </c>
      <c r="C41" s="404"/>
    </row>
    <row r="43" spans="1:3">
      <c r="B43" s="413" t="s">
        <v>484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H51"/>
  <sheetViews>
    <sheetView zoomScale="70" zoomScaleNormal="70" workbookViewId="0">
      <pane xSplit="1" ySplit="5" topLeftCell="B18" activePane="bottomRight" state="frozen"/>
      <selection pane="topRight" activeCell="B1" sqref="B1"/>
      <selection pane="bottomLeft" activeCell="A6" sqref="A6"/>
      <selection pane="bottomRight" activeCell="C8" sqref="C8:G48"/>
    </sheetView>
  </sheetViews>
  <sheetFormatPr defaultRowHeight="14.4"/>
  <cols>
    <col min="1" max="1" width="9.5546875" style="19" bestFit="1" customWidth="1"/>
    <col min="2" max="2" width="67.33203125" style="16" customWidth="1"/>
    <col min="3" max="3" width="12.6640625" style="16" customWidth="1"/>
    <col min="4" max="7" width="12.6640625" style="2" customWidth="1"/>
    <col min="8" max="13" width="6.6640625" customWidth="1"/>
  </cols>
  <sheetData>
    <row r="1" spans="1:8">
      <c r="A1" s="17" t="s">
        <v>189</v>
      </c>
      <c r="B1" s="412" t="str">
        <f>Info!C2</f>
        <v>სს " პაშა ბანკი საქართველო"</v>
      </c>
    </row>
    <row r="2" spans="1:8">
      <c r="A2" s="17" t="s">
        <v>190</v>
      </c>
      <c r="B2" s="434">
        <v>44286</v>
      </c>
      <c r="C2" s="29"/>
      <c r="D2" s="18"/>
      <c r="E2" s="18"/>
      <c r="F2" s="18"/>
      <c r="G2" s="18"/>
      <c r="H2" s="1"/>
    </row>
    <row r="3" spans="1:8">
      <c r="A3" s="17"/>
      <c r="C3" s="29"/>
      <c r="D3" s="18"/>
      <c r="E3" s="18"/>
      <c r="F3" s="18"/>
      <c r="G3" s="18"/>
      <c r="H3" s="1"/>
    </row>
    <row r="4" spans="1:8" ht="15" thickBot="1">
      <c r="A4" s="70" t="s">
        <v>329</v>
      </c>
      <c r="B4" s="201" t="s">
        <v>224</v>
      </c>
      <c r="C4" s="202"/>
      <c r="D4" s="203"/>
      <c r="E4" s="203"/>
      <c r="F4" s="203"/>
      <c r="G4" s="203"/>
      <c r="H4" s="1"/>
    </row>
    <row r="5" spans="1:8">
      <c r="A5" s="306" t="s">
        <v>27</v>
      </c>
      <c r="B5" s="307"/>
      <c r="C5" s="435" t="str">
        <f>INT((MONTH($B$2))/3)&amp;"Q"&amp;"-"&amp;YEAR($B$2)</f>
        <v>1Q-2021</v>
      </c>
      <c r="D5" s="435" t="str">
        <f>IF(INT(MONTH($B$2))=3, "4"&amp;"Q"&amp;"-"&amp;YEAR($B$2)-1, IF(INT(MONTH($B$2))=6, "1"&amp;"Q"&amp;"-"&amp;YEAR($B$2), IF(INT(MONTH($B$2))=9, "2"&amp;"Q"&amp;"-"&amp;YEAR($B$2),IF(INT(MONTH($B$2))=12, "3"&amp;"Q"&amp;"-"&amp;YEAR($B$2), 0))))</f>
        <v>4Q-2020</v>
      </c>
      <c r="E5" s="435" t="str">
        <f>IF(INT(MONTH($B$2))=3, "3"&amp;"Q"&amp;"-"&amp;YEAR($B$2)-1, IF(INT(MONTH($B$2))=6, "4"&amp;"Q"&amp;"-"&amp;YEAR($B$2)-1, IF(INT(MONTH($B$2))=9, "1"&amp;"Q"&amp;"-"&amp;YEAR($B$2),IF(INT(MONTH($B$2))=12, "2"&amp;"Q"&amp;"-"&amp;YEAR($B$2), 0))))</f>
        <v>3Q-2020</v>
      </c>
      <c r="F5" s="435" t="str">
        <f>IF(INT(MONTH($B$2))=3, "2"&amp;"Q"&amp;"-"&amp;YEAR($B$2)-1, IF(INT(MONTH($B$2))=6, "3"&amp;"Q"&amp;"-"&amp;YEAR($B$2)-1, IF(INT(MONTH($B$2))=9, "4"&amp;"Q"&amp;"-"&amp;YEAR($B$2)-1,IF(INT(MONTH($B$2))=12, "1"&amp;"Q"&amp;"-"&amp;YEAR($B$2), 0))))</f>
        <v>2Q-2020</v>
      </c>
      <c r="G5" s="436" t="str">
        <f>IF(INT(MONTH($B$2))=3, "1"&amp;"Q"&amp;"-"&amp;YEAR($B$2)-1, IF(INT(MONTH($B$2))=6, "2"&amp;"Q"&amp;"-"&amp;YEAR($B$2)-1, IF(INT(MONTH($B$2))=9, "3"&amp;"Q"&amp;"-"&amp;YEAR($B$2)-1,IF(INT(MONTH($B$2))=12, "4"&amp;"Q"&amp;"-"&amp;YEAR($B$2)-1, 0))))</f>
        <v>1Q-2020</v>
      </c>
    </row>
    <row r="6" spans="1:8">
      <c r="A6" s="437"/>
      <c r="B6" s="438" t="s">
        <v>187</v>
      </c>
      <c r="C6" s="308"/>
      <c r="D6" s="308"/>
      <c r="E6" s="308"/>
      <c r="F6" s="308"/>
      <c r="G6" s="309"/>
    </row>
    <row r="7" spans="1:8">
      <c r="A7" s="437"/>
      <c r="B7" s="439" t="s">
        <v>191</v>
      </c>
      <c r="C7" s="308"/>
      <c r="D7" s="308"/>
      <c r="E7" s="308"/>
      <c r="F7" s="308"/>
      <c r="G7" s="309"/>
    </row>
    <row r="8" spans="1:8">
      <c r="A8" s="417">
        <v>1</v>
      </c>
      <c r="B8" s="418" t="s">
        <v>24</v>
      </c>
      <c r="C8" s="440">
        <v>70050248.719999999</v>
      </c>
      <c r="D8" s="441">
        <v>71776387.769999996</v>
      </c>
      <c r="E8" s="441">
        <v>74981971.310000002</v>
      </c>
      <c r="F8" s="441">
        <v>77845531.489999995</v>
      </c>
      <c r="G8" s="442">
        <v>82217108.230000004</v>
      </c>
    </row>
    <row r="9" spans="1:8">
      <c r="A9" s="417">
        <v>2</v>
      </c>
      <c r="B9" s="418" t="s">
        <v>90</v>
      </c>
      <c r="C9" s="440">
        <v>70050248.719999999</v>
      </c>
      <c r="D9" s="441">
        <v>71776387.769999996</v>
      </c>
      <c r="E9" s="441">
        <v>74981971.310000002</v>
      </c>
      <c r="F9" s="441">
        <v>77845531.489999995</v>
      </c>
      <c r="G9" s="442">
        <v>82217108.230000004</v>
      </c>
    </row>
    <row r="10" spans="1:8">
      <c r="A10" s="417">
        <v>3</v>
      </c>
      <c r="B10" s="418" t="s">
        <v>89</v>
      </c>
      <c r="C10" s="440">
        <v>107992024.3404</v>
      </c>
      <c r="D10" s="441">
        <v>110184247.3864</v>
      </c>
      <c r="E10" s="441">
        <v>113511209.59299999</v>
      </c>
      <c r="F10" s="441">
        <v>114338419.55769999</v>
      </c>
      <c r="G10" s="442">
        <v>121247283.59550001</v>
      </c>
    </row>
    <row r="11" spans="1:8">
      <c r="A11" s="417">
        <v>4</v>
      </c>
      <c r="B11" s="418" t="s">
        <v>489</v>
      </c>
      <c r="C11" s="440">
        <v>33015425.859989595</v>
      </c>
      <c r="D11" s="441">
        <v>29749757.063438006</v>
      </c>
      <c r="E11" s="441">
        <v>28768537.796632674</v>
      </c>
      <c r="F11" s="441">
        <v>29231113.659349401</v>
      </c>
      <c r="G11" s="442">
        <v>30216496.116928011</v>
      </c>
    </row>
    <row r="12" spans="1:8">
      <c r="A12" s="417">
        <v>5</v>
      </c>
      <c r="B12" s="418" t="s">
        <v>490</v>
      </c>
      <c r="C12" s="440">
        <v>44035897.076855518</v>
      </c>
      <c r="D12" s="441">
        <v>39681870.429069415</v>
      </c>
      <c r="E12" s="441">
        <v>38373163.820588268</v>
      </c>
      <c r="F12" s="441">
        <v>38987689.656258024</v>
      </c>
      <c r="G12" s="442">
        <v>40301265.15390484</v>
      </c>
    </row>
    <row r="13" spans="1:8">
      <c r="A13" s="417">
        <v>6</v>
      </c>
      <c r="B13" s="418" t="s">
        <v>491</v>
      </c>
      <c r="C13" s="440">
        <v>70845212.931051716</v>
      </c>
      <c r="D13" s="441">
        <v>72977891.601066157</v>
      </c>
      <c r="E13" s="441">
        <v>70844628.464073747</v>
      </c>
      <c r="F13" s="441">
        <v>72854978.283902109</v>
      </c>
      <c r="G13" s="442">
        <v>75239743.01169233</v>
      </c>
    </row>
    <row r="14" spans="1:8" ht="27.6">
      <c r="A14" s="437"/>
      <c r="B14" s="438" t="s">
        <v>493</v>
      </c>
      <c r="C14" s="308"/>
      <c r="D14" s="308"/>
      <c r="E14" s="308"/>
      <c r="F14" s="308"/>
      <c r="G14" s="309"/>
    </row>
    <row r="15" spans="1:8" ht="15" customHeight="1">
      <c r="A15" s="417">
        <v>7</v>
      </c>
      <c r="B15" s="501" t="s">
        <v>492</v>
      </c>
      <c r="C15" s="443">
        <v>503151401.18387604</v>
      </c>
      <c r="D15" s="441">
        <v>511914210.65998864</v>
      </c>
      <c r="E15" s="441">
        <v>493420977.04311895</v>
      </c>
      <c r="F15" s="441">
        <v>506656949.40557003</v>
      </c>
      <c r="G15" s="442">
        <v>526675270.03255808</v>
      </c>
    </row>
    <row r="16" spans="1:8">
      <c r="A16" s="437"/>
      <c r="B16" s="438" t="s">
        <v>497</v>
      </c>
      <c r="C16" s="308"/>
      <c r="D16" s="308"/>
      <c r="E16" s="308"/>
      <c r="F16" s="308"/>
      <c r="G16" s="309"/>
    </row>
    <row r="17" spans="1:7" s="3" customFormat="1">
      <c r="A17" s="417"/>
      <c r="B17" s="439" t="s">
        <v>478</v>
      </c>
      <c r="C17" s="308"/>
      <c r="D17" s="308"/>
      <c r="E17" s="308"/>
      <c r="F17" s="308"/>
      <c r="G17" s="309"/>
    </row>
    <row r="18" spans="1:7">
      <c r="A18" s="416">
        <v>8</v>
      </c>
      <c r="B18" s="444" t="s">
        <v>487</v>
      </c>
      <c r="C18" s="453">
        <v>0.13922300237101043</v>
      </c>
      <c r="D18" s="454">
        <v>0.14021175086634508</v>
      </c>
      <c r="E18" s="454">
        <v>0.1519634851346166</v>
      </c>
      <c r="F18" s="454">
        <v>0.15364544309780309</v>
      </c>
      <c r="G18" s="455">
        <v>0.15610588327968675</v>
      </c>
    </row>
    <row r="19" spans="1:7" ht="15" customHeight="1">
      <c r="A19" s="416">
        <v>9</v>
      </c>
      <c r="B19" s="444" t="s">
        <v>486</v>
      </c>
      <c r="C19" s="453">
        <v>0.13922300237101043</v>
      </c>
      <c r="D19" s="454">
        <v>0.14021175086634508</v>
      </c>
      <c r="E19" s="454">
        <v>0.1519634851346166</v>
      </c>
      <c r="F19" s="454">
        <v>0.15364544309780309</v>
      </c>
      <c r="G19" s="455">
        <v>0.15610588327968675</v>
      </c>
    </row>
    <row r="20" spans="1:7">
      <c r="A20" s="416">
        <v>10</v>
      </c>
      <c r="B20" s="444" t="s">
        <v>488</v>
      </c>
      <c r="C20" s="453">
        <v>0.21463127020277231</v>
      </c>
      <c r="D20" s="454">
        <v>0.21523967315606315</v>
      </c>
      <c r="E20" s="454">
        <v>0.23004942001701825</v>
      </c>
      <c r="F20" s="454">
        <v>0.22567226146181626</v>
      </c>
      <c r="G20" s="455">
        <v>0.23021260061822293</v>
      </c>
    </row>
    <row r="21" spans="1:7">
      <c r="A21" s="416">
        <v>11</v>
      </c>
      <c r="B21" s="418" t="s">
        <v>489</v>
      </c>
      <c r="C21" s="453">
        <v>6.5617278978666996E-2</v>
      </c>
      <c r="D21" s="454">
        <v>5.8114731813063134E-2</v>
      </c>
      <c r="E21" s="454">
        <v>5.8304245532952735E-2</v>
      </c>
      <c r="F21" s="454">
        <v>5.7694093989514694E-2</v>
      </c>
      <c r="G21" s="455">
        <v>5.7372156689757904E-2</v>
      </c>
    </row>
    <row r="22" spans="1:7">
      <c r="A22" s="416">
        <v>12</v>
      </c>
      <c r="B22" s="418" t="s">
        <v>490</v>
      </c>
      <c r="C22" s="453">
        <v>8.7520171807615926E-2</v>
      </c>
      <c r="D22" s="454">
        <v>7.751664166226932E-2</v>
      </c>
      <c r="E22" s="454">
        <v>7.7769623923454073E-2</v>
      </c>
      <c r="F22" s="454">
        <v>7.6950863305296477E-2</v>
      </c>
      <c r="G22" s="455">
        <v>7.6520139537620796E-2</v>
      </c>
    </row>
    <row r="23" spans="1:7">
      <c r="A23" s="416">
        <v>13</v>
      </c>
      <c r="B23" s="418" t="s">
        <v>491</v>
      </c>
      <c r="C23" s="453">
        <v>0.14080297255330793</v>
      </c>
      <c r="D23" s="454">
        <v>0.1425588313086088</v>
      </c>
      <c r="E23" s="454">
        <v>0.14357846901567739</v>
      </c>
      <c r="F23" s="454">
        <v>0.14379547812305465</v>
      </c>
      <c r="G23" s="455">
        <v>0.14285793788465198</v>
      </c>
    </row>
    <row r="24" spans="1:7">
      <c r="A24" s="437"/>
      <c r="B24" s="438" t="s">
        <v>7</v>
      </c>
      <c r="C24" s="308"/>
      <c r="D24" s="308"/>
      <c r="E24" s="308"/>
      <c r="F24" s="308"/>
      <c r="G24" s="309"/>
    </row>
    <row r="25" spans="1:7" ht="15" customHeight="1">
      <c r="A25" s="445">
        <v>14</v>
      </c>
      <c r="B25" s="446" t="s">
        <v>8</v>
      </c>
      <c r="C25" s="463">
        <v>6.6799999999999998E-2</v>
      </c>
      <c r="D25" s="464">
        <v>6.6000000000000003E-2</v>
      </c>
      <c r="E25" s="464">
        <v>6.7100000000000007E-2</v>
      </c>
      <c r="F25" s="464">
        <v>6.6199999999999995E-2</v>
      </c>
      <c r="G25" s="465">
        <v>6.8500000000000005E-2</v>
      </c>
    </row>
    <row r="26" spans="1:7">
      <c r="A26" s="445">
        <v>15</v>
      </c>
      <c r="B26" s="446" t="s">
        <v>9</v>
      </c>
      <c r="C26" s="463">
        <v>2.9700000000000001E-2</v>
      </c>
      <c r="D26" s="464">
        <v>3.1399999999999997E-2</v>
      </c>
      <c r="E26" s="464">
        <v>3.2000000000000001E-2</v>
      </c>
      <c r="F26" s="464">
        <v>3.2199999999999999E-2</v>
      </c>
      <c r="G26" s="465">
        <v>3.1800000000000002E-2</v>
      </c>
    </row>
    <row r="27" spans="1:7">
      <c r="A27" s="445">
        <v>16</v>
      </c>
      <c r="B27" s="446" t="s">
        <v>10</v>
      </c>
      <c r="C27" s="463">
        <v>2.1100000000000001E-2</v>
      </c>
      <c r="D27" s="464">
        <v>-4.82E-2</v>
      </c>
      <c r="E27" s="464">
        <v>-3.9199999999999999E-2</v>
      </c>
      <c r="F27" s="464">
        <v>-3.2899999999999999E-2</v>
      </c>
      <c r="G27" s="465">
        <v>-3.6900000000000002E-2</v>
      </c>
    </row>
    <row r="28" spans="1:7">
      <c r="A28" s="445">
        <v>17</v>
      </c>
      <c r="B28" s="446" t="s">
        <v>225</v>
      </c>
      <c r="C28" s="463">
        <v>3.7100000000000001E-2</v>
      </c>
      <c r="D28" s="464">
        <v>3.4599999999999999E-2</v>
      </c>
      <c r="E28" s="464">
        <v>3.5000000000000003E-2</v>
      </c>
      <c r="F28" s="464">
        <v>3.4000000000000002E-2</v>
      </c>
      <c r="G28" s="465">
        <v>3.6700000000000003E-2</v>
      </c>
    </row>
    <row r="29" spans="1:7">
      <c r="A29" s="445">
        <v>18</v>
      </c>
      <c r="B29" s="446" t="s">
        <v>11</v>
      </c>
      <c r="C29" s="463">
        <v>-1.09E-2</v>
      </c>
      <c r="D29" s="464">
        <v>-4.8300000000000003E-2</v>
      </c>
      <c r="E29" s="464">
        <v>-5.4899999999999997E-2</v>
      </c>
      <c r="F29" s="464">
        <v>-6.9000000000000006E-2</v>
      </c>
      <c r="G29" s="465">
        <v>-0.10199999999999999</v>
      </c>
    </row>
    <row r="30" spans="1:7">
      <c r="A30" s="445">
        <v>19</v>
      </c>
      <c r="B30" s="446" t="s">
        <v>12</v>
      </c>
      <c r="C30" s="463">
        <v>-6.8099999999999994E-2</v>
      </c>
      <c r="D30" s="464">
        <v>-0.27210000000000001</v>
      </c>
      <c r="E30" s="464">
        <v>-0.30109999999999998</v>
      </c>
      <c r="F30" s="464">
        <v>-0.36820000000000003</v>
      </c>
      <c r="G30" s="465">
        <v>-0.5171</v>
      </c>
    </row>
    <row r="31" spans="1:7">
      <c r="A31" s="437"/>
      <c r="B31" s="438" t="s">
        <v>13</v>
      </c>
      <c r="C31" s="466"/>
      <c r="D31" s="466"/>
      <c r="E31" s="466"/>
      <c r="F31" s="466"/>
      <c r="G31" s="467"/>
    </row>
    <row r="32" spans="1:7">
      <c r="A32" s="445">
        <v>20</v>
      </c>
      <c r="B32" s="446" t="s">
        <v>14</v>
      </c>
      <c r="C32" s="463">
        <v>7.51E-2</v>
      </c>
      <c r="D32" s="464">
        <v>7.3899999999999993E-2</v>
      </c>
      <c r="E32" s="464">
        <v>8.0600000000000005E-2</v>
      </c>
      <c r="F32" s="464">
        <v>1.8725921245601372E-2</v>
      </c>
      <c r="G32" s="465">
        <v>3.2000000000000002E-3</v>
      </c>
    </row>
    <row r="33" spans="1:7" ht="15" customHeight="1">
      <c r="A33" s="445">
        <v>21</v>
      </c>
      <c r="B33" s="446" t="s">
        <v>15</v>
      </c>
      <c r="C33" s="463">
        <v>6.2600000000000003E-2</v>
      </c>
      <c r="D33" s="464">
        <v>6.0999999999999999E-2</v>
      </c>
      <c r="E33" s="464">
        <v>6.1600000000000002E-2</v>
      </c>
      <c r="F33" s="464">
        <v>6.2899999999999998E-2</v>
      </c>
      <c r="G33" s="465">
        <v>5.6000000000000001E-2</v>
      </c>
    </row>
    <row r="34" spans="1:7">
      <c r="A34" s="445">
        <v>22</v>
      </c>
      <c r="B34" s="446" t="s">
        <v>16</v>
      </c>
      <c r="C34" s="463">
        <v>0.71819999999999995</v>
      </c>
      <c r="D34" s="464">
        <v>0.71360000000000001</v>
      </c>
      <c r="E34" s="464">
        <v>0.74270000000000003</v>
      </c>
      <c r="F34" s="464">
        <v>0.69389999999999996</v>
      </c>
      <c r="G34" s="465">
        <v>0.68600000000000005</v>
      </c>
    </row>
    <row r="35" spans="1:7" ht="15" customHeight="1">
      <c r="A35" s="445">
        <v>23</v>
      </c>
      <c r="B35" s="446" t="s">
        <v>17</v>
      </c>
      <c r="C35" s="463">
        <v>0.69389999999999996</v>
      </c>
      <c r="D35" s="464">
        <v>0.67710000000000004</v>
      </c>
      <c r="E35" s="464">
        <v>0.69179999999999997</v>
      </c>
      <c r="F35" s="464">
        <v>0.64559999999999995</v>
      </c>
      <c r="G35" s="465">
        <v>0.65610000000000002</v>
      </c>
    </row>
    <row r="36" spans="1:7">
      <c r="A36" s="445">
        <v>24</v>
      </c>
      <c r="B36" s="446" t="s">
        <v>18</v>
      </c>
      <c r="C36" s="463">
        <v>-1.6199999999999999E-2</v>
      </c>
      <c r="D36" s="464">
        <v>9.8699999999999996E-2</v>
      </c>
      <c r="E36" s="464">
        <v>4.7899999999999998E-2</v>
      </c>
      <c r="F36" s="464">
        <v>7.4999999999999997E-3</v>
      </c>
      <c r="G36" s="465">
        <v>5.3E-3</v>
      </c>
    </row>
    <row r="37" spans="1:7" ht="15" customHeight="1">
      <c r="A37" s="437"/>
      <c r="B37" s="438" t="s">
        <v>19</v>
      </c>
      <c r="C37" s="466"/>
      <c r="D37" s="466"/>
      <c r="E37" s="466"/>
      <c r="F37" s="466"/>
      <c r="G37" s="467"/>
    </row>
    <row r="38" spans="1:7" ht="15" customHeight="1">
      <c r="A38" s="445">
        <v>25</v>
      </c>
      <c r="B38" s="446" t="s">
        <v>20</v>
      </c>
      <c r="C38" s="463">
        <v>0.12230000000000001</v>
      </c>
      <c r="D38" s="463">
        <v>0.10489999999999999</v>
      </c>
      <c r="E38" s="463">
        <v>0.1104</v>
      </c>
      <c r="F38" s="463">
        <v>0.12770000000000001</v>
      </c>
      <c r="G38" s="468">
        <v>0.14849999999999999</v>
      </c>
    </row>
    <row r="39" spans="1:7" ht="15" customHeight="1">
      <c r="A39" s="445">
        <v>26</v>
      </c>
      <c r="B39" s="446" t="s">
        <v>21</v>
      </c>
      <c r="C39" s="463">
        <v>0.83220000000000005</v>
      </c>
      <c r="D39" s="463">
        <v>0.83140000000000003</v>
      </c>
      <c r="E39" s="463">
        <v>0.78790000000000004</v>
      </c>
      <c r="F39" s="463">
        <v>0.78600000000000003</v>
      </c>
      <c r="G39" s="468">
        <v>0.79110000000000003</v>
      </c>
    </row>
    <row r="40" spans="1:7" ht="15" customHeight="1">
      <c r="A40" s="445">
        <v>27</v>
      </c>
      <c r="B40" s="447" t="s">
        <v>22</v>
      </c>
      <c r="C40" s="463">
        <v>0.1767</v>
      </c>
      <c r="D40" s="463">
        <v>0.15110000000000001</v>
      </c>
      <c r="E40" s="463">
        <v>0.1321</v>
      </c>
      <c r="F40" s="463">
        <v>0.20050000000000001</v>
      </c>
      <c r="G40" s="468">
        <v>0.1183</v>
      </c>
    </row>
    <row r="41" spans="1:7" ht="15" customHeight="1">
      <c r="A41" s="451"/>
      <c r="B41" s="438" t="s">
        <v>399</v>
      </c>
      <c r="C41" s="308"/>
      <c r="D41" s="308"/>
      <c r="E41" s="308"/>
      <c r="F41" s="308"/>
      <c r="G41" s="309"/>
    </row>
    <row r="42" spans="1:7" ht="15" customHeight="1">
      <c r="A42" s="445">
        <v>28</v>
      </c>
      <c r="B42" s="462" t="s">
        <v>392</v>
      </c>
      <c r="C42" s="447">
        <v>90498030.780444443</v>
      </c>
      <c r="D42" s="447">
        <v>104948297.94815201</v>
      </c>
      <c r="E42" s="447">
        <v>112139400.54614125</v>
      </c>
      <c r="F42" s="447">
        <v>116325035.76862641</v>
      </c>
      <c r="G42" s="450">
        <v>124363393.37619562</v>
      </c>
    </row>
    <row r="43" spans="1:7">
      <c r="A43" s="445">
        <v>29</v>
      </c>
      <c r="B43" s="446" t="s">
        <v>393</v>
      </c>
      <c r="C43" s="447">
        <v>57194378.128213882</v>
      </c>
      <c r="D43" s="448">
        <v>61827539.946882613</v>
      </c>
      <c r="E43" s="448">
        <v>70054626.776927143</v>
      </c>
      <c r="F43" s="448">
        <v>82364621.909533516</v>
      </c>
      <c r="G43" s="449">
        <v>86088288.875523925</v>
      </c>
    </row>
    <row r="44" spans="1:7">
      <c r="A44" s="457">
        <v>30</v>
      </c>
      <c r="B44" s="458" t="s">
        <v>391</v>
      </c>
      <c r="C44" s="463">
        <v>1.6130233120780111</v>
      </c>
      <c r="D44" s="463">
        <v>1.6957186682660275</v>
      </c>
      <c r="E44" s="463">
        <v>1.3321222110679072</v>
      </c>
      <c r="F44" s="463">
        <v>1.450113924409929</v>
      </c>
      <c r="G44" s="468">
        <v>1.4542050233161685</v>
      </c>
    </row>
    <row r="45" spans="1:7">
      <c r="A45" s="457"/>
      <c r="B45" s="438" t="s">
        <v>498</v>
      </c>
      <c r="C45" s="308"/>
      <c r="D45" s="308"/>
      <c r="E45" s="308"/>
      <c r="F45" s="308"/>
      <c r="G45" s="309"/>
    </row>
    <row r="46" spans="1:7">
      <c r="A46" s="457">
        <v>31</v>
      </c>
      <c r="B46" s="458" t="s">
        <v>499</v>
      </c>
      <c r="C46" s="459">
        <v>363627190.50999999</v>
      </c>
      <c r="D46" s="460">
        <v>362799005.89417994</v>
      </c>
      <c r="E46" s="460">
        <v>348765810.60377008</v>
      </c>
      <c r="F46" s="460">
        <v>348114630.14241487</v>
      </c>
      <c r="G46" s="461">
        <v>323139018.64990997</v>
      </c>
    </row>
    <row r="47" spans="1:7">
      <c r="A47" s="457">
        <v>32</v>
      </c>
      <c r="B47" s="458" t="s">
        <v>500</v>
      </c>
      <c r="C47" s="459">
        <v>276701836.27999997</v>
      </c>
      <c r="D47" s="460">
        <v>285625099.69057679</v>
      </c>
      <c r="E47" s="460">
        <v>280520487.79400003</v>
      </c>
      <c r="F47" s="460">
        <v>264740141.33606499</v>
      </c>
      <c r="G47" s="461">
        <v>265801972.997455</v>
      </c>
    </row>
    <row r="48" spans="1:7" ht="15" thickBot="1">
      <c r="A48" s="121">
        <v>33</v>
      </c>
      <c r="B48" s="223" t="s">
        <v>501</v>
      </c>
      <c r="C48" s="469">
        <v>1.3141</v>
      </c>
      <c r="D48" s="470">
        <v>1.2701930127541561</v>
      </c>
      <c r="E48" s="470">
        <v>1.2432810642333045</v>
      </c>
      <c r="F48" s="470">
        <v>1.314929531976464</v>
      </c>
      <c r="G48" s="471">
        <v>1.2157133937188795</v>
      </c>
    </row>
    <row r="49" spans="1:7">
      <c r="A49" s="20"/>
    </row>
    <row r="50" spans="1:7" ht="55.2">
      <c r="B50" s="23" t="s">
        <v>477</v>
      </c>
    </row>
    <row r="51" spans="1:7" ht="96.6">
      <c r="B51" s="354" t="s">
        <v>398</v>
      </c>
      <c r="D51" s="329"/>
      <c r="E51" s="329"/>
      <c r="F51" s="329"/>
      <c r="G51" s="32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zoomScale="70" zoomScaleNormal="70" workbookViewId="0">
      <pane xSplit="1" ySplit="5" topLeftCell="B10" activePane="bottomRight" state="frozen"/>
      <selection pane="topRight" activeCell="B1" sqref="B1"/>
      <selection pane="bottomLeft" activeCell="A5" sqref="A5"/>
      <selection pane="bottomRight" activeCell="C7" sqref="C7:H41"/>
    </sheetView>
  </sheetViews>
  <sheetFormatPr defaultRowHeight="14.4"/>
  <cols>
    <col min="1" max="1" width="9.5546875" style="2" bestFit="1" customWidth="1"/>
    <col min="2" max="2" width="55.109375" style="2" bestFit="1" customWidth="1"/>
    <col min="3" max="3" width="11.6640625" style="2" customWidth="1"/>
    <col min="4" max="4" width="13.33203125" style="2" customWidth="1"/>
    <col min="5" max="5" width="14.5546875" style="2" customWidth="1"/>
    <col min="6" max="6" width="11.6640625" style="2" customWidth="1"/>
    <col min="7" max="7" width="13.6640625" style="2" customWidth="1"/>
    <col min="8" max="8" width="14.5546875" style="2" customWidth="1"/>
  </cols>
  <sheetData>
    <row r="1" spans="1:8">
      <c r="A1" s="17" t="s">
        <v>189</v>
      </c>
      <c r="B1" s="329" t="str">
        <f>Info!C2</f>
        <v>სს " პაშა ბანკი საქართველო"</v>
      </c>
    </row>
    <row r="2" spans="1:8">
      <c r="A2" s="17" t="s">
        <v>190</v>
      </c>
      <c r="B2" s="452">
        <f>'1. key ratios'!B2</f>
        <v>44286</v>
      </c>
    </row>
    <row r="3" spans="1:8">
      <c r="A3" s="17"/>
    </row>
    <row r="4" spans="1:8" ht="15" thickBot="1">
      <c r="A4" s="31" t="s">
        <v>330</v>
      </c>
      <c r="B4" s="71" t="s">
        <v>245</v>
      </c>
      <c r="C4" s="31"/>
      <c r="D4" s="32"/>
      <c r="E4" s="32"/>
      <c r="F4" s="33"/>
      <c r="G4" s="33"/>
      <c r="H4" s="34" t="s">
        <v>94</v>
      </c>
    </row>
    <row r="5" spans="1:8">
      <c r="A5" s="35"/>
      <c r="B5" s="36"/>
      <c r="C5" s="527" t="s">
        <v>195</v>
      </c>
      <c r="D5" s="528"/>
      <c r="E5" s="529"/>
      <c r="F5" s="527" t="s">
        <v>196</v>
      </c>
      <c r="G5" s="528"/>
      <c r="H5" s="530"/>
    </row>
    <row r="6" spans="1:8">
      <c r="A6" s="37" t="s">
        <v>27</v>
      </c>
      <c r="B6" s="38" t="s">
        <v>154</v>
      </c>
      <c r="C6" s="39" t="s">
        <v>28</v>
      </c>
      <c r="D6" s="39" t="s">
        <v>95</v>
      </c>
      <c r="E6" s="39" t="s">
        <v>69</v>
      </c>
      <c r="F6" s="39" t="s">
        <v>28</v>
      </c>
      <c r="G6" s="39" t="s">
        <v>95</v>
      </c>
      <c r="H6" s="40" t="s">
        <v>69</v>
      </c>
    </row>
    <row r="7" spans="1:8">
      <c r="A7" s="37">
        <v>1</v>
      </c>
      <c r="B7" s="41" t="s">
        <v>155</v>
      </c>
      <c r="C7" s="224">
        <v>1467259.69</v>
      </c>
      <c r="D7" s="224">
        <v>6197056.9393999996</v>
      </c>
      <c r="E7" s="225">
        <f>C7+D7</f>
        <v>7664316.6294</v>
      </c>
      <c r="F7" s="226">
        <v>1963420.99</v>
      </c>
      <c r="G7" s="227">
        <v>4621771.6050000004</v>
      </c>
      <c r="H7" s="228">
        <f>F7+G7</f>
        <v>6585192.5950000007</v>
      </c>
    </row>
    <row r="8" spans="1:8">
      <c r="A8" s="37">
        <v>2</v>
      </c>
      <c r="B8" s="41" t="s">
        <v>156</v>
      </c>
      <c r="C8" s="224">
        <v>98075.44</v>
      </c>
      <c r="D8" s="224">
        <v>46444249.125500001</v>
      </c>
      <c r="E8" s="225">
        <f t="shared" ref="E8:E20" si="0">C8+D8</f>
        <v>46542324.565499999</v>
      </c>
      <c r="F8" s="226">
        <v>0</v>
      </c>
      <c r="G8" s="227">
        <v>66594631.723700002</v>
      </c>
      <c r="H8" s="228">
        <f t="shared" ref="H8:H40" si="1">F8+G8</f>
        <v>66594631.723700002</v>
      </c>
    </row>
    <row r="9" spans="1:8">
      <c r="A9" s="37">
        <v>3</v>
      </c>
      <c r="B9" s="41" t="s">
        <v>157</v>
      </c>
      <c r="C9" s="224">
        <v>7855660.0700000003</v>
      </c>
      <c r="D9" s="224">
        <v>36418683.890799999</v>
      </c>
      <c r="E9" s="225">
        <f t="shared" si="0"/>
        <v>44274343.9608</v>
      </c>
      <c r="F9" s="226">
        <v>3080424.88</v>
      </c>
      <c r="G9" s="227">
        <v>58277507.726999998</v>
      </c>
      <c r="H9" s="228">
        <f t="shared" si="1"/>
        <v>61357932.607000001</v>
      </c>
    </row>
    <row r="10" spans="1:8">
      <c r="A10" s="37">
        <v>4</v>
      </c>
      <c r="B10" s="41" t="s">
        <v>186</v>
      </c>
      <c r="C10" s="224">
        <v>0</v>
      </c>
      <c r="D10" s="224">
        <v>0</v>
      </c>
      <c r="E10" s="225">
        <f t="shared" si="0"/>
        <v>0</v>
      </c>
      <c r="F10" s="226">
        <v>0</v>
      </c>
      <c r="G10" s="227">
        <v>0</v>
      </c>
      <c r="H10" s="228">
        <f t="shared" si="1"/>
        <v>0</v>
      </c>
    </row>
    <row r="11" spans="1:8">
      <c r="A11" s="37">
        <v>5</v>
      </c>
      <c r="B11" s="41" t="s">
        <v>158</v>
      </c>
      <c r="C11" s="224">
        <v>27004000</v>
      </c>
      <c r="D11" s="224">
        <v>13865509.8913</v>
      </c>
      <c r="E11" s="225">
        <f t="shared" si="0"/>
        <v>40869509.8913</v>
      </c>
      <c r="F11" s="226">
        <v>38156702.460000001</v>
      </c>
      <c r="G11" s="227">
        <v>1596144.3239</v>
      </c>
      <c r="H11" s="228">
        <f t="shared" si="1"/>
        <v>39752846.7839</v>
      </c>
    </row>
    <row r="12" spans="1:8">
      <c r="A12" s="37">
        <v>6.1</v>
      </c>
      <c r="B12" s="42" t="s">
        <v>159</v>
      </c>
      <c r="C12" s="224">
        <v>92163484.5</v>
      </c>
      <c r="D12" s="224">
        <v>234844181.48089999</v>
      </c>
      <c r="E12" s="225">
        <f t="shared" si="0"/>
        <v>327007665.98089999</v>
      </c>
      <c r="F12" s="226">
        <v>95485902.378100008</v>
      </c>
      <c r="G12" s="227">
        <v>208653237.8039</v>
      </c>
      <c r="H12" s="228">
        <f t="shared" si="1"/>
        <v>304139140.18200004</v>
      </c>
    </row>
    <row r="13" spans="1:8">
      <c r="A13" s="37">
        <v>6.2</v>
      </c>
      <c r="B13" s="42" t="s">
        <v>160</v>
      </c>
      <c r="C13" s="224">
        <v>-7355659.1399999997</v>
      </c>
      <c r="D13" s="224">
        <v>-13119907.2325</v>
      </c>
      <c r="E13" s="225">
        <f t="shared" si="0"/>
        <v>-20475566.372499999</v>
      </c>
      <c r="F13" s="226">
        <v>-5812749.9522000002</v>
      </c>
      <c r="G13" s="227">
        <v>-11224319.9944</v>
      </c>
      <c r="H13" s="228">
        <f t="shared" si="1"/>
        <v>-17037069.946600001</v>
      </c>
    </row>
    <row r="14" spans="1:8">
      <c r="A14" s="37">
        <v>6</v>
      </c>
      <c r="B14" s="41" t="s">
        <v>161</v>
      </c>
      <c r="C14" s="225">
        <f>C12+C13</f>
        <v>84807825.359999999</v>
      </c>
      <c r="D14" s="225">
        <f>D12+D13</f>
        <v>221724274.2484</v>
      </c>
      <c r="E14" s="225">
        <f t="shared" si="0"/>
        <v>306532099.60839999</v>
      </c>
      <c r="F14" s="225">
        <f>F12+F13</f>
        <v>89673152.425900012</v>
      </c>
      <c r="G14" s="225">
        <f>G12+G13</f>
        <v>197428917.80950001</v>
      </c>
      <c r="H14" s="228">
        <f t="shared" si="1"/>
        <v>287102070.23540002</v>
      </c>
    </row>
    <row r="15" spans="1:8">
      <c r="A15" s="37">
        <v>7</v>
      </c>
      <c r="B15" s="41" t="s">
        <v>162</v>
      </c>
      <c r="C15" s="224">
        <v>1330016.6700000002</v>
      </c>
      <c r="D15" s="224">
        <v>2933717.0251000002</v>
      </c>
      <c r="E15" s="225">
        <f t="shared" si="0"/>
        <v>4263733.6951000001</v>
      </c>
      <c r="F15" s="226">
        <v>1325200.1000000001</v>
      </c>
      <c r="G15" s="227">
        <v>996908.45010000002</v>
      </c>
      <c r="H15" s="228">
        <f t="shared" si="1"/>
        <v>2322108.5501000001</v>
      </c>
    </row>
    <row r="16" spans="1:8">
      <c r="A16" s="37">
        <v>8</v>
      </c>
      <c r="B16" s="41" t="s">
        <v>163</v>
      </c>
      <c r="C16" s="224">
        <v>98175</v>
      </c>
      <c r="D16" s="224">
        <v>0</v>
      </c>
      <c r="E16" s="225">
        <f t="shared" si="0"/>
        <v>98175</v>
      </c>
      <c r="F16" s="226">
        <v>0</v>
      </c>
      <c r="G16" s="227">
        <v>0</v>
      </c>
      <c r="H16" s="228">
        <f t="shared" si="1"/>
        <v>0</v>
      </c>
    </row>
    <row r="17" spans="1:8">
      <c r="A17" s="37">
        <v>9</v>
      </c>
      <c r="B17" s="41" t="s">
        <v>164</v>
      </c>
      <c r="C17" s="224">
        <v>0</v>
      </c>
      <c r="D17" s="224">
        <v>0</v>
      </c>
      <c r="E17" s="225">
        <f t="shared" si="0"/>
        <v>0</v>
      </c>
      <c r="F17" s="226">
        <v>0</v>
      </c>
      <c r="G17" s="227">
        <v>0</v>
      </c>
      <c r="H17" s="228">
        <f t="shared" si="1"/>
        <v>0</v>
      </c>
    </row>
    <row r="18" spans="1:8">
      <c r="A18" s="37">
        <v>10</v>
      </c>
      <c r="B18" s="41" t="s">
        <v>165</v>
      </c>
      <c r="C18" s="224">
        <v>19170116.899999999</v>
      </c>
      <c r="D18" s="224">
        <v>0</v>
      </c>
      <c r="E18" s="225">
        <f t="shared" si="0"/>
        <v>19170116.899999999</v>
      </c>
      <c r="F18" s="226">
        <v>25227658.59</v>
      </c>
      <c r="G18" s="227">
        <v>0</v>
      </c>
      <c r="H18" s="228">
        <f t="shared" si="1"/>
        <v>25227658.59</v>
      </c>
    </row>
    <row r="19" spans="1:8">
      <c r="A19" s="37">
        <v>11</v>
      </c>
      <c r="B19" s="41" t="s">
        <v>166</v>
      </c>
      <c r="C19" s="224">
        <v>2740028.7</v>
      </c>
      <c r="D19" s="224">
        <v>205679.75</v>
      </c>
      <c r="E19" s="225">
        <f t="shared" si="0"/>
        <v>2945708.45</v>
      </c>
      <c r="F19" s="226">
        <v>13456598.189999999</v>
      </c>
      <c r="G19" s="227">
        <v>257355.068</v>
      </c>
      <c r="H19" s="228">
        <f t="shared" si="1"/>
        <v>13713953.257999999</v>
      </c>
    </row>
    <row r="20" spans="1:8">
      <c r="A20" s="37">
        <v>12</v>
      </c>
      <c r="B20" s="43" t="s">
        <v>167</v>
      </c>
      <c r="C20" s="225">
        <f>SUM(C7:C11)+SUM(C14:C19)</f>
        <v>144571157.83000001</v>
      </c>
      <c r="D20" s="225">
        <f>SUM(D7:D11)+SUM(D14:D19)</f>
        <v>327789170.87049997</v>
      </c>
      <c r="E20" s="225">
        <f t="shared" si="0"/>
        <v>472360328.70050001</v>
      </c>
      <c r="F20" s="225">
        <f>SUM(F7:F11)+SUM(F14:F19)</f>
        <v>172883157.63590002</v>
      </c>
      <c r="G20" s="225">
        <f>SUM(G7:G11)+SUM(G14:G19)</f>
        <v>329773236.70719999</v>
      </c>
      <c r="H20" s="228">
        <f t="shared" si="1"/>
        <v>502656394.34310001</v>
      </c>
    </row>
    <row r="21" spans="1:8">
      <c r="A21" s="37"/>
      <c r="B21" s="38" t="s">
        <v>184</v>
      </c>
      <c r="C21" s="229"/>
      <c r="D21" s="229"/>
      <c r="E21" s="229"/>
      <c r="F21" s="230"/>
      <c r="G21" s="231"/>
      <c r="H21" s="232"/>
    </row>
    <row r="22" spans="1:8">
      <c r="A22" s="37">
        <v>13</v>
      </c>
      <c r="B22" s="41" t="s">
        <v>168</v>
      </c>
      <c r="C22" s="224">
        <v>49367.95</v>
      </c>
      <c r="D22" s="224">
        <v>69944443.2007</v>
      </c>
      <c r="E22" s="225">
        <f>C22+D22</f>
        <v>69993811.150700003</v>
      </c>
      <c r="F22" s="226">
        <v>11170166.300000001</v>
      </c>
      <c r="G22" s="227">
        <v>72195085.102799997</v>
      </c>
      <c r="H22" s="228">
        <f t="shared" si="1"/>
        <v>83365251.402799994</v>
      </c>
    </row>
    <row r="23" spans="1:8">
      <c r="A23" s="37">
        <v>14</v>
      </c>
      <c r="B23" s="41" t="s">
        <v>169</v>
      </c>
      <c r="C23" s="224">
        <v>15576041.549999999</v>
      </c>
      <c r="D23" s="224">
        <v>66211404.731600001</v>
      </c>
      <c r="E23" s="225">
        <f t="shared" ref="E23:E40" si="2">C23+D23</f>
        <v>81787446.281599998</v>
      </c>
      <c r="F23" s="226">
        <v>7917480.0099999998</v>
      </c>
      <c r="G23" s="227">
        <v>46416946.4256</v>
      </c>
      <c r="H23" s="228">
        <f t="shared" si="1"/>
        <v>54334426.435599998</v>
      </c>
    </row>
    <row r="24" spans="1:8">
      <c r="A24" s="37">
        <v>15</v>
      </c>
      <c r="B24" s="41" t="s">
        <v>170</v>
      </c>
      <c r="C24" s="224">
        <v>926962.30999999994</v>
      </c>
      <c r="D24" s="224">
        <v>764270.79640000011</v>
      </c>
      <c r="E24" s="225">
        <f t="shared" si="2"/>
        <v>1691233.1063999999</v>
      </c>
      <c r="F24" s="226">
        <v>2439987.5</v>
      </c>
      <c r="G24" s="227">
        <v>2701926.6727999998</v>
      </c>
      <c r="H24" s="228">
        <f t="shared" si="1"/>
        <v>5141914.1727999998</v>
      </c>
    </row>
    <row r="25" spans="1:8">
      <c r="A25" s="37">
        <v>16</v>
      </c>
      <c r="B25" s="41" t="s">
        <v>171</v>
      </c>
      <c r="C25" s="224">
        <v>27853055.439999998</v>
      </c>
      <c r="D25" s="224">
        <v>124838775.09850001</v>
      </c>
      <c r="E25" s="225">
        <f t="shared" si="2"/>
        <v>152691830.53850001</v>
      </c>
      <c r="F25" s="226">
        <v>41396004.340000004</v>
      </c>
      <c r="G25" s="227">
        <v>130968047.5935</v>
      </c>
      <c r="H25" s="228">
        <f t="shared" si="1"/>
        <v>172364051.93349999</v>
      </c>
    </row>
    <row r="26" spans="1:8">
      <c r="A26" s="37">
        <v>17</v>
      </c>
      <c r="B26" s="41" t="s">
        <v>172</v>
      </c>
      <c r="C26" s="229"/>
      <c r="D26" s="229"/>
      <c r="E26" s="225">
        <f t="shared" si="2"/>
        <v>0</v>
      </c>
      <c r="F26" s="230">
        <v>0</v>
      </c>
      <c r="G26" s="231">
        <v>0</v>
      </c>
      <c r="H26" s="228">
        <f t="shared" si="1"/>
        <v>0</v>
      </c>
    </row>
    <row r="27" spans="1:8">
      <c r="A27" s="37">
        <v>18</v>
      </c>
      <c r="B27" s="41" t="s">
        <v>173</v>
      </c>
      <c r="C27" s="224">
        <v>17000000</v>
      </c>
      <c r="D27" s="224">
        <v>17062044.013900001</v>
      </c>
      <c r="E27" s="225">
        <f t="shared" si="2"/>
        <v>34062044.013899997</v>
      </c>
      <c r="F27" s="226">
        <v>8117224.7199999997</v>
      </c>
      <c r="G27" s="227">
        <v>23387649.958000001</v>
      </c>
      <c r="H27" s="228">
        <f t="shared" si="1"/>
        <v>31504874.677999999</v>
      </c>
    </row>
    <row r="28" spans="1:8">
      <c r="A28" s="37">
        <v>19</v>
      </c>
      <c r="B28" s="41" t="s">
        <v>174</v>
      </c>
      <c r="C28" s="224">
        <v>314398.34999999998</v>
      </c>
      <c r="D28" s="224">
        <v>6131921.7605999997</v>
      </c>
      <c r="E28" s="225">
        <f t="shared" si="2"/>
        <v>6446320.1105999993</v>
      </c>
      <c r="F28" s="226">
        <v>500575.33</v>
      </c>
      <c r="G28" s="227">
        <v>2696562.932</v>
      </c>
      <c r="H28" s="228">
        <f t="shared" si="1"/>
        <v>3197138.2620000001</v>
      </c>
    </row>
    <row r="29" spans="1:8">
      <c r="A29" s="37">
        <v>20</v>
      </c>
      <c r="B29" s="41" t="s">
        <v>96</v>
      </c>
      <c r="C29" s="224">
        <v>4993955.3</v>
      </c>
      <c r="D29" s="224">
        <v>11840359.026900001</v>
      </c>
      <c r="E29" s="225">
        <f t="shared" si="2"/>
        <v>16834314.326900002</v>
      </c>
      <c r="F29" s="226">
        <v>15337925.93</v>
      </c>
      <c r="G29" s="227">
        <v>17722049.070099998</v>
      </c>
      <c r="H29" s="228">
        <f t="shared" si="1"/>
        <v>33059975.000099998</v>
      </c>
    </row>
    <row r="30" spans="1:8">
      <c r="A30" s="37">
        <v>21</v>
      </c>
      <c r="B30" s="41" t="s">
        <v>175</v>
      </c>
      <c r="C30" s="224">
        <v>0</v>
      </c>
      <c r="D30" s="224">
        <v>34118000</v>
      </c>
      <c r="E30" s="225">
        <f t="shared" si="2"/>
        <v>34118000</v>
      </c>
      <c r="F30" s="226">
        <v>0</v>
      </c>
      <c r="G30" s="227">
        <v>32845000</v>
      </c>
      <c r="H30" s="228">
        <f t="shared" si="1"/>
        <v>32845000</v>
      </c>
    </row>
    <row r="31" spans="1:8">
      <c r="A31" s="37">
        <v>22</v>
      </c>
      <c r="B31" s="43" t="s">
        <v>176</v>
      </c>
      <c r="C31" s="225">
        <f>SUM(C22:C30)</f>
        <v>66713780.899999999</v>
      </c>
      <c r="D31" s="225">
        <f>SUM(D22:D30)</f>
        <v>330911218.6286</v>
      </c>
      <c r="E31" s="225">
        <f>C31+D31</f>
        <v>397624999.52859998</v>
      </c>
      <c r="F31" s="225">
        <f>SUM(F22:F30)</f>
        <v>86879364.129999995</v>
      </c>
      <c r="G31" s="225">
        <f>SUM(G22:G30)</f>
        <v>328933267.75480002</v>
      </c>
      <c r="H31" s="228">
        <f t="shared" si="1"/>
        <v>415812631.88480002</v>
      </c>
    </row>
    <row r="32" spans="1:8">
      <c r="A32" s="37"/>
      <c r="B32" s="38" t="s">
        <v>185</v>
      </c>
      <c r="C32" s="229"/>
      <c r="D32" s="229"/>
      <c r="E32" s="224"/>
      <c r="F32" s="230"/>
      <c r="G32" s="231"/>
      <c r="H32" s="232"/>
    </row>
    <row r="33" spans="1:8">
      <c r="A33" s="37">
        <v>23</v>
      </c>
      <c r="B33" s="41" t="s">
        <v>177</v>
      </c>
      <c r="C33" s="224">
        <v>103000000</v>
      </c>
      <c r="D33" s="229">
        <v>0</v>
      </c>
      <c r="E33" s="225">
        <f t="shared" si="2"/>
        <v>103000000</v>
      </c>
      <c r="F33" s="226">
        <v>103000000</v>
      </c>
      <c r="G33" s="231">
        <v>0</v>
      </c>
      <c r="H33" s="228">
        <f t="shared" si="1"/>
        <v>103000000</v>
      </c>
    </row>
    <row r="34" spans="1:8">
      <c r="A34" s="37">
        <v>24</v>
      </c>
      <c r="B34" s="41" t="s">
        <v>178</v>
      </c>
      <c r="C34" s="224">
        <v>0</v>
      </c>
      <c r="D34" s="229">
        <v>0</v>
      </c>
      <c r="E34" s="225">
        <f t="shared" si="2"/>
        <v>0</v>
      </c>
      <c r="F34" s="226">
        <v>0</v>
      </c>
      <c r="G34" s="231">
        <v>0</v>
      </c>
      <c r="H34" s="228">
        <f t="shared" si="1"/>
        <v>0</v>
      </c>
    </row>
    <row r="35" spans="1:8">
      <c r="A35" s="37">
        <v>25</v>
      </c>
      <c r="B35" s="42" t="s">
        <v>179</v>
      </c>
      <c r="C35" s="224">
        <v>0</v>
      </c>
      <c r="D35" s="229">
        <v>0</v>
      </c>
      <c r="E35" s="225">
        <f t="shared" si="2"/>
        <v>0</v>
      </c>
      <c r="F35" s="226">
        <v>0</v>
      </c>
      <c r="G35" s="231">
        <v>0</v>
      </c>
      <c r="H35" s="228">
        <f t="shared" si="1"/>
        <v>0</v>
      </c>
    </row>
    <row r="36" spans="1:8">
      <c r="A36" s="37">
        <v>26</v>
      </c>
      <c r="B36" s="41" t="s">
        <v>180</v>
      </c>
      <c r="C36" s="224">
        <v>0</v>
      </c>
      <c r="D36" s="229">
        <v>0</v>
      </c>
      <c r="E36" s="225">
        <f t="shared" si="2"/>
        <v>0</v>
      </c>
      <c r="F36" s="226">
        <v>0</v>
      </c>
      <c r="G36" s="231">
        <v>0</v>
      </c>
      <c r="H36" s="228">
        <f t="shared" si="1"/>
        <v>0</v>
      </c>
    </row>
    <row r="37" spans="1:8">
      <c r="A37" s="37">
        <v>27</v>
      </c>
      <c r="B37" s="41" t="s">
        <v>181</v>
      </c>
      <c r="C37" s="224">
        <v>0</v>
      </c>
      <c r="D37" s="229">
        <v>0</v>
      </c>
      <c r="E37" s="225">
        <f t="shared" si="2"/>
        <v>0</v>
      </c>
      <c r="F37" s="226">
        <v>0</v>
      </c>
      <c r="G37" s="231">
        <v>0</v>
      </c>
      <c r="H37" s="228">
        <f t="shared" si="1"/>
        <v>0</v>
      </c>
    </row>
    <row r="38" spans="1:8">
      <c r="A38" s="37">
        <v>28</v>
      </c>
      <c r="B38" s="41" t="s">
        <v>182</v>
      </c>
      <c r="C38" s="224">
        <v>-28264670.940000001</v>
      </c>
      <c r="D38" s="229">
        <v>0</v>
      </c>
      <c r="E38" s="225">
        <f t="shared" si="2"/>
        <v>-28264670.940000001</v>
      </c>
      <c r="F38" s="226">
        <v>-16156238.27</v>
      </c>
      <c r="G38" s="231">
        <v>0</v>
      </c>
      <c r="H38" s="228">
        <f t="shared" si="1"/>
        <v>-16156238.27</v>
      </c>
    </row>
    <row r="39" spans="1:8">
      <c r="A39" s="37">
        <v>29</v>
      </c>
      <c r="B39" s="41" t="s">
        <v>197</v>
      </c>
      <c r="C39" s="224">
        <v>0</v>
      </c>
      <c r="D39" s="229">
        <v>0</v>
      </c>
      <c r="E39" s="225">
        <f t="shared" si="2"/>
        <v>0</v>
      </c>
      <c r="F39" s="226">
        <v>0</v>
      </c>
      <c r="G39" s="231">
        <v>0</v>
      </c>
      <c r="H39" s="228">
        <f t="shared" si="1"/>
        <v>0</v>
      </c>
    </row>
    <row r="40" spans="1:8">
      <c r="A40" s="37">
        <v>30</v>
      </c>
      <c r="B40" s="43" t="s">
        <v>183</v>
      </c>
      <c r="C40" s="224">
        <v>74735329.060000002</v>
      </c>
      <c r="D40" s="229">
        <v>0</v>
      </c>
      <c r="E40" s="225">
        <f t="shared" si="2"/>
        <v>74735329.060000002</v>
      </c>
      <c r="F40" s="226">
        <v>86843761.730000004</v>
      </c>
      <c r="G40" s="231">
        <v>0</v>
      </c>
      <c r="H40" s="228">
        <f t="shared" si="1"/>
        <v>86843761.730000004</v>
      </c>
    </row>
    <row r="41" spans="1:8" ht="15" thickBot="1">
      <c r="A41" s="44">
        <v>31</v>
      </c>
      <c r="B41" s="45" t="s">
        <v>198</v>
      </c>
      <c r="C41" s="233">
        <f>C31+C40</f>
        <v>141449109.96000001</v>
      </c>
      <c r="D41" s="233">
        <f>D31+D40</f>
        <v>330911218.6286</v>
      </c>
      <c r="E41" s="233">
        <f>C41+D41</f>
        <v>472360328.58860004</v>
      </c>
      <c r="F41" s="233">
        <f>F31+F40</f>
        <v>173723125.86000001</v>
      </c>
      <c r="G41" s="233">
        <f>G31+G40</f>
        <v>328933267.75480002</v>
      </c>
      <c r="H41" s="234">
        <f>F41+G41</f>
        <v>502656393.61480004</v>
      </c>
    </row>
    <row r="43" spans="1:8">
      <c r="B43" s="46"/>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zoomScale="70" zoomScaleNormal="70" workbookViewId="0">
      <pane xSplit="1" ySplit="6" topLeftCell="C40" activePane="bottomRight" state="frozen"/>
      <selection pane="topRight" activeCell="B1" sqref="B1"/>
      <selection pane="bottomLeft" activeCell="A6" sqref="A6"/>
      <selection pane="bottomRight" activeCell="C8" sqref="C8:H67"/>
    </sheetView>
  </sheetViews>
  <sheetFormatPr defaultColWidth="9.109375" defaultRowHeight="14.4"/>
  <cols>
    <col min="1" max="1" width="9.5546875" style="2" bestFit="1" customWidth="1"/>
    <col min="2" max="2" width="68.33203125" style="2" customWidth="1"/>
    <col min="3" max="8" width="12.6640625" style="2" customWidth="1"/>
    <col min="9" max="9" width="8.88671875" customWidth="1"/>
    <col min="10" max="16384" width="9.109375" style="12"/>
  </cols>
  <sheetData>
    <row r="1" spans="1:8">
      <c r="A1" s="17" t="s">
        <v>189</v>
      </c>
      <c r="B1" s="16" t="str">
        <f>Info!C2</f>
        <v>სს " პაშა ბანკი საქართველო"</v>
      </c>
      <c r="C1" s="16"/>
    </row>
    <row r="2" spans="1:8">
      <c r="A2" s="17" t="s">
        <v>190</v>
      </c>
      <c r="B2" s="452">
        <f>'1. key ratios'!B2</f>
        <v>44286</v>
      </c>
      <c r="C2" s="29"/>
      <c r="D2" s="18"/>
      <c r="E2" s="18"/>
      <c r="F2" s="18"/>
      <c r="G2" s="18"/>
      <c r="H2" s="18"/>
    </row>
    <row r="3" spans="1:8">
      <c r="A3" s="17"/>
      <c r="B3" s="16"/>
      <c r="C3" s="29"/>
      <c r="D3" s="18"/>
      <c r="E3" s="18"/>
      <c r="F3" s="18"/>
      <c r="G3" s="18"/>
      <c r="H3" s="18"/>
    </row>
    <row r="4" spans="1:8" ht="15" thickBot="1">
      <c r="A4" s="47" t="s">
        <v>331</v>
      </c>
      <c r="B4" s="30" t="s">
        <v>223</v>
      </c>
      <c r="C4" s="33"/>
      <c r="D4" s="33"/>
      <c r="E4" s="33"/>
      <c r="F4" s="47"/>
      <c r="G4" s="47"/>
      <c r="H4" s="48" t="s">
        <v>94</v>
      </c>
    </row>
    <row r="5" spans="1:8">
      <c r="A5" s="122"/>
      <c r="B5" s="123"/>
      <c r="C5" s="527" t="s">
        <v>195</v>
      </c>
      <c r="D5" s="528"/>
      <c r="E5" s="529"/>
      <c r="F5" s="527" t="s">
        <v>196</v>
      </c>
      <c r="G5" s="528"/>
      <c r="H5" s="530"/>
    </row>
    <row r="6" spans="1:8">
      <c r="A6" s="124" t="s">
        <v>27</v>
      </c>
      <c r="B6" s="49"/>
      <c r="C6" s="50" t="s">
        <v>28</v>
      </c>
      <c r="D6" s="50" t="s">
        <v>97</v>
      </c>
      <c r="E6" s="50" t="s">
        <v>69</v>
      </c>
      <c r="F6" s="50" t="s">
        <v>28</v>
      </c>
      <c r="G6" s="50" t="s">
        <v>97</v>
      </c>
      <c r="H6" s="125" t="s">
        <v>69</v>
      </c>
    </row>
    <row r="7" spans="1:8">
      <c r="A7" s="126"/>
      <c r="B7" s="52" t="s">
        <v>93</v>
      </c>
      <c r="C7" s="53"/>
      <c r="D7" s="53"/>
      <c r="E7" s="53"/>
      <c r="F7" s="53"/>
      <c r="G7" s="53"/>
      <c r="H7" s="127"/>
    </row>
    <row r="8" spans="1:8" ht="27.6">
      <c r="A8" s="126">
        <v>1</v>
      </c>
      <c r="B8" s="54" t="s">
        <v>98</v>
      </c>
      <c r="C8" s="235">
        <v>112413.51</v>
      </c>
      <c r="D8" s="235">
        <v>-2743.66</v>
      </c>
      <c r="E8" s="225">
        <f>C8+D8</f>
        <v>109669.84999999999</v>
      </c>
      <c r="F8" s="235">
        <v>177030.82</v>
      </c>
      <c r="G8" s="235">
        <v>287999.09000000003</v>
      </c>
      <c r="H8" s="236">
        <f>F8+G8</f>
        <v>465029.91000000003</v>
      </c>
    </row>
    <row r="9" spans="1:8">
      <c r="A9" s="126">
        <v>2</v>
      </c>
      <c r="B9" s="54" t="s">
        <v>99</v>
      </c>
      <c r="C9" s="237">
        <f>SUM(C10:C18)</f>
        <v>2777710.81</v>
      </c>
      <c r="D9" s="237">
        <f>SUM(D10:D18)</f>
        <v>3789651.1799999997</v>
      </c>
      <c r="E9" s="225">
        <f t="shared" ref="E9:E67" si="0">C9+D9</f>
        <v>6567361.9900000002</v>
      </c>
      <c r="F9" s="237">
        <f>SUM(F10:F18)</f>
        <v>3497682.89</v>
      </c>
      <c r="G9" s="237">
        <f>SUM(G10:G18)</f>
        <v>3212436.3200000003</v>
      </c>
      <c r="H9" s="236">
        <f t="shared" ref="H9:H67" si="1">F9+G9</f>
        <v>6710119.2100000009</v>
      </c>
    </row>
    <row r="10" spans="1:8">
      <c r="A10" s="126">
        <v>2.1</v>
      </c>
      <c r="B10" s="55" t="s">
        <v>100</v>
      </c>
      <c r="C10" s="235"/>
      <c r="D10" s="235"/>
      <c r="E10" s="225">
        <f t="shared" si="0"/>
        <v>0</v>
      </c>
      <c r="F10" s="235"/>
      <c r="G10" s="235"/>
      <c r="H10" s="236">
        <f t="shared" si="1"/>
        <v>0</v>
      </c>
    </row>
    <row r="11" spans="1:8">
      <c r="A11" s="126">
        <v>2.2000000000000002</v>
      </c>
      <c r="B11" s="55" t="s">
        <v>101</v>
      </c>
      <c r="C11" s="235">
        <v>1089735.45</v>
      </c>
      <c r="D11" s="235">
        <v>1946569.07</v>
      </c>
      <c r="E11" s="225">
        <f t="shared" si="0"/>
        <v>3036304.52</v>
      </c>
      <c r="F11" s="235">
        <v>1773013.3</v>
      </c>
      <c r="G11" s="235">
        <v>1477758.13</v>
      </c>
      <c r="H11" s="236">
        <f t="shared" si="1"/>
        <v>3250771.4299999997</v>
      </c>
    </row>
    <row r="12" spans="1:8">
      <c r="A12" s="126">
        <v>2.2999999999999998</v>
      </c>
      <c r="B12" s="55" t="s">
        <v>102</v>
      </c>
      <c r="C12" s="235"/>
      <c r="D12" s="235">
        <v>69919.63</v>
      </c>
      <c r="E12" s="225">
        <f t="shared" si="0"/>
        <v>69919.63</v>
      </c>
      <c r="F12" s="235">
        <v>183903.62</v>
      </c>
      <c r="G12" s="235">
        <v>24969.81</v>
      </c>
      <c r="H12" s="236">
        <f t="shared" si="1"/>
        <v>208873.43</v>
      </c>
    </row>
    <row r="13" spans="1:8">
      <c r="A13" s="126">
        <v>2.4</v>
      </c>
      <c r="B13" s="55" t="s">
        <v>103</v>
      </c>
      <c r="C13" s="235">
        <v>137783.49</v>
      </c>
      <c r="D13" s="235">
        <v>17634.02</v>
      </c>
      <c r="E13" s="225">
        <f t="shared" si="0"/>
        <v>155417.50999999998</v>
      </c>
      <c r="F13" s="235">
        <v>47651.44</v>
      </c>
      <c r="G13" s="235">
        <v>471.09</v>
      </c>
      <c r="H13" s="236">
        <f t="shared" si="1"/>
        <v>48122.53</v>
      </c>
    </row>
    <row r="14" spans="1:8">
      <c r="A14" s="126">
        <v>2.5</v>
      </c>
      <c r="B14" s="55" t="s">
        <v>104</v>
      </c>
      <c r="C14" s="235">
        <v>256697.7</v>
      </c>
      <c r="D14" s="235">
        <v>560443.11</v>
      </c>
      <c r="E14" s="225">
        <f t="shared" si="0"/>
        <v>817140.81</v>
      </c>
      <c r="F14" s="235">
        <v>153138.81</v>
      </c>
      <c r="G14" s="235">
        <v>490027.21</v>
      </c>
      <c r="H14" s="236">
        <f t="shared" si="1"/>
        <v>643166.02</v>
      </c>
    </row>
    <row r="15" spans="1:8" ht="27.6">
      <c r="A15" s="126">
        <v>2.6</v>
      </c>
      <c r="B15" s="55" t="s">
        <v>105</v>
      </c>
      <c r="C15" s="235"/>
      <c r="D15" s="235">
        <v>1575.19</v>
      </c>
      <c r="E15" s="225">
        <f t="shared" si="0"/>
        <v>1575.19</v>
      </c>
      <c r="F15" s="235">
        <v>175.04</v>
      </c>
      <c r="G15" s="235">
        <v>2444.8200000000002</v>
      </c>
      <c r="H15" s="236">
        <f t="shared" si="1"/>
        <v>2619.86</v>
      </c>
    </row>
    <row r="16" spans="1:8">
      <c r="A16" s="126">
        <v>2.7</v>
      </c>
      <c r="B16" s="55" t="s">
        <v>106</v>
      </c>
      <c r="C16" s="235"/>
      <c r="D16" s="235"/>
      <c r="E16" s="225">
        <f t="shared" si="0"/>
        <v>0</v>
      </c>
      <c r="F16" s="235"/>
      <c r="G16" s="235"/>
      <c r="H16" s="236">
        <f t="shared" si="1"/>
        <v>0</v>
      </c>
    </row>
    <row r="17" spans="1:8">
      <c r="A17" s="126">
        <v>2.8</v>
      </c>
      <c r="B17" s="55" t="s">
        <v>107</v>
      </c>
      <c r="C17" s="235">
        <v>576645.30000000005</v>
      </c>
      <c r="D17" s="235">
        <v>309459.13</v>
      </c>
      <c r="E17" s="225">
        <f t="shared" si="0"/>
        <v>886104.43</v>
      </c>
      <c r="F17" s="235">
        <v>215137.24</v>
      </c>
      <c r="G17" s="235">
        <v>324543.18</v>
      </c>
      <c r="H17" s="236">
        <f t="shared" si="1"/>
        <v>539680.41999999993</v>
      </c>
    </row>
    <row r="18" spans="1:8">
      <c r="A18" s="126">
        <v>2.9</v>
      </c>
      <c r="B18" s="55" t="s">
        <v>108</v>
      </c>
      <c r="C18" s="235">
        <v>716848.87</v>
      </c>
      <c r="D18" s="235">
        <v>884051.03</v>
      </c>
      <c r="E18" s="225">
        <f t="shared" si="0"/>
        <v>1600899.9</v>
      </c>
      <c r="F18" s="235">
        <v>1124663.44</v>
      </c>
      <c r="G18" s="235">
        <v>892222.08</v>
      </c>
      <c r="H18" s="236">
        <f t="shared" si="1"/>
        <v>2016885.52</v>
      </c>
    </row>
    <row r="19" spans="1:8" ht="27.6">
      <c r="A19" s="126">
        <v>3</v>
      </c>
      <c r="B19" s="54" t="s">
        <v>109</v>
      </c>
      <c r="C19" s="235">
        <v>41688.39</v>
      </c>
      <c r="D19" s="235">
        <v>89916.06</v>
      </c>
      <c r="E19" s="225">
        <f t="shared" si="0"/>
        <v>131604.45000000001</v>
      </c>
      <c r="F19" s="235">
        <v>29478.23</v>
      </c>
      <c r="G19" s="235">
        <v>239651.5</v>
      </c>
      <c r="H19" s="236">
        <f t="shared" si="1"/>
        <v>269129.73</v>
      </c>
    </row>
    <row r="20" spans="1:8">
      <c r="A20" s="126">
        <v>4</v>
      </c>
      <c r="B20" s="54" t="s">
        <v>110</v>
      </c>
      <c r="C20" s="235">
        <v>822747.26</v>
      </c>
      <c r="D20" s="235">
        <v>258513.59</v>
      </c>
      <c r="E20" s="225">
        <f t="shared" si="0"/>
        <v>1081260.8500000001</v>
      </c>
      <c r="F20" s="235">
        <v>833465.03</v>
      </c>
      <c r="G20" s="235">
        <v>23091.26</v>
      </c>
      <c r="H20" s="236">
        <f t="shared" si="1"/>
        <v>856556.29</v>
      </c>
    </row>
    <row r="21" spans="1:8">
      <c r="A21" s="126">
        <v>5</v>
      </c>
      <c r="B21" s="54" t="s">
        <v>111</v>
      </c>
      <c r="C21" s="235"/>
      <c r="D21" s="235"/>
      <c r="E21" s="225">
        <f t="shared" si="0"/>
        <v>0</v>
      </c>
      <c r="F21" s="235"/>
      <c r="G21" s="235"/>
      <c r="H21" s="236">
        <f>F21+G21</f>
        <v>0</v>
      </c>
    </row>
    <row r="22" spans="1:8">
      <c r="A22" s="126">
        <v>6</v>
      </c>
      <c r="B22" s="56" t="s">
        <v>112</v>
      </c>
      <c r="C22" s="237">
        <f>C8+C9+C19+C20+C21</f>
        <v>3754559.9699999997</v>
      </c>
      <c r="D22" s="237">
        <f>D8+D9+D19+D20+D21</f>
        <v>4135337.1699999995</v>
      </c>
      <c r="E22" s="225">
        <f>C22+D22</f>
        <v>7889897.1399999987</v>
      </c>
      <c r="F22" s="237">
        <f>F8+F9+F19+F20+F21</f>
        <v>4537656.97</v>
      </c>
      <c r="G22" s="237">
        <f>G8+G9+G19+G20+G21</f>
        <v>3763178.17</v>
      </c>
      <c r="H22" s="236">
        <f>F22+G22</f>
        <v>8300835.1399999997</v>
      </c>
    </row>
    <row r="23" spans="1:8">
      <c r="A23" s="126"/>
      <c r="B23" s="52" t="s">
        <v>91</v>
      </c>
      <c r="C23" s="235"/>
      <c r="D23" s="235"/>
      <c r="E23" s="224"/>
      <c r="F23" s="235"/>
      <c r="G23" s="235"/>
      <c r="H23" s="238"/>
    </row>
    <row r="24" spans="1:8">
      <c r="A24" s="126">
        <v>7</v>
      </c>
      <c r="B24" s="54" t="s">
        <v>113</v>
      </c>
      <c r="C24" s="235">
        <v>122919.42</v>
      </c>
      <c r="D24" s="235">
        <v>26430.3</v>
      </c>
      <c r="E24" s="225">
        <f t="shared" si="0"/>
        <v>149349.72</v>
      </c>
      <c r="F24" s="235">
        <v>97113.99</v>
      </c>
      <c r="G24" s="235">
        <v>27899.14</v>
      </c>
      <c r="H24" s="236">
        <f t="shared" si="1"/>
        <v>125013.13</v>
      </c>
    </row>
    <row r="25" spans="1:8">
      <c r="A25" s="126">
        <v>8</v>
      </c>
      <c r="B25" s="54" t="s">
        <v>114</v>
      </c>
      <c r="C25" s="235">
        <v>378141.35</v>
      </c>
      <c r="D25" s="235">
        <v>60053.32</v>
      </c>
      <c r="E25" s="225">
        <f t="shared" si="0"/>
        <v>438194.67</v>
      </c>
      <c r="F25" s="235">
        <v>697287.81</v>
      </c>
      <c r="G25" s="235">
        <v>648268.51</v>
      </c>
      <c r="H25" s="236">
        <f t="shared" si="1"/>
        <v>1345556.32</v>
      </c>
    </row>
    <row r="26" spans="1:8">
      <c r="A26" s="126">
        <v>9</v>
      </c>
      <c r="B26" s="54" t="s">
        <v>115</v>
      </c>
      <c r="C26" s="235">
        <v>54832.07</v>
      </c>
      <c r="D26" s="235">
        <v>736652.9</v>
      </c>
      <c r="E26" s="225">
        <f t="shared" si="0"/>
        <v>791484.97</v>
      </c>
      <c r="F26" s="235">
        <v>242810.61</v>
      </c>
      <c r="G26" s="235">
        <v>726443.5</v>
      </c>
      <c r="H26" s="236">
        <f t="shared" si="1"/>
        <v>969254.11</v>
      </c>
    </row>
    <row r="27" spans="1:8">
      <c r="A27" s="126">
        <v>10</v>
      </c>
      <c r="B27" s="54" t="s">
        <v>116</v>
      </c>
      <c r="C27" s="235">
        <v>288454.38</v>
      </c>
      <c r="D27" s="235">
        <v>944288.99</v>
      </c>
      <c r="E27" s="225">
        <f t="shared" si="0"/>
        <v>1232743.3700000001</v>
      </c>
      <c r="F27" s="235">
        <v>611786.80000000005</v>
      </c>
      <c r="G27" s="235">
        <v>259373.18</v>
      </c>
      <c r="H27" s="236">
        <f t="shared" si="1"/>
        <v>871159.98</v>
      </c>
    </row>
    <row r="28" spans="1:8">
      <c r="A28" s="126">
        <v>11</v>
      </c>
      <c r="B28" s="54" t="s">
        <v>117</v>
      </c>
      <c r="C28" s="235">
        <v>315904.74</v>
      </c>
      <c r="D28" s="235">
        <v>580776.1</v>
      </c>
      <c r="E28" s="225">
        <f t="shared" si="0"/>
        <v>896680.84</v>
      </c>
      <c r="F28" s="235">
        <v>7610.96</v>
      </c>
      <c r="G28" s="235">
        <v>536776.04</v>
      </c>
      <c r="H28" s="236">
        <f t="shared" si="1"/>
        <v>544387</v>
      </c>
    </row>
    <row r="29" spans="1:8">
      <c r="A29" s="126">
        <v>12</v>
      </c>
      <c r="B29" s="54" t="s">
        <v>118</v>
      </c>
      <c r="C29" s="235"/>
      <c r="D29" s="235"/>
      <c r="E29" s="225">
        <f t="shared" si="0"/>
        <v>0</v>
      </c>
      <c r="F29" s="235"/>
      <c r="G29" s="235"/>
      <c r="H29" s="236">
        <f t="shared" si="1"/>
        <v>0</v>
      </c>
    </row>
    <row r="30" spans="1:8">
      <c r="A30" s="126">
        <v>13</v>
      </c>
      <c r="B30" s="57" t="s">
        <v>119</v>
      </c>
      <c r="C30" s="237">
        <f>SUM(C24:C29)</f>
        <v>1160251.96</v>
      </c>
      <c r="D30" s="237">
        <f>SUM(D24:D29)</f>
        <v>2348201.61</v>
      </c>
      <c r="E30" s="225">
        <f t="shared" si="0"/>
        <v>3508453.57</v>
      </c>
      <c r="F30" s="237">
        <f>SUM(F24:F29)</f>
        <v>1656610.17</v>
      </c>
      <c r="G30" s="237">
        <f>SUM(G24:G29)</f>
        <v>2198760.37</v>
      </c>
      <c r="H30" s="236">
        <f t="shared" si="1"/>
        <v>3855370.54</v>
      </c>
    </row>
    <row r="31" spans="1:8">
      <c r="A31" s="126">
        <v>14</v>
      </c>
      <c r="B31" s="57" t="s">
        <v>120</v>
      </c>
      <c r="C31" s="237">
        <f>C22-C30</f>
        <v>2594308.0099999998</v>
      </c>
      <c r="D31" s="237">
        <f>D22-D30</f>
        <v>1787135.5599999996</v>
      </c>
      <c r="E31" s="225">
        <f t="shared" si="0"/>
        <v>4381443.5699999994</v>
      </c>
      <c r="F31" s="237">
        <f>F22-F30</f>
        <v>2881046.8</v>
      </c>
      <c r="G31" s="237">
        <f>G22-G30</f>
        <v>1564417.7999999998</v>
      </c>
      <c r="H31" s="236">
        <f t="shared" si="1"/>
        <v>4445464.5999999996</v>
      </c>
    </row>
    <row r="32" spans="1:8">
      <c r="A32" s="126"/>
      <c r="B32" s="52"/>
      <c r="C32" s="239"/>
      <c r="D32" s="239"/>
      <c r="E32" s="239"/>
      <c r="F32" s="239"/>
      <c r="G32" s="239"/>
      <c r="H32" s="240"/>
    </row>
    <row r="33" spans="1:8">
      <c r="A33" s="126"/>
      <c r="B33" s="52" t="s">
        <v>121</v>
      </c>
      <c r="C33" s="235"/>
      <c r="D33" s="235"/>
      <c r="E33" s="224"/>
      <c r="F33" s="235"/>
      <c r="G33" s="235"/>
      <c r="H33" s="238"/>
    </row>
    <row r="34" spans="1:8">
      <c r="A34" s="126">
        <v>15</v>
      </c>
      <c r="B34" s="51" t="s">
        <v>92</v>
      </c>
      <c r="C34" s="241">
        <f>C35-C36</f>
        <v>-15522.939999999999</v>
      </c>
      <c r="D34" s="241">
        <f>D35-D36</f>
        <v>37353.03</v>
      </c>
      <c r="E34" s="225">
        <f t="shared" si="0"/>
        <v>21830.09</v>
      </c>
      <c r="F34" s="241">
        <f>F35-F36</f>
        <v>-10758.389999999996</v>
      </c>
      <c r="G34" s="241">
        <f>G35-G36</f>
        <v>14203.660000000003</v>
      </c>
      <c r="H34" s="236">
        <f t="shared" si="1"/>
        <v>3445.2700000000077</v>
      </c>
    </row>
    <row r="35" spans="1:8">
      <c r="A35" s="126">
        <v>15.1</v>
      </c>
      <c r="B35" s="55" t="s">
        <v>122</v>
      </c>
      <c r="C35" s="235">
        <v>25876.95</v>
      </c>
      <c r="D35" s="235">
        <v>108569.17</v>
      </c>
      <c r="E35" s="225">
        <f t="shared" si="0"/>
        <v>134446.12</v>
      </c>
      <c r="F35" s="235">
        <v>25781.95</v>
      </c>
      <c r="G35" s="235">
        <v>77391.08</v>
      </c>
      <c r="H35" s="236">
        <f t="shared" si="1"/>
        <v>103173.03</v>
      </c>
    </row>
    <row r="36" spans="1:8">
      <c r="A36" s="126">
        <v>15.2</v>
      </c>
      <c r="B36" s="55" t="s">
        <v>123</v>
      </c>
      <c r="C36" s="235">
        <v>41399.89</v>
      </c>
      <c r="D36" s="235">
        <v>71216.14</v>
      </c>
      <c r="E36" s="225">
        <f t="shared" si="0"/>
        <v>112616.03</v>
      </c>
      <c r="F36" s="235">
        <v>36540.339999999997</v>
      </c>
      <c r="G36" s="235">
        <v>63187.42</v>
      </c>
      <c r="H36" s="236">
        <f t="shared" si="1"/>
        <v>99727.76</v>
      </c>
    </row>
    <row r="37" spans="1:8">
      <c r="A37" s="126">
        <v>16</v>
      </c>
      <c r="B37" s="54" t="s">
        <v>124</v>
      </c>
      <c r="C37" s="235"/>
      <c r="D37" s="235"/>
      <c r="E37" s="225">
        <f t="shared" si="0"/>
        <v>0</v>
      </c>
      <c r="F37" s="235"/>
      <c r="G37" s="235"/>
      <c r="H37" s="236">
        <f t="shared" si="1"/>
        <v>0</v>
      </c>
    </row>
    <row r="38" spans="1:8">
      <c r="A38" s="126">
        <v>17</v>
      </c>
      <c r="B38" s="54" t="s">
        <v>125</v>
      </c>
      <c r="C38" s="235"/>
      <c r="D38" s="235"/>
      <c r="E38" s="225">
        <f t="shared" si="0"/>
        <v>0</v>
      </c>
      <c r="F38" s="235"/>
      <c r="G38" s="235"/>
      <c r="H38" s="236">
        <f t="shared" si="1"/>
        <v>0</v>
      </c>
    </row>
    <row r="39" spans="1:8">
      <c r="A39" s="126">
        <v>18</v>
      </c>
      <c r="B39" s="54" t="s">
        <v>126</v>
      </c>
      <c r="C39" s="235"/>
      <c r="D39" s="235"/>
      <c r="E39" s="225">
        <f t="shared" si="0"/>
        <v>0</v>
      </c>
      <c r="F39" s="235"/>
      <c r="G39" s="235"/>
      <c r="H39" s="236">
        <f t="shared" si="1"/>
        <v>0</v>
      </c>
    </row>
    <row r="40" spans="1:8">
      <c r="A40" s="126">
        <v>19</v>
      </c>
      <c r="B40" s="54" t="s">
        <v>127</v>
      </c>
      <c r="C40" s="235">
        <v>4756009.1100000003</v>
      </c>
      <c r="D40" s="235">
        <v>0</v>
      </c>
      <c r="E40" s="225">
        <f t="shared" si="0"/>
        <v>4756009.1100000003</v>
      </c>
      <c r="F40" s="235">
        <v>-1076207.99</v>
      </c>
      <c r="G40" s="235">
        <v>0</v>
      </c>
      <c r="H40" s="236">
        <f t="shared" si="1"/>
        <v>-1076207.99</v>
      </c>
    </row>
    <row r="41" spans="1:8">
      <c r="A41" s="126">
        <v>20</v>
      </c>
      <c r="B41" s="54" t="s">
        <v>128</v>
      </c>
      <c r="C41" s="235">
        <v>-3945892.09</v>
      </c>
      <c r="D41" s="235">
        <v>0</v>
      </c>
      <c r="E41" s="225">
        <f t="shared" si="0"/>
        <v>-3945892.09</v>
      </c>
      <c r="F41" s="235">
        <v>2544259.4300000002</v>
      </c>
      <c r="G41" s="235">
        <v>0</v>
      </c>
      <c r="H41" s="236">
        <f t="shared" si="1"/>
        <v>2544259.4300000002</v>
      </c>
    </row>
    <row r="42" spans="1:8">
      <c r="A42" s="126">
        <v>21</v>
      </c>
      <c r="B42" s="54" t="s">
        <v>129</v>
      </c>
      <c r="C42" s="235"/>
      <c r="D42" s="235"/>
      <c r="E42" s="225">
        <f t="shared" si="0"/>
        <v>0</v>
      </c>
      <c r="F42" s="235">
        <v>28.32</v>
      </c>
      <c r="G42" s="235"/>
      <c r="H42" s="236">
        <f t="shared" si="1"/>
        <v>28.32</v>
      </c>
    </row>
    <row r="43" spans="1:8">
      <c r="A43" s="126">
        <v>22</v>
      </c>
      <c r="B43" s="54" t="s">
        <v>130</v>
      </c>
      <c r="C43" s="235">
        <v>345782.1</v>
      </c>
      <c r="D43" s="235">
        <v>120477.27</v>
      </c>
      <c r="E43" s="225">
        <f t="shared" si="0"/>
        <v>466259.37</v>
      </c>
      <c r="F43" s="235">
        <v>213670.22</v>
      </c>
      <c r="G43" s="235">
        <v>107762.04</v>
      </c>
      <c r="H43" s="236">
        <f t="shared" si="1"/>
        <v>321432.26</v>
      </c>
    </row>
    <row r="44" spans="1:8">
      <c r="A44" s="126">
        <v>23</v>
      </c>
      <c r="B44" s="54" t="s">
        <v>131</v>
      </c>
      <c r="C44" s="235">
        <v>21863.45</v>
      </c>
      <c r="D44" s="235"/>
      <c r="E44" s="225">
        <f t="shared" si="0"/>
        <v>21863.45</v>
      </c>
      <c r="F44" s="235">
        <v>376.2</v>
      </c>
      <c r="G44" s="235"/>
      <c r="H44" s="236">
        <f t="shared" si="1"/>
        <v>376.2</v>
      </c>
    </row>
    <row r="45" spans="1:8">
      <c r="A45" s="126">
        <v>24</v>
      </c>
      <c r="B45" s="57" t="s">
        <v>132</v>
      </c>
      <c r="C45" s="237">
        <f>C34+C37+C38+C39+C40+C41+C42+C43+C44</f>
        <v>1162239.6300000001</v>
      </c>
      <c r="D45" s="237">
        <f>D34+D37+D38+D39+D40+D41+D42+D43+D44</f>
        <v>157830.29999999999</v>
      </c>
      <c r="E45" s="225">
        <f t="shared" si="0"/>
        <v>1320069.9300000002</v>
      </c>
      <c r="F45" s="237">
        <f>F34+F37+F38+F39+F40+F41+F42+F43+F44</f>
        <v>1671367.7900000003</v>
      </c>
      <c r="G45" s="237">
        <f>G34+G37+G38+G39+G40+G41+G42+G43+G44</f>
        <v>121965.7</v>
      </c>
      <c r="H45" s="236">
        <f t="shared" si="1"/>
        <v>1793333.4900000002</v>
      </c>
    </row>
    <row r="46" spans="1:8">
      <c r="A46" s="126"/>
      <c r="B46" s="52" t="s">
        <v>133</v>
      </c>
      <c r="C46" s="235"/>
      <c r="D46" s="235"/>
      <c r="E46" s="235"/>
      <c r="F46" s="235"/>
      <c r="G46" s="235"/>
      <c r="H46" s="242"/>
    </row>
    <row r="47" spans="1:8">
      <c r="A47" s="126">
        <v>25</v>
      </c>
      <c r="B47" s="54" t="s">
        <v>134</v>
      </c>
      <c r="C47" s="235">
        <v>208363.98</v>
      </c>
      <c r="D47" s="235">
        <v>251770.52</v>
      </c>
      <c r="E47" s="225">
        <f t="shared" si="0"/>
        <v>460134.5</v>
      </c>
      <c r="F47" s="235">
        <v>269552.5</v>
      </c>
      <c r="G47" s="235">
        <v>210024.97</v>
      </c>
      <c r="H47" s="236">
        <f t="shared" si="1"/>
        <v>479577.47</v>
      </c>
    </row>
    <row r="48" spans="1:8">
      <c r="A48" s="126">
        <v>26</v>
      </c>
      <c r="B48" s="54" t="s">
        <v>135</v>
      </c>
      <c r="C48" s="235">
        <v>896423.96</v>
      </c>
      <c r="D48" s="235">
        <v>491.44</v>
      </c>
      <c r="E48" s="225">
        <f t="shared" si="0"/>
        <v>896915.39999999991</v>
      </c>
      <c r="F48" s="235">
        <v>1531889.31</v>
      </c>
      <c r="G48" s="235"/>
      <c r="H48" s="236">
        <f t="shared" si="1"/>
        <v>1531889.31</v>
      </c>
    </row>
    <row r="49" spans="1:9">
      <c r="A49" s="126">
        <v>27</v>
      </c>
      <c r="B49" s="54" t="s">
        <v>136</v>
      </c>
      <c r="C49" s="235">
        <v>3887717.56</v>
      </c>
      <c r="D49" s="235">
        <v>0</v>
      </c>
      <c r="E49" s="225">
        <f t="shared" si="0"/>
        <v>3887717.56</v>
      </c>
      <c r="F49" s="235">
        <v>4173556.68</v>
      </c>
      <c r="G49" s="235">
        <v>0</v>
      </c>
      <c r="H49" s="236">
        <f t="shared" si="1"/>
        <v>4173556.68</v>
      </c>
    </row>
    <row r="50" spans="1:9">
      <c r="A50" s="126">
        <v>28</v>
      </c>
      <c r="B50" s="54" t="s">
        <v>272</v>
      </c>
      <c r="C50" s="235">
        <v>2260.0700000000002</v>
      </c>
      <c r="D50" s="235">
        <v>0</v>
      </c>
      <c r="E50" s="225">
        <f t="shared" si="0"/>
        <v>2260.0700000000002</v>
      </c>
      <c r="F50" s="235">
        <v>2246.34</v>
      </c>
      <c r="G50" s="235">
        <v>0</v>
      </c>
      <c r="H50" s="236">
        <f t="shared" si="1"/>
        <v>2246.34</v>
      </c>
    </row>
    <row r="51" spans="1:9">
      <c r="A51" s="126">
        <v>29</v>
      </c>
      <c r="B51" s="54" t="s">
        <v>137</v>
      </c>
      <c r="C51" s="235">
        <v>1538543.99</v>
      </c>
      <c r="D51" s="235">
        <v>0</v>
      </c>
      <c r="E51" s="225">
        <f t="shared" si="0"/>
        <v>1538543.99</v>
      </c>
      <c r="F51" s="235">
        <v>1485333.28</v>
      </c>
      <c r="G51" s="235">
        <v>0</v>
      </c>
      <c r="H51" s="236">
        <f t="shared" si="1"/>
        <v>1485333.28</v>
      </c>
    </row>
    <row r="52" spans="1:9">
      <c r="A52" s="126">
        <v>30</v>
      </c>
      <c r="B52" s="54" t="s">
        <v>138</v>
      </c>
      <c r="C52" s="235">
        <v>376383.66</v>
      </c>
      <c r="D52" s="235"/>
      <c r="E52" s="225">
        <f t="shared" si="0"/>
        <v>376383.66</v>
      </c>
      <c r="F52" s="235">
        <v>491352.32000000001</v>
      </c>
      <c r="G52" s="235"/>
      <c r="H52" s="236">
        <f t="shared" si="1"/>
        <v>491352.32000000001</v>
      </c>
    </row>
    <row r="53" spans="1:9">
      <c r="A53" s="126">
        <v>31</v>
      </c>
      <c r="B53" s="57" t="s">
        <v>139</v>
      </c>
      <c r="C53" s="237">
        <f>C47+C48+C49+C50+C51+C52</f>
        <v>6909693.2200000007</v>
      </c>
      <c r="D53" s="237">
        <f>D47+D48+D49+D50+D51+D52</f>
        <v>252261.96</v>
      </c>
      <c r="E53" s="225">
        <f t="shared" si="0"/>
        <v>7161955.1800000006</v>
      </c>
      <c r="F53" s="237">
        <f>F47+F48+F49+F50+F51+F52</f>
        <v>7953930.4300000006</v>
      </c>
      <c r="G53" s="237">
        <f>G47+G48+G49+G50+G51+G52</f>
        <v>210024.97</v>
      </c>
      <c r="H53" s="236">
        <f t="shared" si="1"/>
        <v>8163955.4000000004</v>
      </c>
    </row>
    <row r="54" spans="1:9">
      <c r="A54" s="126">
        <v>32</v>
      </c>
      <c r="B54" s="57" t="s">
        <v>140</v>
      </c>
      <c r="C54" s="237">
        <f>C45-C53</f>
        <v>-5747453.5900000008</v>
      </c>
      <c r="D54" s="237">
        <f>D45-D53</f>
        <v>-94431.66</v>
      </c>
      <c r="E54" s="225">
        <f t="shared" si="0"/>
        <v>-5841885.2500000009</v>
      </c>
      <c r="F54" s="237">
        <f>F45-F53</f>
        <v>-6282562.6400000006</v>
      </c>
      <c r="G54" s="237">
        <f>G45-G53</f>
        <v>-88059.27</v>
      </c>
      <c r="H54" s="236">
        <f t="shared" si="1"/>
        <v>-6370621.9100000001</v>
      </c>
    </row>
    <row r="55" spans="1:9">
      <c r="A55" s="126"/>
      <c r="B55" s="52"/>
      <c r="C55" s="239"/>
      <c r="D55" s="239"/>
      <c r="E55" s="239"/>
      <c r="F55" s="239"/>
      <c r="G55" s="239"/>
      <c r="H55" s="240"/>
    </row>
    <row r="56" spans="1:9">
      <c r="A56" s="126">
        <v>33</v>
      </c>
      <c r="B56" s="57" t="s">
        <v>141</v>
      </c>
      <c r="C56" s="237">
        <f>C31+C54</f>
        <v>-3153145.580000001</v>
      </c>
      <c r="D56" s="237">
        <f>D31+D54</f>
        <v>1692703.8999999997</v>
      </c>
      <c r="E56" s="225">
        <f t="shared" si="0"/>
        <v>-1460441.6800000013</v>
      </c>
      <c r="F56" s="237">
        <f>F31+F54</f>
        <v>-3401515.8400000008</v>
      </c>
      <c r="G56" s="237">
        <f>G31+G54</f>
        <v>1476358.5299999998</v>
      </c>
      <c r="H56" s="236">
        <f t="shared" si="1"/>
        <v>-1925157.310000001</v>
      </c>
    </row>
    <row r="57" spans="1:9">
      <c r="A57" s="126"/>
      <c r="B57" s="52"/>
      <c r="C57" s="239"/>
      <c r="D57" s="239"/>
      <c r="E57" s="239"/>
      <c r="F57" s="239"/>
      <c r="G57" s="239"/>
      <c r="H57" s="240"/>
    </row>
    <row r="58" spans="1:9">
      <c r="A58" s="126">
        <v>34</v>
      </c>
      <c r="B58" s="54" t="s">
        <v>142</v>
      </c>
      <c r="C58" s="235">
        <v>147383.25</v>
      </c>
      <c r="D58" s="235">
        <v>0</v>
      </c>
      <c r="E58" s="225">
        <f t="shared" si="0"/>
        <v>147383.25</v>
      </c>
      <c r="F58" s="235">
        <v>10165919.73</v>
      </c>
      <c r="G58" s="235">
        <v>0</v>
      </c>
      <c r="H58" s="236">
        <f t="shared" si="1"/>
        <v>10165919.73</v>
      </c>
    </row>
    <row r="59" spans="1:9" s="200" customFormat="1">
      <c r="A59" s="126">
        <v>35</v>
      </c>
      <c r="B59" s="51" t="s">
        <v>143</v>
      </c>
      <c r="C59" s="243"/>
      <c r="D59" s="243">
        <v>0</v>
      </c>
      <c r="E59" s="244">
        <f t="shared" si="0"/>
        <v>0</v>
      </c>
      <c r="F59" s="245"/>
      <c r="G59" s="245">
        <v>0</v>
      </c>
      <c r="H59" s="246">
        <f t="shared" si="1"/>
        <v>0</v>
      </c>
      <c r="I59" s="199"/>
    </row>
    <row r="60" spans="1:9">
      <c r="A60" s="126">
        <v>36</v>
      </c>
      <c r="B60" s="54" t="s">
        <v>144</v>
      </c>
      <c r="C60" s="235">
        <v>-282482.13</v>
      </c>
      <c r="D60" s="235"/>
      <c r="E60" s="225">
        <f t="shared" si="0"/>
        <v>-282482.13</v>
      </c>
      <c r="F60" s="235">
        <v>276346.43</v>
      </c>
      <c r="G60" s="235"/>
      <c r="H60" s="236">
        <f t="shared" si="1"/>
        <v>276346.43</v>
      </c>
    </row>
    <row r="61" spans="1:9">
      <c r="A61" s="126">
        <v>37</v>
      </c>
      <c r="B61" s="57" t="s">
        <v>145</v>
      </c>
      <c r="C61" s="237">
        <f>C58+C59+C60</f>
        <v>-135098.88</v>
      </c>
      <c r="D61" s="237">
        <f>D58+D59+D60</f>
        <v>0</v>
      </c>
      <c r="E61" s="225">
        <f t="shared" si="0"/>
        <v>-135098.88</v>
      </c>
      <c r="F61" s="237">
        <f>F58+F59+F60</f>
        <v>10442266.16</v>
      </c>
      <c r="G61" s="237">
        <f>G58+G59+G60</f>
        <v>0</v>
      </c>
      <c r="H61" s="236">
        <f t="shared" si="1"/>
        <v>10442266.16</v>
      </c>
    </row>
    <row r="62" spans="1:9">
      <c r="A62" s="126"/>
      <c r="B62" s="58"/>
      <c r="C62" s="235"/>
      <c r="D62" s="235"/>
      <c r="E62" s="235"/>
      <c r="F62" s="235"/>
      <c r="G62" s="235"/>
      <c r="H62" s="242"/>
    </row>
    <row r="63" spans="1:9" ht="27.6">
      <c r="A63" s="126">
        <v>38</v>
      </c>
      <c r="B63" s="59" t="s">
        <v>273</v>
      </c>
      <c r="C63" s="237">
        <f>C56-C61</f>
        <v>-3018046.7000000011</v>
      </c>
      <c r="D63" s="237">
        <f>D56-D61</f>
        <v>1692703.8999999997</v>
      </c>
      <c r="E63" s="225">
        <f t="shared" si="0"/>
        <v>-1325342.8000000014</v>
      </c>
      <c r="F63" s="237">
        <f>F56-F61</f>
        <v>-13843782</v>
      </c>
      <c r="G63" s="237">
        <f>G56-G61</f>
        <v>1476358.5299999998</v>
      </c>
      <c r="H63" s="236">
        <f t="shared" si="1"/>
        <v>-12367423.470000001</v>
      </c>
    </row>
    <row r="64" spans="1:9">
      <c r="A64" s="124">
        <v>39</v>
      </c>
      <c r="B64" s="54" t="s">
        <v>146</v>
      </c>
      <c r="C64" s="247"/>
      <c r="D64" s="247"/>
      <c r="E64" s="225">
        <f t="shared" si="0"/>
        <v>0</v>
      </c>
      <c r="F64" s="247"/>
      <c r="G64" s="247"/>
      <c r="H64" s="236">
        <f t="shared" si="1"/>
        <v>0</v>
      </c>
    </row>
    <row r="65" spans="1:8">
      <c r="A65" s="126">
        <v>40</v>
      </c>
      <c r="B65" s="57" t="s">
        <v>147</v>
      </c>
      <c r="C65" s="237">
        <f>C63-C64</f>
        <v>-3018046.7000000011</v>
      </c>
      <c r="D65" s="237">
        <f>D63-D64</f>
        <v>1692703.8999999997</v>
      </c>
      <c r="E65" s="225">
        <f t="shared" si="0"/>
        <v>-1325342.8000000014</v>
      </c>
      <c r="F65" s="237">
        <f>F63-F64</f>
        <v>-13843782</v>
      </c>
      <c r="G65" s="237">
        <f>G63-G64</f>
        <v>1476358.5299999998</v>
      </c>
      <c r="H65" s="236">
        <f t="shared" si="1"/>
        <v>-12367423.470000001</v>
      </c>
    </row>
    <row r="66" spans="1:8">
      <c r="A66" s="124">
        <v>41</v>
      </c>
      <c r="B66" s="54" t="s">
        <v>148</v>
      </c>
      <c r="C66" s="247">
        <v>43365.18</v>
      </c>
      <c r="D66" s="247">
        <v>0</v>
      </c>
      <c r="E66" s="225">
        <f t="shared" si="0"/>
        <v>43365.18</v>
      </c>
      <c r="F66" s="247"/>
      <c r="G66" s="247"/>
      <c r="H66" s="236">
        <f t="shared" si="1"/>
        <v>0</v>
      </c>
    </row>
    <row r="67" spans="1:8" ht="15" thickBot="1">
      <c r="A67" s="128">
        <v>42</v>
      </c>
      <c r="B67" s="129" t="s">
        <v>149</v>
      </c>
      <c r="C67" s="248">
        <f>C65+C66</f>
        <v>-2974681.5200000009</v>
      </c>
      <c r="D67" s="248">
        <f>D65+D66</f>
        <v>1692703.8999999997</v>
      </c>
      <c r="E67" s="233">
        <f t="shared" si="0"/>
        <v>-1281977.6200000013</v>
      </c>
      <c r="F67" s="248">
        <f>F65+F66</f>
        <v>-13843782</v>
      </c>
      <c r="G67" s="248">
        <f>G65+G66</f>
        <v>1476358.5299999998</v>
      </c>
      <c r="H67" s="249">
        <f t="shared" si="1"/>
        <v>-12367423.470000001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29" zoomScale="70" zoomScaleNormal="70" workbookViewId="0">
      <selection activeCell="C7" sqref="C7:H53"/>
    </sheetView>
  </sheetViews>
  <sheetFormatPr defaultRowHeight="14.4"/>
  <cols>
    <col min="1" max="1" width="9.5546875" bestFit="1" customWidth="1"/>
    <col min="2" max="2" width="55.21875" customWidth="1"/>
    <col min="3" max="8" width="12.6640625" customWidth="1"/>
  </cols>
  <sheetData>
    <row r="1" spans="1:8">
      <c r="A1" s="2" t="s">
        <v>189</v>
      </c>
      <c r="B1" t="str">
        <f>Info!C2</f>
        <v>სს " პაშა ბანკი საქართველო"</v>
      </c>
    </row>
    <row r="2" spans="1:8">
      <c r="A2" s="2" t="s">
        <v>190</v>
      </c>
      <c r="B2" s="452">
        <f>'1. key ratios'!B2</f>
        <v>44286</v>
      </c>
    </row>
    <row r="3" spans="1:8">
      <c r="A3" s="2"/>
    </row>
    <row r="4" spans="1:8" ht="15" thickBot="1">
      <c r="A4" s="2" t="s">
        <v>332</v>
      </c>
      <c r="B4" s="2"/>
      <c r="C4" s="209"/>
      <c r="D4" s="209"/>
      <c r="E4" s="209"/>
      <c r="F4" s="210"/>
      <c r="G4" s="210"/>
      <c r="H4" s="211" t="s">
        <v>94</v>
      </c>
    </row>
    <row r="5" spans="1:8">
      <c r="A5" s="531" t="s">
        <v>27</v>
      </c>
      <c r="B5" s="533" t="s">
        <v>246</v>
      </c>
      <c r="C5" s="535" t="s">
        <v>195</v>
      </c>
      <c r="D5" s="535"/>
      <c r="E5" s="535"/>
      <c r="F5" s="535" t="s">
        <v>196</v>
      </c>
      <c r="G5" s="535"/>
      <c r="H5" s="536"/>
    </row>
    <row r="6" spans="1:8">
      <c r="A6" s="532"/>
      <c r="B6" s="534"/>
      <c r="C6" s="39" t="s">
        <v>28</v>
      </c>
      <c r="D6" s="39" t="s">
        <v>95</v>
      </c>
      <c r="E6" s="39" t="s">
        <v>69</v>
      </c>
      <c r="F6" s="39" t="s">
        <v>28</v>
      </c>
      <c r="G6" s="39" t="s">
        <v>95</v>
      </c>
      <c r="H6" s="40" t="s">
        <v>69</v>
      </c>
    </row>
    <row r="7" spans="1:8" s="3" customFormat="1">
      <c r="A7" s="212">
        <v>1</v>
      </c>
      <c r="B7" s="213" t="s">
        <v>368</v>
      </c>
      <c r="C7" s="227">
        <v>33820809.090000004</v>
      </c>
      <c r="D7" s="227">
        <v>28304865.923299998</v>
      </c>
      <c r="E7" s="250">
        <f>C7+D7</f>
        <v>62125675.013300002</v>
      </c>
      <c r="F7" s="227">
        <v>32284091.66</v>
      </c>
      <c r="G7" s="227">
        <v>47382900.804399997</v>
      </c>
      <c r="H7" s="228">
        <f t="shared" ref="H7:H53" si="0">F7+G7</f>
        <v>79666992.464399993</v>
      </c>
    </row>
    <row r="8" spans="1:8" s="3" customFormat="1">
      <c r="A8" s="212">
        <v>1.1000000000000001</v>
      </c>
      <c r="B8" s="214" t="s">
        <v>277</v>
      </c>
      <c r="C8" s="227">
        <v>17576341.420000002</v>
      </c>
      <c r="D8" s="227">
        <v>14826644.387800001</v>
      </c>
      <c r="E8" s="250">
        <f t="shared" ref="E8:E53" si="1">C8+D8</f>
        <v>32402985.807800002</v>
      </c>
      <c r="F8" s="227">
        <v>16402104.5</v>
      </c>
      <c r="G8" s="227">
        <v>18849904.2973</v>
      </c>
      <c r="H8" s="228">
        <f t="shared" si="0"/>
        <v>35252008.797299996</v>
      </c>
    </row>
    <row r="9" spans="1:8" s="3" customFormat="1">
      <c r="A9" s="212">
        <v>1.2</v>
      </c>
      <c r="B9" s="214" t="s">
        <v>278</v>
      </c>
      <c r="C9" s="227"/>
      <c r="D9" s="227"/>
      <c r="E9" s="250">
        <f t="shared" si="1"/>
        <v>0</v>
      </c>
      <c r="F9" s="227"/>
      <c r="G9" s="227">
        <v>394140</v>
      </c>
      <c r="H9" s="228">
        <f t="shared" si="0"/>
        <v>394140</v>
      </c>
    </row>
    <row r="10" spans="1:8" s="3" customFormat="1">
      <c r="A10" s="212">
        <v>1.3</v>
      </c>
      <c r="B10" s="214" t="s">
        <v>279</v>
      </c>
      <c r="C10" s="227">
        <v>16244467.67</v>
      </c>
      <c r="D10" s="227">
        <v>13478221.535499999</v>
      </c>
      <c r="E10" s="250">
        <f t="shared" si="1"/>
        <v>29722689.205499999</v>
      </c>
      <c r="F10" s="227">
        <v>15881987.16</v>
      </c>
      <c r="G10" s="227">
        <v>28138856.507100001</v>
      </c>
      <c r="H10" s="228">
        <f t="shared" si="0"/>
        <v>44020843.667099997</v>
      </c>
    </row>
    <row r="11" spans="1:8" s="3" customFormat="1">
      <c r="A11" s="212">
        <v>1.4</v>
      </c>
      <c r="B11" s="214" t="s">
        <v>280</v>
      </c>
      <c r="C11" s="227"/>
      <c r="D11" s="227"/>
      <c r="E11" s="250">
        <f t="shared" si="1"/>
        <v>0</v>
      </c>
      <c r="F11" s="227"/>
      <c r="G11" s="227"/>
      <c r="H11" s="228">
        <f t="shared" si="0"/>
        <v>0</v>
      </c>
    </row>
    <row r="12" spans="1:8" s="3" customFormat="1" ht="29.25" customHeight="1">
      <c r="A12" s="212">
        <v>2</v>
      </c>
      <c r="B12" s="213" t="s">
        <v>281</v>
      </c>
      <c r="C12" s="227"/>
      <c r="D12" s="227"/>
      <c r="E12" s="250">
        <f t="shared" si="1"/>
        <v>0</v>
      </c>
      <c r="F12" s="227"/>
      <c r="G12" s="227"/>
      <c r="H12" s="228">
        <f t="shared" si="0"/>
        <v>0</v>
      </c>
    </row>
    <row r="13" spans="1:8" s="3" customFormat="1" ht="27.6">
      <c r="A13" s="212">
        <v>3</v>
      </c>
      <c r="B13" s="213" t="s">
        <v>282</v>
      </c>
      <c r="C13" s="227">
        <v>0</v>
      </c>
      <c r="D13" s="227">
        <v>0</v>
      </c>
      <c r="E13" s="250">
        <f t="shared" si="1"/>
        <v>0</v>
      </c>
      <c r="F13" s="227">
        <v>0</v>
      </c>
      <c r="G13" s="227">
        <v>0</v>
      </c>
      <c r="H13" s="228">
        <f t="shared" si="0"/>
        <v>0</v>
      </c>
    </row>
    <row r="14" spans="1:8" s="3" customFormat="1">
      <c r="A14" s="212">
        <v>3.1</v>
      </c>
      <c r="B14" s="214" t="s">
        <v>283</v>
      </c>
      <c r="C14" s="227"/>
      <c r="D14" s="227"/>
      <c r="E14" s="250">
        <f t="shared" si="1"/>
        <v>0</v>
      </c>
      <c r="F14" s="227"/>
      <c r="G14" s="227"/>
      <c r="H14" s="228">
        <f t="shared" si="0"/>
        <v>0</v>
      </c>
    </row>
    <row r="15" spans="1:8" s="3" customFormat="1">
      <c r="A15" s="212">
        <v>3.2</v>
      </c>
      <c r="B15" s="214" t="s">
        <v>284</v>
      </c>
      <c r="C15" s="227"/>
      <c r="D15" s="227"/>
      <c r="E15" s="250">
        <f t="shared" si="1"/>
        <v>0</v>
      </c>
      <c r="F15" s="227"/>
      <c r="G15" s="227"/>
      <c r="H15" s="228">
        <f t="shared" si="0"/>
        <v>0</v>
      </c>
    </row>
    <row r="16" spans="1:8" s="3" customFormat="1" ht="27.6">
      <c r="A16" s="212">
        <v>4</v>
      </c>
      <c r="B16" s="213" t="s">
        <v>285</v>
      </c>
      <c r="C16" s="227">
        <v>35623104.747400001</v>
      </c>
      <c r="D16" s="227">
        <v>377081538.3664</v>
      </c>
      <c r="E16" s="250">
        <f t="shared" si="1"/>
        <v>412704643.11379999</v>
      </c>
      <c r="F16" s="227">
        <v>42936608.601600006</v>
      </c>
      <c r="G16" s="227">
        <v>325306049.85320002</v>
      </c>
      <c r="H16" s="228">
        <f t="shared" si="0"/>
        <v>368242658.45480001</v>
      </c>
    </row>
    <row r="17" spans="1:8" s="3" customFormat="1">
      <c r="A17" s="212">
        <v>4.0999999999999996</v>
      </c>
      <c r="B17" s="214" t="s">
        <v>286</v>
      </c>
      <c r="C17" s="227">
        <v>32166420.9474</v>
      </c>
      <c r="D17" s="227">
        <v>361812981.1505</v>
      </c>
      <c r="E17" s="250">
        <f t="shared" si="1"/>
        <v>393979402.09789997</v>
      </c>
      <c r="F17" s="227">
        <v>37946516.471600004</v>
      </c>
      <c r="G17" s="227">
        <v>309534568.26700002</v>
      </c>
      <c r="H17" s="228">
        <f t="shared" si="0"/>
        <v>347481084.73860002</v>
      </c>
    </row>
    <row r="18" spans="1:8" s="3" customFormat="1">
      <c r="A18" s="212">
        <v>4.2</v>
      </c>
      <c r="B18" s="214" t="s">
        <v>287</v>
      </c>
      <c r="C18" s="227">
        <v>3456683.8</v>
      </c>
      <c r="D18" s="227">
        <v>15268557.2159</v>
      </c>
      <c r="E18" s="250">
        <f t="shared" si="1"/>
        <v>18725241.015900001</v>
      </c>
      <c r="F18" s="227">
        <v>4990092.13</v>
      </c>
      <c r="G18" s="227">
        <v>15771481.586200001</v>
      </c>
      <c r="H18" s="228">
        <f t="shared" si="0"/>
        <v>20761573.716200002</v>
      </c>
    </row>
    <row r="19" spans="1:8" s="3" customFormat="1" ht="27.6">
      <c r="A19" s="212">
        <v>5</v>
      </c>
      <c r="B19" s="213" t="s">
        <v>288</v>
      </c>
      <c r="C19" s="227">
        <v>84910220.390300006</v>
      </c>
      <c r="D19" s="227">
        <v>1116804613.6596999</v>
      </c>
      <c r="E19" s="250">
        <f t="shared" si="1"/>
        <v>1201714834.05</v>
      </c>
      <c r="F19" s="227">
        <v>110530269.23000002</v>
      </c>
      <c r="G19" s="227">
        <v>919349145.39949989</v>
      </c>
      <c r="H19" s="228">
        <f t="shared" si="0"/>
        <v>1029879414.6294999</v>
      </c>
    </row>
    <row r="20" spans="1:8" s="3" customFormat="1">
      <c r="A20" s="212">
        <v>5.0999999999999996</v>
      </c>
      <c r="B20" s="214" t="s">
        <v>289</v>
      </c>
      <c r="C20" s="227">
        <v>8190251.46</v>
      </c>
      <c r="D20" s="227">
        <v>11426361.8025</v>
      </c>
      <c r="E20" s="250">
        <f t="shared" si="1"/>
        <v>19616613.262499999</v>
      </c>
      <c r="F20" s="227">
        <v>6661064.0000999998</v>
      </c>
      <c r="G20" s="227">
        <v>17096882.441100001</v>
      </c>
      <c r="H20" s="228">
        <f t="shared" si="0"/>
        <v>23757946.441200003</v>
      </c>
    </row>
    <row r="21" spans="1:8" s="3" customFormat="1">
      <c r="A21" s="212">
        <v>5.2</v>
      </c>
      <c r="B21" s="214" t="s">
        <v>290</v>
      </c>
      <c r="C21" s="227"/>
      <c r="D21" s="227"/>
      <c r="E21" s="250">
        <f t="shared" si="1"/>
        <v>0</v>
      </c>
      <c r="F21" s="227"/>
      <c r="G21" s="227"/>
      <c r="H21" s="228">
        <f t="shared" si="0"/>
        <v>0</v>
      </c>
    </row>
    <row r="22" spans="1:8" s="3" customFormat="1">
      <c r="A22" s="212">
        <v>5.3</v>
      </c>
      <c r="B22" s="214" t="s">
        <v>291</v>
      </c>
      <c r="C22" s="227">
        <v>38789450.450100005</v>
      </c>
      <c r="D22" s="227">
        <v>1065695926.0479999</v>
      </c>
      <c r="E22" s="250">
        <f t="shared" si="1"/>
        <v>1104485376.4980998</v>
      </c>
      <c r="F22" s="227">
        <v>40219176.450100005</v>
      </c>
      <c r="G22" s="227">
        <v>855402026.53399992</v>
      </c>
      <c r="H22" s="228">
        <f t="shared" si="0"/>
        <v>895621202.98409986</v>
      </c>
    </row>
    <row r="23" spans="1:8" s="3" customFormat="1">
      <c r="A23" s="212" t="s">
        <v>292</v>
      </c>
      <c r="B23" s="215" t="s">
        <v>293</v>
      </c>
      <c r="C23" s="227">
        <v>0</v>
      </c>
      <c r="D23" s="227">
        <v>75899510.101699993</v>
      </c>
      <c r="E23" s="250">
        <f t="shared" si="1"/>
        <v>75899510.101699993</v>
      </c>
      <c r="F23" s="227">
        <v>0</v>
      </c>
      <c r="G23" s="227">
        <v>93414520.110599995</v>
      </c>
      <c r="H23" s="228">
        <f t="shared" si="0"/>
        <v>93414520.110599995</v>
      </c>
    </row>
    <row r="24" spans="1:8" s="3" customFormat="1">
      <c r="A24" s="212" t="s">
        <v>294</v>
      </c>
      <c r="B24" s="215" t="s">
        <v>295</v>
      </c>
      <c r="C24" s="227">
        <v>3855876.45</v>
      </c>
      <c r="D24" s="227">
        <v>936219870.97459996</v>
      </c>
      <c r="E24" s="250">
        <f t="shared" si="1"/>
        <v>940075747.42460001</v>
      </c>
      <c r="F24" s="227">
        <v>3855876.45</v>
      </c>
      <c r="G24" s="227">
        <v>707038562.43929994</v>
      </c>
      <c r="H24" s="228">
        <f t="shared" si="0"/>
        <v>710894438.88929999</v>
      </c>
    </row>
    <row r="25" spans="1:8" s="3" customFormat="1">
      <c r="A25" s="212" t="s">
        <v>296</v>
      </c>
      <c r="B25" s="216" t="s">
        <v>297</v>
      </c>
      <c r="C25" s="227">
        <v>0</v>
      </c>
      <c r="D25" s="227">
        <v>3773450.8</v>
      </c>
      <c r="E25" s="250">
        <f t="shared" si="1"/>
        <v>3773450.8</v>
      </c>
      <c r="F25" s="227">
        <v>0</v>
      </c>
      <c r="G25" s="227">
        <v>5419425</v>
      </c>
      <c r="H25" s="228">
        <f t="shared" si="0"/>
        <v>5419425</v>
      </c>
    </row>
    <row r="26" spans="1:8" s="3" customFormat="1">
      <c r="A26" s="212" t="s">
        <v>298</v>
      </c>
      <c r="B26" s="215" t="s">
        <v>299</v>
      </c>
      <c r="C26" s="227">
        <v>0</v>
      </c>
      <c r="D26" s="227">
        <v>40313851.420000002</v>
      </c>
      <c r="E26" s="250">
        <f t="shared" si="1"/>
        <v>40313851.420000002</v>
      </c>
      <c r="F26" s="227">
        <v>363300</v>
      </c>
      <c r="G26" s="227">
        <v>38981534.417499997</v>
      </c>
      <c r="H26" s="228">
        <f t="shared" si="0"/>
        <v>39344834.417499997</v>
      </c>
    </row>
    <row r="27" spans="1:8" s="3" customFormat="1">
      <c r="A27" s="212" t="s">
        <v>300</v>
      </c>
      <c r="B27" s="215" t="s">
        <v>301</v>
      </c>
      <c r="C27" s="227">
        <v>34933574.000100002</v>
      </c>
      <c r="D27" s="227">
        <v>9489242.7517000008</v>
      </c>
      <c r="E27" s="250">
        <f t="shared" si="1"/>
        <v>44422816.751800001</v>
      </c>
      <c r="F27" s="227">
        <v>36000000.000100002</v>
      </c>
      <c r="G27" s="227">
        <v>10547984.5666</v>
      </c>
      <c r="H27" s="228">
        <f t="shared" si="0"/>
        <v>46547984.566700004</v>
      </c>
    </row>
    <row r="28" spans="1:8" s="3" customFormat="1">
      <c r="A28" s="212">
        <v>5.4</v>
      </c>
      <c r="B28" s="214" t="s">
        <v>302</v>
      </c>
      <c r="C28" s="227">
        <v>1308546.02</v>
      </c>
      <c r="D28" s="227">
        <v>19047973.293099999</v>
      </c>
      <c r="E28" s="250">
        <f t="shared" si="1"/>
        <v>20356519.313099999</v>
      </c>
      <c r="F28" s="227">
        <v>2180910.02</v>
      </c>
      <c r="G28" s="227">
        <v>27143220.001899999</v>
      </c>
      <c r="H28" s="228">
        <f t="shared" si="0"/>
        <v>29324130.021899998</v>
      </c>
    </row>
    <row r="29" spans="1:8" s="3" customFormat="1">
      <c r="A29" s="212">
        <v>5.5</v>
      </c>
      <c r="B29" s="214" t="s">
        <v>303</v>
      </c>
      <c r="C29" s="227">
        <v>0.05</v>
      </c>
      <c r="D29" s="227">
        <v>27.2941</v>
      </c>
      <c r="E29" s="250">
        <f t="shared" si="1"/>
        <v>27.344100000000001</v>
      </c>
      <c r="F29" s="227">
        <v>0.06</v>
      </c>
      <c r="G29" s="227">
        <v>16.422499999999999</v>
      </c>
      <c r="H29" s="228">
        <f t="shared" si="0"/>
        <v>16.482499999999998</v>
      </c>
    </row>
    <row r="30" spans="1:8" s="3" customFormat="1">
      <c r="A30" s="212">
        <v>5.6</v>
      </c>
      <c r="B30" s="214" t="s">
        <v>304</v>
      </c>
      <c r="C30" s="227"/>
      <c r="D30" s="227"/>
      <c r="E30" s="250">
        <f t="shared" si="1"/>
        <v>0</v>
      </c>
      <c r="F30" s="227"/>
      <c r="G30" s="227"/>
      <c r="H30" s="228">
        <f t="shared" si="0"/>
        <v>0</v>
      </c>
    </row>
    <row r="31" spans="1:8" s="3" customFormat="1">
      <c r="A31" s="212">
        <v>5.7</v>
      </c>
      <c r="B31" s="214" t="s">
        <v>305</v>
      </c>
      <c r="C31" s="227">
        <v>36621972.4102</v>
      </c>
      <c r="D31" s="227">
        <v>20634325.222000111</v>
      </c>
      <c r="E31" s="250">
        <f t="shared" si="1"/>
        <v>57256297.632200107</v>
      </c>
      <c r="F31" s="227">
        <v>61469118.6998</v>
      </c>
      <c r="G31" s="227">
        <v>19707000</v>
      </c>
      <c r="H31" s="228">
        <f t="shared" si="0"/>
        <v>81176118.6998</v>
      </c>
    </row>
    <row r="32" spans="1:8" s="3" customFormat="1">
      <c r="A32" s="212">
        <v>6</v>
      </c>
      <c r="B32" s="213" t="s">
        <v>306</v>
      </c>
      <c r="C32" s="227">
        <v>19814261.560000002</v>
      </c>
      <c r="D32" s="227">
        <v>212258314.62620002</v>
      </c>
      <c r="E32" s="250">
        <f t="shared" si="1"/>
        <v>232072576.18620002</v>
      </c>
      <c r="F32" s="227">
        <v>52803546.600000001</v>
      </c>
      <c r="G32" s="227">
        <v>284300148.68610001</v>
      </c>
      <c r="H32" s="228">
        <f t="shared" si="0"/>
        <v>337103695.28610003</v>
      </c>
    </row>
    <row r="33" spans="1:8" s="3" customFormat="1" ht="27.6">
      <c r="A33" s="212">
        <v>6.1</v>
      </c>
      <c r="B33" s="214" t="s">
        <v>369</v>
      </c>
      <c r="C33" s="227">
        <v>10961862.66</v>
      </c>
      <c r="D33" s="227">
        <v>104927892.62620001</v>
      </c>
      <c r="E33" s="250">
        <f t="shared" si="1"/>
        <v>115889755.2862</v>
      </c>
      <c r="F33" s="227">
        <v>33218704.600000001</v>
      </c>
      <c r="G33" s="227">
        <v>133990828.68610001</v>
      </c>
      <c r="H33" s="228">
        <f t="shared" si="0"/>
        <v>167209533.2861</v>
      </c>
    </row>
    <row r="34" spans="1:8" s="3" customFormat="1" ht="27.6">
      <c r="A34" s="212">
        <v>6.2</v>
      </c>
      <c r="B34" s="214" t="s">
        <v>307</v>
      </c>
      <c r="C34" s="227">
        <v>8852398.9000000004</v>
      </c>
      <c r="D34" s="227">
        <v>107330422</v>
      </c>
      <c r="E34" s="250">
        <f t="shared" si="1"/>
        <v>116182820.90000001</v>
      </c>
      <c r="F34" s="227">
        <v>19584842</v>
      </c>
      <c r="G34" s="227">
        <v>150309320</v>
      </c>
      <c r="H34" s="228">
        <f t="shared" si="0"/>
        <v>169894162</v>
      </c>
    </row>
    <row r="35" spans="1:8" s="3" customFormat="1" ht="27.6">
      <c r="A35" s="212">
        <v>6.3</v>
      </c>
      <c r="B35" s="214" t="s">
        <v>308</v>
      </c>
      <c r="C35" s="227"/>
      <c r="D35" s="227"/>
      <c r="E35" s="250">
        <f t="shared" si="1"/>
        <v>0</v>
      </c>
      <c r="F35" s="227"/>
      <c r="G35" s="227"/>
      <c r="H35" s="228">
        <f t="shared" si="0"/>
        <v>0</v>
      </c>
    </row>
    <row r="36" spans="1:8" s="3" customFormat="1">
      <c r="A36" s="212">
        <v>6.4</v>
      </c>
      <c r="B36" s="214" t="s">
        <v>309</v>
      </c>
      <c r="C36" s="227"/>
      <c r="D36" s="227"/>
      <c r="E36" s="250">
        <f t="shared" si="1"/>
        <v>0</v>
      </c>
      <c r="F36" s="227"/>
      <c r="G36" s="227"/>
      <c r="H36" s="228">
        <f t="shared" si="0"/>
        <v>0</v>
      </c>
    </row>
    <row r="37" spans="1:8" s="3" customFormat="1">
      <c r="A37" s="212">
        <v>6.5</v>
      </c>
      <c r="B37" s="214" t="s">
        <v>310</v>
      </c>
      <c r="C37" s="227"/>
      <c r="D37" s="227"/>
      <c r="E37" s="250">
        <f t="shared" si="1"/>
        <v>0</v>
      </c>
      <c r="F37" s="227"/>
      <c r="G37" s="227"/>
      <c r="H37" s="228">
        <f t="shared" si="0"/>
        <v>0</v>
      </c>
    </row>
    <row r="38" spans="1:8" s="3" customFormat="1" ht="27.6">
      <c r="A38" s="212">
        <v>6.6</v>
      </c>
      <c r="B38" s="214" t="s">
        <v>311</v>
      </c>
      <c r="C38" s="227"/>
      <c r="D38" s="227"/>
      <c r="E38" s="250">
        <f t="shared" si="1"/>
        <v>0</v>
      </c>
      <c r="F38" s="227"/>
      <c r="G38" s="227"/>
      <c r="H38" s="228">
        <f t="shared" si="0"/>
        <v>0</v>
      </c>
    </row>
    <row r="39" spans="1:8" s="3" customFormat="1" ht="27.6">
      <c r="A39" s="212">
        <v>6.7</v>
      </c>
      <c r="B39" s="214" t="s">
        <v>312</v>
      </c>
      <c r="C39" s="227"/>
      <c r="D39" s="227"/>
      <c r="E39" s="250">
        <f t="shared" si="1"/>
        <v>0</v>
      </c>
      <c r="F39" s="227"/>
      <c r="G39" s="227"/>
      <c r="H39" s="228">
        <f t="shared" si="0"/>
        <v>0</v>
      </c>
    </row>
    <row r="40" spans="1:8" s="3" customFormat="1">
      <c r="A40" s="212">
        <v>7</v>
      </c>
      <c r="B40" s="213" t="s">
        <v>313</v>
      </c>
      <c r="C40" s="227">
        <v>1332766.4300000002</v>
      </c>
      <c r="D40" s="227">
        <v>4193626.1702999999</v>
      </c>
      <c r="E40" s="250">
        <f t="shared" si="1"/>
        <v>5526392.6003</v>
      </c>
      <c r="F40" s="227">
        <v>274056.54000000004</v>
      </c>
      <c r="G40" s="227">
        <v>10786346.700300001</v>
      </c>
      <c r="H40" s="228">
        <f t="shared" si="0"/>
        <v>11060403.2403</v>
      </c>
    </row>
    <row r="41" spans="1:8" s="3" customFormat="1" ht="27.6">
      <c r="A41" s="212">
        <v>7.1</v>
      </c>
      <c r="B41" s="214" t="s">
        <v>314</v>
      </c>
      <c r="C41" s="227"/>
      <c r="D41" s="227"/>
      <c r="E41" s="250">
        <f t="shared" si="1"/>
        <v>0</v>
      </c>
      <c r="F41" s="227"/>
      <c r="G41" s="227"/>
      <c r="H41" s="228">
        <f t="shared" si="0"/>
        <v>0</v>
      </c>
    </row>
    <row r="42" spans="1:8" s="3" customFormat="1" ht="41.4">
      <c r="A42" s="212">
        <v>7.2</v>
      </c>
      <c r="B42" s="214" t="s">
        <v>315</v>
      </c>
      <c r="C42" s="227">
        <v>305739.44</v>
      </c>
      <c r="D42" s="227">
        <v>338237.51370000001</v>
      </c>
      <c r="E42" s="250">
        <f t="shared" si="1"/>
        <v>643976.95369999995</v>
      </c>
      <c r="F42" s="227">
        <v>165960.81</v>
      </c>
      <c r="G42" s="227">
        <v>59275.362699999998</v>
      </c>
      <c r="H42" s="228">
        <f t="shared" si="0"/>
        <v>225236.1727</v>
      </c>
    </row>
    <row r="43" spans="1:8" s="3" customFormat="1" ht="41.4">
      <c r="A43" s="212">
        <v>7.3</v>
      </c>
      <c r="B43" s="214" t="s">
        <v>316</v>
      </c>
      <c r="C43" s="227">
        <v>662404.67000000004</v>
      </c>
      <c r="D43" s="227">
        <v>0</v>
      </c>
      <c r="E43" s="250">
        <f t="shared" si="1"/>
        <v>662404.67000000004</v>
      </c>
      <c r="F43" s="227">
        <v>69960.12</v>
      </c>
      <c r="G43" s="227">
        <v>8446892.5110999998</v>
      </c>
      <c r="H43" s="228">
        <f t="shared" si="0"/>
        <v>8516852.631099999</v>
      </c>
    </row>
    <row r="44" spans="1:8" s="3" customFormat="1" ht="41.4">
      <c r="A44" s="212">
        <v>7.4</v>
      </c>
      <c r="B44" s="214" t="s">
        <v>317</v>
      </c>
      <c r="C44" s="227">
        <v>670361.76</v>
      </c>
      <c r="D44" s="227">
        <v>4193626.1702999999</v>
      </c>
      <c r="E44" s="250">
        <f t="shared" si="1"/>
        <v>4863987.9303000001</v>
      </c>
      <c r="F44" s="227">
        <v>204096.42</v>
      </c>
      <c r="G44" s="227">
        <v>2339454.1891999999</v>
      </c>
      <c r="H44" s="228">
        <f t="shared" si="0"/>
        <v>2543550.6091999998</v>
      </c>
    </row>
    <row r="45" spans="1:8" s="3" customFormat="1">
      <c r="A45" s="212">
        <v>8</v>
      </c>
      <c r="B45" s="213" t="s">
        <v>318</v>
      </c>
      <c r="C45" s="227">
        <v>0</v>
      </c>
      <c r="D45" s="227">
        <v>0</v>
      </c>
      <c r="E45" s="250">
        <f t="shared" si="1"/>
        <v>0</v>
      </c>
      <c r="F45" s="227">
        <v>0</v>
      </c>
      <c r="G45" s="227">
        <v>0</v>
      </c>
      <c r="H45" s="228">
        <f t="shared" si="0"/>
        <v>0</v>
      </c>
    </row>
    <row r="46" spans="1:8" s="3" customFormat="1">
      <c r="A46" s="212">
        <v>8.1</v>
      </c>
      <c r="B46" s="214" t="s">
        <v>319</v>
      </c>
      <c r="C46" s="227"/>
      <c r="D46" s="227"/>
      <c r="E46" s="250">
        <f t="shared" si="1"/>
        <v>0</v>
      </c>
      <c r="F46" s="227"/>
      <c r="G46" s="227"/>
      <c r="H46" s="228">
        <f t="shared" si="0"/>
        <v>0</v>
      </c>
    </row>
    <row r="47" spans="1:8" s="3" customFormat="1">
      <c r="A47" s="212">
        <v>8.1999999999999993</v>
      </c>
      <c r="B47" s="214" t="s">
        <v>320</v>
      </c>
      <c r="C47" s="227"/>
      <c r="D47" s="227"/>
      <c r="E47" s="250">
        <f t="shared" si="1"/>
        <v>0</v>
      </c>
      <c r="F47" s="227"/>
      <c r="G47" s="227"/>
      <c r="H47" s="228">
        <f t="shared" si="0"/>
        <v>0</v>
      </c>
    </row>
    <row r="48" spans="1:8" s="3" customFormat="1">
      <c r="A48" s="212">
        <v>8.3000000000000007</v>
      </c>
      <c r="B48" s="214" t="s">
        <v>321</v>
      </c>
      <c r="C48" s="227"/>
      <c r="D48" s="227"/>
      <c r="E48" s="250">
        <f t="shared" si="1"/>
        <v>0</v>
      </c>
      <c r="F48" s="227"/>
      <c r="G48" s="227"/>
      <c r="H48" s="228">
        <f t="shared" si="0"/>
        <v>0</v>
      </c>
    </row>
    <row r="49" spans="1:8" s="3" customFormat="1">
      <c r="A49" s="212">
        <v>8.4</v>
      </c>
      <c r="B49" s="214" t="s">
        <v>322</v>
      </c>
      <c r="C49" s="227"/>
      <c r="D49" s="227"/>
      <c r="E49" s="250">
        <f t="shared" si="1"/>
        <v>0</v>
      </c>
      <c r="F49" s="227"/>
      <c r="G49" s="227"/>
      <c r="H49" s="228">
        <f t="shared" si="0"/>
        <v>0</v>
      </c>
    </row>
    <row r="50" spans="1:8" s="3" customFormat="1">
      <c r="A50" s="212">
        <v>8.5</v>
      </c>
      <c r="B50" s="214" t="s">
        <v>323</v>
      </c>
      <c r="C50" s="227"/>
      <c r="D50" s="227"/>
      <c r="E50" s="250">
        <f t="shared" si="1"/>
        <v>0</v>
      </c>
      <c r="F50" s="227"/>
      <c r="G50" s="227"/>
      <c r="H50" s="228">
        <f t="shared" si="0"/>
        <v>0</v>
      </c>
    </row>
    <row r="51" spans="1:8" s="3" customFormat="1">
      <c r="A51" s="212">
        <v>8.6</v>
      </c>
      <c r="B51" s="214" t="s">
        <v>324</v>
      </c>
      <c r="C51" s="227"/>
      <c r="D51" s="227"/>
      <c r="E51" s="250">
        <f t="shared" si="1"/>
        <v>0</v>
      </c>
      <c r="F51" s="227"/>
      <c r="G51" s="227"/>
      <c r="H51" s="228">
        <f t="shared" si="0"/>
        <v>0</v>
      </c>
    </row>
    <row r="52" spans="1:8" s="3" customFormat="1">
      <c r="A52" s="212">
        <v>8.6999999999999993</v>
      </c>
      <c r="B52" s="214" t="s">
        <v>325</v>
      </c>
      <c r="C52" s="227"/>
      <c r="D52" s="227"/>
      <c r="E52" s="250">
        <f t="shared" si="1"/>
        <v>0</v>
      </c>
      <c r="F52" s="227"/>
      <c r="G52" s="227"/>
      <c r="H52" s="228">
        <f t="shared" si="0"/>
        <v>0</v>
      </c>
    </row>
    <row r="53" spans="1:8" s="3" customFormat="1" ht="28.2" thickBot="1">
      <c r="A53" s="217">
        <v>9</v>
      </c>
      <c r="B53" s="218" t="s">
        <v>326</v>
      </c>
      <c r="C53" s="251"/>
      <c r="D53" s="251"/>
      <c r="E53" s="252">
        <f t="shared" si="1"/>
        <v>0</v>
      </c>
      <c r="F53" s="251"/>
      <c r="G53" s="251"/>
      <c r="H53" s="234">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zoomScale="70" zoomScaleNormal="70" workbookViewId="0">
      <pane xSplit="1" ySplit="4" topLeftCell="B5" activePane="bottomRight" state="frozen"/>
      <selection activeCell="L18" sqref="L18"/>
      <selection pane="topRight" activeCell="L18" sqref="L18"/>
      <selection pane="bottomLeft" activeCell="L18" sqref="L18"/>
      <selection pane="bottomRight" activeCell="C6" sqref="C6:G13"/>
    </sheetView>
  </sheetViews>
  <sheetFormatPr defaultColWidth="9.109375" defaultRowHeight="13.8"/>
  <cols>
    <col min="1" max="1" width="9.5546875" style="2" bestFit="1" customWidth="1"/>
    <col min="2" max="2" width="57.5546875" style="2" customWidth="1"/>
    <col min="3" max="4" width="12.6640625" style="2" customWidth="1"/>
    <col min="5" max="5" width="12.33203125" style="12" customWidth="1"/>
    <col min="6" max="7" width="13.109375" style="12" customWidth="1"/>
    <col min="8" max="11" width="9.6640625" style="12" customWidth="1"/>
    <col min="12" max="16384" width="9.109375" style="12"/>
  </cols>
  <sheetData>
    <row r="1" spans="1:8">
      <c r="A1" s="17" t="s">
        <v>189</v>
      </c>
      <c r="B1" s="16" t="str">
        <f>Info!C2</f>
        <v>სს " პაშა ბანკი საქართველო"</v>
      </c>
      <c r="C1" s="16"/>
      <c r="D1" s="329"/>
    </row>
    <row r="2" spans="1:8">
      <c r="A2" s="17" t="s">
        <v>190</v>
      </c>
      <c r="B2" s="434">
        <v>44286</v>
      </c>
      <c r="C2" s="29"/>
      <c r="D2" s="18"/>
      <c r="E2" s="11"/>
      <c r="F2" s="11"/>
      <c r="G2" s="11"/>
      <c r="H2" s="11"/>
    </row>
    <row r="3" spans="1:8">
      <c r="A3" s="17"/>
      <c r="B3" s="16"/>
      <c r="C3" s="29"/>
      <c r="D3" s="18"/>
      <c r="E3" s="11"/>
      <c r="F3" s="11"/>
      <c r="G3" s="11"/>
      <c r="H3" s="11"/>
    </row>
    <row r="4" spans="1:8" ht="15" customHeight="1" thickBot="1">
      <c r="A4" s="206" t="s">
        <v>333</v>
      </c>
      <c r="B4" s="207" t="s">
        <v>188</v>
      </c>
      <c r="C4" s="208" t="s">
        <v>94</v>
      </c>
    </row>
    <row r="5" spans="1:8" ht="15" customHeight="1">
      <c r="A5" s="204" t="s">
        <v>27</v>
      </c>
      <c r="B5" s="205"/>
      <c r="C5" s="435" t="str">
        <f>INT((MONTH($B$2))/3)&amp;"Q"&amp;"-"&amp;YEAR($B$2)</f>
        <v>1Q-2021</v>
      </c>
      <c r="D5" s="435" t="str">
        <f>IF(INT(MONTH($B$2))=3, "4"&amp;"Q"&amp;"-"&amp;YEAR($B$2)-1, IF(INT(MONTH($B$2))=6, "1"&amp;"Q"&amp;"-"&amp;YEAR($B$2), IF(INT(MONTH($B$2))=9, "2"&amp;"Q"&amp;"-"&amp;YEAR($B$2),IF(INT(MONTH($B$2))=12, "3"&amp;"Q"&amp;"-"&amp;YEAR($B$2), 0))))</f>
        <v>4Q-2020</v>
      </c>
      <c r="E5" s="435" t="str">
        <f>IF(INT(MONTH($B$2))=3, "3"&amp;"Q"&amp;"-"&amp;YEAR($B$2)-1, IF(INT(MONTH($B$2))=6, "4"&amp;"Q"&amp;"-"&amp;YEAR($B$2)-1, IF(INT(MONTH($B$2))=9, "1"&amp;"Q"&amp;"-"&amp;YEAR($B$2),IF(INT(MONTH($B$2))=12, "2"&amp;"Q"&amp;"-"&amp;YEAR($B$2), 0))))</f>
        <v>3Q-2020</v>
      </c>
      <c r="F5" s="435" t="str">
        <f>IF(INT(MONTH($B$2))=3, "2"&amp;"Q"&amp;"-"&amp;YEAR($B$2)-1, IF(INT(MONTH($B$2))=6, "3"&amp;"Q"&amp;"-"&amp;YEAR($B$2)-1, IF(INT(MONTH($B$2))=9, "4"&amp;"Q"&amp;"-"&amp;YEAR($B$2)-1,IF(INT(MONTH($B$2))=12, "1"&amp;"Q"&amp;"-"&amp;YEAR($B$2), 0))))</f>
        <v>2Q-2020</v>
      </c>
      <c r="G5" s="435" t="str">
        <f>IF(INT(MONTH($B$2))=3, "1"&amp;"Q"&amp;"-"&amp;YEAR($B$2)-1, IF(INT(MONTH($B$2))=6, "2"&amp;"Q"&amp;"-"&amp;YEAR($B$2)-1, IF(INT(MONTH($B$2))=9, "3"&amp;"Q"&amp;"-"&amp;YEAR($B$2)-1,IF(INT(MONTH($B$2))=12, "4"&amp;"Q"&amp;"-"&amp;YEAR($B$2)-1, 0))))</f>
        <v>1Q-2020</v>
      </c>
    </row>
    <row r="6" spans="1:8" ht="15" customHeight="1">
      <c r="A6" s="371">
        <v>1</v>
      </c>
      <c r="B6" s="419" t="s">
        <v>193</v>
      </c>
      <c r="C6" s="372">
        <f>C7+C9+C10</f>
        <v>454932912.91016006</v>
      </c>
      <c r="D6" s="421">
        <f>D7+D9+D10</f>
        <v>465140020.90193999</v>
      </c>
      <c r="E6" s="373">
        <f t="shared" ref="E6:G6" si="0">E7+E9+E10</f>
        <v>452099062.64194</v>
      </c>
      <c r="F6" s="372">
        <f t="shared" si="0"/>
        <v>465517471.074</v>
      </c>
      <c r="G6" s="422">
        <f t="shared" si="0"/>
        <v>484953576.74315</v>
      </c>
    </row>
    <row r="7" spans="1:8" ht="15" customHeight="1">
      <c r="A7" s="371">
        <v>1.1000000000000001</v>
      </c>
      <c r="B7" s="374" t="s">
        <v>479</v>
      </c>
      <c r="C7" s="375">
        <v>431595906.86286002</v>
      </c>
      <c r="D7" s="423">
        <v>438451284.67522997</v>
      </c>
      <c r="E7" s="375">
        <v>425090807.98057002</v>
      </c>
      <c r="F7" s="375">
        <v>432632466.94865</v>
      </c>
      <c r="G7" s="424">
        <v>455712925.09074998</v>
      </c>
    </row>
    <row r="8" spans="1:8" ht="41.4">
      <c r="A8" s="371" t="s">
        <v>253</v>
      </c>
      <c r="B8" s="376" t="s">
        <v>327</v>
      </c>
      <c r="C8" s="375"/>
      <c r="D8" s="423"/>
      <c r="E8" s="375"/>
      <c r="F8" s="375"/>
      <c r="G8" s="424"/>
    </row>
    <row r="9" spans="1:8" ht="15" customHeight="1">
      <c r="A9" s="371">
        <v>1.2</v>
      </c>
      <c r="B9" s="374" t="s">
        <v>23</v>
      </c>
      <c r="C9" s="375">
        <v>21019210.941599999</v>
      </c>
      <c r="D9" s="423">
        <v>23747861.381210003</v>
      </c>
      <c r="E9" s="375">
        <v>23291409.785269998</v>
      </c>
      <c r="F9" s="375">
        <v>27884394.704350002</v>
      </c>
      <c r="G9" s="424">
        <v>25896460.986699998</v>
      </c>
    </row>
    <row r="10" spans="1:8" ht="15" customHeight="1">
      <c r="A10" s="371">
        <v>1.3</v>
      </c>
      <c r="B10" s="502" t="s">
        <v>78</v>
      </c>
      <c r="C10" s="377">
        <v>2317795.1057000002</v>
      </c>
      <c r="D10" s="423">
        <v>2940874.8454999998</v>
      </c>
      <c r="E10" s="377">
        <v>3716844.8761</v>
      </c>
      <c r="F10" s="375">
        <v>5000609.4210000001</v>
      </c>
      <c r="G10" s="425">
        <v>3344190.6656999998</v>
      </c>
    </row>
    <row r="11" spans="1:8" ht="15" customHeight="1">
      <c r="A11" s="371">
        <v>2</v>
      </c>
      <c r="B11" s="419" t="s">
        <v>194</v>
      </c>
      <c r="C11" s="375">
        <v>6614035.9425159683</v>
      </c>
      <c r="D11" s="423">
        <v>5169737.4267999995</v>
      </c>
      <c r="E11" s="375">
        <v>3825396.0950000002</v>
      </c>
      <c r="F11" s="375">
        <v>3642960.0236999998</v>
      </c>
      <c r="G11" s="424">
        <v>4225174.9831999997</v>
      </c>
    </row>
    <row r="12" spans="1:8" ht="15" customHeight="1">
      <c r="A12" s="379">
        <v>3</v>
      </c>
      <c r="B12" s="420" t="s">
        <v>192</v>
      </c>
      <c r="C12" s="377">
        <v>41604452.331200004</v>
      </c>
      <c r="D12" s="423">
        <v>41604452.325000003</v>
      </c>
      <c r="E12" s="377">
        <v>37496518.306199998</v>
      </c>
      <c r="F12" s="375">
        <v>37496518.306199998</v>
      </c>
      <c r="G12" s="425">
        <v>37496518.306199998</v>
      </c>
    </row>
    <row r="13" spans="1:8" ht="15" customHeight="1" thickBot="1">
      <c r="A13" s="131">
        <v>4</v>
      </c>
      <c r="B13" s="428" t="s">
        <v>254</v>
      </c>
      <c r="C13" s="253">
        <f>C6+C11+C12</f>
        <v>503151401.18387604</v>
      </c>
      <c r="D13" s="426">
        <f>D6+D11+D12</f>
        <v>511914210.65373999</v>
      </c>
      <c r="E13" s="254">
        <f t="shared" ref="E13:G13" si="1">E6+E11+E12</f>
        <v>493420977.04314005</v>
      </c>
      <c r="F13" s="253">
        <f t="shared" si="1"/>
        <v>506656949.40390003</v>
      </c>
      <c r="G13" s="427">
        <f t="shared" si="1"/>
        <v>526675270.03254998</v>
      </c>
    </row>
    <row r="14" spans="1:8">
      <c r="B14" s="23"/>
    </row>
    <row r="15" spans="1:8" ht="55.2">
      <c r="B15" s="104" t="s">
        <v>480</v>
      </c>
    </row>
    <row r="16" spans="1:8">
      <c r="B16" s="104"/>
    </row>
    <row r="17" spans="2:2">
      <c r="B17" s="104"/>
    </row>
    <row r="18" spans="2:2">
      <c r="B18" s="10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6"/>
  <sheetViews>
    <sheetView showGridLines="0" zoomScale="70" zoomScaleNormal="70" workbookViewId="0">
      <pane xSplit="1" ySplit="4" topLeftCell="B5" activePane="bottomRight" state="frozen"/>
      <selection pane="topRight" activeCell="B1" sqref="B1"/>
      <selection pane="bottomLeft" activeCell="A4" sqref="A4"/>
      <selection pane="bottomRight" activeCell="D29" sqref="D29"/>
    </sheetView>
  </sheetViews>
  <sheetFormatPr defaultRowHeight="14.4"/>
  <cols>
    <col min="1" max="1" width="9.5546875" style="2" bestFit="1" customWidth="1"/>
    <col min="2" max="2" width="58.88671875" style="2" customWidth="1"/>
    <col min="3" max="3" width="34.33203125" style="2" customWidth="1"/>
  </cols>
  <sheetData>
    <row r="1" spans="1:8">
      <c r="A1" s="2" t="s">
        <v>189</v>
      </c>
      <c r="B1" s="329" t="str">
        <f>Info!C2</f>
        <v>სს " პაშა ბანკი საქართველო"</v>
      </c>
    </row>
    <row r="2" spans="1:8">
      <c r="A2" s="2" t="s">
        <v>190</v>
      </c>
      <c r="B2" s="452">
        <f>'1. key ratios'!B2</f>
        <v>44286</v>
      </c>
    </row>
    <row r="4" spans="1:8" ht="25.5" customHeight="1" thickBot="1">
      <c r="A4" s="219" t="s">
        <v>334</v>
      </c>
      <c r="B4" s="61" t="s">
        <v>150</v>
      </c>
      <c r="C4" s="13"/>
    </row>
    <row r="5" spans="1:8">
      <c r="A5" s="10"/>
      <c r="B5" s="414" t="s">
        <v>151</v>
      </c>
      <c r="C5" s="432" t="s">
        <v>494</v>
      </c>
    </row>
    <row r="6" spans="1:8">
      <c r="A6" s="14">
        <v>1</v>
      </c>
      <c r="B6" s="62" t="s">
        <v>506</v>
      </c>
      <c r="C6" s="429" t="s">
        <v>507</v>
      </c>
    </row>
    <row r="7" spans="1:8">
      <c r="A7" s="14">
        <v>2</v>
      </c>
      <c r="B7" s="62" t="s">
        <v>508</v>
      </c>
      <c r="C7" s="429" t="s">
        <v>509</v>
      </c>
    </row>
    <row r="8" spans="1:8">
      <c r="A8" s="14">
        <v>3</v>
      </c>
      <c r="B8" s="62" t="s">
        <v>510</v>
      </c>
      <c r="C8" s="429" t="s">
        <v>509</v>
      </c>
    </row>
    <row r="9" spans="1:8">
      <c r="A9" s="14">
        <v>4</v>
      </c>
      <c r="B9" s="62" t="s">
        <v>511</v>
      </c>
      <c r="C9" s="429" t="s">
        <v>507</v>
      </c>
    </row>
    <row r="10" spans="1:8">
      <c r="A10" s="14">
        <v>5</v>
      </c>
      <c r="B10" s="62" t="s">
        <v>503</v>
      </c>
      <c r="C10" s="429" t="s">
        <v>512</v>
      </c>
    </row>
    <row r="11" spans="1:8">
      <c r="A11" s="14">
        <v>6</v>
      </c>
      <c r="B11" s="62"/>
      <c r="C11" s="429"/>
    </row>
    <row r="12" spans="1:8">
      <c r="A12" s="14">
        <v>7</v>
      </c>
      <c r="B12" s="62"/>
      <c r="C12" s="429"/>
      <c r="H12" s="4"/>
    </row>
    <row r="13" spans="1:8">
      <c r="A13" s="14">
        <v>8</v>
      </c>
      <c r="B13" s="62"/>
      <c r="C13" s="429"/>
    </row>
    <row r="14" spans="1:8">
      <c r="A14" s="14">
        <v>9</v>
      </c>
      <c r="B14" s="62"/>
      <c r="C14" s="429"/>
    </row>
    <row r="15" spans="1:8">
      <c r="A15" s="14">
        <v>10</v>
      </c>
      <c r="B15" s="62"/>
      <c r="C15" s="429"/>
    </row>
    <row r="16" spans="1:8">
      <c r="A16" s="14"/>
      <c r="B16" s="537"/>
      <c r="C16" s="538"/>
    </row>
    <row r="17" spans="1:3" ht="55.2">
      <c r="A17" s="14"/>
      <c r="B17" s="415" t="s">
        <v>152</v>
      </c>
      <c r="C17" s="433" t="s">
        <v>495</v>
      </c>
    </row>
    <row r="18" spans="1:3">
      <c r="A18" s="14">
        <v>1</v>
      </c>
      <c r="B18" s="27" t="s">
        <v>504</v>
      </c>
      <c r="C18" s="430" t="s">
        <v>513</v>
      </c>
    </row>
    <row r="19" spans="1:3">
      <c r="A19" s="14">
        <v>2</v>
      </c>
      <c r="B19" s="27" t="s">
        <v>514</v>
      </c>
      <c r="C19" s="430" t="s">
        <v>515</v>
      </c>
    </row>
    <row r="20" spans="1:3">
      <c r="A20" s="14">
        <v>3</v>
      </c>
      <c r="B20" s="27" t="s">
        <v>516</v>
      </c>
      <c r="C20" s="430" t="s">
        <v>517</v>
      </c>
    </row>
    <row r="21" spans="1:3">
      <c r="A21" s="14">
        <v>4</v>
      </c>
      <c r="B21" s="27"/>
      <c r="C21" s="430"/>
    </row>
    <row r="22" spans="1:3">
      <c r="A22" s="14">
        <v>5</v>
      </c>
      <c r="B22" s="27"/>
      <c r="C22" s="430"/>
    </row>
    <row r="23" spans="1:3">
      <c r="A23" s="14">
        <v>6</v>
      </c>
      <c r="B23" s="27"/>
      <c r="C23" s="430"/>
    </row>
    <row r="24" spans="1:3">
      <c r="A24" s="14">
        <v>7</v>
      </c>
      <c r="B24" s="27"/>
      <c r="C24" s="430"/>
    </row>
    <row r="25" spans="1:3">
      <c r="A25" s="14">
        <v>8</v>
      </c>
      <c r="B25" s="27"/>
      <c r="C25" s="430"/>
    </row>
    <row r="26" spans="1:3">
      <c r="A26" s="14">
        <v>9</v>
      </c>
      <c r="B26" s="27"/>
      <c r="C26" s="430"/>
    </row>
    <row r="27" spans="1:3" ht="15.75" customHeight="1">
      <c r="A27" s="14">
        <v>10</v>
      </c>
      <c r="B27" s="27"/>
      <c r="C27" s="431"/>
    </row>
    <row r="28" spans="1:3" ht="15.75" customHeight="1">
      <c r="A28" s="14"/>
      <c r="B28" s="27"/>
      <c r="C28" s="28"/>
    </row>
    <row r="29" spans="1:3" ht="30" customHeight="1">
      <c r="A29" s="14"/>
      <c r="B29" s="539" t="s">
        <v>153</v>
      </c>
      <c r="C29" s="540"/>
    </row>
    <row r="30" spans="1:3">
      <c r="A30" s="14">
        <v>1</v>
      </c>
      <c r="B30" s="62" t="s">
        <v>524</v>
      </c>
      <c r="C30" s="524">
        <v>1</v>
      </c>
    </row>
    <row r="31" spans="1:3" ht="15.75" customHeight="1">
      <c r="A31" s="14"/>
      <c r="B31" s="62"/>
      <c r="C31" s="63"/>
    </row>
    <row r="32" spans="1:3" ht="29.25" customHeight="1">
      <c r="A32" s="14"/>
      <c r="B32" s="539" t="s">
        <v>274</v>
      </c>
      <c r="C32" s="540"/>
    </row>
    <row r="33" spans="1:3">
      <c r="A33" s="474">
        <v>1</v>
      </c>
      <c r="B33" s="475" t="s">
        <v>518</v>
      </c>
      <c r="C33" s="476">
        <v>0.19139999999999999</v>
      </c>
    </row>
    <row r="34" spans="1:3">
      <c r="A34" s="472">
        <v>2</v>
      </c>
      <c r="B34" s="473" t="s">
        <v>519</v>
      </c>
      <c r="C34" s="476">
        <v>0.3508</v>
      </c>
    </row>
    <row r="35" spans="1:3">
      <c r="A35" s="472">
        <v>3</v>
      </c>
      <c r="B35" s="473" t="s">
        <v>520</v>
      </c>
      <c r="C35" s="476">
        <v>0.3508</v>
      </c>
    </row>
    <row r="36" spans="1:3" ht="15" thickBot="1">
      <c r="A36" s="15">
        <v>4</v>
      </c>
      <c r="B36" s="64" t="s">
        <v>521</v>
      </c>
      <c r="C36" s="477">
        <v>0.1069</v>
      </c>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70" zoomScaleNormal="70"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17" t="s">
        <v>189</v>
      </c>
      <c r="B1" s="16" t="str">
        <f>Info!C2</f>
        <v>სს " პაშა ბანკი საქართველო"</v>
      </c>
    </row>
    <row r="2" spans="1:7" s="21" customFormat="1" ht="15.75" customHeight="1">
      <c r="A2" s="21" t="s">
        <v>190</v>
      </c>
      <c r="B2" s="452">
        <f>'1. key ratios'!B2</f>
        <v>44286</v>
      </c>
    </row>
    <row r="3" spans="1:7" s="21" customFormat="1" ht="15.75" customHeight="1"/>
    <row r="4" spans="1:7" s="21" customFormat="1" ht="15.75" customHeight="1" thickBot="1">
      <c r="A4" s="220" t="s">
        <v>335</v>
      </c>
      <c r="B4" s="221" t="s">
        <v>264</v>
      </c>
      <c r="C4" s="183"/>
      <c r="D4" s="183"/>
      <c r="E4" s="184" t="s">
        <v>94</v>
      </c>
    </row>
    <row r="5" spans="1:7" s="119" customFormat="1" ht="17.399999999999999" customHeight="1">
      <c r="A5" s="340"/>
      <c r="B5" s="341"/>
      <c r="C5" s="182" t="s">
        <v>0</v>
      </c>
      <c r="D5" s="182" t="s">
        <v>1</v>
      </c>
      <c r="E5" s="342" t="s">
        <v>2</v>
      </c>
    </row>
    <row r="6" spans="1:7" s="154" customFormat="1" ht="14.4" customHeight="1">
      <c r="A6" s="343"/>
      <c r="B6" s="541" t="s">
        <v>232</v>
      </c>
      <c r="C6" s="541" t="s">
        <v>231</v>
      </c>
      <c r="D6" s="542" t="s">
        <v>230</v>
      </c>
      <c r="E6" s="543"/>
      <c r="G6"/>
    </row>
    <row r="7" spans="1:7" s="154" customFormat="1" ht="99.6" customHeight="1">
      <c r="A7" s="343"/>
      <c r="B7" s="541"/>
      <c r="C7" s="541"/>
      <c r="D7" s="338" t="s">
        <v>229</v>
      </c>
      <c r="E7" s="339" t="s">
        <v>397</v>
      </c>
      <c r="G7"/>
    </row>
    <row r="8" spans="1:7">
      <c r="A8" s="344">
        <v>1</v>
      </c>
      <c r="B8" s="345" t="s">
        <v>155</v>
      </c>
      <c r="C8" s="346">
        <v>7664316.6294</v>
      </c>
      <c r="D8" s="346"/>
      <c r="E8" s="347">
        <v>7664316.6294</v>
      </c>
    </row>
    <row r="9" spans="1:7">
      <c r="A9" s="344">
        <v>2</v>
      </c>
      <c r="B9" s="345" t="s">
        <v>156</v>
      </c>
      <c r="C9" s="346">
        <v>46542324.565499999</v>
      </c>
      <c r="D9" s="346"/>
      <c r="E9" s="347">
        <v>46542324.565499999</v>
      </c>
    </row>
    <row r="10" spans="1:7">
      <c r="A10" s="344">
        <v>3</v>
      </c>
      <c r="B10" s="345" t="s">
        <v>228</v>
      </c>
      <c r="C10" s="346">
        <v>44274343.9608</v>
      </c>
      <c r="D10" s="346"/>
      <c r="E10" s="347">
        <v>44274343.9608</v>
      </c>
    </row>
    <row r="11" spans="1:7">
      <c r="A11" s="344">
        <v>4</v>
      </c>
      <c r="B11" s="345" t="s">
        <v>186</v>
      </c>
      <c r="C11" s="346">
        <v>0</v>
      </c>
      <c r="D11" s="346"/>
      <c r="E11" s="347">
        <v>0</v>
      </c>
    </row>
    <row r="12" spans="1:7">
      <c r="A12" s="344">
        <v>5</v>
      </c>
      <c r="B12" s="345" t="s">
        <v>158</v>
      </c>
      <c r="C12" s="346">
        <v>40869509.8913</v>
      </c>
      <c r="D12" s="346"/>
      <c r="E12" s="347">
        <v>40869509.8913</v>
      </c>
    </row>
    <row r="13" spans="1:7">
      <c r="A13" s="344">
        <v>6.1</v>
      </c>
      <c r="B13" s="345" t="s">
        <v>159</v>
      </c>
      <c r="C13" s="348">
        <v>327007665.98089999</v>
      </c>
      <c r="D13" s="346"/>
      <c r="E13" s="347">
        <v>327007665.98089999</v>
      </c>
    </row>
    <row r="14" spans="1:7">
      <c r="A14" s="344">
        <v>6.2</v>
      </c>
      <c r="B14" s="349" t="s">
        <v>160</v>
      </c>
      <c r="C14" s="348">
        <v>-20475566.372499999</v>
      </c>
      <c r="D14" s="346"/>
      <c r="E14" s="347">
        <v>-20475566.372499999</v>
      </c>
    </row>
    <row r="15" spans="1:7">
      <c r="A15" s="344">
        <v>6</v>
      </c>
      <c r="B15" s="345" t="s">
        <v>227</v>
      </c>
      <c r="C15" s="346">
        <v>306532099.60839999</v>
      </c>
      <c r="D15" s="346"/>
      <c r="E15" s="347">
        <v>306532099.60839999</v>
      </c>
    </row>
    <row r="16" spans="1:7">
      <c r="A16" s="344">
        <v>7</v>
      </c>
      <c r="B16" s="345" t="s">
        <v>162</v>
      </c>
      <c r="C16" s="346">
        <v>4263733.6951000001</v>
      </c>
      <c r="D16" s="346"/>
      <c r="E16" s="347">
        <v>4263733.6951000001</v>
      </c>
    </row>
    <row r="17" spans="1:7">
      <c r="A17" s="344">
        <v>8</v>
      </c>
      <c r="B17" s="345" t="s">
        <v>163</v>
      </c>
      <c r="C17" s="346">
        <v>98175</v>
      </c>
      <c r="D17" s="346"/>
      <c r="E17" s="347">
        <v>98175</v>
      </c>
      <c r="F17" s="6"/>
      <c r="G17" s="6"/>
    </row>
    <row r="18" spans="1:7">
      <c r="A18" s="344">
        <v>9</v>
      </c>
      <c r="B18" s="345" t="s">
        <v>164</v>
      </c>
      <c r="C18" s="346">
        <v>0</v>
      </c>
      <c r="D18" s="346"/>
      <c r="E18" s="347">
        <v>0</v>
      </c>
      <c r="G18" s="6"/>
    </row>
    <row r="19" spans="1:7" ht="27.6">
      <c r="A19" s="344">
        <v>10</v>
      </c>
      <c r="B19" s="345" t="s">
        <v>165</v>
      </c>
      <c r="C19" s="346">
        <v>19170116.899999999</v>
      </c>
      <c r="D19" s="346">
        <v>4685080.34</v>
      </c>
      <c r="E19" s="347">
        <v>14485036.559999999</v>
      </c>
      <c r="G19" s="6"/>
    </row>
    <row r="20" spans="1:7">
      <c r="A20" s="344">
        <v>11</v>
      </c>
      <c r="B20" s="345" t="s">
        <v>166</v>
      </c>
      <c r="C20" s="346">
        <v>2945708.45</v>
      </c>
      <c r="D20" s="346"/>
      <c r="E20" s="347">
        <v>2945708.45</v>
      </c>
    </row>
    <row r="21" spans="1:7" ht="42" thickBot="1">
      <c r="A21" s="350"/>
      <c r="B21" s="351" t="s">
        <v>370</v>
      </c>
      <c r="C21" s="305">
        <f>SUM(C8:C12, C15:C20)</f>
        <v>472360328.70049995</v>
      </c>
      <c r="D21" s="305">
        <f>SUM(D8:D12, D15:D20)</f>
        <v>4685080.34</v>
      </c>
      <c r="E21" s="352">
        <f>SUM(E8:E12, E15:E20)</f>
        <v>467675248.36049998</v>
      </c>
    </row>
    <row r="22" spans="1:7">
      <c r="A22"/>
      <c r="B22"/>
      <c r="C22"/>
      <c r="D22"/>
      <c r="E22"/>
    </row>
    <row r="23" spans="1:7">
      <c r="A23"/>
      <c r="B23"/>
      <c r="C23"/>
      <c r="D23"/>
      <c r="E23"/>
    </row>
    <row r="25" spans="1:7" s="2" customFormat="1">
      <c r="B25" s="66"/>
      <c r="F25"/>
      <c r="G25"/>
    </row>
    <row r="26" spans="1:7" s="2" customFormat="1">
      <c r="B26" s="67"/>
      <c r="F26"/>
      <c r="G26"/>
    </row>
    <row r="27" spans="1:7" s="2" customFormat="1">
      <c r="B27" s="66"/>
      <c r="F27"/>
      <c r="G27"/>
    </row>
    <row r="28" spans="1:7" s="2" customFormat="1">
      <c r="B28" s="66"/>
      <c r="F28"/>
      <c r="G28"/>
    </row>
    <row r="29" spans="1:7" s="2" customFormat="1">
      <c r="B29" s="66"/>
      <c r="F29"/>
      <c r="G29"/>
    </row>
    <row r="30" spans="1:7" s="2" customFormat="1">
      <c r="B30" s="66"/>
      <c r="F30"/>
      <c r="G30"/>
    </row>
    <row r="31" spans="1:7" s="2" customFormat="1">
      <c r="B31" s="66"/>
      <c r="F31"/>
      <c r="G31"/>
    </row>
    <row r="32" spans="1:7" s="2" customFormat="1">
      <c r="B32" s="67"/>
      <c r="F32"/>
      <c r="G32"/>
    </row>
    <row r="33" spans="2:7" s="2" customFormat="1">
      <c r="B33" s="67"/>
      <c r="F33"/>
      <c r="G33"/>
    </row>
    <row r="34" spans="2:7" s="2" customFormat="1">
      <c r="B34" s="67"/>
      <c r="F34"/>
      <c r="G34"/>
    </row>
    <row r="35" spans="2:7" s="2" customFormat="1">
      <c r="B35" s="67"/>
      <c r="F35"/>
      <c r="G35"/>
    </row>
    <row r="36" spans="2:7" s="2" customFormat="1">
      <c r="B36" s="67"/>
      <c r="F36"/>
      <c r="G36"/>
    </row>
    <row r="37" spans="2:7" s="2" customFormat="1">
      <c r="B37" s="67"/>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70" zoomScaleNormal="70" workbookViewId="0">
      <pane xSplit="1" ySplit="4" topLeftCell="B5" activePane="bottomRight" state="frozen"/>
      <selection activeCell="H6" sqref="H6"/>
      <selection pane="topRight" activeCell="H6" sqref="H6"/>
      <selection pane="bottomLeft" activeCell="H6" sqref="H6"/>
      <selection pane="bottomRight" activeCell="C5" sqref="C5"/>
    </sheetView>
  </sheetViews>
  <sheetFormatPr defaultRowHeight="14.4" outlineLevelRow="1"/>
  <cols>
    <col min="1" max="1" width="9.5546875" style="2" bestFit="1" customWidth="1"/>
    <col min="2" max="2" width="93.66406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7" t="s">
        <v>189</v>
      </c>
      <c r="B1" s="16" t="str">
        <f>Info!C2</f>
        <v>სს " პაშა ბანკი საქართველო"</v>
      </c>
    </row>
    <row r="2" spans="1:6" s="21" customFormat="1" ht="15.75" customHeight="1">
      <c r="A2" s="21" t="s">
        <v>190</v>
      </c>
      <c r="B2" s="452">
        <f>'1. key ratios'!B2</f>
        <v>44286</v>
      </c>
      <c r="C2"/>
      <c r="D2"/>
      <c r="E2"/>
      <c r="F2"/>
    </row>
    <row r="3" spans="1:6" s="21" customFormat="1" ht="15.75" customHeight="1">
      <c r="C3"/>
      <c r="D3"/>
      <c r="E3"/>
      <c r="F3"/>
    </row>
    <row r="4" spans="1:6" s="21" customFormat="1" ht="28.2" thickBot="1">
      <c r="A4" s="21" t="s">
        <v>336</v>
      </c>
      <c r="B4" s="190" t="s">
        <v>267</v>
      </c>
      <c r="C4" s="184" t="s">
        <v>94</v>
      </c>
      <c r="D4"/>
      <c r="E4"/>
      <c r="F4"/>
    </row>
    <row r="5" spans="1:6" ht="27.6">
      <c r="A5" s="185">
        <v>1</v>
      </c>
      <c r="B5" s="186" t="s">
        <v>343</v>
      </c>
      <c r="C5" s="255">
        <f>'7. LI1'!E21</f>
        <v>467675248.36049998</v>
      </c>
    </row>
    <row r="6" spans="1:6" s="180" customFormat="1">
      <c r="A6" s="118">
        <v>2.1</v>
      </c>
      <c r="B6" s="192" t="s">
        <v>268</v>
      </c>
      <c r="C6" s="256">
        <v>61267885.765800007</v>
      </c>
    </row>
    <row r="7" spans="1:6" s="4" customFormat="1" ht="27.6" outlineLevel="1">
      <c r="A7" s="191">
        <v>2.2000000000000002</v>
      </c>
      <c r="B7" s="187" t="s">
        <v>269</v>
      </c>
      <c r="C7" s="257">
        <v>115889755.2862</v>
      </c>
    </row>
    <row r="8" spans="1:6" s="4" customFormat="1" ht="27.6">
      <c r="A8" s="191">
        <v>3</v>
      </c>
      <c r="B8" s="188" t="s">
        <v>344</v>
      </c>
      <c r="C8" s="258">
        <f>SUM(C5:C7)</f>
        <v>644832889.41250002</v>
      </c>
    </row>
    <row r="9" spans="1:6" s="180" customFormat="1">
      <c r="A9" s="118">
        <v>4</v>
      </c>
      <c r="B9" s="195" t="s">
        <v>265</v>
      </c>
      <c r="C9" s="256">
        <v>6252309.92150003</v>
      </c>
    </row>
    <row r="10" spans="1:6" s="4" customFormat="1" ht="27.6" outlineLevel="1">
      <c r="A10" s="191">
        <v>5.0999999999999996</v>
      </c>
      <c r="B10" s="187" t="s">
        <v>275</v>
      </c>
      <c r="C10" s="257">
        <v>-40248674.824200004</v>
      </c>
    </row>
    <row r="11" spans="1:6" s="4" customFormat="1" ht="27.6" outlineLevel="1">
      <c r="A11" s="191">
        <v>5.2</v>
      </c>
      <c r="B11" s="187" t="s">
        <v>276</v>
      </c>
      <c r="C11" s="257">
        <v>-113571960.18047599</v>
      </c>
    </row>
    <row r="12" spans="1:6" s="4" customFormat="1">
      <c r="A12" s="191">
        <v>6</v>
      </c>
      <c r="B12" s="193" t="s">
        <v>481</v>
      </c>
      <c r="C12" s="353">
        <v>3435123</v>
      </c>
    </row>
    <row r="13" spans="1:6" s="4" customFormat="1" ht="15" thickBot="1">
      <c r="A13" s="194">
        <v>7</v>
      </c>
      <c r="B13" s="189" t="s">
        <v>266</v>
      </c>
      <c r="C13" s="259">
        <f>SUM(C8:C12)</f>
        <v>500699687.32932407</v>
      </c>
    </row>
    <row r="15" spans="1:6" ht="41.4">
      <c r="B15" s="23" t="s">
        <v>482</v>
      </c>
    </row>
    <row r="17" spans="2:9" s="2" customFormat="1">
      <c r="B17" s="68"/>
      <c r="C17"/>
      <c r="D17"/>
      <c r="E17"/>
      <c r="F17"/>
      <c r="G17"/>
      <c r="H17"/>
      <c r="I17"/>
    </row>
    <row r="18" spans="2:9" s="2" customFormat="1">
      <c r="B18" s="65"/>
      <c r="C18"/>
      <c r="D18"/>
      <c r="E18"/>
      <c r="F18"/>
      <c r="G18"/>
      <c r="H18"/>
      <c r="I18"/>
    </row>
    <row r="19" spans="2:9" s="2" customFormat="1">
      <c r="B19" s="65"/>
      <c r="C19"/>
      <c r="D19"/>
      <c r="E19"/>
      <c r="F19"/>
      <c r="G19"/>
      <c r="H19"/>
      <c r="I19"/>
    </row>
    <row r="20" spans="2:9" s="2" customFormat="1">
      <c r="B20" s="67"/>
      <c r="C20"/>
      <c r="D20"/>
      <c r="E20"/>
      <c r="F20"/>
      <c r="G20"/>
      <c r="H20"/>
      <c r="I20"/>
    </row>
    <row r="21" spans="2:9" s="2" customFormat="1">
      <c r="B21" s="66"/>
      <c r="C21"/>
      <c r="D21"/>
      <c r="E21"/>
      <c r="F21"/>
      <c r="G21"/>
      <c r="H21"/>
      <c r="I21"/>
    </row>
    <row r="22" spans="2:9" s="2" customFormat="1">
      <c r="B22" s="67"/>
      <c r="C22"/>
      <c r="D22"/>
      <c r="E22"/>
      <c r="F22"/>
      <c r="G22"/>
      <c r="H22"/>
      <c r="I22"/>
    </row>
    <row r="23" spans="2:9" s="2" customFormat="1">
      <c r="B23" s="66"/>
      <c r="C23"/>
      <c r="D23"/>
      <c r="E23"/>
      <c r="F23"/>
      <c r="G23"/>
      <c r="H23"/>
      <c r="I23"/>
    </row>
    <row r="24" spans="2:9" s="2" customFormat="1">
      <c r="B24" s="66"/>
      <c r="C24"/>
      <c r="D24"/>
      <c r="E24"/>
      <c r="F24"/>
      <c r="G24"/>
      <c r="H24"/>
      <c r="I24"/>
    </row>
    <row r="25" spans="2:9" s="2" customFormat="1">
      <c r="B25" s="66"/>
      <c r="C25"/>
      <c r="D25"/>
      <c r="E25"/>
      <c r="F25"/>
      <c r="G25"/>
      <c r="H25"/>
      <c r="I25"/>
    </row>
    <row r="26" spans="2:9" s="2" customFormat="1">
      <c r="B26" s="66"/>
      <c r="C26"/>
      <c r="D26"/>
      <c r="E26"/>
      <c r="F26"/>
      <c r="G26"/>
      <c r="H26"/>
      <c r="I26"/>
    </row>
    <row r="27" spans="2:9" s="2" customFormat="1">
      <c r="B27" s="66"/>
      <c r="C27"/>
      <c r="D27"/>
      <c r="E27"/>
      <c r="F27"/>
      <c r="G27"/>
      <c r="H27"/>
      <c r="I27"/>
    </row>
    <row r="28" spans="2:9" s="2" customFormat="1">
      <c r="B28" s="67"/>
      <c r="C28"/>
      <c r="D28"/>
      <c r="E28"/>
      <c r="F28"/>
      <c r="G28"/>
      <c r="H28"/>
      <c r="I28"/>
    </row>
    <row r="29" spans="2:9" s="2" customFormat="1">
      <c r="B29" s="67"/>
      <c r="C29"/>
      <c r="D29"/>
      <c r="E29"/>
      <c r="F29"/>
      <c r="G29"/>
      <c r="H29"/>
      <c r="I29"/>
    </row>
    <row r="30" spans="2:9" s="2" customFormat="1">
      <c r="B30" s="67"/>
      <c r="C30"/>
      <c r="D30"/>
      <c r="E30"/>
      <c r="F30"/>
      <c r="G30"/>
      <c r="H30"/>
      <c r="I30"/>
    </row>
    <row r="31" spans="2:9" s="2" customFormat="1">
      <c r="B31" s="67"/>
      <c r="C31"/>
      <c r="D31"/>
      <c r="E31"/>
      <c r="F31"/>
      <c r="G31"/>
      <c r="H31"/>
      <c r="I31"/>
    </row>
    <row r="32" spans="2:9" s="2" customFormat="1">
      <c r="B32" s="67"/>
      <c r="C32"/>
      <c r="D32"/>
      <c r="E32"/>
      <c r="F32"/>
      <c r="G32"/>
      <c r="H32"/>
      <c r="I32"/>
    </row>
    <row r="33" spans="2:9" s="2" customFormat="1">
      <c r="B33" s="67"/>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lqqacNOWWxrNlPqnB7z+qObw3ym+/zIL4ze7mb6spl4=</DigestValue>
    </Reference>
    <Reference Type="http://www.w3.org/2000/09/xmldsig#Object" URI="#idOfficeObject">
      <DigestMethod Algorithm="http://www.w3.org/2001/04/xmlenc#sha256"/>
      <DigestValue>MQpGVuRrhWaDT3tG1tdwvsy5GXsbVxvgUDOPfokiZh0=</DigestValue>
    </Reference>
    <Reference Type="http://uri.etsi.org/01903#SignedProperties" URI="#idSignedProperties">
      <Transforms>
        <Transform Algorithm="http://www.w3.org/TR/2001/REC-xml-c14n-20010315"/>
      </Transforms>
      <DigestMethod Algorithm="http://www.w3.org/2001/04/xmlenc#sha256"/>
      <DigestValue>zn4Sys+1Yk0gLGPriBdB0bT5Lr5MUu0bXzcABVGzCMU=</DigestValue>
    </Reference>
  </SignedInfo>
  <SignatureValue>xIPbHKoGsrZb8m5fkpdyEiPCUct86M2GK0cAb0rziwnKLffdRxaRKh+fN2RJHCte9ZDyHk6vydUH
W+T48NW5SGM5g1ftOL7X4ibunIJJRCAv1fwNGPqlaIaZJr8VsFCHhfhB+XjXliDykFMLEK58bt9t
gIXxgAKyV619CYu9yBm31LUVsaCYtQYayLB24jiA4/zVS6KQ0flYH+BVvlptUlr3ShIgRG2tbS+W
u+PldC1DiIwzOQhJsKyLo7307NJq+1wG0XNFdsW7QNwCnIdfZD2HlX8TtqrP8xWETHpvJQKes19o
9ASgtlCP7IcBmlvTlZmyR9T/NH82mzb+rMQ3yA==</SignatureValue>
  <KeyInfo>
    <X509Data>
      <X509Certificate>MIIGRjCCBS6gAwIBAgIKMV31uwACAAHMxzANBgkqhkiG9w0BAQsFADBKMRIwEAYKCZImiZPyLGQBGRYCZ2UxEzARBgoJkiaJk/IsZAEZFgNuYmcxHzAdBgNVBAMTFk5CRyBDbGFzcyAyIElOVCBTdWIgQ0EwHhcNMjEwMjIzMTE1ODE0WhcNMjExMjIyMDk0NjU2WjBEMR8wHQYDVQQKExZKU0MgUGFzaGEgQmFuayBHZW9yZ2lhMSEwHwYDVQQDExhCUEIgLSBNYXJnYXJpdGEgU3ZhbmlkemUwggEiMA0GCSqGSIb3DQEBAQUAA4IBDwAwggEKAoIBAQDzqbsnkxWyJmfM0mBXWl35lEcdrRBgq4E38MAJRzNrI/NjadIjduHV7vd88JvSu/itZQbZsfaqRJSNhdm9gEp8qvvbMGwAHmElNu0V0djxt4O4ctL/90fGne3cDMvShQEmSRwD6vHN//p6sH/HWwofyykJdF7vwqZkdGaGHySJG/QeyZ+TLV76douM137Q6ARORE8GWskDnUWhPrLOeYpVX/+NvYooe/60XyQwFS+nZkOcw8nPjWDVamI+Z2a54E4c+cPdhEgShCh+j8GC/SZNs+GAawJ7ZFdX0h6pP8ONhBtvTWKblHz5J4S0R5Y9rdfRpRwAL6uT2WZqKINg8kydAgMBAAGjggMyMIIDLjA8BgkrBgEEAYI3FQcELzAtBiUrBgEEAYI3FQjmsmCDjfVEhoGZCYO4oUqDvoRxBIPEkTOEg4hdAgFkAgEjMB0GA1UdJQQWMBQGCCsGAQUFBwMCBggrBgEFBQcDBDALBgNVHQ8EBAMCB4AwJwYJKwYBBAGCNxUKBBowGDAKBggrBgEFBQcDAjAKBggrBgEFBQcDBDAdBgNVHQ4EFgQUadP3UfOuMq9sMLGQJYB8+qNA6QY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BDRFTZjcT9814ScRzSCg2oh2qexFYGtnRUvFAIFREq5DM4h7w6vexvP7bPc+DLeOB1lHA0RFY/wMuPUqWnRouq1EVDQAxNNiW8n7KnwgwLPdWOEC035Rd6zWaMEiK8Csgt3n7SpvvjD+4obxOOJ5YxwcFRqhc9DpC9BEgklwCM/PpXK1IzpfM8wb6EZWCtEHqkfgMtXgPDsOREI4D2/RMlDEMSyMIt+hoodQr6VDrjIzadFn/dFjr4cisd3NpVW1uAJTshdJ9m1MrKK9J1oIrQoxhSGdHk7jQo/zi/dSmW+8EoSea9LRjjYwDkjA2OfBJpT2tRMdzbOg7i0h39l+p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/8xpnTaPQfLK20X/+9U4kNhSDeEmGyAv4zjSmyrjTLg=</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i1H/KDFjJcYFnRoG/vQAPO15syS6bTWL9W8sSlcyte0=</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EoNuy3/YaNuutPF1TV+tLlOTdgVr0XKSh8MaA5Ncnsc=</DigestValue>
      </Reference>
      <Reference URI="/xl/styles.xml?ContentType=application/vnd.openxmlformats-officedocument.spreadsheetml.styles+xml">
        <DigestMethod Algorithm="http://www.w3.org/2001/04/xmlenc#sha256"/>
        <DigestValue>slO3CTxkoQcPHlzeOMplrMvCFLyb8MLHrUnhjAPbYvU=</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kWQAefzzixl76JwBFqBnzfIDPXouCmzC9NM79bPwa8A=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6p7GLZMHfjbfKN3YRkgIxfwVBLHthOQTIlFx+rMbEXQ=</DigestValue>
      </Reference>
      <Reference URI="/xl/worksheets/sheet10.xml?ContentType=application/vnd.openxmlformats-officedocument.spreadsheetml.worksheet+xml">
        <DigestMethod Algorithm="http://www.w3.org/2001/04/xmlenc#sha256"/>
        <DigestValue>JR9J9Hi/2Fh50BCmd5MIUY5ruezo09em6jZxc8V7XNw=</DigestValue>
      </Reference>
      <Reference URI="/xl/worksheets/sheet11.xml?ContentType=application/vnd.openxmlformats-officedocument.spreadsheetml.worksheet+xml">
        <DigestMethod Algorithm="http://www.w3.org/2001/04/xmlenc#sha256"/>
        <DigestValue>xA+l2/NApqR9vg+bxLsQhvGrkUsJN0RlV2yhkj6gmMM=</DigestValue>
      </Reference>
      <Reference URI="/xl/worksheets/sheet12.xml?ContentType=application/vnd.openxmlformats-officedocument.spreadsheetml.worksheet+xml">
        <DigestMethod Algorithm="http://www.w3.org/2001/04/xmlenc#sha256"/>
        <DigestValue>oNxafjT6mHoHa33FA1T62UQdP7eQjWdvWhbZpWP4tYI=</DigestValue>
      </Reference>
      <Reference URI="/xl/worksheets/sheet13.xml?ContentType=application/vnd.openxmlformats-officedocument.spreadsheetml.worksheet+xml">
        <DigestMethod Algorithm="http://www.w3.org/2001/04/xmlenc#sha256"/>
        <DigestValue>TRLoDojsUlIDUyjwQUEJE4Frqxq3kVRkbpF9vBp5XH8=</DigestValue>
      </Reference>
      <Reference URI="/xl/worksheets/sheet14.xml?ContentType=application/vnd.openxmlformats-officedocument.spreadsheetml.worksheet+xml">
        <DigestMethod Algorithm="http://www.w3.org/2001/04/xmlenc#sha256"/>
        <DigestValue>0XMmVjU0kmkLBeK0QpiEqkpzqC9H2coqSpEsXvz4Iqc=</DigestValue>
      </Reference>
      <Reference URI="/xl/worksheets/sheet15.xml?ContentType=application/vnd.openxmlformats-officedocument.spreadsheetml.worksheet+xml">
        <DigestMethod Algorithm="http://www.w3.org/2001/04/xmlenc#sha256"/>
        <DigestValue>tAnfuXx8+p/41ek+Rl7FdqKb8NDZdupMB+orMLluZyo=</DigestValue>
      </Reference>
      <Reference URI="/xl/worksheets/sheet16.xml?ContentType=application/vnd.openxmlformats-officedocument.spreadsheetml.worksheet+xml">
        <DigestMethod Algorithm="http://www.w3.org/2001/04/xmlenc#sha256"/>
        <DigestValue>7Izkaw/PUbzmkuAb981bQb7v7wAg7hBV2vMp4iHlfvM=</DigestValue>
      </Reference>
      <Reference URI="/xl/worksheets/sheet17.xml?ContentType=application/vnd.openxmlformats-officedocument.spreadsheetml.worksheet+xml">
        <DigestMethod Algorithm="http://www.w3.org/2001/04/xmlenc#sha256"/>
        <DigestValue>Ns+C5iHee2Wq/N+YxHv6Vrd4LR0HqQ30xYbTUmUH/Ys=</DigestValue>
      </Reference>
      <Reference URI="/xl/worksheets/sheet18.xml?ContentType=application/vnd.openxmlformats-officedocument.spreadsheetml.worksheet+xml">
        <DigestMethod Algorithm="http://www.w3.org/2001/04/xmlenc#sha256"/>
        <DigestValue>5wFLb4PvapxYswzaLCA2xSFrpSdigetRUBJkRCEA+TU=</DigestValue>
      </Reference>
      <Reference URI="/xl/worksheets/sheet2.xml?ContentType=application/vnd.openxmlformats-officedocument.spreadsheetml.worksheet+xml">
        <DigestMethod Algorithm="http://www.w3.org/2001/04/xmlenc#sha256"/>
        <DigestValue>Hk7CoHpEsQr6wb7cl68olg2UhUuuwuqNLdxbSRM05gY=</DigestValue>
      </Reference>
      <Reference URI="/xl/worksheets/sheet3.xml?ContentType=application/vnd.openxmlformats-officedocument.spreadsheetml.worksheet+xml">
        <DigestMethod Algorithm="http://www.w3.org/2001/04/xmlenc#sha256"/>
        <DigestValue>R2c5HnfbK9bzbrh+KDiSUuxBq7I0844ctreZJOlBvrg=</DigestValue>
      </Reference>
      <Reference URI="/xl/worksheets/sheet4.xml?ContentType=application/vnd.openxmlformats-officedocument.spreadsheetml.worksheet+xml">
        <DigestMethod Algorithm="http://www.w3.org/2001/04/xmlenc#sha256"/>
        <DigestValue>Mi19sMPtZpwteLacZqzAGe5u6+SjSRfVsbJVAObyUIE=</DigestValue>
      </Reference>
      <Reference URI="/xl/worksheets/sheet5.xml?ContentType=application/vnd.openxmlformats-officedocument.spreadsheetml.worksheet+xml">
        <DigestMethod Algorithm="http://www.w3.org/2001/04/xmlenc#sha256"/>
        <DigestValue>DZpk12C7NNJFQ9DaqGGoTfe9WjWX0RkVxmIN+R6+r7k=</DigestValue>
      </Reference>
      <Reference URI="/xl/worksheets/sheet6.xml?ContentType=application/vnd.openxmlformats-officedocument.spreadsheetml.worksheet+xml">
        <DigestMethod Algorithm="http://www.w3.org/2001/04/xmlenc#sha256"/>
        <DigestValue>3QW9kKQw5GYAG3+fWppMsDaRY1UU39hjO3Uxinn2l0A=</DigestValue>
      </Reference>
      <Reference URI="/xl/worksheets/sheet7.xml?ContentType=application/vnd.openxmlformats-officedocument.spreadsheetml.worksheet+xml">
        <DigestMethod Algorithm="http://www.w3.org/2001/04/xmlenc#sha256"/>
        <DigestValue>9FQD9qkEdT1Rby+B2p0g2b5TqqEQ68e5BnZsYCHVZ7g=</DigestValue>
      </Reference>
      <Reference URI="/xl/worksheets/sheet8.xml?ContentType=application/vnd.openxmlformats-officedocument.spreadsheetml.worksheet+xml">
        <DigestMethod Algorithm="http://www.w3.org/2001/04/xmlenc#sha256"/>
        <DigestValue>DP11l1tyWxfdEmccWBwmeJEknUVqLVnECo5LDVsYCtU=</DigestValue>
      </Reference>
      <Reference URI="/xl/worksheets/sheet9.xml?ContentType=application/vnd.openxmlformats-officedocument.spreadsheetml.worksheet+xml">
        <DigestMethod Algorithm="http://www.w3.org/2001/04/xmlenc#sha256"/>
        <DigestValue>r8qNatI833ZmQW+h5S2WWSYqOUSh+Oe7/LTUUuJRHCk=</DigestValue>
      </Reference>
    </Manifest>
    <SignatureProperties>
      <SignatureProperty Id="idSignatureTime" Target="#idPackageSignature">
        <mdssi:SignatureTime xmlns:mdssi="http://schemas.openxmlformats.org/package/2006/digital-signature">
          <mdssi:Format>YYYY-MM-DDThh:mm:ssTZD</mdssi:Format>
          <mdssi:Value>2021-05-04T07:20:11Z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16.0.13929/22</OfficeVersion>
          <ApplicationVersion>16.0.13929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2021-05-04T07:20:11Z</xd:SigningTime>
          <xd:SigningCertificate>
            <xd:Cert>
              <xd:CertDigest>
                <DigestMethod Algorithm="http://www.w3.org/2001/04/xmlenc#sha256"/>
                <DigestValue>HH4EyhBHQ/ozos3ihpPKALSaWGF2H8nX059rcMpvuZs=</DigestValue>
              </xd:CertDigest>
              <xd:IssuerSerial>
                <X509IssuerName>CN=NBG Class 2 INT Sub CA, DC=nbg, DC=ge</X509IssuerName>
                <X509SerialNumber>233129211605836131060935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8oEkluaNhZX6p8o+Z12WXm7aiLIpS53nCgzzwbv/Pas=</DigestValue>
    </Reference>
    <Reference Type="http://www.w3.org/2000/09/xmldsig#Object" URI="#idOfficeObject">
      <DigestMethod Algorithm="http://www.w3.org/2001/04/xmlenc#sha256"/>
      <DigestValue>MQpGVuRrhWaDT3tG1tdwvsy5GXsbVxvgUDOPfokiZh0=</DigestValue>
    </Reference>
    <Reference Type="http://uri.etsi.org/01903#SignedProperties" URI="#idSignedProperties">
      <Transforms>
        <Transform Algorithm="http://www.w3.org/TR/2001/REC-xml-c14n-20010315"/>
      </Transforms>
      <DigestMethod Algorithm="http://www.w3.org/2001/04/xmlenc#sha256"/>
      <DigestValue>Hnf2KE8BDk50mWh8MngcKTvJDpafldzBuqYmPRvPXlI=</DigestValue>
    </Reference>
  </SignedInfo>
  <SignatureValue>Fok+oEPXOK+ESONhubVcLlMqyV3Wtmf1Ao43LYAa81tAPcTd4YTJnomLaQmBbbM6ZLt8xwf9SOL+
eGUNBWy65XWo9xH+Gi0Stb6wjUNIr1OGMJcsHidT7C6iXaLxFSf//hOo6RSveVQe5O9nZLq/i0E8
UyWkTQZVMlMlAFYDMAozpIeKffe1qCEAOyvJDbCgQTmy5sBEtrYUXOsEXjyNPEp7S1uAF4pvalzU
vAYUFutu34yJOHKNo7bS93pLteMGrFvelaYA8UpdOou6gijxc7/pKdSq3zt+02TCYJUHvzvL5gFW
SIduNOEJiObCYaZPc6R71xoBjU4oEM77kw6H6Q==</SignatureValue>
  <KeyInfo>
    <X509Data>
      <X509Certificate>MIIGQTCCBSmgAwIBAgIKMYMpCwACAAHM0zANBgkqhkiG9w0BAQsFADBKMRIwEAYKCZImiZPyLGQBGRYCZ2UxEzARBgoJkiaJk/IsZAEZFgNuYmcxHzAdBgNVBAMTFk5CRyBDbGFzcyAyIElOVCBTdWIgQ0EwHhcNMjEwMjIzMTIzODUyWhcNMjExMjIyMDk0NjU2WjA/MR8wHQYDVQQKExZKU0MgUEFTSEEgQmFuayBHZW9yZ2lhMRwwGgYDVQQDExNCUEIgLSBUYW10YSBDaGtvbmlhMIIBIjANBgkqhkiG9w0BAQEFAAOCAQ8AMIIBCgKCAQEA9Oo8p+vN/sJRI2X/BgMDjSoyQVPgX57TNYOOesG5DbvfRhv1L3xkOGSVU0E8pSmIDn8l/YWf8gvA+q0jb36ZgI6FTB4BtRkmF3VWt0AMZRfoAXkv2UWdaBpPdxvYbqDwietupEcIbk6GE1F3i+/EY0vG3QXe6chYueBkwtlpsQ5P3WPeNnkcQzZ6jMQQxmBnlbpKscMTqfT+Hp5Oc6zQGkXSi87BGfwoMgmc/DW80C2G4tggu7sDI9SscM4F8IpO9+LcB/+elpxBuv6yfoZCyeBjwMjJ/UM7/uofQtug6r4bkmYmIhnbjK6KkMWzHumyUjxklMs8THzk8HzwGj41YQIDAQABo4IDMjCCAy4wPAYJKwYBBAGCNxUHBC8wLQYlKwYBBAGCNxUI5rJgg431RIaBmQmDuKFKg76EcQSDxJEzhIOIXQIBZAIBIzAdBgNVHSUEFjAUBggrBgEFBQcDAgYIKwYBBQUHAwQwCwYDVR0PBAQDAgeAMCcGCSsGAQQBgjcVCgQaMBgwCgYIKwYBBQUHAwIwCgYIKwYBBQUHAwQwHQYDVR0OBBYEFDiGO+8pdl5f9+l3Q0694eZnrWu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CSTWPPyrprd3hslPN6xcTcSDuV6ZEFbaf2KofGwD03QpV5zHcuKOYqkdFyC9zFSbyLqaCZlu0/XmN3MZzrUmxb/Tfe7JVTlqP2GbUV9afpVrershBr7Ic7YsypGoN74n2AkRxNN9+TMxZ1qB4LWzqk1sBbEktsqm5Od9nOFf8cvMIe6asTekoMLeLQ24i1EL+PADyHFZLts1Qxxee/ea7TqxE+ZT7nRHbH9SLyIe1NdlCYZ0ePfLEUa8jLZlKta3tdZsie5v4QWJB6ZDq0Fv9bFeFewvBQ9BtYeaTKdqcYvuTrDmu1qU6EUoMjGsrtlgISJJGJnY+mw++xymcEh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/8xpnTaPQfLK20X/+9U4kNhSDeEmGyAv4zjSmyrjTLg=</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i1H/KDFjJcYFnRoG/vQAPO15syS6bTWL9W8sSlcyte0=</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EoNuy3/YaNuutPF1TV+tLlOTdgVr0XKSh8MaA5Ncnsc=</DigestValue>
      </Reference>
      <Reference URI="/xl/styles.xml?ContentType=application/vnd.openxmlformats-officedocument.spreadsheetml.styles+xml">
        <DigestMethod Algorithm="http://www.w3.org/2001/04/xmlenc#sha256"/>
        <DigestValue>slO3CTxkoQcPHlzeOMplrMvCFLyb8MLHrUnhjAPbYvU=</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kWQAefzzixl76JwBFqBnzfIDPXouCmzC9NM79bPwa8A=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6p7GLZMHfjbfKN3YRkgIxfwVBLHthOQTIlFx+rMbEXQ=</DigestValue>
      </Reference>
      <Reference URI="/xl/worksheets/sheet10.xml?ContentType=application/vnd.openxmlformats-officedocument.spreadsheetml.worksheet+xml">
        <DigestMethod Algorithm="http://www.w3.org/2001/04/xmlenc#sha256"/>
        <DigestValue>JR9J9Hi/2Fh50BCmd5MIUY5ruezo09em6jZxc8V7XNw=</DigestValue>
      </Reference>
      <Reference URI="/xl/worksheets/sheet11.xml?ContentType=application/vnd.openxmlformats-officedocument.spreadsheetml.worksheet+xml">
        <DigestMethod Algorithm="http://www.w3.org/2001/04/xmlenc#sha256"/>
        <DigestValue>xA+l2/NApqR9vg+bxLsQhvGrkUsJN0RlV2yhkj6gmMM=</DigestValue>
      </Reference>
      <Reference URI="/xl/worksheets/sheet12.xml?ContentType=application/vnd.openxmlformats-officedocument.spreadsheetml.worksheet+xml">
        <DigestMethod Algorithm="http://www.w3.org/2001/04/xmlenc#sha256"/>
        <DigestValue>oNxafjT6mHoHa33FA1T62UQdP7eQjWdvWhbZpWP4tYI=</DigestValue>
      </Reference>
      <Reference URI="/xl/worksheets/sheet13.xml?ContentType=application/vnd.openxmlformats-officedocument.spreadsheetml.worksheet+xml">
        <DigestMethod Algorithm="http://www.w3.org/2001/04/xmlenc#sha256"/>
        <DigestValue>TRLoDojsUlIDUyjwQUEJE4Frqxq3kVRkbpF9vBp5XH8=</DigestValue>
      </Reference>
      <Reference URI="/xl/worksheets/sheet14.xml?ContentType=application/vnd.openxmlformats-officedocument.spreadsheetml.worksheet+xml">
        <DigestMethod Algorithm="http://www.w3.org/2001/04/xmlenc#sha256"/>
        <DigestValue>0XMmVjU0kmkLBeK0QpiEqkpzqC9H2coqSpEsXvz4Iqc=</DigestValue>
      </Reference>
      <Reference URI="/xl/worksheets/sheet15.xml?ContentType=application/vnd.openxmlformats-officedocument.spreadsheetml.worksheet+xml">
        <DigestMethod Algorithm="http://www.w3.org/2001/04/xmlenc#sha256"/>
        <DigestValue>tAnfuXx8+p/41ek+Rl7FdqKb8NDZdupMB+orMLluZyo=</DigestValue>
      </Reference>
      <Reference URI="/xl/worksheets/sheet16.xml?ContentType=application/vnd.openxmlformats-officedocument.spreadsheetml.worksheet+xml">
        <DigestMethod Algorithm="http://www.w3.org/2001/04/xmlenc#sha256"/>
        <DigestValue>7Izkaw/PUbzmkuAb981bQb7v7wAg7hBV2vMp4iHlfvM=</DigestValue>
      </Reference>
      <Reference URI="/xl/worksheets/sheet17.xml?ContentType=application/vnd.openxmlformats-officedocument.spreadsheetml.worksheet+xml">
        <DigestMethod Algorithm="http://www.w3.org/2001/04/xmlenc#sha256"/>
        <DigestValue>Ns+C5iHee2Wq/N+YxHv6Vrd4LR0HqQ30xYbTUmUH/Ys=</DigestValue>
      </Reference>
      <Reference URI="/xl/worksheets/sheet18.xml?ContentType=application/vnd.openxmlformats-officedocument.spreadsheetml.worksheet+xml">
        <DigestMethod Algorithm="http://www.w3.org/2001/04/xmlenc#sha256"/>
        <DigestValue>5wFLb4PvapxYswzaLCA2xSFrpSdigetRUBJkRCEA+TU=</DigestValue>
      </Reference>
      <Reference URI="/xl/worksheets/sheet2.xml?ContentType=application/vnd.openxmlformats-officedocument.spreadsheetml.worksheet+xml">
        <DigestMethod Algorithm="http://www.w3.org/2001/04/xmlenc#sha256"/>
        <DigestValue>Hk7CoHpEsQr6wb7cl68olg2UhUuuwuqNLdxbSRM05gY=</DigestValue>
      </Reference>
      <Reference URI="/xl/worksheets/sheet3.xml?ContentType=application/vnd.openxmlformats-officedocument.spreadsheetml.worksheet+xml">
        <DigestMethod Algorithm="http://www.w3.org/2001/04/xmlenc#sha256"/>
        <DigestValue>R2c5HnfbK9bzbrh+KDiSUuxBq7I0844ctreZJOlBvrg=</DigestValue>
      </Reference>
      <Reference URI="/xl/worksheets/sheet4.xml?ContentType=application/vnd.openxmlformats-officedocument.spreadsheetml.worksheet+xml">
        <DigestMethod Algorithm="http://www.w3.org/2001/04/xmlenc#sha256"/>
        <DigestValue>Mi19sMPtZpwteLacZqzAGe5u6+SjSRfVsbJVAObyUIE=</DigestValue>
      </Reference>
      <Reference URI="/xl/worksheets/sheet5.xml?ContentType=application/vnd.openxmlformats-officedocument.spreadsheetml.worksheet+xml">
        <DigestMethod Algorithm="http://www.w3.org/2001/04/xmlenc#sha256"/>
        <DigestValue>DZpk12C7NNJFQ9DaqGGoTfe9WjWX0RkVxmIN+R6+r7k=</DigestValue>
      </Reference>
      <Reference URI="/xl/worksheets/sheet6.xml?ContentType=application/vnd.openxmlformats-officedocument.spreadsheetml.worksheet+xml">
        <DigestMethod Algorithm="http://www.w3.org/2001/04/xmlenc#sha256"/>
        <DigestValue>3QW9kKQw5GYAG3+fWppMsDaRY1UU39hjO3Uxinn2l0A=</DigestValue>
      </Reference>
      <Reference URI="/xl/worksheets/sheet7.xml?ContentType=application/vnd.openxmlformats-officedocument.spreadsheetml.worksheet+xml">
        <DigestMethod Algorithm="http://www.w3.org/2001/04/xmlenc#sha256"/>
        <DigestValue>9FQD9qkEdT1Rby+B2p0g2b5TqqEQ68e5BnZsYCHVZ7g=</DigestValue>
      </Reference>
      <Reference URI="/xl/worksheets/sheet8.xml?ContentType=application/vnd.openxmlformats-officedocument.spreadsheetml.worksheet+xml">
        <DigestMethod Algorithm="http://www.w3.org/2001/04/xmlenc#sha256"/>
        <DigestValue>DP11l1tyWxfdEmccWBwmeJEknUVqLVnECo5LDVsYCtU=</DigestValue>
      </Reference>
      <Reference URI="/xl/worksheets/sheet9.xml?ContentType=application/vnd.openxmlformats-officedocument.spreadsheetml.worksheet+xml">
        <DigestMethod Algorithm="http://www.w3.org/2001/04/xmlenc#sha256"/>
        <DigestValue>r8qNatI833ZmQW+h5S2WWSYqOUSh+Oe7/LTUUuJRHCk=</DigestValue>
      </Reference>
    </Manifest>
    <SignatureProperties>
      <SignatureProperty Id="idSignatureTime" Target="#idPackageSignature">
        <mdssi:SignatureTime xmlns:mdssi="http://schemas.openxmlformats.org/package/2006/digital-signature">
          <mdssi:Format>YYYY-MM-DDThh:mm:ssTZD</mdssi:Format>
          <mdssi:Value>2021-05-04T07:20:47Z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16.0.13929/22</OfficeVersion>
          <ApplicationVersion>16.0.13929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2021-05-04T07:20:47Z</xd:SigningTime>
          <xd:SigningCertificate>
            <xd:Cert>
              <xd:CertDigest>
                <DigestMethod Algorithm="http://www.w3.org/2001/04/xmlenc#sha256"/>
                <DigestValue>VRzo+eQsbXjg/3cXWMnT0i6/SHsO36x75lVrr9rL+JI=</DigestValue>
              </xd:CertDigest>
              <xd:IssuerSerial>
                <X509IssuerName>CN=NBG Class 2 INT Sub CA, DC=nbg, DC=ge</X509IssuerName>
                <X509SerialNumber>233815438591857455647955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2021-04-29T16:15:59Z</dcterms:modified>
</cp:coreProperties>
</file>