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16.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8.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3.xml" ContentType="application/vnd.openxmlformats-officedocument.spreadsheetml.externalLink+xml"/>
  <Override PartName="/docProps/core.xml" ContentType="application/vnd.openxmlformats-package.core-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885" windowWidth="14805" windowHeight="7230" tabRatio="919" activeTab="1"/>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80" r:id="rId11"/>
    <sheet name="10. CC2" sheetId="69" r:id="rId12"/>
    <sheet name="11. CRWA" sheetId="35" r:id="rId13"/>
    <sheet name="12. CRM" sheetId="64" r:id="rId14"/>
    <sheet name="13. CRME" sheetId="74" r:id="rId15"/>
    <sheet name="14. LCR" sheetId="78" r:id="rId16"/>
    <sheet name="15. CCR" sheetId="37" r:id="rId17"/>
    <sheet name="Instruction" sheetId="79" r:id="rId18"/>
    <sheet name="Risk Weighted Risk Exposures" sheetId="76" state="hidden" r:id="rId19"/>
    <sheet name="Risk Weighted Risk ExposuresT1" sheetId="77" state="hidden" r:id="rId20"/>
  </sheets>
  <externalReferences>
    <externalReference r:id="rId21"/>
    <externalReference r:id="rId22"/>
    <externalReference r:id="rId23"/>
  </externalReferences>
  <definedNames>
    <definedName name="_cur1">'[1]Appl (2)'!$F$2:$F$7200</definedName>
    <definedName name="_cur2">'[1]Appl (2)'!$H$2:$H$7200</definedName>
    <definedName name="_sum1">'[1]Appl (2)'!$E$2:$E$7200</definedName>
    <definedName name="_sum2">'[1]Appl (2)'!$G$2:$G$7200</definedName>
    <definedName name="ACC_BALACC">#REF!</definedName>
    <definedName name="ACC_CRS" localSheetId="4">#REF!</definedName>
    <definedName name="ACC_CRS">#REF!</definedName>
    <definedName name="ACC_DBS" localSheetId="4">#REF!</definedName>
    <definedName name="ACC_DBS">#REF!</definedName>
    <definedName name="ACC_ISO" localSheetId="4">#REF!</definedName>
    <definedName name="ACC_ISO">#REF!</definedName>
    <definedName name="ACC_SALDO" localSheetId="4">#REF!</definedName>
    <definedName name="ACC_SALDO">#REF!</definedName>
    <definedName name="BS_BALACC" localSheetId="4">#REF!</definedName>
    <definedName name="BS_BALACC">#REF!</definedName>
    <definedName name="BS_BALANCE" localSheetId="4">#REF!</definedName>
    <definedName name="BS_BALANCE">#REF!</definedName>
    <definedName name="BS_CR" localSheetId="4">#REF!</definedName>
    <definedName name="BS_CR">#REF!</definedName>
    <definedName name="BS_CR_EQU" localSheetId="4">#REF!</definedName>
    <definedName name="BS_CR_EQU">#REF!</definedName>
    <definedName name="BS_DB" localSheetId="4">#REF!</definedName>
    <definedName name="BS_DB">#REF!</definedName>
    <definedName name="BS_DB_EQU" localSheetId="4">#REF!</definedName>
    <definedName name="BS_DB_EQU">#REF!</definedName>
    <definedName name="BS_DT" localSheetId="4">#REF!</definedName>
    <definedName name="BS_DT">#REF!</definedName>
    <definedName name="BS_ISO" localSheetId="4">#REF!</definedName>
    <definedName name="BS_ISO">#REF!</definedName>
    <definedName name="CurrentDate" localSheetId="4">#REF!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45621"/>
</workbook>
</file>

<file path=xl/calcChain.xml><?xml version="1.0" encoding="utf-8"?>
<calcChain xmlns="http://schemas.openxmlformats.org/spreadsheetml/2006/main">
  <c r="N92" i="77" l="1"/>
  <c r="D10" i="77" s="1"/>
  <c r="N91" i="77"/>
  <c r="N90" i="77"/>
  <c r="E90" i="77"/>
  <c r="N89" i="77"/>
  <c r="E89" i="77"/>
  <c r="N88" i="77"/>
  <c r="E88" i="77"/>
  <c r="N87" i="77"/>
  <c r="E87" i="77"/>
  <c r="N86" i="77"/>
  <c r="E86" i="77"/>
  <c r="N85" i="77"/>
  <c r="M85" i="77"/>
  <c r="L85" i="77"/>
  <c r="K85" i="77"/>
  <c r="J85" i="77"/>
  <c r="I85" i="77"/>
  <c r="H85" i="77"/>
  <c r="G85" i="77"/>
  <c r="F85" i="77"/>
  <c r="E85" i="77"/>
  <c r="E92" i="77" s="1"/>
  <c r="C85" i="77"/>
  <c r="C92" i="77" s="1"/>
  <c r="N84" i="77"/>
  <c r="N83" i="77"/>
  <c r="E83" i="77"/>
  <c r="N82" i="77"/>
  <c r="E82" i="77"/>
  <c r="N81" i="77"/>
  <c r="E81" i="77"/>
  <c r="N80" i="77"/>
  <c r="E80" i="77"/>
  <c r="N79" i="77"/>
  <c r="E79" i="77"/>
  <c r="N78" i="77"/>
  <c r="M78" i="77"/>
  <c r="L78" i="77"/>
  <c r="K78" i="77"/>
  <c r="J78" i="77"/>
  <c r="I78" i="77"/>
  <c r="H78" i="77"/>
  <c r="G78" i="77"/>
  <c r="F78" i="77"/>
  <c r="E78" i="77"/>
  <c r="C78" i="77"/>
  <c r="M73" i="77"/>
  <c r="L73" i="77"/>
  <c r="J73" i="77"/>
  <c r="I73" i="77"/>
  <c r="H73" i="77"/>
  <c r="G73" i="77"/>
  <c r="F73" i="77"/>
  <c r="C73" i="77"/>
  <c r="N72" i="77"/>
  <c r="P72" i="77" s="1"/>
  <c r="E72" i="77"/>
  <c r="P71" i="77"/>
  <c r="N71" i="77"/>
  <c r="E71" i="77"/>
  <c r="N69" i="77"/>
  <c r="P69" i="77" s="1"/>
  <c r="E69" i="77"/>
  <c r="K68" i="77"/>
  <c r="P67" i="77"/>
  <c r="N67" i="77"/>
  <c r="E67" i="77"/>
  <c r="N65" i="77"/>
  <c r="P65" i="77" s="1"/>
  <c r="E65" i="77"/>
  <c r="K64" i="77"/>
  <c r="P63" i="77"/>
  <c r="N63" i="77"/>
  <c r="E63" i="77"/>
  <c r="N62" i="77"/>
  <c r="P62" i="77" s="1"/>
  <c r="K62" i="77"/>
  <c r="E62" i="77"/>
  <c r="N61" i="77"/>
  <c r="P61" i="77" s="1"/>
  <c r="K61" i="77"/>
  <c r="K73" i="77" s="1"/>
  <c r="E61" i="77"/>
  <c r="N59" i="77"/>
  <c r="P59" i="77" s="1"/>
  <c r="E59" i="77"/>
  <c r="P58" i="77"/>
  <c r="N58" i="77"/>
  <c r="E58" i="77"/>
  <c r="N57" i="77"/>
  <c r="P57" i="77" s="1"/>
  <c r="E57" i="77"/>
  <c r="P56" i="77"/>
  <c r="N56" i="77"/>
  <c r="E56" i="77"/>
  <c r="N55" i="77"/>
  <c r="P55" i="77" s="1"/>
  <c r="E55" i="77"/>
  <c r="P54" i="77"/>
  <c r="N54" i="77"/>
  <c r="E54" i="77"/>
  <c r="N53" i="77"/>
  <c r="P53" i="77" s="1"/>
  <c r="E53" i="77"/>
  <c r="P52" i="77"/>
  <c r="N52" i="77"/>
  <c r="E52" i="77"/>
  <c r="N51" i="77"/>
  <c r="P51" i="77" s="1"/>
  <c r="E51" i="77"/>
  <c r="P50" i="77"/>
  <c r="N50" i="77"/>
  <c r="E50" i="77"/>
  <c r="L44" i="77"/>
  <c r="D44" i="77"/>
  <c r="K43" i="77"/>
  <c r="P42" i="77"/>
  <c r="N42" i="77"/>
  <c r="E42" i="77"/>
  <c r="N41" i="77"/>
  <c r="P41" i="77" s="1"/>
  <c r="E41" i="77"/>
  <c r="P40" i="77"/>
  <c r="N40" i="77"/>
  <c r="E40" i="77"/>
  <c r="N39" i="77"/>
  <c r="P39" i="77" s="1"/>
  <c r="E39" i="77"/>
  <c r="P38" i="77"/>
  <c r="N38" i="77"/>
  <c r="E38" i="77"/>
  <c r="N37" i="77"/>
  <c r="P37" i="77" s="1"/>
  <c r="E37" i="77"/>
  <c r="P36" i="77"/>
  <c r="N36" i="77"/>
  <c r="E36" i="77"/>
  <c r="M35" i="77"/>
  <c r="M44" i="77" s="1"/>
  <c r="L35" i="77"/>
  <c r="J35" i="77"/>
  <c r="J44" i="77" s="1"/>
  <c r="I35" i="77"/>
  <c r="I44" i="77" s="1"/>
  <c r="H35" i="77"/>
  <c r="H44" i="77" s="1"/>
  <c r="G35" i="77"/>
  <c r="G44" i="77" s="1"/>
  <c r="F35" i="77"/>
  <c r="F44" i="77" s="1"/>
  <c r="D35" i="77"/>
  <c r="C35" i="77"/>
  <c r="C44" i="77" s="1"/>
  <c r="P34" i="77"/>
  <c r="N34" i="77"/>
  <c r="E34" i="77"/>
  <c r="N33" i="77"/>
  <c r="P33" i="77" s="1"/>
  <c r="E33" i="77"/>
  <c r="P32" i="77"/>
  <c r="N32" i="77"/>
  <c r="E32" i="77"/>
  <c r="N31" i="77"/>
  <c r="P31" i="77" s="1"/>
  <c r="E31" i="77"/>
  <c r="P30" i="77"/>
  <c r="N30" i="77"/>
  <c r="E30" i="77"/>
  <c r="N29" i="77"/>
  <c r="P29" i="77" s="1"/>
  <c r="E29" i="77"/>
  <c r="P28" i="77"/>
  <c r="N28" i="77"/>
  <c r="E28" i="77"/>
  <c r="N27" i="77"/>
  <c r="P27" i="77" s="1"/>
  <c r="E27" i="77"/>
  <c r="P26" i="77"/>
  <c r="N26" i="77"/>
  <c r="E26" i="77"/>
  <c r="N25" i="77"/>
  <c r="P25" i="77" s="1"/>
  <c r="E25" i="77"/>
  <c r="P24" i="77"/>
  <c r="N24" i="77"/>
  <c r="E24" i="77"/>
  <c r="N23" i="77"/>
  <c r="P23" i="77" s="1"/>
  <c r="E23" i="77"/>
  <c r="P22" i="77"/>
  <c r="N22" i="77"/>
  <c r="E22" i="77"/>
  <c r="N91" i="76"/>
  <c r="N85" i="76" s="1"/>
  <c r="N92" i="76" s="1"/>
  <c r="D10" i="76" s="1"/>
  <c r="N90" i="76"/>
  <c r="E90" i="76"/>
  <c r="N89" i="76"/>
  <c r="E89" i="76"/>
  <c r="N88" i="76"/>
  <c r="E88" i="76"/>
  <c r="N87" i="76"/>
  <c r="E87" i="76"/>
  <c r="N86" i="76"/>
  <c r="E86" i="76"/>
  <c r="E85" i="76" s="1"/>
  <c r="E92" i="76" s="1"/>
  <c r="M85" i="76"/>
  <c r="L85" i="76"/>
  <c r="K85" i="76"/>
  <c r="J85" i="76"/>
  <c r="I85" i="76"/>
  <c r="H85" i="76"/>
  <c r="G85" i="76"/>
  <c r="F85" i="76"/>
  <c r="C85" i="76"/>
  <c r="C92" i="76" s="1"/>
  <c r="N84" i="76"/>
  <c r="N78" i="76" s="1"/>
  <c r="N83" i="76"/>
  <c r="E83" i="76"/>
  <c r="N82" i="76"/>
  <c r="E82" i="76"/>
  <c r="N81" i="76"/>
  <c r="E81" i="76"/>
  <c r="N80" i="76"/>
  <c r="E80" i="76"/>
  <c r="N79" i="76"/>
  <c r="E79" i="76"/>
  <c r="M78" i="76"/>
  <c r="L78" i="76"/>
  <c r="K78" i="76"/>
  <c r="J78" i="76"/>
  <c r="I78" i="76"/>
  <c r="H78" i="76"/>
  <c r="G78" i="76"/>
  <c r="F78" i="76"/>
  <c r="E78" i="76"/>
  <c r="C78" i="76"/>
  <c r="O73" i="76"/>
  <c r="M73" i="76"/>
  <c r="L73" i="76"/>
  <c r="J73" i="76"/>
  <c r="I73" i="76"/>
  <c r="H73" i="76"/>
  <c r="G73" i="76"/>
  <c r="F73" i="76"/>
  <c r="C73" i="76"/>
  <c r="N72" i="76"/>
  <c r="P72" i="76" s="1"/>
  <c r="E72" i="76"/>
  <c r="P71" i="76"/>
  <c r="N71" i="76"/>
  <c r="E71" i="76"/>
  <c r="N69" i="76"/>
  <c r="P69" i="76" s="1"/>
  <c r="E69" i="76"/>
  <c r="K68" i="76"/>
  <c r="P67" i="76"/>
  <c r="N67" i="76"/>
  <c r="E67" i="76"/>
  <c r="N65" i="76"/>
  <c r="P65" i="76" s="1"/>
  <c r="E65" i="76"/>
  <c r="K64" i="76"/>
  <c r="P63" i="76"/>
  <c r="N63" i="76"/>
  <c r="E63" i="76"/>
  <c r="N62" i="76"/>
  <c r="P62" i="76" s="1"/>
  <c r="K62" i="76"/>
  <c r="E62" i="76"/>
  <c r="N61" i="76"/>
  <c r="P61" i="76" s="1"/>
  <c r="K61" i="76"/>
  <c r="K73" i="76" s="1"/>
  <c r="E61" i="76"/>
  <c r="N59" i="76"/>
  <c r="P59" i="76" s="1"/>
  <c r="E59" i="76"/>
  <c r="P58" i="76"/>
  <c r="N58" i="76"/>
  <c r="E58" i="76"/>
  <c r="N57" i="76"/>
  <c r="P57" i="76" s="1"/>
  <c r="E57" i="76"/>
  <c r="P56" i="76"/>
  <c r="N56" i="76"/>
  <c r="E56" i="76"/>
  <c r="N55" i="76"/>
  <c r="P55" i="76" s="1"/>
  <c r="E55" i="76"/>
  <c r="P54" i="76"/>
  <c r="N54" i="76"/>
  <c r="E54" i="76"/>
  <c r="N53" i="76"/>
  <c r="P53" i="76" s="1"/>
  <c r="E53" i="76"/>
  <c r="P52" i="76"/>
  <c r="N52" i="76"/>
  <c r="E52" i="76"/>
  <c r="N51" i="76"/>
  <c r="P51" i="76" s="1"/>
  <c r="E51" i="76"/>
  <c r="P50" i="76"/>
  <c r="N50" i="76"/>
  <c r="E50" i="76"/>
  <c r="O44" i="76"/>
  <c r="M44" i="76"/>
  <c r="I44" i="76"/>
  <c r="N43" i="76"/>
  <c r="P43" i="76" s="1"/>
  <c r="K43" i="76"/>
  <c r="E43" i="76"/>
  <c r="N42" i="76"/>
  <c r="P42" i="76" s="1"/>
  <c r="E42" i="76"/>
  <c r="P41" i="76"/>
  <c r="N41" i="76"/>
  <c r="E41" i="76"/>
  <c r="N40" i="76"/>
  <c r="P40" i="76" s="1"/>
  <c r="E40" i="76"/>
  <c r="P39" i="76"/>
  <c r="N39" i="76"/>
  <c r="E39" i="76"/>
  <c r="E35" i="76" s="1"/>
  <c r="N38" i="76"/>
  <c r="P38" i="76" s="1"/>
  <c r="E38" i="76"/>
  <c r="P37" i="76"/>
  <c r="N37" i="76"/>
  <c r="E37" i="76"/>
  <c r="N36" i="76"/>
  <c r="E36" i="76"/>
  <c r="M35" i="76"/>
  <c r="L35" i="76"/>
  <c r="L44" i="76" s="1"/>
  <c r="K35" i="76"/>
  <c r="K44" i="76" s="1"/>
  <c r="J35" i="76"/>
  <c r="J44" i="76" s="1"/>
  <c r="I35" i="76"/>
  <c r="H35" i="76"/>
  <c r="H44" i="76" s="1"/>
  <c r="G35" i="76"/>
  <c r="G44" i="76" s="1"/>
  <c r="F35" i="76"/>
  <c r="F44" i="76" s="1"/>
  <c r="D35" i="76"/>
  <c r="D44" i="76" s="1"/>
  <c r="C35" i="76"/>
  <c r="C44" i="76" s="1"/>
  <c r="N34" i="76"/>
  <c r="E34" i="76"/>
  <c r="P33" i="76"/>
  <c r="N33" i="76"/>
  <c r="E33" i="76"/>
  <c r="N32" i="76"/>
  <c r="P32" i="76" s="1"/>
  <c r="E32" i="76"/>
  <c r="P31" i="76"/>
  <c r="N31" i="76"/>
  <c r="E31" i="76"/>
  <c r="N30" i="76"/>
  <c r="E30" i="76"/>
  <c r="P29" i="76"/>
  <c r="N29" i="76"/>
  <c r="E29" i="76"/>
  <c r="N28" i="76"/>
  <c r="P28" i="76" s="1"/>
  <c r="E28" i="76"/>
  <c r="P27" i="76"/>
  <c r="N27" i="76"/>
  <c r="E27" i="76"/>
  <c r="N26" i="76"/>
  <c r="E26" i="76"/>
  <c r="P25" i="76"/>
  <c r="N25" i="76"/>
  <c r="E25" i="76"/>
  <c r="E44" i="76" s="1"/>
  <c r="N24" i="76"/>
  <c r="P24" i="76" s="1"/>
  <c r="E24" i="76"/>
  <c r="P23" i="76"/>
  <c r="N23" i="76"/>
  <c r="E23" i="76"/>
  <c r="N22" i="76"/>
  <c r="E22" i="76"/>
  <c r="C10" i="76"/>
  <c r="E19" i="37"/>
  <c r="E18" i="37"/>
  <c r="E17" i="37"/>
  <c r="E16" i="37"/>
  <c r="E15" i="37"/>
  <c r="E14" i="37" s="1"/>
  <c r="C14" i="37"/>
  <c r="E12" i="37"/>
  <c r="E11" i="37"/>
  <c r="E10" i="37"/>
  <c r="E9" i="37"/>
  <c r="E8" i="37"/>
  <c r="E7" i="37" s="1"/>
  <c r="B2" i="37"/>
  <c r="B1" i="37"/>
  <c r="E22" i="74"/>
  <c r="D22" i="74"/>
  <c r="B2" i="74"/>
  <c r="B2" i="78" s="1"/>
  <c r="B1" i="74"/>
  <c r="B1" i="78" s="1"/>
  <c r="U21" i="64"/>
  <c r="T21" i="64"/>
  <c r="S21" i="64"/>
  <c r="R21" i="64"/>
  <c r="Q21" i="64"/>
  <c r="P21" i="64"/>
  <c r="O21" i="64"/>
  <c r="N21" i="64"/>
  <c r="M21" i="64"/>
  <c r="L21" i="64"/>
  <c r="K21" i="64"/>
  <c r="J21" i="64"/>
  <c r="I21" i="64"/>
  <c r="H21" i="64"/>
  <c r="G21" i="64"/>
  <c r="F21" i="64"/>
  <c r="E21" i="64"/>
  <c r="D21" i="64"/>
  <c r="C21" i="64"/>
  <c r="V20" i="64"/>
  <c r="V19" i="64"/>
  <c r="V18" i="64"/>
  <c r="V17" i="64"/>
  <c r="V16" i="64"/>
  <c r="V15" i="64"/>
  <c r="V14" i="64"/>
  <c r="V13" i="64"/>
  <c r="V12" i="64"/>
  <c r="V11" i="64"/>
  <c r="V10" i="64"/>
  <c r="V9" i="64"/>
  <c r="V8" i="64"/>
  <c r="V7" i="64"/>
  <c r="V21" i="64" s="1"/>
  <c r="B2" i="64"/>
  <c r="B1" i="64"/>
  <c r="R22" i="35"/>
  <c r="P22" i="35"/>
  <c r="N22" i="35"/>
  <c r="L22" i="35"/>
  <c r="J22" i="35"/>
  <c r="H22" i="35"/>
  <c r="F22" i="35"/>
  <c r="D22" i="35"/>
  <c r="S21" i="35"/>
  <c r="S19" i="35"/>
  <c r="S18" i="35"/>
  <c r="S17" i="35"/>
  <c r="S15" i="35"/>
  <c r="S14" i="35"/>
  <c r="S13" i="35"/>
  <c r="S11" i="35"/>
  <c r="S10" i="35"/>
  <c r="S9" i="35"/>
  <c r="Q22" i="35"/>
  <c r="M22" i="35"/>
  <c r="I22" i="35"/>
  <c r="E22" i="35"/>
  <c r="B2" i="35"/>
  <c r="B1" i="35"/>
  <c r="B2" i="69"/>
  <c r="B1" i="69"/>
  <c r="B2" i="80"/>
  <c r="B1" i="80"/>
  <c r="C47" i="28"/>
  <c r="C43" i="28"/>
  <c r="C35" i="28"/>
  <c r="C31" i="28"/>
  <c r="C30" i="28" s="1"/>
  <c r="C41" i="28" s="1"/>
  <c r="C12" i="28"/>
  <c r="C6" i="28"/>
  <c r="C28" i="28" s="1"/>
  <c r="B2" i="73"/>
  <c r="B1" i="73"/>
  <c r="D21" i="72"/>
  <c r="B2" i="72"/>
  <c r="B1" i="72"/>
  <c r="B2" i="52"/>
  <c r="B1" i="52"/>
  <c r="B2" i="71"/>
  <c r="B1" i="71"/>
  <c r="H53" i="75"/>
  <c r="E53" i="75"/>
  <c r="H52" i="75"/>
  <c r="E52" i="75"/>
  <c r="H51" i="75"/>
  <c r="E51" i="75"/>
  <c r="H50" i="75"/>
  <c r="E50" i="75"/>
  <c r="H49" i="75"/>
  <c r="E49" i="75"/>
  <c r="H48" i="75"/>
  <c r="E48" i="75"/>
  <c r="H47" i="75"/>
  <c r="E47" i="75"/>
  <c r="H46" i="75"/>
  <c r="E46" i="75"/>
  <c r="G45" i="75"/>
  <c r="F45" i="75"/>
  <c r="D45" i="75"/>
  <c r="C45" i="75"/>
  <c r="H44" i="75"/>
  <c r="E44" i="75"/>
  <c r="H43" i="75"/>
  <c r="E43" i="75"/>
  <c r="H42" i="75"/>
  <c r="E42" i="75"/>
  <c r="H41" i="75"/>
  <c r="E41" i="75"/>
  <c r="G40" i="75"/>
  <c r="F40" i="75"/>
  <c r="H40" i="75" s="1"/>
  <c r="D40" i="75"/>
  <c r="C40" i="75"/>
  <c r="H39" i="75"/>
  <c r="E39" i="75"/>
  <c r="H38" i="75"/>
  <c r="E38" i="75"/>
  <c r="H37" i="75"/>
  <c r="E37" i="75"/>
  <c r="H36" i="75"/>
  <c r="E36" i="75"/>
  <c r="H35" i="75"/>
  <c r="E35" i="75"/>
  <c r="H34" i="75"/>
  <c r="E34" i="75"/>
  <c r="H33" i="75"/>
  <c r="E33" i="75"/>
  <c r="G32" i="75"/>
  <c r="F32" i="75"/>
  <c r="H32" i="75" s="1"/>
  <c r="D32" i="75"/>
  <c r="C32" i="75"/>
  <c r="E32" i="75" s="1"/>
  <c r="H31" i="75"/>
  <c r="E31" i="75"/>
  <c r="H30" i="75"/>
  <c r="E30" i="75"/>
  <c r="H29" i="75"/>
  <c r="E29" i="75"/>
  <c r="H28" i="75"/>
  <c r="E28" i="75"/>
  <c r="H27" i="75"/>
  <c r="E27" i="75"/>
  <c r="H26" i="75"/>
  <c r="E26" i="75"/>
  <c r="H25" i="75"/>
  <c r="E25" i="75"/>
  <c r="H24" i="75"/>
  <c r="E24" i="75"/>
  <c r="H23" i="75"/>
  <c r="E23" i="75"/>
  <c r="G22" i="75"/>
  <c r="F22" i="75"/>
  <c r="H22" i="75" s="1"/>
  <c r="D22" i="75"/>
  <c r="D19" i="75" s="1"/>
  <c r="C22" i="75"/>
  <c r="H21" i="75"/>
  <c r="E21" i="75"/>
  <c r="H20" i="75"/>
  <c r="E20" i="75"/>
  <c r="G19" i="75"/>
  <c r="F19" i="75"/>
  <c r="C19" i="75"/>
  <c r="H18" i="75"/>
  <c r="E18" i="75"/>
  <c r="H17" i="75"/>
  <c r="E17" i="75"/>
  <c r="G16" i="75"/>
  <c r="F16" i="75"/>
  <c r="H16" i="75" s="1"/>
  <c r="D16" i="75"/>
  <c r="C16" i="75"/>
  <c r="H15" i="75"/>
  <c r="E15" i="75"/>
  <c r="H14" i="75"/>
  <c r="E14" i="75"/>
  <c r="G13" i="75"/>
  <c r="F13" i="75"/>
  <c r="H13" i="75" s="1"/>
  <c r="D13" i="75"/>
  <c r="C13" i="75"/>
  <c r="E13" i="75" s="1"/>
  <c r="H12" i="75"/>
  <c r="E12" i="75"/>
  <c r="H11" i="75"/>
  <c r="E11" i="75"/>
  <c r="H10" i="75"/>
  <c r="E10" i="75"/>
  <c r="H9" i="75"/>
  <c r="E9" i="75"/>
  <c r="H8" i="75"/>
  <c r="E8" i="75"/>
  <c r="G7" i="75"/>
  <c r="F7" i="75"/>
  <c r="H7" i="75" s="1"/>
  <c r="D7" i="75"/>
  <c r="C7" i="75"/>
  <c r="B2" i="75"/>
  <c r="B1" i="75"/>
  <c r="H66" i="53"/>
  <c r="E66" i="53"/>
  <c r="H64" i="53"/>
  <c r="E64" i="53"/>
  <c r="G61" i="53"/>
  <c r="F61" i="53"/>
  <c r="H61" i="53" s="1"/>
  <c r="D61" i="53"/>
  <c r="C61" i="53"/>
  <c r="H60" i="53"/>
  <c r="E60" i="53"/>
  <c r="H59" i="53"/>
  <c r="E59" i="53"/>
  <c r="H58" i="53"/>
  <c r="E58" i="53"/>
  <c r="G53" i="53"/>
  <c r="F53" i="53"/>
  <c r="H53" i="53" s="1"/>
  <c r="D53" i="53"/>
  <c r="C53" i="53"/>
  <c r="E53" i="53" s="1"/>
  <c r="H52" i="53"/>
  <c r="E52" i="53"/>
  <c r="H51" i="53"/>
  <c r="E51" i="53"/>
  <c r="H50" i="53"/>
  <c r="E50" i="53"/>
  <c r="H49" i="53"/>
  <c r="E49" i="53"/>
  <c r="H48" i="53"/>
  <c r="E48" i="53"/>
  <c r="H47" i="53"/>
  <c r="E47" i="53"/>
  <c r="H44" i="53"/>
  <c r="E44" i="53"/>
  <c r="H43" i="53"/>
  <c r="E43" i="53"/>
  <c r="H42" i="53"/>
  <c r="E42" i="53"/>
  <c r="H41" i="53"/>
  <c r="E41" i="53"/>
  <c r="H40" i="53"/>
  <c r="E40" i="53"/>
  <c r="H39" i="53"/>
  <c r="E39" i="53"/>
  <c r="H38" i="53"/>
  <c r="E38" i="53"/>
  <c r="H37" i="53"/>
  <c r="E37" i="53"/>
  <c r="H36" i="53"/>
  <c r="E36" i="53"/>
  <c r="H35" i="53"/>
  <c r="E35" i="53"/>
  <c r="G34" i="53"/>
  <c r="G45" i="53" s="1"/>
  <c r="G54" i="53" s="1"/>
  <c r="F34" i="53"/>
  <c r="F45" i="53" s="1"/>
  <c r="D34" i="53"/>
  <c r="D45" i="53" s="1"/>
  <c r="D54" i="53" s="1"/>
  <c r="C34" i="53"/>
  <c r="C45" i="53" s="1"/>
  <c r="G30" i="53"/>
  <c r="F30" i="53"/>
  <c r="H30" i="53" s="1"/>
  <c r="D30" i="53"/>
  <c r="C30" i="53"/>
  <c r="E30" i="53" s="1"/>
  <c r="H29" i="53"/>
  <c r="E29" i="53"/>
  <c r="H28" i="53"/>
  <c r="E28" i="53"/>
  <c r="H27" i="53"/>
  <c r="E27" i="53"/>
  <c r="H26" i="53"/>
  <c r="E26" i="53"/>
  <c r="H25" i="53"/>
  <c r="E25" i="53"/>
  <c r="H24" i="53"/>
  <c r="E24" i="53"/>
  <c r="H21" i="53"/>
  <c r="E21" i="53"/>
  <c r="H20" i="53"/>
  <c r="E20" i="53"/>
  <c r="H19" i="53"/>
  <c r="E19" i="53"/>
  <c r="H18" i="53"/>
  <c r="E18" i="53"/>
  <c r="H17" i="53"/>
  <c r="E17" i="53"/>
  <c r="H16" i="53"/>
  <c r="E16" i="53"/>
  <c r="H15" i="53"/>
  <c r="E15" i="53"/>
  <c r="H14" i="53"/>
  <c r="E14" i="53"/>
  <c r="H13" i="53"/>
  <c r="E13" i="53"/>
  <c r="H12" i="53"/>
  <c r="E12" i="53"/>
  <c r="H11" i="53"/>
  <c r="E11" i="53"/>
  <c r="H10" i="53"/>
  <c r="E10" i="53"/>
  <c r="G9" i="53"/>
  <c r="G22" i="53" s="1"/>
  <c r="G31" i="53" s="1"/>
  <c r="G56" i="53" s="1"/>
  <c r="G63" i="53" s="1"/>
  <c r="G65" i="53" s="1"/>
  <c r="G67" i="53" s="1"/>
  <c r="F9" i="53"/>
  <c r="F22" i="53" s="1"/>
  <c r="D9" i="53"/>
  <c r="D22" i="53" s="1"/>
  <c r="D31" i="53" s="1"/>
  <c r="D56" i="53" s="1"/>
  <c r="D63" i="53" s="1"/>
  <c r="D65" i="53" s="1"/>
  <c r="D67" i="53" s="1"/>
  <c r="C9" i="53"/>
  <c r="C22" i="53" s="1"/>
  <c r="H8" i="53"/>
  <c r="E8" i="53"/>
  <c r="H40" i="62"/>
  <c r="G40" i="62"/>
  <c r="F40" i="62"/>
  <c r="D40" i="62"/>
  <c r="C40" i="62"/>
  <c r="H39" i="62"/>
  <c r="E39" i="62"/>
  <c r="H38" i="62"/>
  <c r="E38" i="62"/>
  <c r="H37" i="62"/>
  <c r="E37" i="62"/>
  <c r="H36" i="62"/>
  <c r="E36" i="62"/>
  <c r="H35" i="62"/>
  <c r="E35" i="62"/>
  <c r="H34" i="62"/>
  <c r="E34" i="62"/>
  <c r="H33" i="62"/>
  <c r="E33" i="62"/>
  <c r="G31" i="62"/>
  <c r="G41" i="62" s="1"/>
  <c r="F31" i="62"/>
  <c r="H31" i="62" s="1"/>
  <c r="D31" i="62"/>
  <c r="D41" i="62" s="1"/>
  <c r="C31" i="62"/>
  <c r="C41" i="62" s="1"/>
  <c r="H30" i="62"/>
  <c r="E30" i="62"/>
  <c r="H29" i="62"/>
  <c r="E29" i="62"/>
  <c r="H28" i="62"/>
  <c r="E28" i="62"/>
  <c r="H27" i="62"/>
  <c r="E27" i="62"/>
  <c r="H26" i="62"/>
  <c r="E26" i="62"/>
  <c r="H25" i="62"/>
  <c r="E25" i="62"/>
  <c r="H24" i="62"/>
  <c r="E24" i="62"/>
  <c r="H23" i="62"/>
  <c r="E23" i="62"/>
  <c r="H22" i="62"/>
  <c r="E22" i="62"/>
  <c r="H19" i="62"/>
  <c r="E19" i="62"/>
  <c r="H18" i="62"/>
  <c r="E18" i="62"/>
  <c r="H17" i="62"/>
  <c r="E17" i="62"/>
  <c r="E18" i="72" s="1"/>
  <c r="H16" i="62"/>
  <c r="E16" i="62"/>
  <c r="H15" i="62"/>
  <c r="E15" i="62"/>
  <c r="E16" i="72" s="1"/>
  <c r="G14" i="62"/>
  <c r="G20" i="62" s="1"/>
  <c r="F14" i="62"/>
  <c r="F20" i="62" s="1"/>
  <c r="H20" i="62" s="1"/>
  <c r="D14" i="62"/>
  <c r="D20" i="62" s="1"/>
  <c r="C14" i="62"/>
  <c r="C20" i="62" s="1"/>
  <c r="H13" i="62"/>
  <c r="E13" i="62"/>
  <c r="H12" i="62"/>
  <c r="E12" i="62"/>
  <c r="H11" i="62"/>
  <c r="E11" i="62"/>
  <c r="E12" i="72" s="1"/>
  <c r="H10" i="62"/>
  <c r="E10" i="62"/>
  <c r="H9" i="62"/>
  <c r="E9" i="62"/>
  <c r="E10" i="72" s="1"/>
  <c r="H8" i="62"/>
  <c r="E8" i="62"/>
  <c r="H7" i="62"/>
  <c r="E7" i="62"/>
  <c r="E8" i="72" s="1"/>
  <c r="B2" i="6"/>
  <c r="F5" i="6" s="1"/>
  <c r="B1" i="6"/>
  <c r="E21" i="37" l="1"/>
  <c r="H19" i="75"/>
  <c r="E45" i="75"/>
  <c r="H45" i="75"/>
  <c r="C45" i="69"/>
  <c r="F41" i="62"/>
  <c r="H41" i="62" s="1"/>
  <c r="E20" i="72"/>
  <c r="E5" i="6"/>
  <c r="C37" i="69"/>
  <c r="C5" i="6"/>
  <c r="C5" i="71" s="1"/>
  <c r="G5" i="6"/>
  <c r="F31" i="53"/>
  <c r="H22" i="53"/>
  <c r="F54" i="53"/>
  <c r="H54" i="53" s="1"/>
  <c r="H45" i="53"/>
  <c r="C15" i="69"/>
  <c r="C25" i="69" s="1"/>
  <c r="E20" i="62"/>
  <c r="H14" i="62"/>
  <c r="E41" i="62"/>
  <c r="E61" i="53"/>
  <c r="E7" i="75"/>
  <c r="E16" i="75"/>
  <c r="E22" i="75"/>
  <c r="E40" i="75"/>
  <c r="C52" i="28"/>
  <c r="C22" i="35"/>
  <c r="G22" i="35"/>
  <c r="K22" i="35"/>
  <c r="O22" i="35"/>
  <c r="S12" i="35"/>
  <c r="S16" i="35"/>
  <c r="S20" i="35"/>
  <c r="C22" i="74"/>
  <c r="H14" i="74"/>
  <c r="C7" i="37"/>
  <c r="C21" i="37" s="1"/>
  <c r="P36" i="76"/>
  <c r="N35" i="76"/>
  <c r="C31" i="53"/>
  <c r="E22" i="53"/>
  <c r="H9" i="53"/>
  <c r="C54" i="53"/>
  <c r="E54" i="53" s="1"/>
  <c r="E45" i="53"/>
  <c r="H34" i="53"/>
  <c r="E19" i="75"/>
  <c r="H13" i="74"/>
  <c r="H15" i="74"/>
  <c r="N44" i="76"/>
  <c r="C8" i="76" s="1"/>
  <c r="P22" i="76"/>
  <c r="P26" i="76"/>
  <c r="P30" i="76"/>
  <c r="P34" i="76"/>
  <c r="N64" i="76"/>
  <c r="P64" i="76" s="1"/>
  <c r="P73" i="76" s="1"/>
  <c r="D9" i="76" s="1"/>
  <c r="E64" i="76"/>
  <c r="E73" i="76" s="1"/>
  <c r="N43" i="77"/>
  <c r="P43" i="77" s="1"/>
  <c r="E43" i="77"/>
  <c r="E35" i="77" s="1"/>
  <c r="E44" i="77" s="1"/>
  <c r="K35" i="77"/>
  <c r="K44" i="77" s="1"/>
  <c r="N64" i="77"/>
  <c r="P64" i="77" s="1"/>
  <c r="P73" i="77" s="1"/>
  <c r="D9" i="77" s="1"/>
  <c r="E64" i="77"/>
  <c r="D5" i="6"/>
  <c r="D5" i="71" s="1"/>
  <c r="E14" i="62"/>
  <c r="E15" i="72" s="1"/>
  <c r="E31" i="62"/>
  <c r="E40" i="62"/>
  <c r="E9" i="53"/>
  <c r="E34" i="53"/>
  <c r="E11" i="72"/>
  <c r="E13" i="72"/>
  <c r="E14" i="72"/>
  <c r="E17" i="72"/>
  <c r="E19" i="72"/>
  <c r="S8" i="35"/>
  <c r="S22" i="35" s="1"/>
  <c r="N68" i="76"/>
  <c r="P68" i="76" s="1"/>
  <c r="E68" i="76"/>
  <c r="C10" i="77"/>
  <c r="P44" i="77"/>
  <c r="D8" i="77" s="1"/>
  <c r="N35" i="77"/>
  <c r="P35" i="77" s="1"/>
  <c r="N44" i="77"/>
  <c r="C8" i="77" s="1"/>
  <c r="N68" i="77"/>
  <c r="P68" i="77" s="1"/>
  <c r="E68" i="77"/>
  <c r="E73" i="77" s="1"/>
  <c r="D7" i="77" l="1"/>
  <c r="D13" i="77" s="1"/>
  <c r="C21" i="72"/>
  <c r="E9" i="72"/>
  <c r="E21" i="72" s="1"/>
  <c r="C5" i="73" s="1"/>
  <c r="C8" i="73" s="1"/>
  <c r="C13" i="73" s="1"/>
  <c r="C56" i="53"/>
  <c r="E31" i="53"/>
  <c r="H21" i="74"/>
  <c r="P35" i="76"/>
  <c r="P44" i="76" s="1"/>
  <c r="D8" i="76" s="1"/>
  <c r="D7" i="76" s="1"/>
  <c r="D13" i="76" s="1"/>
  <c r="N73" i="77"/>
  <c r="C9" i="77" s="1"/>
  <c r="F22" i="74"/>
  <c r="N73" i="76"/>
  <c r="C9" i="76" s="1"/>
  <c r="F56" i="53"/>
  <c r="H31" i="53"/>
  <c r="H56" i="53" l="1"/>
  <c r="F63" i="53"/>
  <c r="C7" i="76"/>
  <c r="C13" i="76" s="1"/>
  <c r="H8" i="74"/>
  <c r="G22" i="74"/>
  <c r="H22" i="74" s="1"/>
  <c r="D6" i="71"/>
  <c r="D13" i="71" s="1"/>
  <c r="C6" i="71"/>
  <c r="C13" i="71" s="1"/>
  <c r="C63" i="53"/>
  <c r="E56" i="53"/>
  <c r="C7" i="77"/>
  <c r="C13" i="77" s="1"/>
  <c r="C65" i="53" l="1"/>
  <c r="E63" i="53"/>
  <c r="F65" i="53"/>
  <c r="H63" i="53"/>
  <c r="F67" i="53" l="1"/>
  <c r="H67" i="53" s="1"/>
  <c r="H65" i="53"/>
  <c r="C67" i="53"/>
  <c r="E67" i="53" s="1"/>
  <c r="E65" i="53"/>
</calcChain>
</file>

<file path=xl/sharedStrings.xml><?xml version="1.0" encoding="utf-8"?>
<sst xmlns="http://schemas.openxmlformats.org/spreadsheetml/2006/main" count="1374" uniqueCount="950">
  <si>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</si>
  <si>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</si>
  <si>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</si>
  <si>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</si>
  <si>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</si>
  <si>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</si>
  <si>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</si>
  <si>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</si>
  <si>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</si>
  <si>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</si>
  <si>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</si>
  <si>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</si>
  <si>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</si>
  <si>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</si>
  <si>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</si>
  <si>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</si>
  <si>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</si>
  <si>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</si>
  <si>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</si>
  <si>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</si>
  <si>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</si>
  <si>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</si>
  <si>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</si>
  <si>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</si>
  <si>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</si>
  <si>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</si>
  <si>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</si>
  <si>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</si>
  <si>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</si>
  <si>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</si>
  <si>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</si>
  <si>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</si>
  <si>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</si>
  <si>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</si>
  <si>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</si>
  <si>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</si>
  <si>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</si>
  <si>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</si>
  <si>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</si>
  <si>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</si>
  <si>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</si>
  <si>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</si>
  <si>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</si>
  <si>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</si>
  <si>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</si>
  <si>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</si>
  <si>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</si>
  <si>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</si>
  <si>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</si>
  <si>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</si>
  <si>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</si>
  <si>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</si>
  <si>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</si>
  <si>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</si>
  <si>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</si>
  <si>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</si>
  <si>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</si>
  <si>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</si>
  <si>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</si>
  <si>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</si>
  <si>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</si>
  <si>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</si>
  <si>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</si>
  <si>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</si>
  <si>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</si>
  <si>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</si>
  <si>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</si>
  <si>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</si>
  <si>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</si>
  <si>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</si>
  <si>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</si>
  <si>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</si>
  <si>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</si>
  <si>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</si>
  <si>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სავალუტო კურსის ცვლილებით გამოწვეული საკრედიტო რისკის მიხედვით შეწონილი რისკის პოზიციები</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</si>
  <si>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</si>
  <si>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</si>
  <si>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</si>
  <si>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</si>
  <si>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</si>
  <si>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</si>
  <si>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</si>
  <si>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</si>
  <si>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</si>
  <si>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</si>
  <si>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</si>
  <si>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</si>
  <si>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</si>
  <si>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</si>
  <si>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</si>
  <si>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</si>
  <si>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</si>
  <si>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</si>
  <si>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</si>
  <si>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</si>
  <si>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</si>
  <si>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</si>
  <si>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</si>
  <si>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</si>
  <si>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</si>
  <si>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</si>
  <si>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</si>
  <si>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</si>
  <si>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</si>
  <si>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</si>
  <si>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</si>
  <si>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</si>
  <si>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</si>
  <si>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</si>
  <si>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</si>
  <si>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</si>
  <si>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</si>
  <si>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</si>
  <si>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</si>
  <si>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</si>
  <si>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</si>
  <si>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</si>
  <si>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</si>
  <si>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</si>
  <si>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</si>
  <si>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</si>
  <si>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</si>
  <si>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</si>
  <si>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</si>
  <si>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</si>
  <si>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</si>
  <si>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</si>
  <si>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</si>
  <si>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</si>
  <si>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</si>
  <si>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</si>
  <si>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</si>
  <si>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</si>
  <si>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</si>
  <si>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</si>
  <si>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</si>
  <si>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</si>
  <si>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</si>
  <si>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</si>
  <si>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</si>
  <si>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</si>
  <si>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</si>
  <si>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</si>
  <si>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</si>
  <si>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</si>
  <si>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</si>
  <si>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</si>
  <si>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</si>
  <si>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</si>
  <si>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</si>
  <si>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</si>
  <si>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</si>
  <si>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</si>
  <si>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</si>
  <si>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</si>
  <si>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</si>
  <si>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</si>
  <si>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</si>
  <si>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</si>
  <si>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</si>
  <si>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</si>
  <si>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</si>
  <si>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</si>
  <si>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</si>
  <si>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</si>
  <si>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</si>
  <si>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</si>
  <si>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</si>
  <si>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</si>
  <si>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</si>
  <si>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</si>
  <si>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</si>
  <si>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</si>
  <si>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</si>
  <si>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</si>
  <si>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</si>
  <si>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</si>
  <si>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</si>
  <si>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</si>
  <si>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</si>
  <si>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</si>
  <si>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</si>
  <si>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</si>
  <si>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</si>
  <si>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</si>
  <si>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</si>
  <si>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</si>
  <si>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</si>
  <si>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</si>
  <si>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</si>
  <si>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</si>
  <si>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</si>
  <si>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 xml:space="preserve">პირველადი კაპიტალის კოეფიციენტი ( ≥ 8.5 %) </t>
  </si>
  <si>
    <t>საზედამხედველო კაპიტალის კოეფიციენტი ( ≥ 10.5 %)</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</si>
  <si>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</si>
  <si>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</si>
  <si>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</si>
  <si>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</si>
  <si>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</si>
  <si>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</si>
  <si>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</si>
  <si>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</si>
  <si>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</si>
  <si>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</si>
  <si>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</si>
  <si>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</si>
  <si>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</si>
  <si>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</si>
  <si>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</si>
  <si>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</si>
  <si>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</si>
  <si>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</si>
  <si>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</si>
  <si>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</si>
  <si>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</si>
  <si>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</si>
  <si>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</si>
  <si>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</si>
  <si>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</si>
  <si>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</si>
  <si>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</si>
  <si>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</si>
  <si>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</si>
  <si>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</si>
  <si>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</si>
  <si>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</si>
  <si>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</si>
  <si>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</si>
  <si>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</si>
  <si>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</si>
  <si>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</si>
  <si>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</si>
  <si>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</si>
  <si>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</si>
  <si>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</si>
  <si>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</si>
  <si>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</si>
  <si>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</si>
  <si>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</si>
  <si>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</si>
  <si>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</si>
  <si>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</si>
  <si>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</si>
  <si>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</si>
  <si>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</si>
  <si>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</si>
  <si>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</si>
  <si>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</si>
  <si>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</si>
  <si>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</si>
  <si>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</si>
  <si>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</si>
  <si>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</si>
  <si>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</si>
  <si>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</si>
  <si>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</si>
  <si>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</si>
  <si>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</si>
  <si>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</si>
  <si>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</si>
  <si>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</si>
  <si>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</si>
  <si>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</si>
  <si>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</si>
  <si>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</si>
  <si>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</si>
  <si>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</si>
  <si>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</si>
  <si>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</si>
  <si>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</si>
  <si>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</si>
  <si>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</si>
  <si>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</si>
  <si>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</si>
  <si>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</si>
  <si>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 xml:space="preserve">საკრედიტო რისკით შეწონვას დაქვემდებარებული საბალანსო ელემენტები </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</si>
  <si>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</si>
  <si>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</si>
  <si>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</si>
  <si>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</si>
  <si>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</si>
  <si>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</si>
  <si>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</si>
  <si>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</si>
  <si>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</si>
  <si>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NN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</si>
  <si>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</si>
  <si>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</si>
  <si>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</si>
  <si>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</si>
  <si>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</si>
  <si>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</si>
  <si>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</si>
  <si>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</si>
  <si>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</si>
  <si>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</si>
  <si>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</si>
  <si>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</si>
  <si>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</si>
  <si>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</si>
  <si>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</si>
  <si>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</si>
  <si>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</si>
  <si>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</si>
  <si>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</si>
  <si>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</si>
  <si>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</si>
  <si>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</si>
  <si>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</si>
  <si>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</si>
  <si>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</si>
  <si>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</si>
  <si>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</si>
  <si>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</si>
  <si>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</si>
  <si>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</si>
  <si>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</si>
  <si>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</si>
  <si>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</si>
  <si>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</si>
  <si>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</si>
  <si>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</si>
  <si>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</si>
  <si>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</si>
  <si>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</si>
  <si>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</si>
  <si>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</si>
  <si>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</si>
  <si>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</si>
  <si>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</si>
  <si>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</si>
  <si>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</si>
  <si>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</si>
  <si>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</si>
  <si>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</si>
  <si>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</si>
  <si>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</si>
  <si>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</si>
  <si>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</si>
  <si>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</si>
  <si>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</si>
  <si>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</si>
  <si>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</si>
  <si>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</si>
  <si>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</si>
  <si>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</si>
  <si>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</si>
  <si>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</si>
  <si>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</si>
  <si>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</si>
  <si>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</si>
  <si>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14</t>
  </si>
  <si>
    <t>ცხრილი 15</t>
  </si>
  <si>
    <t>რისკის მიხედვით შეწონილი რისკის პოზიციები (ბაზელ III-ზე დაფუძნებული ჩარჩოს მიხედვით)</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</si>
  <si>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</si>
  <si>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</si>
  <si>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</si>
  <si>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</si>
  <si>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</si>
  <si>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</si>
  <si>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</si>
  <si>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</si>
  <si>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</si>
  <si>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</si>
  <si>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</si>
  <si>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</si>
  <si>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</si>
  <si>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</si>
  <si>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</si>
  <si>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</si>
  <si>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</si>
  <si>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</si>
  <si>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</si>
  <si>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</si>
  <si>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</si>
  <si>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</si>
  <si>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</si>
  <si>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</si>
  <si>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</si>
  <si>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</si>
  <si>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</si>
  <si>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</si>
  <si>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</si>
  <si>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</si>
  <si>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</si>
  <si>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r>
      <t>სს</t>
    </r>
    <r>
      <rPr>
        <sz val="12"/>
        <color theme="1"/>
        <rFont val="Segoe UI"/>
        <family val="2"/>
      </rPr>
      <t xml:space="preserve"> " </t>
    </r>
    <r>
      <rPr>
        <sz val="12"/>
        <color theme="1"/>
        <rFont val="Sylfaen"/>
        <family val="1"/>
      </rPr>
      <t>პაშა</t>
    </r>
    <r>
      <rPr>
        <sz val="12"/>
        <color theme="1"/>
        <rFont val="Segoe UI"/>
        <family val="2"/>
      </rPr>
      <t xml:space="preserve"> </t>
    </r>
    <r>
      <rPr>
        <sz val="12"/>
        <color theme="1"/>
        <rFont val="Sylfaen"/>
        <family val="1"/>
      </rPr>
      <t>ბანკი</t>
    </r>
    <r>
      <rPr>
        <sz val="12"/>
        <color theme="1"/>
        <rFont val="Segoe UI"/>
        <family val="2"/>
      </rPr>
      <t xml:space="preserve"> </t>
    </r>
    <r>
      <rPr>
        <sz val="12"/>
        <color theme="1"/>
        <rFont val="Sylfaen"/>
        <family val="1"/>
      </rPr>
      <t>საქართველო</t>
    </r>
    <r>
      <rPr>
        <sz val="12"/>
        <color theme="1"/>
        <rFont val="Segoe UI"/>
        <family val="2"/>
      </rPr>
      <t>"</t>
    </r>
  </si>
  <si>
    <t>ფარიდ მამმადოვი</t>
  </si>
  <si>
    <t>შაჰინ მამმადოვი</t>
  </si>
  <si>
    <t>www.pashabank.ge</t>
  </si>
  <si>
    <t>ღსს "პაშა ბანკი" (PASHA Bank OJSC) -</t>
  </si>
  <si>
    <t xml:space="preserve">არიფ პაშაევი </t>
  </si>
  <si>
    <t xml:space="preserve">არზუ ალიევა </t>
  </si>
  <si>
    <t xml:space="preserve">ლეილა ალიევა </t>
  </si>
  <si>
    <t>ცხრილი 9 (Capital), N2</t>
  </si>
  <si>
    <t>ცხრილი 9 (Capital), N6</t>
  </si>
  <si>
    <t>ცხრილი 9 (Capital), N39</t>
  </si>
  <si>
    <t>6.1.1</t>
  </si>
  <si>
    <t xml:space="preserve">მათ შორის  დარეზერვებული სესხი </t>
  </si>
  <si>
    <t>ცხრილი 9 (Capital), N17</t>
  </si>
  <si>
    <t>ბანკი</t>
  </si>
  <si>
    <t>თარიღი</t>
  </si>
  <si>
    <t>რისკის მიხედვით შეწონილი რისკის პოზიციები საკრედიტო რისკის მიტიგაციამდე</t>
  </si>
  <si>
    <t>რისკის მიხედვით შეწონილი რისკის პოზიციები საკრედიტო რისკის მიტიგაციის ეფექტის გათვალისწინებით</t>
  </si>
  <si>
    <t>კონტრაგენტთან დაკავშირებული საკრედიტო რისკი</t>
  </si>
  <si>
    <t>საბაზრო რისკის მიხედვით  შეწონილი რისკის პოზიციები</t>
  </si>
  <si>
    <t>1. საკრედიტო რისკის მიხედვით შეწონილი რისკის პოზიციები</t>
  </si>
  <si>
    <t>1. 1 საბალანსო ელემენტები</t>
  </si>
  <si>
    <t>საბალანსო ღირებულება</t>
  </si>
  <si>
    <t>ღირებულება, რომელიც არ ექვემდებარება შეწონვას</t>
  </si>
  <si>
    <t>რისკის პოზიციების ღირებულება</t>
  </si>
  <si>
    <t>საკრედიტო რისკის მიხედვით შეწონილი რისკის პოზიციები საკრედიტო რისკის მიტიგაციის ეფექტის გათვალისწინებით</t>
  </si>
  <si>
    <t>სხვა ერთეულები:</t>
  </si>
  <si>
    <t xml:space="preserve">ძირითადი საშუალებები </t>
  </si>
  <si>
    <t>ფული და მისი ექვივალენტები კომერციულ ბანკში</t>
  </si>
  <si>
    <t>ნაღდი ფული სხვა სახით (შეგროვების პროცესში)</t>
  </si>
  <si>
    <t>მნიშვნელოვანი ინვესტიციები კომერციულ ბანკებში, სადაზღვევო ორგანიზაციებსა და სხვა საფინანსო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t>
  </si>
  <si>
    <t>ინვესტიციები კომერციულ ბანკებში, სადაზღვევო ორგანიზაციებსა და სხვა საფინანსო ინსტიტუტებში, სადაც ინვესტიცია მოცემული კომერციული ბანკის, სადაზღვევო ორგანიზაციებისა თუ სხვა საფინანსო ინსტიტუტის კაპიტალის 10%-ზე ნაკლებია და რომლებიც არ გამოიქვითება ძირითადი პირველადი კაპიტალიდან</t>
  </si>
  <si>
    <t>აქციების ფლობა და/ან სხვა სახით 10%–ზე ნაკლები წილით მონაწილეობა კომერციული დაწესებულებების სააქციო კაპიტალში, რომლებიც არ გამოიქვითება ძირითადი პირველადი კაპიტალიდან</t>
  </si>
  <si>
    <t>კომერციული ბანკის მიერ მფლობელოში არსებული ოქროს ზოდი</t>
  </si>
  <si>
    <t>1.2 გარესაბალანსო ელემენტები</t>
  </si>
  <si>
    <t>ნომინალური ღირებულება</t>
  </si>
  <si>
    <t>საკრედიტო რისკის მიხედვით შეწონილი რისკის პოზიციების ღირებულება საკრედიტო რისკის მიტიგაციამდე</t>
  </si>
  <si>
    <t>საკრედიტო რისკის მიხედვით შეწონილი რისკის პოზიციების ღირებულება საკრედიტო რისკის მიტიგაციის ეფექტის გათვალისწინებით</t>
  </si>
  <si>
    <t>მაღალი რისკი</t>
  </si>
  <si>
    <t>კრედიტის მახასიათებლების მქონე გარანტიები</t>
  </si>
  <si>
    <t>საკრედიტო დერივატივები</t>
  </si>
  <si>
    <t>აქცეფტები</t>
  </si>
  <si>
    <t>ინდოსამენტები ჩეკებზე, რომლებზეც მითითებული არ არის სხვა კომერციული ბანკის დასახელება</t>
  </si>
  <si>
    <t>ტრანზაქციები რეგრესის უფლებით</t>
  </si>
  <si>
    <t>კრედიტის მახასიათებლების მქონე შეუქცევადი სთენდბაი აკრედიტივები</t>
  </si>
  <si>
    <t>ფორვარდული ნასყიდობის ხელშეკრულებით შეძენილი აქტივები</t>
  </si>
  <si>
    <t>ნაწილობრივ განაღდებული აქციებისა და ფასიანი ქაღალდების გადაუხდელი ნაწილი</t>
  </si>
  <si>
    <t>აქტივების გაყიდვისა და გამოსყიდვის ხელშეკრულებები</t>
  </si>
  <si>
    <t>სხვა მაღალი რისკის  მქონე გარესაბალანსო ელემენტები, მათ შორის,  სებ–ის მიერ დადგენილი</t>
  </si>
  <si>
    <t>საშუალო რისკი:</t>
  </si>
  <si>
    <t xml:space="preserve"> გაცემული და დამტკიცებული დოკუმენტური აკრედიტივი</t>
  </si>
  <si>
    <t>გარანტიები (შეპირებები) და ზარალის კომპენსაცია (ტენდერზე დამოკიდებული, შედეგებზე დამოკიდებული) და კრედიტის შემცვლელთა მახასიათებლების არმქონე გარანტიები</t>
  </si>
  <si>
    <t>კრედიტის შემცვლელთა მახასიათებლების არმქონე შეუქცევადი სთენდბაი აკრედიტივები</t>
  </si>
  <si>
    <t>ერთ წელზე მეტი თავდაპირველი ვადიანობის მქონე აუთვისებელი საკრედიტო ინსტრუმენტები (ხელშეკრულებები სესხის გაცემაზე, ფასიანი ქაღალდების შესყიდვაზე, გარანტიებისა და აქცეპტების გაცემაზე)</t>
  </si>
  <si>
    <t>სხვა საშუალო რისკის  გარესაბალანსო ელემენტები, მათ შორის,  სებ–ის მიერ დადგენილი</t>
  </si>
  <si>
    <t>საშუალო/დაბალი რისკი:</t>
  </si>
  <si>
    <t>დოკუმენტური აკრედიტივები, რომელთა უზრუნველყოფას წარმოადგენს  გადასაზიდი საქონელი და სხვა თვითლიკვიდირებადი  ტრანზაქციები</t>
  </si>
  <si>
    <t>ერთი და ერთ წელზე ნაკლები თავდაპირველი ვადიანობის მქონე აუთვისებელი  საკრედიტო ინსტრუმენტები (ხელშეკრულებები სესხის გაცემაზე, ფასიანი ქაღალდების  შესყიდვაზე, გარანტიებისა და აქცეპტების გაცემაზე), რომელთა ნებისმიერ დროს  უპირობოდ გაუქმება შეტყობინების გარეშე შეუძლებელია ან რომლებიც მსესხებლის  საკრედიტო მდგომარეობის გაუარესების შემთხვევაში რეალურად ვერ  უზრუნველყოფს მისი ავტომატური გაუქმების შესაძლებლობას</t>
  </si>
  <si>
    <t>სხვა საშუალო/დაბალი რისკის  გარესაბალანსო ელემენტები, მათ შორის,  სებ–ის  მიერ დადგენილი</t>
  </si>
  <si>
    <t>დაბალი რისკი:</t>
  </si>
  <si>
    <t>აუთვისებელი საკრედიტო ინსტრუმენტები (ხელშეკრულებები სესხის გაცემაზე, ფასიანი ქაღალდების შესყიდვაზე, გარანტიებისა და აქცეპტების გაცემაზე), რომლებიც შეიძლება  უპირობოდ გაუქმდეს ნებისმიერ დროს შეტყობინების გარეშე ან რომლებიც მსესხებლის საკრედიტო მდგომარეობის გაუარესების შემთხვევაში რეალურად უზრუნველყოფს მისი ავტომატურად გაუქმების შესაძლებლობას. საცალო საკრედიტო ხაზები შეიძლება ჩაითვალოს უპირობოდ გაუქმების შესაძლებლობის მქონედ თუ ხელშეკრულების სრულად გაუქმების უფლების პირობის ხელშეკრულებაში ჩადება ნებადართულია მომხმარებელთა დაცვისა და სხვა შესაბამისი კანონმდებლობით</t>
  </si>
  <si>
    <t>სხვა დაბალი რისკის  გარესაბალანსო ელემენტები, მათ შორის,  სებ–ის მიერ დადგენილი</t>
  </si>
  <si>
    <t>1.3 კონტრაგენტთან დაკავშირებული საკრედიტო რისკის მიხედვით შეწონილი რისკის პოზიციები</t>
  </si>
  <si>
    <t xml:space="preserve">ნომინალური ღირებულება </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</si>
  <si>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</si>
  <si>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</si>
  <si>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</si>
  <si>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ლიკვიდობის გადაფარვის კოეფიციენტი (%)</t>
  </si>
  <si>
    <t>ლიკვიდობის გადაფარვის კოეფიციენტი</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</si>
  <si>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</si>
  <si>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</si>
  <si>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</si>
  <si>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</si>
  <si>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</si>
  <si>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</si>
  <si>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</si>
  <si>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</si>
  <si>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</si>
  <si>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</si>
  <si>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</si>
  <si>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</si>
  <si>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</si>
  <si>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</si>
  <si>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</si>
  <si>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</si>
  <si>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</si>
  <si>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</si>
  <si>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</si>
  <si>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</si>
  <si>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განმარტებები გვერდისთვის 1. Key Ratios, ცხრილი 1</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</si>
  <si>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</si>
  <si>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(6)-(24) სტრიქონების შესაბამისი მონაცემები უნდა გამოისახოს პროცენტულად.</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</si>
  <si>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</si>
  <si>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</si>
  <si>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</si>
  <si>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</si>
  <si>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</si>
  <si>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</si>
  <si>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</si>
  <si>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</si>
  <si>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</si>
  <si>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</si>
  <si>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</si>
  <si>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</si>
  <si>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</si>
  <si>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</si>
  <si>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</si>
  <si>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</si>
  <si>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</si>
  <si>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</si>
  <si>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</si>
  <si>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</si>
  <si>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</si>
  <si>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</si>
  <si>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</si>
  <si>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</si>
  <si>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განმარტებები გვერდისთვის 2. RC, 3. PL, ცხრილები 2 და 3</t>
  </si>
  <si>
    <t>ცხრილებში მოთხოვნილი ინფორმაცია მჟღავნდება ეროვნული ბანკის ანგარიშთა გეგმის მიხედვით</t>
  </si>
  <si>
    <t>განმარტებები გვერდისთვის 4. off-balance, ცხრილი 4</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</si>
  <si>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</si>
  <si>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</si>
  <si>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</si>
  <si>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</si>
  <si>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</si>
  <si>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</si>
  <si>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</si>
  <si>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</si>
  <si>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</si>
  <si>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</si>
  <si>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</si>
  <si>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</si>
  <si>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</si>
  <si>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</si>
  <si>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</si>
  <si>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</si>
  <si>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</si>
  <si>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</si>
  <si>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</si>
  <si>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</si>
  <si>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</si>
  <si>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</si>
  <si>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</si>
  <si>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</si>
  <si>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</si>
  <si>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</si>
  <si>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განმარტებები გვერდისთვის 5. RWA, ცხრილი 5</t>
  </si>
  <si>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</si>
  <si>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</si>
  <si>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</si>
  <si>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</si>
  <si>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</si>
  <si>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</si>
  <si>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</si>
  <si>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</si>
  <si>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</si>
  <si>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</si>
  <si>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</si>
  <si>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</si>
  <si>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</si>
  <si>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</si>
  <si>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</si>
  <si>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</si>
  <si>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განმარტებები გვერდისთვის 8. LI2, ცხრილი 8</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</si>
  <si>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</si>
  <si>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</si>
  <si>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</si>
  <si>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</si>
  <si>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</si>
  <si>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</si>
  <si>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</si>
  <si>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</si>
  <si>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</si>
  <si>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</si>
  <si>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განმარტებები გვერდისთვის 9. Capital, ცხრილი 9</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</si>
  <si>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</si>
  <si>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განმარტებები გვერდისთვის 10. CC2, ცხრილი 10</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</si>
  <si>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</si>
  <si>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</si>
  <si>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</si>
  <si>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</si>
  <si>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</si>
  <si>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</si>
  <si>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</si>
  <si>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</si>
  <si>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</si>
  <si>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</si>
  <si>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</si>
  <si>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განმარტებები გვერდისთვის "11. CRWA", ცხრილი 11</t>
  </si>
  <si>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</si>
  <si>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</si>
  <si>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</si>
  <si>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</si>
  <si>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</si>
  <si>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</si>
  <si>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</si>
  <si>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</si>
  <si>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</si>
  <si>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</si>
  <si>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</si>
  <si>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</si>
  <si>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</si>
  <si>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</si>
  <si>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</si>
  <si>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</si>
  <si>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გვერდისათვის " .LCR", ცხრილი 14</t>
  </si>
  <si>
    <t>სვეტები</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</si>
  <si>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</si>
  <si>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</si>
  <si>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უზრუნველყოფილი დაფინანსება (A.2)</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</si>
  <si>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</si>
  <si>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t>სხვა საკონტრაქტო გადინება</t>
  </si>
  <si>
    <t>სხვა გადინება გარდა ზემოაღნიშნულ კატეგორიებში შემავალი მუხლებისა</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</si>
  <si>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</si>
  <si>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განმარტებები გვერდისთვის 15. CCR, ცხრილი 15</t>
  </si>
  <si>
    <t>განმარტებები გვერდებისთვის  "16. CR-General"; "17. CR-Quality"; "18. CR-PTI,LTV"; "19. CR (ratios)", ცხრილები 16-19</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</si>
  <si>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</si>
  <si>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</si>
  <si>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</si>
  <si>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</si>
  <si>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</si>
  <si>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</si>
  <si>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</si>
  <si>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</si>
  <si>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</si>
  <si>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</si>
  <si>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</si>
  <si>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ბანკთაშორისი სესხები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</si>
  <si>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</si>
  <si>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რეპო ოპერაციების ფარგლებში გაცემული სესხები</t>
  </si>
  <si>
    <t>სახელმწიფო ორგანიზაციები</t>
  </si>
  <si>
    <t>სახელმწიფოს კონტროლს დაქვემდებარებული საწარმოები და ორგანიზაციები</t>
  </si>
  <si>
    <t xml:space="preserve">საფინანსო ინსტიტუტები </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</si>
  <si>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</si>
  <si>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ლომბარდული სესხები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</si>
  <si>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</si>
  <si>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</si>
  <si>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</si>
  <si>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</si>
  <si>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</si>
  <si>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</si>
  <si>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</si>
  <si>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მენეჯმენტი</t>
  </si>
  <si>
    <t>უძრავი ქონების გაქირავება</t>
  </si>
  <si>
    <t>სამშენებლო კომპანიები (არა დეველოპერები)</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</si>
  <si>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</si>
  <si>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და ვაჭრობა</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</si>
  <si>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</si>
  <si>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</si>
  <si>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</si>
  <si>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</si>
  <si>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</si>
  <si>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ხანგრძლივი მოხმარების სამომხმარებლო პროდუქციის წარმოება და ვაჭრობა</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</si>
  <si>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</si>
  <si>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</si>
  <si>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</si>
  <si>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ვაჭრობა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</si>
  <si>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</si>
  <si>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წარმოება (სხვა)</t>
  </si>
  <si>
    <t>სხვა საწარმოები, რომელიც არ არის  წარმოდგენილი ზემოთ აღნიშნულ სექტორებში</t>
  </si>
  <si>
    <t>სასტუმროები და ტურიზმი</t>
  </si>
  <si>
    <t>სასტუმროების მენეჯმენტი და ტურისტული კომპანიები</t>
  </si>
  <si>
    <t>რესტორნები, ბარები, კაფეები და სწრაფი კვების ობიექტები</t>
  </si>
  <si>
    <t>რესტორნები, ბარები, კაფეები, სწრაფი კვების ობიექტები და სხვა</t>
  </si>
  <si>
    <t>მძიმე მრეწველობა</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</si>
  <si>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</si>
  <si>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</si>
  <si>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</si>
  <si>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t>ენერგეტიკა</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</si>
  <si>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</si>
  <si>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ავტომობილების დილერები</t>
  </si>
  <si>
    <t>ავტომობილების იმპორტიორები</t>
  </si>
  <si>
    <t>ჯანდაცვა</t>
  </si>
  <si>
    <t>საავადმყოფოების, კლინიკების და სხვა გამაჯანსაღებელი კომპლექსები</t>
  </si>
  <si>
    <t>ფარმაცევტიკა</t>
  </si>
  <si>
    <t>დისტრიბუცია, აფთიაქები და სააფთიაქო ქსელები, წამლების წარმოება</t>
  </si>
  <si>
    <t>ტელეკომუნიკაცია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</si>
  <si>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</si>
  <si>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სერვისი</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</si>
  <si>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</si>
  <si>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სოფლის მეურნეობის სექტორი</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</si>
  <si>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</si>
  <si>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</si>
  <si>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</si>
  <si>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ექსპორტიორები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</si>
  <si>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</si>
  <si>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საცალო პროდუქტები</t>
  </si>
  <si>
    <t xml:space="preserve">მოიცავს 30-დან 38–მდე არსებულ  პროდუქტებს </t>
  </si>
  <si>
    <t>ავტო–სესხები</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</si>
  <si>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</si>
  <si>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</si>
  <si>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</si>
  <si>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</si>
  <si>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</si>
  <si>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</si>
  <si>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</si>
  <si>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</si>
  <si>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</si>
  <si>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</si>
  <si>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</si>
  <si>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</si>
  <si>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სწრაფი სესხები (Pay Day Loans)</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</si>
  <si>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</si>
  <si>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მომენტალური განვადება</t>
  </si>
  <si>
    <t>საყოფაცხოვრებო ნივთების და ტექნიკის შეძენის მიზნობრიობით გაცემული სესხები</t>
  </si>
  <si>
    <t>ოვერდრაფტები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</si>
  <si>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</si>
  <si>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საკრედიტო ბარათები</t>
  </si>
  <si>
    <t>ბარათზე დაშვებული რევოლვირებადი საკრედიტო ლიმიტი</t>
  </si>
  <si>
    <t>36</t>
  </si>
  <si>
    <t>იპოთეკური სესხები</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</si>
  <si>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</si>
  <si>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</si>
  <si>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</si>
  <si>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36.1.1</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</si>
  <si>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</si>
  <si>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</si>
  <si>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</si>
  <si>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36.2.1</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</si>
  <si>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</si>
  <si>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</si>
  <si>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</si>
  <si>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36.3.1</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</si>
  <si>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</si>
  <si>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36.4</t>
  </si>
  <si>
    <t>სესხები ბინის რემონტისათვის</t>
  </si>
  <si>
    <t>რემონტის მიზნობრიობით გაცემული უძრავი ქონებით უზრუნველყოფილი სესხები</t>
  </si>
  <si>
    <t>36.4.1</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</si>
  <si>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</si>
  <si>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</si>
  <si>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</si>
  <si>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</si>
  <si>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</si>
  <si>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37.1.1</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</si>
  <si>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</si>
  <si>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</si>
  <si>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</si>
  <si>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37.2.1</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</si>
  <si>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</si>
  <si>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საკრედიტო პორტფელი (ბანკთაშორისი სესხების გარეშე)</t>
  </si>
  <si>
    <t>მოიცავს კორპორატიულ, მცირე და საშუალო, მიკრო და საცალო სესხებს</t>
  </si>
  <si>
    <t>კორპორატიული სესხები</t>
  </si>
  <si>
    <t>38.1.1</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</si>
  <si>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</si>
  <si>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</si>
  <si>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38.1.2</t>
  </si>
  <si>
    <t>500.000-3.000.000 ლარი</t>
  </si>
  <si>
    <t>38.1.3</t>
  </si>
  <si>
    <t>3.000.000-5.000.000 ლარი</t>
  </si>
  <si>
    <t>38.1.4</t>
  </si>
  <si>
    <t>5.000.000-10.000.000 ლარი</t>
  </si>
  <si>
    <t>38.1.5</t>
  </si>
  <si>
    <t>10.000.000-30.000.000 ლარი</t>
  </si>
  <si>
    <t>38.1.6</t>
  </si>
  <si>
    <t>&gt;30.000.000 ლარი</t>
  </si>
  <si>
    <t>სესხები მცირე და საშუალო ბიზნესზე</t>
  </si>
  <si>
    <t>38.2.1</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</si>
  <si>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</si>
  <si>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</si>
  <si>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38.2.2</t>
  </si>
  <si>
    <t>300.000-500.000 ლარი</t>
  </si>
  <si>
    <t>38.2.3</t>
  </si>
  <si>
    <t>500.000-1.000.000 ლარი</t>
  </si>
  <si>
    <t>38.2.4</t>
  </si>
  <si>
    <t>1.000.000-2.000.000 ლარი</t>
  </si>
  <si>
    <t>38.2.5</t>
  </si>
  <si>
    <t>2.000.000-3.000.000 ლარი</t>
  </si>
  <si>
    <t>38.2.6</t>
  </si>
  <si>
    <t>&gt;3.000.000-5.000.000 ლარი</t>
  </si>
  <si>
    <t>38.2.7</t>
  </si>
  <si>
    <t>&gt;5.000.000 ლარი</t>
  </si>
  <si>
    <t>საცალო სესხები</t>
  </si>
  <si>
    <t>მოიცავს საცალო პროდუქტებს და საცალო ლომბარდს</t>
  </si>
  <si>
    <t>38.3.1</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</si>
  <si>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</si>
  <si>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</si>
  <si>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38.3.2</t>
  </si>
  <si>
    <t>10.000-20.000 ლარი</t>
  </si>
  <si>
    <t>38.3.3</t>
  </si>
  <si>
    <t>20.000-50.000 ლარი</t>
  </si>
  <si>
    <t>38.3.4</t>
  </si>
  <si>
    <t>50.000-100.000 ლარი</t>
  </si>
  <si>
    <t>38.3.5</t>
  </si>
  <si>
    <t>100.000-500.000 ლარი</t>
  </si>
  <si>
    <t>38.3.6</t>
  </si>
  <si>
    <t>&gt;500.000 ლარი</t>
  </si>
  <si>
    <t>38.4.1</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</si>
  <si>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</si>
  <si>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38.4.2</t>
  </si>
  <si>
    <t>38.4.3</t>
  </si>
  <si>
    <t>38.4.4</t>
  </si>
  <si>
    <t>38.4.5</t>
  </si>
  <si>
    <t>&gt;100.000 ლარი</t>
  </si>
  <si>
    <t>განმარტებები გვერდისათვის "16. CR-General", ცხრილი 16</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</si>
  <si>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</si>
  <si>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</si>
  <si>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</si>
  <si>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</si>
  <si>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</si>
  <si>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</si>
  <si>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</si>
  <si>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</si>
  <si>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</si>
  <si>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</si>
  <si>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</si>
  <si>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</si>
  <si>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</si>
  <si>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</si>
  <si>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</si>
  <si>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</si>
  <si>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</si>
  <si>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</si>
  <si>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</si>
  <si>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</si>
  <si>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</si>
  <si>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</si>
  <si>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</si>
  <si>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</si>
  <si>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</si>
  <si>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</si>
  <si>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</si>
  <si>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</si>
  <si>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</si>
  <si>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</si>
  <si>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</si>
  <si>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</si>
  <si>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</si>
  <si>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</si>
  <si>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</si>
  <si>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</si>
  <si>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</si>
  <si>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</si>
  <si>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ს. არსებული სესხების ნაშთზე ჩამოწერილი ჯარიმების გარესაბალანსო ნაშთი</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</si>
  <si>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</si>
  <si>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</si>
  <si>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</si>
  <si>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</si>
  <si>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</si>
  <si>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</si>
  <si>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</si>
  <si>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</si>
  <si>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</si>
  <si>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</si>
  <si>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</si>
  <si>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განმარტებები გვერდისათვის "17. CR-Quality", ცხრილი 17</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</si>
  <si>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</si>
  <si>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</si>
  <si>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</si>
  <si>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</si>
  <si>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</si>
  <si>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</si>
  <si>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</si>
  <si>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</si>
  <si>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</si>
  <si>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</si>
  <si>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</si>
  <si>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</si>
  <si>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</si>
  <si>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</si>
  <si>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</si>
  <si>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</si>
  <si>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</si>
  <si>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</si>
  <si>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</si>
  <si>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</si>
  <si>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</si>
  <si>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</si>
  <si>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</si>
  <si>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</si>
  <si>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</si>
  <si>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</si>
  <si>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</si>
  <si>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</si>
  <si>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</si>
  <si>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</si>
  <si>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</si>
  <si>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</si>
  <si>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</si>
  <si>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</si>
  <si>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</si>
  <si>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</si>
  <si>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</si>
  <si>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</si>
  <si>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</si>
  <si>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</si>
  <si>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</si>
  <si>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</si>
  <si>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</si>
  <si>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განმარტებები გვერდისათვის "18. CR-PTI,LTV", ცხრილი 18</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</si>
  <si>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</si>
  <si>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</si>
  <si>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</si>
  <si>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</si>
  <si>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</si>
  <si>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</si>
  <si>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</si>
  <si>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</si>
  <si>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განმარტებები გვერდისათვის "19. CR (ratios)", ცხრილი 19</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</si>
  <si>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</si>
  <si>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</si>
  <si>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</si>
  <si>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</si>
  <si>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</si>
  <si>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</si>
  <si>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</si>
  <si>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</si>
  <si>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</si>
  <si>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</si>
  <si>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</si>
  <si>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</si>
  <si>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</si>
  <si>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</si>
  <si>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</si>
  <si>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</si>
  <si>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</si>
  <si>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</si>
  <si>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</si>
  <si>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</si>
  <si>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</si>
  <si>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</si>
  <si>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</si>
  <si>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</si>
  <si>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</si>
  <si>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6</t>
  </si>
  <si>
    <t>თანხა (ლარი)</t>
  </si>
  <si>
    <t>კოეფიციენტი</t>
  </si>
  <si>
    <t>არსებული მაჩვენებლები</t>
  </si>
  <si>
    <t>პილარ 2-ის საზედამხედველო კაპიტალზე</t>
  </si>
  <si>
    <t>3.3</t>
  </si>
  <si>
    <t>პილარ 2-ის მოთხოვნა პირველად კაპიტალზე</t>
  </si>
  <si>
    <t>3.2</t>
  </si>
  <si>
    <t>პილარ 2-ის მოთხოვნა ძირითად პირველად კაპიტალზე</t>
  </si>
  <si>
    <t>3.1</t>
  </si>
  <si>
    <t>პილარ 2-ის მოთხოვნა*</t>
  </si>
  <si>
    <t>3</t>
  </si>
  <si>
    <t>≥0%</t>
  </si>
  <si>
    <t>სისტემური რისკის ბუფერი</t>
  </si>
  <si>
    <t>2.3</t>
  </si>
  <si>
    <t>კონტრციკლური ბუფერი</t>
  </si>
  <si>
    <t>2.2</t>
  </si>
  <si>
    <t>≥2,5%</t>
  </si>
  <si>
    <t>კაპიტალის კონსერვაციის ბუფერი</t>
  </si>
  <si>
    <t>2.1</t>
  </si>
  <si>
    <t>კომბინირებული ბუფერი</t>
  </si>
  <si>
    <t>2</t>
  </si>
  <si>
    <t>≥8%</t>
  </si>
  <si>
    <t>საზედამხედველო კაპიტალის მინიმალური მოთხოვნა</t>
  </si>
  <si>
    <t>1.3</t>
  </si>
  <si>
    <t>≥6%</t>
  </si>
  <si>
    <t>პირველადი კაპიტალის მინიმალური მოთხოვნა</t>
  </si>
  <si>
    <t>1.2</t>
  </si>
  <si>
    <r>
      <rPr>
        <sz val="10"/>
        <rFont val="Calibri"/>
        <family val="2"/>
      </rPr>
      <t>≥</t>
    </r>
    <r>
      <rPr>
        <sz val="10"/>
        <rFont val="Calibri"/>
        <family val="2"/>
        <scheme val="minor"/>
      </rPr>
      <t>4,5%</t>
    </r>
  </si>
  <si>
    <t>ძირითადი პირველადი კაპიტალის მინიმალური მოთხოვნა</t>
  </si>
  <si>
    <t>1.1</t>
  </si>
  <si>
    <t>პილარ 1-ის მოთხოვნები</t>
  </si>
  <si>
    <t>მინიმალური მოთხოვნები</t>
  </si>
  <si>
    <t>კაპიტალის ადეკვატურობის მოთხოვნები</t>
  </si>
  <si>
    <t>ცხრილი 9.1</t>
  </si>
  <si>
    <t>სს " პაშა ბანკი საქართველო"</t>
  </si>
  <si>
    <t>30.09.2018</t>
  </si>
  <si>
    <t>ტალეჰ კაზიმოვ</t>
  </si>
  <si>
    <t>ჯალალ გასიმოვი</t>
  </si>
  <si>
    <t>ჰიქმეთ ჯენქ ეინეჰან</t>
  </si>
  <si>
    <t>გიორგი ჯაფარიძე</t>
  </si>
  <si>
    <t>ჩინგიზი აბდულაევი</t>
  </si>
  <si>
    <t>არდა იუსუფ არკუნ</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</si>
</sst>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0000"/>
    <numFmt numFmtId="195" formatCode="#,##0.0000000000000"/>
    <numFmt numFmtId="196" formatCode="#,##0.00000000000"/>
    <numFmt numFmtId="197" formatCode="m/d/yy;@"/>
    <numFmt numFmtId="198" formatCode="#,##0.0000000000"/>
  </numFmts>
  <fonts count="128">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name val="Helv"/>
    </font>
    <font>
      <sz val="1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2"/>
      <color theme="1"/>
      <name val="Sylfaen"/>
      <family val="1"/>
    </font>
    <font>
      <sz val="12"/>
      <color theme="1"/>
      <name val="Segoe UI"/>
      <family val="2"/>
    </font>
    <font>
      <sz val="10"/>
      <name val="Arial"/>
      <family val="2"/>
    </font>
    <font>
      <sz val="11"/>
      <name val="Calibri"/>
      <family val="2"/>
      <scheme val="minor"/>
    </font>
    <font>
      <sz val="10"/>
      <color theme="1"/>
      <name val="Arial"/>
      <family val="2"/>
    </font>
    <font>
      <i/>
      <sz val="10"/>
      <color theme="1"/>
      <name val="Arial"/>
      <family val="2"/>
    </font>
    <font>
      <b/>
      <sz val="10"/>
      <color theme="1"/>
      <name val="Arial"/>
      <family val="2"/>
    </font>
    <font>
      <sz val="11"/>
      <color rgb="FFFF0000"/>
      <name val="Calibri"/>
      <family val="2"/>
      <scheme val="minor"/>
    </font>
    <font>
      <b/>
      <sz val="11"/>
      <name val="Calibri"/>
      <family val="2"/>
      <scheme val="minor"/>
    </font>
    <font>
      <b/>
      <u/>
      <sz val="11"/>
      <name val="Calibri"/>
      <family val="2"/>
      <scheme val="minor"/>
    </font>
    <font>
      <b/>
      <sz val="8"/>
      <name val="Sylfaen"/>
      <family val="1"/>
    </font>
    <font>
      <sz val="8"/>
      <name val="Sylfaen"/>
      <family val="1"/>
    </font>
    <font>
      <b/>
      <i/>
      <u/>
      <sz val="8"/>
      <name val="Sylfaen"/>
      <family val="1"/>
    </font>
    <font>
      <sz val="8"/>
      <color theme="1"/>
      <name val="Sylfaen"/>
      <family val="1"/>
    </font>
    <font>
      <sz val="10"/>
      <name val="Calibri"/>
      <family val="1"/>
      <scheme val="minor"/>
    </font>
    <font>
      <b/>
      <sz val="10"/>
      <name val="Calibri"/>
      <family val="1"/>
      <scheme val="minor"/>
    </font>
    <font>
      <sz val="10"/>
      <color theme="1"/>
      <name val="Calibri"/>
      <family val="1"/>
      <scheme val="minor"/>
    </font>
    <font>
      <sz val="10"/>
      <name val="Arial"/>
    </font>
    <font>
      <u/>
      <sz val="10"/>
      <color indexed="12"/>
      <name val="Arial"/>
      <family val="2"/>
      <charset val="204"/>
    </font>
  </fonts>
  <fills count="87">
    <fill>
      <patternFill patternType="none"/>
    </fill>
    <fill>
      <patternFill patternType="gray125"/>
    </fill>
    <fill>
      <patternFill patternType="solid">
        <fgColor rgb="FFFFFFFF"/>
      </patternFill>
    </fill>
    <fill>
      <patternFill patternType="solid">
        <fgColor theme="0"/>
      </patternFill>
    </fill>
    <fill>
      <patternFill patternType="solid">
        <fgColor rgb="FF5F5F5F"/>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5117038483843"/>
        <bgColor indexed="65"/>
      </patternFill>
    </fill>
    <fill>
      <patternFill patternType="solid">
        <fgColor theme="4" tint="0.59999389629810485"/>
        <bgColor indexed="65"/>
      </patternFill>
    </fill>
    <fill>
      <patternFill patternType="solid">
        <fgColor theme="4" tint="0.39994506668294322"/>
        <bgColor indexed="65"/>
      </patternFill>
    </fill>
    <fill>
      <patternFill patternType="solid">
        <fgColor theme="5"/>
      </patternFill>
    </fill>
    <fill>
      <patternFill patternType="solid">
        <fgColor theme="5" tint="0.79995117038483843"/>
        <bgColor indexed="65"/>
      </patternFill>
    </fill>
    <fill>
      <patternFill patternType="solid">
        <fgColor theme="5" tint="0.59999389629810485"/>
        <bgColor indexed="65"/>
      </patternFill>
    </fill>
    <fill>
      <patternFill patternType="solid">
        <fgColor theme="5" tint="0.39994506668294322"/>
        <bgColor indexed="65"/>
      </patternFill>
    </fill>
    <fill>
      <patternFill patternType="solid">
        <fgColor theme="6"/>
      </patternFill>
    </fill>
    <fill>
      <patternFill patternType="solid">
        <fgColor theme="6" tint="0.79995117038483843"/>
        <bgColor indexed="65"/>
      </patternFill>
    </fill>
    <fill>
      <patternFill patternType="solid">
        <fgColor theme="6" tint="0.59999389629810485"/>
        <bgColor indexed="65"/>
      </patternFill>
    </fill>
    <fill>
      <patternFill patternType="solid">
        <fgColor theme="6" tint="0.39994506668294322"/>
        <bgColor indexed="65"/>
      </patternFill>
    </fill>
    <fill>
      <patternFill patternType="solid">
        <fgColor theme="7"/>
      </patternFill>
    </fill>
    <fill>
      <patternFill patternType="solid">
        <fgColor theme="7" tint="0.79995117038483843"/>
        <bgColor indexed="65"/>
      </patternFill>
    </fill>
    <fill>
      <patternFill patternType="solid">
        <fgColor theme="7" tint="0.59999389629810485"/>
        <bgColor indexed="65"/>
      </patternFill>
    </fill>
    <fill>
      <patternFill patternType="solid">
        <fgColor theme="7" tint="0.39994506668294322"/>
        <bgColor indexed="65"/>
      </patternFill>
    </fill>
    <fill>
      <patternFill patternType="solid">
        <fgColor theme="8"/>
      </patternFill>
    </fill>
    <fill>
      <patternFill patternType="solid">
        <fgColor theme="8" tint="0.79995117038483843"/>
        <bgColor indexed="65"/>
      </patternFill>
    </fill>
    <fill>
      <patternFill patternType="solid">
        <fgColor theme="8" tint="0.59999389629810485"/>
        <bgColor indexed="65"/>
      </patternFill>
    </fill>
    <fill>
      <patternFill patternType="solid">
        <fgColor theme="8" tint="0.39994506668294322"/>
        <bgColor indexed="65"/>
      </patternFill>
    </fill>
    <fill>
      <patternFill patternType="solid">
        <fgColor theme="9"/>
      </patternFill>
    </fill>
    <fill>
      <patternFill patternType="solid">
        <fgColor theme="9" tint="0.79995117038483843"/>
        <bgColor indexed="65"/>
      </patternFill>
    </fill>
    <fill>
      <patternFill patternType="solid">
        <fgColor theme="9" tint="0.59999389629810485"/>
        <bgColor indexed="65"/>
      </patternFill>
    </fill>
    <fill>
      <patternFill patternType="solid">
        <fgColor theme="9" tint="0.39994506668294322"/>
        <bgColor indexed="65"/>
      </patternFill>
    </fill>
    <fill>
      <patternFill patternType="solid">
        <fgColor theme="2"/>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patternFill>
    </fill>
    <fill>
      <patternFill patternType="solid">
        <fgColor indexed="9"/>
      </patternFill>
    </fill>
    <fill>
      <patternFill patternType="solid">
        <fgColor indexed="47"/>
      </patternFill>
    </fill>
    <fill>
      <patternFill patternType="solid">
        <fgColor indexed="13"/>
      </patternFill>
    </fill>
    <fill>
      <patternFill patternType="solid">
        <fgColor indexed="43"/>
      </patternFill>
    </fill>
    <fill>
      <patternFill patternType="solid">
        <fgColor indexed="26"/>
      </patternFill>
    </fill>
    <fill>
      <patternFill patternType="solid">
        <fgColor indexed="42"/>
      </patternFill>
    </fill>
    <fill>
      <patternFill patternType="solid">
        <fgColor theme="6" tint="0.59999389629810485"/>
        <bgColor indexed="65"/>
      </patternFill>
    </fill>
    <fill>
      <patternFill patternType="solid">
        <fgColor theme="0"/>
      </patternFill>
    </fill>
    <fill>
      <patternFill patternType="solid">
        <fgColor theme="0" tint="-0.14996795556505021"/>
        <bgColor indexed="65"/>
      </patternFill>
    </fill>
    <fill>
      <patternFill patternType="solid">
        <fgColor theme="2" tint="-9.9978637043366805E-2"/>
        <bgColor indexed="65"/>
      </patternFill>
    </fill>
    <fill>
      <patternFill patternType="solid">
        <fgColor theme="4" tint="0.79995117038483843"/>
        <bgColor indexed="65"/>
      </patternFill>
    </fill>
    <fill>
      <patternFill patternType="solid">
        <fgColor rgb="FFFF0000"/>
      </patternFill>
    </fill>
    <fill>
      <patternFill patternType="solid">
        <fgColor theme="0" tint="-0.14993743705557422"/>
        <bgColor indexed="65"/>
      </patternFill>
    </fill>
    <fill>
      <patternFill patternType="solid">
        <fgColor theme="2" tint="-0.249977111117893"/>
        <bgColor indexed="65"/>
      </patternFill>
    </fill>
    <fill>
      <patternFill patternType="solid">
        <fgColor theme="2" tint="-9.9978637043366805E-2"/>
        <bgColor indexed="65"/>
      </patternFill>
    </fill>
    <fill>
      <patternFill patternType="solid">
        <fgColor rgb="FF5F5F5F"/>
      </patternFill>
    </fill>
    <fill>
      <patternFill patternType="lightGray">
        <fgColor indexed="22"/>
        <bgColor theme="1" tint="0.499984740745262"/>
      </patternFill>
    </fill>
  </fills>
  <borders count="130">
    <border>
      <left/>
      <right/>
      <top/>
      <bottom/>
      <diagonal/>
    </border>
    <border>
      <left/>
      <right/>
      <top/>
      <bottom style="medium">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auto="1"/>
      </left>
      <right style="thin">
        <color theme="6" tint="-0.499984740745262"/>
      </right>
      <top style="thin">
        <color auto="1"/>
      </top>
      <bottom style="thin">
        <color auto="1"/>
      </bottom>
      <diagonal/>
    </border>
    <border>
      <left style="thin">
        <color theme="6" tint="-0.499984740745262"/>
      </left>
      <right style="thin">
        <color theme="6" tint="-0.499984740745262"/>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medium">
        <color auto="1"/>
      </bottom>
      <diagonal/>
    </border>
    <border>
      <left/>
      <right style="thin">
        <color theme="6" tint="-0.499984740745262"/>
      </right>
      <top style="thin">
        <color auto="1"/>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auto="1"/>
      </top>
      <bottom style="double">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auto="1"/>
      </left>
      <right style="hair">
        <color auto="1"/>
      </right>
      <top style="hair">
        <color auto="1"/>
      </top>
      <bottom style="hair">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top/>
      <bottom style="thin">
        <color auto="1"/>
      </bottom>
      <diagonal/>
    </border>
    <border>
      <left style="medium">
        <color auto="1"/>
      </left>
      <right/>
      <top style="medium">
        <color auto="1"/>
      </top>
      <bottom/>
      <diagonal/>
    </border>
    <border>
      <left/>
      <right/>
      <top style="medium">
        <color auto="1"/>
      </top>
      <bottom/>
      <diagonal/>
    </border>
    <border>
      <left style="thin">
        <color auto="1"/>
      </left>
      <right style="thin">
        <color theme="6" tint="-0.499984740745262"/>
      </right>
      <top style="thin">
        <color auto="1"/>
      </top>
      <bottom style="medium">
        <color auto="1"/>
      </bottom>
      <diagonal/>
    </border>
    <border>
      <left style="thin">
        <color theme="6" tint="-0.499984740745262"/>
      </left>
      <right style="thin">
        <color theme="6" tint="-0.499984740745262"/>
      </right>
      <top style="thin">
        <color auto="1"/>
      </top>
      <bottom style="medium">
        <color auto="1"/>
      </bottom>
      <diagonal/>
    </border>
    <border>
      <left style="thin">
        <color theme="6" tint="-0.499984740745262"/>
      </left>
      <right style="medium">
        <color auto="1"/>
      </right>
      <top/>
      <bottom style="thin">
        <color theme="6" tint="-0.499984740745262"/>
      </bottom>
      <diagonal/>
    </border>
    <border>
      <left style="thin">
        <color theme="6" tint="-0.499984740745262"/>
      </left>
      <right style="medium">
        <color auto="1"/>
      </right>
      <top style="thin">
        <color theme="6" tint="-0.499984740745262"/>
      </top>
      <bottom style="thin">
        <color theme="6" tint="-0.499984740745262"/>
      </bottom>
      <diagonal/>
    </border>
    <border>
      <left style="thin">
        <color auto="1"/>
      </left>
      <right/>
      <top style="medium">
        <color auto="1"/>
      </top>
      <bottom/>
      <diagonal/>
    </border>
    <border>
      <left style="thin">
        <color theme="6" tint="-0.499984740745262"/>
      </left>
      <right style="medium">
        <color auto="1"/>
      </right>
      <top style="thin">
        <color auto="1"/>
      </top>
      <bottom style="thin">
        <color theme="6" tint="-0.499984740745262"/>
      </bottom>
      <diagonal/>
    </border>
    <border>
      <left style="thin">
        <color theme="6" tint="-0.499984740745262"/>
      </left>
      <right style="medium">
        <color auto="1"/>
      </right>
      <top style="thin">
        <color theme="6" tint="-0.499984740745262"/>
      </top>
      <bottom/>
      <diagonal/>
    </border>
    <border>
      <left style="medium">
        <color auto="1"/>
      </left>
      <right/>
      <top/>
      <bottom/>
      <diagonal/>
    </border>
    <border>
      <left style="thin">
        <color auto="1"/>
      </left>
      <right style="medium">
        <color auto="1"/>
      </right>
      <top/>
      <bottom style="thin">
        <color auto="1"/>
      </bottom>
      <diagonal/>
    </border>
    <border>
      <left/>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right/>
      <top style="thin">
        <color auto="1"/>
      </top>
      <bottom style="medium">
        <color auto="1"/>
      </bottom>
      <diagonal/>
    </border>
    <border>
      <left style="medium">
        <color auto="1"/>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thin">
        <color theme="6" tint="-0.499984740745262"/>
      </left>
      <right/>
      <top style="thin">
        <color theme="6" tint="-0.499984740745262"/>
      </top>
      <bottom/>
      <diagonal/>
    </border>
    <border>
      <left style="thin">
        <color theme="6" tint="-0.499984740745262"/>
      </left>
      <right style="medium">
        <color auto="1"/>
      </right>
      <top style="thin">
        <color auto="1"/>
      </top>
      <bottom style="thin">
        <color auto="1"/>
      </bottom>
      <diagonal/>
    </border>
    <border>
      <left style="thin">
        <color theme="6" tint="-0.499984740745262"/>
      </left>
      <right style="medium">
        <color auto="1"/>
      </right>
      <top style="thin">
        <color auto="1"/>
      </top>
      <bottom style="medium">
        <color auto="1"/>
      </bottom>
      <diagonal/>
    </border>
    <border>
      <left/>
      <right style="medium">
        <color auto="1"/>
      </right>
      <top/>
      <bottom/>
      <diagonal/>
    </border>
    <border>
      <left style="thin">
        <color auto="1"/>
      </left>
      <right style="thin">
        <color auto="1"/>
      </right>
      <top style="medium">
        <color auto="1"/>
      </top>
      <bottom style="medium">
        <color auto="1"/>
      </bottom>
      <diagonal/>
    </border>
    <border>
      <left style="thin">
        <color auto="1"/>
      </left>
      <right style="hair">
        <color auto="1"/>
      </right>
      <top style="hair">
        <color auto="1"/>
      </top>
      <bottom style="hair">
        <color auto="1"/>
      </bottom>
      <diagonal/>
    </border>
    <border>
      <left/>
      <right style="medium">
        <color auto="1"/>
      </right>
      <top style="medium">
        <color auto="1"/>
      </top>
      <bottom/>
      <diagonal/>
    </border>
    <border>
      <left style="medium">
        <color auto="1"/>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bottom style="double">
        <color auto="1"/>
      </bottom>
      <diagonal/>
    </border>
    <border>
      <left/>
      <right/>
      <top/>
      <bottom style="double">
        <color auto="1"/>
      </bottom>
      <diagonal/>
    </border>
    <border>
      <left/>
      <right style="thin">
        <color theme="1" tint="0.34998626667073579"/>
      </right>
      <top/>
      <bottom style="double">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right style="thin">
        <color auto="1"/>
      </right>
      <top/>
      <bottom style="double">
        <color auto="1"/>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auto="1"/>
      </top>
      <bottom style="double">
        <color theme="1" tint="0.34998626667073579"/>
      </bottom>
      <diagonal/>
    </border>
    <border>
      <left/>
      <right/>
      <top style="thin">
        <color auto="1"/>
      </top>
      <bottom style="double">
        <color theme="1" tint="0.34998626667073579"/>
      </bottom>
      <diagonal/>
    </border>
    <border>
      <left/>
      <right style="thin">
        <color theme="1" tint="0.34998626667073579"/>
      </right>
      <top style="thin">
        <color auto="1"/>
      </top>
      <bottom style="double">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auto="1"/>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medium">
        <color auto="1"/>
      </left>
      <right/>
      <top style="medium">
        <color auto="1"/>
      </top>
      <bottom style="thin">
        <color auto="1"/>
      </bottom>
      <diagonal/>
    </border>
  </borders>
  <cellStyleXfs count="21329">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8" fillId="0" borderId="0"/>
    <xf numFmtId="168" fontId="29" fillId="37" borderId="0"/>
    <xf numFmtId="169" fontId="29" fillId="37" borderId="0"/>
    <xf numFmtId="168" fontId="29" fillId="37" borderId="0"/>
    <xf numFmtId="0" fontId="30" fillId="38"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0" fontId="30"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30" fillId="46"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0" fontId="30" fillId="47"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0" fontId="32" fillId="48"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0" fontId="32" fillId="51"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0" fillId="55" borderId="0" applyNumberFormat="0" applyBorder="0" applyAlignment="0" applyProtection="0"/>
    <xf numFmtId="0" fontId="30" fillId="56" borderId="0" applyNumberFormat="0" applyBorder="0" applyAlignment="0" applyProtection="0"/>
    <xf numFmtId="0" fontId="32" fillId="57"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0" fillId="55" borderId="0" applyNumberFormat="0" applyBorder="0" applyAlignment="0" applyProtection="0"/>
    <xf numFmtId="0" fontId="30" fillId="59" borderId="0" applyNumberFormat="0" applyBorder="0" applyAlignment="0" applyProtection="0"/>
    <xf numFmtId="0" fontId="32" fillId="56"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0" fillId="52" borderId="0" applyNumberFormat="0" applyBorder="0" applyAlignment="0" applyProtection="0"/>
    <xf numFmtId="0" fontId="30" fillId="56" borderId="0" applyNumberFormat="0" applyBorder="0" applyAlignment="0" applyProtection="0"/>
    <xf numFmtId="0" fontId="32" fillId="56"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0" fillId="61"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0" fillId="55" borderId="0" applyNumberFormat="0" applyBorder="0" applyAlignment="0" applyProtection="0"/>
    <xf numFmtId="0" fontId="30" fillId="62" borderId="0" applyNumberFormat="0" applyBorder="0" applyAlignment="0" applyProtection="0"/>
    <xf numFmtId="0" fontId="32" fillId="62"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170" fontId="38"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1" fontId="40" fillId="0" borderId="0" applyFill="0" applyBorder="0" applyAlignment="0"/>
    <xf numFmtId="171" fontId="40"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2" fontId="40" fillId="0" borderId="0" applyFill="0" applyBorder="0" applyAlignment="0"/>
    <xf numFmtId="173" fontId="40" fillId="0" borderId="0" applyFill="0" applyBorder="0" applyAlignment="0"/>
    <xf numFmtId="174" fontId="40" fillId="0" borderId="0" applyFill="0" applyBorder="0" applyAlignment="0"/>
    <xf numFmtId="175"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41" fillId="64" borderId="39" applyNumberFormat="0" applyAlignment="0" applyProtection="0"/>
    <xf numFmtId="0" fontId="42" fillId="9" borderId="33"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168" fontId="43"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168" fontId="43"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169" fontId="43"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2" fillId="9" borderId="33"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2" fillId="9" borderId="33"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2" fillId="9" borderId="33"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2" fillId="9" borderId="33"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2" fillId="9" borderId="33"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2" fillId="9" borderId="33"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2" fillId="9" borderId="33"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168" fontId="43" fillId="64" borderId="39" applyNumberFormat="0" applyAlignment="0" applyProtection="0"/>
    <xf numFmtId="169" fontId="43" fillId="64" borderId="39" applyNumberFormat="0" applyAlignment="0" applyProtection="0"/>
    <xf numFmtId="168" fontId="43" fillId="64" borderId="39" applyNumberFormat="0" applyAlignment="0" applyProtection="0"/>
    <xf numFmtId="168" fontId="43" fillId="64" borderId="39" applyNumberFormat="0" applyAlignment="0" applyProtection="0"/>
    <xf numFmtId="169" fontId="43" fillId="64" borderId="39" applyNumberFormat="0" applyAlignment="0" applyProtection="0"/>
    <xf numFmtId="168" fontId="43" fillId="64" borderId="39" applyNumberFormat="0" applyAlignment="0" applyProtection="0"/>
    <xf numFmtId="168" fontId="43" fillId="64" borderId="39" applyNumberFormat="0" applyAlignment="0" applyProtection="0"/>
    <xf numFmtId="169" fontId="43" fillId="64" borderId="39" applyNumberFormat="0" applyAlignment="0" applyProtection="0"/>
    <xf numFmtId="168" fontId="43" fillId="64" borderId="39" applyNumberFormat="0" applyAlignment="0" applyProtection="0"/>
    <xf numFmtId="168" fontId="43" fillId="64" borderId="39" applyNumberFormat="0" applyAlignment="0" applyProtection="0"/>
    <xf numFmtId="169" fontId="43" fillId="64" borderId="39" applyNumberFormat="0" applyAlignment="0" applyProtection="0"/>
    <xf numFmtId="168" fontId="43" fillId="64" borderId="39" applyNumberFormat="0" applyAlignment="0" applyProtection="0"/>
    <xf numFmtId="0" fontId="41" fillId="64" borderId="39" applyNumberFormat="0" applyAlignment="0" applyProtection="0"/>
    <xf numFmtId="0" fontId="44" fillId="65" borderId="40" applyNumberFormat="0" applyAlignment="0" applyProtection="0"/>
    <xf numFmtId="0" fontId="45" fillId="10" borderId="36" applyNumberFormat="0" applyAlignment="0" applyProtection="0"/>
    <xf numFmtId="168"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0" fontId="44"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0" fontId="45" fillId="10" borderId="36"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0" fontId="44" fillId="65" borderId="40"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protection locked="0"/>
    </xf>
    <xf numFmtId="43" fontId="30" fillId="0" borderId="0" applyFont="0" applyFill="0" applyBorder="0" applyAlignment="0" applyProtection="0"/>
    <xf numFmtId="43" fontId="2" fillId="0" borderId="0">
      <protection locked="0"/>
    </xf>
    <xf numFmtId="43" fontId="30" fillId="0" borderId="0" applyFont="0" applyFill="0" applyBorder="0" applyAlignment="0" applyProtection="0"/>
    <xf numFmtId="43" fontId="2" fillId="0" borderId="0">
      <protection locked="0"/>
    </xf>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protection locked="0"/>
    </xf>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protection locked="0"/>
    </xf>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8" fillId="0" borderId="0"/>
    <xf numFmtId="172" fontId="40"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8" fillId="0" borderId="0"/>
    <xf numFmtId="14" fontId="49" fillId="0" borderId="0" applyFill="0" applyBorder="0" applyAlignment="0"/>
    <xf numFmtId="38" fontId="29" fillId="0" borderId="41">
      <alignment vertical="center"/>
    </xf>
    <xf numFmtId="38" fontId="29" fillId="0" borderId="41">
      <alignment vertical="center"/>
    </xf>
    <xf numFmtId="38" fontId="29" fillId="0" borderId="41">
      <alignment vertical="center"/>
    </xf>
    <xf numFmtId="38" fontId="29" fillId="0" borderId="41">
      <alignment vertical="center"/>
    </xf>
    <xf numFmtId="38" fontId="29" fillId="0" borderId="41">
      <alignment vertical="center"/>
    </xf>
    <xf numFmtId="38" fontId="29" fillId="0" borderId="41">
      <alignment vertical="center"/>
    </xf>
    <xf numFmtId="38" fontId="29" fillId="0" borderId="41">
      <alignment vertical="center"/>
    </xf>
    <xf numFmtId="38" fontId="29" fillId="0" borderId="0" applyFont="0" applyFill="0" applyBorder="0" applyAlignment="0" applyProtection="0"/>
    <xf numFmtId="180" fontId="2" fillId="0" borderId="0" applyFont="0" applyFill="0" applyBorder="0" applyAlignment="0" applyProtection="0"/>
    <xf numFmtId="0" fontId="50" fillId="66" borderId="0" applyNumberFormat="0" applyBorder="0" applyAlignment="0" applyProtection="0"/>
    <xf numFmtId="0" fontId="50" fillId="67" borderId="0" applyNumberFormat="0" applyBorder="0" applyAlignment="0" applyProtection="0"/>
    <xf numFmtId="0" fontId="50" fillId="68" borderId="0" applyNumberFormat="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0" fontId="51" fillId="0" borderId="0" applyNumberFormat="0" applyFill="0" applyBorder="0" applyAlignment="0" applyProtection="0"/>
    <xf numFmtId="168" fontId="2" fillId="0" borderId="0"/>
    <xf numFmtId="0" fontId="2" fillId="0" borderId="0"/>
    <xf numFmtId="168" fontId="2" fillId="0" borderId="0"/>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54" fillId="40"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0" fontId="54" fillId="40"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0" fontId="54" fillId="40" borderId="0" applyNumberFormat="0" applyBorder="0" applyAlignment="0" applyProtection="0"/>
    <xf numFmtId="0" fontId="2" fillId="69" borderId="3" applyNumberFormat="0" applyFont="0" applyBorder="0" applyProtection="0">
      <alignment horizontal="center" vertical="center"/>
    </xf>
    <xf numFmtId="0" fontId="57" fillId="0" borderId="31" applyNumberFormat="0" applyAlignment="0" applyProtection="0">
      <alignment horizontal="left" vertical="center"/>
    </xf>
    <xf numFmtId="0" fontId="57" fillId="0" borderId="31" applyNumberFormat="0" applyAlignment="0" applyProtection="0">
      <alignment horizontal="left" vertical="center"/>
    </xf>
    <xf numFmtId="168" fontId="57" fillId="0" borderId="31" applyNumberFormat="0" applyAlignment="0" applyProtection="0">
      <alignment horizontal="left" vertical="center"/>
    </xf>
    <xf numFmtId="0" fontId="57" fillId="0" borderId="9">
      <alignment horizontal="left" vertical="center"/>
    </xf>
    <xf numFmtId="0" fontId="57" fillId="0" borderId="9">
      <alignment horizontal="left" vertical="center"/>
    </xf>
    <xf numFmtId="168" fontId="57" fillId="0" borderId="9">
      <alignment horizontal="left" vertical="center"/>
    </xf>
    <xf numFmtId="0" fontId="58" fillId="0" borderId="42" applyNumberFormat="0" applyFill="0" applyAlignment="0" applyProtection="0"/>
    <xf numFmtId="169" fontId="58" fillId="0" borderId="42" applyNumberFormat="0" applyFill="0" applyAlignment="0" applyProtection="0"/>
    <xf numFmtId="0" fontId="58" fillId="0" borderId="42" applyNumberFormat="0" applyFill="0" applyAlignment="0" applyProtection="0"/>
    <xf numFmtId="168" fontId="58" fillId="0" borderId="42" applyNumberFormat="0" applyFill="0" applyAlignment="0" applyProtection="0"/>
    <xf numFmtId="168" fontId="58" fillId="0" borderId="42" applyNumberFormat="0" applyFill="0" applyAlignment="0" applyProtection="0"/>
    <xf numFmtId="168" fontId="58" fillId="0" borderId="42" applyNumberFormat="0" applyFill="0" applyAlignment="0" applyProtection="0"/>
    <xf numFmtId="169" fontId="58" fillId="0" borderId="42" applyNumberFormat="0" applyFill="0" applyAlignment="0" applyProtection="0"/>
    <xf numFmtId="168" fontId="58" fillId="0" borderId="42" applyNumberFormat="0" applyFill="0" applyAlignment="0" applyProtection="0"/>
    <xf numFmtId="168" fontId="58" fillId="0" borderId="42" applyNumberFormat="0" applyFill="0" applyAlignment="0" applyProtection="0"/>
    <xf numFmtId="169" fontId="58" fillId="0" borderId="42" applyNumberFormat="0" applyFill="0" applyAlignment="0" applyProtection="0"/>
    <xf numFmtId="168" fontId="58" fillId="0" borderId="42" applyNumberFormat="0" applyFill="0" applyAlignment="0" applyProtection="0"/>
    <xf numFmtId="168" fontId="58" fillId="0" borderId="42" applyNumberFormat="0" applyFill="0" applyAlignment="0" applyProtection="0"/>
    <xf numFmtId="169" fontId="58" fillId="0" borderId="42" applyNumberFormat="0" applyFill="0" applyAlignment="0" applyProtection="0"/>
    <xf numFmtId="168" fontId="58" fillId="0" borderId="42" applyNumberFormat="0" applyFill="0" applyAlignment="0" applyProtection="0"/>
    <xf numFmtId="168" fontId="58" fillId="0" borderId="42" applyNumberFormat="0" applyFill="0" applyAlignment="0" applyProtection="0"/>
    <xf numFmtId="169" fontId="58" fillId="0" borderId="42" applyNumberFormat="0" applyFill="0" applyAlignment="0" applyProtection="0"/>
    <xf numFmtId="168" fontId="58" fillId="0" borderId="42" applyNumberFormat="0" applyFill="0" applyAlignment="0" applyProtection="0"/>
    <xf numFmtId="0" fontId="58" fillId="0" borderId="42" applyNumberFormat="0" applyFill="0" applyAlignment="0" applyProtection="0"/>
    <xf numFmtId="0" fontId="59" fillId="0" borderId="43" applyNumberFormat="0" applyFill="0" applyAlignment="0" applyProtection="0"/>
    <xf numFmtId="169" fontId="59" fillId="0" borderId="43" applyNumberFormat="0" applyFill="0" applyAlignment="0" applyProtection="0"/>
    <xf numFmtId="0" fontId="59" fillId="0" borderId="43" applyNumberFormat="0" applyFill="0" applyAlignment="0" applyProtection="0"/>
    <xf numFmtId="168" fontId="59" fillId="0" borderId="43" applyNumberFormat="0" applyFill="0" applyAlignment="0" applyProtection="0"/>
    <xf numFmtId="168" fontId="59" fillId="0" borderId="43" applyNumberFormat="0" applyFill="0" applyAlignment="0" applyProtection="0"/>
    <xf numFmtId="168" fontId="59" fillId="0" borderId="43" applyNumberFormat="0" applyFill="0" applyAlignment="0" applyProtection="0"/>
    <xf numFmtId="169" fontId="59" fillId="0" borderId="43" applyNumberFormat="0" applyFill="0" applyAlignment="0" applyProtection="0"/>
    <xf numFmtId="168" fontId="59" fillId="0" borderId="43" applyNumberFormat="0" applyFill="0" applyAlignment="0" applyProtection="0"/>
    <xf numFmtId="168" fontId="59" fillId="0" borderId="43" applyNumberFormat="0" applyFill="0" applyAlignment="0" applyProtection="0"/>
    <xf numFmtId="169" fontId="59" fillId="0" borderId="43" applyNumberFormat="0" applyFill="0" applyAlignment="0" applyProtection="0"/>
    <xf numFmtId="168" fontId="59" fillId="0" borderId="43" applyNumberFormat="0" applyFill="0" applyAlignment="0" applyProtection="0"/>
    <xf numFmtId="168" fontId="59" fillId="0" borderId="43" applyNumberFormat="0" applyFill="0" applyAlignment="0" applyProtection="0"/>
    <xf numFmtId="169" fontId="59" fillId="0" borderId="43" applyNumberFormat="0" applyFill="0" applyAlignment="0" applyProtection="0"/>
    <xf numFmtId="168" fontId="59" fillId="0" borderId="43" applyNumberFormat="0" applyFill="0" applyAlignment="0" applyProtection="0"/>
    <xf numFmtId="168" fontId="59" fillId="0" borderId="43" applyNumberFormat="0" applyFill="0" applyAlignment="0" applyProtection="0"/>
    <xf numFmtId="169" fontId="59" fillId="0" borderId="43" applyNumberFormat="0" applyFill="0" applyAlignment="0" applyProtection="0"/>
    <xf numFmtId="168" fontId="59" fillId="0" borderId="43" applyNumberFormat="0" applyFill="0" applyAlignment="0" applyProtection="0"/>
    <xf numFmtId="0" fontId="59" fillId="0" borderId="43" applyNumberFormat="0" applyFill="0" applyAlignment="0" applyProtection="0"/>
    <xf numFmtId="0" fontId="60" fillId="0" borderId="44" applyNumberFormat="0" applyFill="0" applyAlignment="0" applyProtection="0"/>
    <xf numFmtId="169" fontId="60" fillId="0" borderId="44" applyNumberFormat="0" applyFill="0" applyAlignment="0" applyProtection="0"/>
    <xf numFmtId="0" fontId="60" fillId="0" borderId="44" applyNumberFormat="0" applyFill="0" applyAlignment="0" applyProtection="0"/>
    <xf numFmtId="168" fontId="60" fillId="0" borderId="44" applyNumberFormat="0" applyFill="0" applyAlignment="0" applyProtection="0"/>
    <xf numFmtId="0" fontId="60" fillId="0" borderId="44" applyNumberFormat="0" applyFill="0" applyAlignment="0" applyProtection="0"/>
    <xf numFmtId="168" fontId="60" fillId="0" borderId="44" applyNumberFormat="0" applyFill="0" applyAlignment="0" applyProtection="0"/>
    <xf numFmtId="0" fontId="60" fillId="0" borderId="44" applyNumberFormat="0" applyFill="0" applyAlignment="0" applyProtection="0"/>
    <xf numFmtId="0" fontId="60" fillId="0" borderId="44" applyNumberFormat="0" applyFill="0" applyAlignment="0" applyProtection="0"/>
    <xf numFmtId="168" fontId="60" fillId="0" borderId="44" applyNumberFormat="0" applyFill="0" applyAlignment="0" applyProtection="0"/>
    <xf numFmtId="169" fontId="60" fillId="0" borderId="44" applyNumberFormat="0" applyFill="0" applyAlignment="0" applyProtection="0"/>
    <xf numFmtId="168" fontId="60" fillId="0" borderId="44" applyNumberFormat="0" applyFill="0" applyAlignment="0" applyProtection="0"/>
    <xf numFmtId="168" fontId="60" fillId="0" borderId="44" applyNumberFormat="0" applyFill="0" applyAlignment="0" applyProtection="0"/>
    <xf numFmtId="169" fontId="60" fillId="0" borderId="44" applyNumberFormat="0" applyFill="0" applyAlignment="0" applyProtection="0"/>
    <xf numFmtId="168" fontId="60" fillId="0" borderId="44" applyNumberFormat="0" applyFill="0" applyAlignment="0" applyProtection="0"/>
    <xf numFmtId="168" fontId="60" fillId="0" borderId="44" applyNumberFormat="0" applyFill="0" applyAlignment="0" applyProtection="0"/>
    <xf numFmtId="169" fontId="60" fillId="0" borderId="44" applyNumberFormat="0" applyFill="0" applyAlignment="0" applyProtection="0"/>
    <xf numFmtId="168" fontId="60" fillId="0" borderId="44" applyNumberFormat="0" applyFill="0" applyAlignment="0" applyProtection="0"/>
    <xf numFmtId="168" fontId="60" fillId="0" borderId="44" applyNumberFormat="0" applyFill="0" applyAlignment="0" applyProtection="0"/>
    <xf numFmtId="169" fontId="60" fillId="0" borderId="44" applyNumberFormat="0" applyFill="0" applyAlignment="0" applyProtection="0"/>
    <xf numFmtId="168" fontId="60" fillId="0" borderId="44" applyNumberFormat="0" applyFill="0" applyAlignment="0" applyProtection="0"/>
    <xf numFmtId="0" fontId="60" fillId="0" borderId="44" applyNumberFormat="0" applyFill="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0"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0" fontId="60" fillId="0" borderId="0" applyNumberFormat="0" applyFill="0" applyBorder="0" applyAlignment="0" applyProtection="0"/>
    <xf numFmtId="37" fontId="61" fillId="0" borderId="0"/>
    <xf numFmtId="168" fontId="62" fillId="0" borderId="0"/>
    <xf numFmtId="0" fontId="62" fillId="0" borderId="0"/>
    <xf numFmtId="168" fontId="62" fillId="0" borderId="0"/>
    <xf numFmtId="168" fontId="57" fillId="0" borderId="0"/>
    <xf numFmtId="0" fontId="57" fillId="0" borderId="0"/>
    <xf numFmtId="168" fontId="57"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168" fontId="66" fillId="0" borderId="0"/>
    <xf numFmtId="0" fontId="66" fillId="0" borderId="0"/>
    <xf numFmtId="168" fontId="66" fillId="0" borderId="0"/>
    <xf numFmtId="0" fontId="6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7" fillId="0" borderId="0" applyNumberFormat="0" applyFill="0" applyBorder="0" applyAlignment="0" applyProtection="0">
      <alignment vertical="top"/>
      <protection locked="0"/>
    </xf>
    <xf numFmtId="169" fontId="67" fillId="0" borderId="0" applyNumberFormat="0" applyFill="0" applyBorder="0" applyAlignment="0" applyProtection="0">
      <alignment vertical="top"/>
      <protection locked="0"/>
    </xf>
    <xf numFmtId="168" fontId="67" fillId="0" borderId="0" applyNumberFormat="0" applyFill="0" applyBorder="0" applyAlignment="0" applyProtection="0">
      <alignment vertical="top"/>
      <protection locked="0"/>
    </xf>
    <xf numFmtId="168" fontId="68" fillId="0" borderId="0"/>
    <xf numFmtId="0" fontId="69" fillId="43" borderId="39" applyNumberFormat="0" applyAlignment="0" applyProtection="0"/>
    <xf numFmtId="0" fontId="70" fillId="8" borderId="33"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168" fontId="71"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168" fontId="71"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169" fontId="71"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70" fillId="8" borderId="33"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70" fillId="8" borderId="33"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70" fillId="8" borderId="33"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70" fillId="8" borderId="33"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70" fillId="8" borderId="33"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70" fillId="8" borderId="33"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70" fillId="8" borderId="33"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168" fontId="71" fillId="43" borderId="39" applyNumberFormat="0" applyAlignment="0" applyProtection="0"/>
    <xf numFmtId="169" fontId="71" fillId="43" borderId="39" applyNumberFormat="0" applyAlignment="0" applyProtection="0"/>
    <xf numFmtId="168" fontId="71" fillId="43" borderId="39" applyNumberFormat="0" applyAlignment="0" applyProtection="0"/>
    <xf numFmtId="168" fontId="71" fillId="43" borderId="39" applyNumberFormat="0" applyAlignment="0" applyProtection="0"/>
    <xf numFmtId="169" fontId="71" fillId="43" borderId="39" applyNumberFormat="0" applyAlignment="0" applyProtection="0"/>
    <xf numFmtId="168" fontId="71" fillId="43" borderId="39" applyNumberFormat="0" applyAlignment="0" applyProtection="0"/>
    <xf numFmtId="168" fontId="71" fillId="43" borderId="39" applyNumberFormat="0" applyAlignment="0" applyProtection="0"/>
    <xf numFmtId="169" fontId="71" fillId="43" borderId="39" applyNumberFormat="0" applyAlignment="0" applyProtection="0"/>
    <xf numFmtId="168" fontId="71" fillId="43" borderId="39" applyNumberFormat="0" applyAlignment="0" applyProtection="0"/>
    <xf numFmtId="168" fontId="71" fillId="43" borderId="39" applyNumberFormat="0" applyAlignment="0" applyProtection="0"/>
    <xf numFmtId="169" fontId="71" fillId="43" borderId="39" applyNumberFormat="0" applyAlignment="0" applyProtection="0"/>
    <xf numFmtId="168" fontId="71" fillId="43" borderId="39" applyNumberFormat="0" applyAlignment="0" applyProtection="0"/>
    <xf numFmtId="0" fontId="69" fillId="43" borderId="39" applyNumberFormat="0" applyAlignment="0" applyProtection="0"/>
    <xf numFmtId="3" fontId="2" fillId="72" borderId="3" applyFont="0">
      <alignment horizontal="right" vertical="center"/>
      <protection locked="0"/>
    </xf>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72" fillId="0" borderId="45" applyNumberFormat="0" applyFill="0" applyAlignment="0" applyProtection="0"/>
    <xf numFmtId="0" fontId="73" fillId="0" borderId="35" applyNumberFormat="0" applyFill="0" applyAlignment="0" applyProtection="0"/>
    <xf numFmtId="168" fontId="74" fillId="0" borderId="45" applyNumberFormat="0" applyFill="0" applyAlignment="0" applyProtection="0"/>
    <xf numFmtId="168" fontId="74" fillId="0" borderId="45" applyNumberFormat="0" applyFill="0" applyAlignment="0" applyProtection="0"/>
    <xf numFmtId="169" fontId="74" fillId="0" borderId="45" applyNumberFormat="0" applyFill="0" applyAlignment="0" applyProtection="0"/>
    <xf numFmtId="0" fontId="72" fillId="0" borderId="45" applyNumberFormat="0" applyFill="0" applyAlignment="0" applyProtection="0"/>
    <xf numFmtId="0" fontId="73" fillId="0" borderId="35" applyNumberFormat="0" applyFill="0" applyAlignment="0" applyProtection="0"/>
    <xf numFmtId="0" fontId="73" fillId="0" borderId="35" applyNumberFormat="0" applyFill="0" applyAlignment="0" applyProtection="0"/>
    <xf numFmtId="0" fontId="73" fillId="0" borderId="35" applyNumberFormat="0" applyFill="0" applyAlignment="0" applyProtection="0"/>
    <xf numFmtId="0" fontId="73" fillId="0" borderId="35" applyNumberFormat="0" applyFill="0" applyAlignment="0" applyProtection="0"/>
    <xf numFmtId="0" fontId="73" fillId="0" borderId="35" applyNumberFormat="0" applyFill="0" applyAlignment="0" applyProtection="0"/>
    <xf numFmtId="0" fontId="73" fillId="0" borderId="35" applyNumberFormat="0" applyFill="0" applyAlignment="0" applyProtection="0"/>
    <xf numFmtId="0" fontId="73" fillId="0" borderId="35" applyNumberFormat="0" applyFill="0" applyAlignment="0" applyProtection="0"/>
    <xf numFmtId="168" fontId="74" fillId="0" borderId="45" applyNumberFormat="0" applyFill="0" applyAlignment="0" applyProtection="0"/>
    <xf numFmtId="169" fontId="74" fillId="0" borderId="45" applyNumberFormat="0" applyFill="0" applyAlignment="0" applyProtection="0"/>
    <xf numFmtId="168" fontId="74" fillId="0" borderId="45" applyNumberFormat="0" applyFill="0" applyAlignment="0" applyProtection="0"/>
    <xf numFmtId="168" fontId="74" fillId="0" borderId="45" applyNumberFormat="0" applyFill="0" applyAlignment="0" applyProtection="0"/>
    <xf numFmtId="169" fontId="74" fillId="0" borderId="45" applyNumberFormat="0" applyFill="0" applyAlignment="0" applyProtection="0"/>
    <xf numFmtId="168" fontId="74" fillId="0" borderId="45" applyNumberFormat="0" applyFill="0" applyAlignment="0" applyProtection="0"/>
    <xf numFmtId="168" fontId="74" fillId="0" borderId="45" applyNumberFormat="0" applyFill="0" applyAlignment="0" applyProtection="0"/>
    <xf numFmtId="169" fontId="74" fillId="0" borderId="45" applyNumberFormat="0" applyFill="0" applyAlignment="0" applyProtection="0"/>
    <xf numFmtId="168" fontId="74" fillId="0" borderId="45" applyNumberFormat="0" applyFill="0" applyAlignment="0" applyProtection="0"/>
    <xf numFmtId="168" fontId="74" fillId="0" borderId="45" applyNumberFormat="0" applyFill="0" applyAlignment="0" applyProtection="0"/>
    <xf numFmtId="169" fontId="74" fillId="0" borderId="45" applyNumberFormat="0" applyFill="0" applyAlignment="0" applyProtection="0"/>
    <xf numFmtId="168" fontId="74" fillId="0" borderId="45" applyNumberFormat="0" applyFill="0" applyAlignment="0" applyProtection="0"/>
    <xf numFmtId="0" fontId="72" fillId="0" borderId="45"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5" fillId="73"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0" fontId="75" fillId="73"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0" fontId="75" fillId="73" borderId="0" applyNumberFormat="0" applyBorder="0" applyAlignment="0" applyProtection="0"/>
    <xf numFmtId="1" fontId="78" fillId="0" borderId="0" applyProtection="0"/>
    <xf numFmtId="168" fontId="29" fillId="0" borderId="46"/>
    <xf numFmtId="169" fontId="29" fillId="0" borderId="46"/>
    <xf numFmtId="168" fontId="29" fillId="0" borderId="46"/>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9" fillId="0" borderId="0"/>
    <xf numFmtId="181" fontId="2"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0" fillId="0" borderId="0"/>
    <xf numFmtId="0" fontId="80" fillId="0" borderId="0"/>
    <xf numFmtId="0" fontId="79" fillId="0" borderId="0"/>
    <xf numFmtId="179" fontId="31" fillId="0" borderId="0"/>
    <xf numFmtId="179" fontId="2" fillId="0" borderId="0"/>
    <xf numFmtId="179" fontId="2" fillId="0" borderId="0"/>
    <xf numFmtId="0" fontId="2" fillId="0" borderId="0"/>
    <xf numFmtId="0" fontId="2"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31" fillId="0" borderId="0"/>
    <xf numFmtId="168" fontId="31" fillId="0" borderId="0"/>
    <xf numFmtId="0" fontId="3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68" fontId="31" fillId="0" borderId="0"/>
    <xf numFmtId="0" fontId="31" fillId="0" borderId="0"/>
    <xf numFmtId="0" fontId="3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179" fontId="31" fillId="0" borderId="0"/>
    <xf numFmtId="179" fontId="3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31" fillId="0" borderId="0"/>
    <xf numFmtId="179" fontId="31" fillId="0" borderId="0"/>
    <xf numFmtId="179" fontId="31" fillId="0" borderId="0"/>
    <xf numFmtId="179"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79" fontId="2"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31" fillId="0" borderId="0"/>
    <xf numFmtId="0" fontId="2" fillId="0" borderId="0"/>
    <xf numFmtId="0" fontId="30" fillId="0" borderId="0"/>
    <xf numFmtId="168" fontId="28" fillId="0" borderId="0"/>
    <xf numFmtId="0" fontId="2"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1" fillId="0" borderId="0"/>
    <xf numFmtId="0" fontId="31" fillId="0" borderId="0"/>
    <xf numFmtId="168" fontId="28" fillId="0" borderId="0"/>
    <xf numFmtId="0" fontId="68" fillId="0" borderId="0"/>
    <xf numFmtId="0" fontId="2" fillId="0" borderId="0"/>
    <xf numFmtId="168" fontId="28" fillId="0" borderId="0"/>
    <xf numFmtId="0" fontId="1"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179" fontId="2" fillId="0" borderId="0"/>
    <xf numFmtId="0" fontId="2" fillId="0" borderId="0"/>
    <xf numFmtId="179" fontId="2" fillId="0" borderId="0"/>
    <xf numFmtId="0" fontId="2" fillId="0" borderId="0"/>
    <xf numFmtId="179" fontId="2" fillId="0" borderId="0"/>
    <xf numFmtId="0"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179" fontId="31"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9"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79" fontId="2"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9" fillId="0" borderId="0"/>
    <xf numFmtId="0" fontId="8"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179" fontId="8" fillId="0" borderId="0"/>
    <xf numFmtId="0" fontId="29" fillId="0" borderId="0"/>
    <xf numFmtId="179" fontId="29" fillId="0" borderId="0"/>
    <xf numFmtId="0" fontId="29" fillId="0" borderId="0"/>
    <xf numFmtId="0" fontId="2"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9" fillId="0" borderId="0"/>
    <xf numFmtId="179" fontId="8"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9" fillId="0" borderId="0"/>
    <xf numFmtId="0" fontId="29" fillId="0" borderId="0"/>
    <xf numFmtId="168" fontId="29" fillId="0" borderId="0"/>
    <xf numFmtId="0" fontId="79"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9" fillId="0" borderId="0"/>
    <xf numFmtId="0" fontId="8" fillId="0" borderId="0"/>
    <xf numFmtId="0" fontId="79" fillId="0" borderId="0"/>
    <xf numFmtId="168" fontId="8" fillId="0" borderId="0"/>
    <xf numFmtId="0" fontId="79" fillId="0" borderId="0"/>
    <xf numFmtId="168" fontId="8"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179" fontId="8"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179" fontId="2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9"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179" fontId="29"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7" fillId="0" borderId="0"/>
    <xf numFmtId="0" fontId="2" fillId="0" borderId="0"/>
    <xf numFmtId="0" fontId="79" fillId="0" borderId="0"/>
    <xf numFmtId="168" fontId="4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2"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2"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69"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168" fontId="2"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3" fillId="0" borderId="0"/>
    <xf numFmtId="0" fontId="30" fillId="74" borderId="4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168" fontId="2" fillId="0" borderId="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2" fillId="74" borderId="47" applyNumberFormat="0" applyFont="0" applyAlignment="0" applyProtection="0"/>
    <xf numFmtId="0" fontId="30" fillId="74" borderId="47" applyNumberFormat="0" applyFont="0" applyAlignment="0" applyProtection="0"/>
    <xf numFmtId="168" fontId="2" fillId="0" borderId="0"/>
    <xf numFmtId="0" fontId="30" fillId="74" borderId="47" applyNumberFormat="0" applyFont="0" applyAlignment="0" applyProtection="0"/>
    <xf numFmtId="0" fontId="30"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0" fontId="30" fillId="74" borderId="47" applyNumberFormat="0" applyFont="0" applyAlignment="0" applyProtection="0"/>
    <xf numFmtId="0" fontId="2"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169" fontId="2" fillId="0" borderId="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2" fillId="74" borderId="47" applyNumberFormat="0" applyFont="0" applyAlignment="0" applyProtection="0"/>
    <xf numFmtId="0" fontId="2" fillId="0" borderId="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169"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168" fontId="2" fillId="0" borderId="0"/>
    <xf numFmtId="168" fontId="2" fillId="0" borderId="0"/>
    <xf numFmtId="0" fontId="2"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5" fillId="0" borderId="0"/>
    <xf numFmtId="0" fontId="85" fillId="0" borderId="0"/>
    <xf numFmtId="168" fontId="85" fillId="0" borderId="0"/>
    <xf numFmtId="0" fontId="86" fillId="64" borderId="48" applyNumberFormat="0" applyAlignment="0" applyProtection="0"/>
    <xf numFmtId="0" fontId="87" fillId="9" borderId="34"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168" fontId="88"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168" fontId="88"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169" fontId="88"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7" fillId="9" borderId="34"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7" fillId="9" borderId="34"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7" fillId="9" borderId="34"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7" fillId="9" borderId="34"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7" fillId="9" borderId="34"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7" fillId="9" borderId="34"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7" fillId="9" borderId="34"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168" fontId="88" fillId="64" borderId="48" applyNumberFormat="0" applyAlignment="0" applyProtection="0"/>
    <xf numFmtId="169" fontId="88" fillId="64" borderId="48" applyNumberFormat="0" applyAlignment="0" applyProtection="0"/>
    <xf numFmtId="168" fontId="88" fillId="64" borderId="48" applyNumberFormat="0" applyAlignment="0" applyProtection="0"/>
    <xf numFmtId="168" fontId="88" fillId="64" borderId="48" applyNumberFormat="0" applyAlignment="0" applyProtection="0"/>
    <xf numFmtId="169" fontId="88" fillId="64" borderId="48" applyNumberFormat="0" applyAlignment="0" applyProtection="0"/>
    <xf numFmtId="168" fontId="88" fillId="64" borderId="48" applyNumberFormat="0" applyAlignment="0" applyProtection="0"/>
    <xf numFmtId="168" fontId="88" fillId="64" borderId="48" applyNumberFormat="0" applyAlignment="0" applyProtection="0"/>
    <xf numFmtId="169" fontId="88" fillId="64" borderId="48" applyNumberFormat="0" applyAlignment="0" applyProtection="0"/>
    <xf numFmtId="168" fontId="88" fillId="64" borderId="48" applyNumberFormat="0" applyAlignment="0" applyProtection="0"/>
    <xf numFmtId="168" fontId="88" fillId="64" borderId="48" applyNumberFormat="0" applyAlignment="0" applyProtection="0"/>
    <xf numFmtId="169" fontId="88" fillId="64" borderId="48" applyNumberFormat="0" applyAlignment="0" applyProtection="0"/>
    <xf numFmtId="168" fontId="88" fillId="64" borderId="48" applyNumberFormat="0" applyAlignment="0" applyProtection="0"/>
    <xf numFmtId="0" fontId="86" fillId="64" borderId="48" applyNumberFormat="0" applyAlignment="0" applyProtection="0"/>
    <xf numFmtId="0" fontId="28" fillId="0" borderId="0"/>
    <xf numFmtId="175" fontId="40" fillId="0" borderId="0" applyFont="0" applyFill="0" applyBorder="0" applyAlignment="0" applyProtection="0"/>
    <xf numFmtId="186" fontId="4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89"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xf numFmtId="0" fontId="2" fillId="0" borderId="0"/>
    <xf numFmtId="168" fontId="2" fillId="0" borderId="0"/>
    <xf numFmtId="187" fontId="68" fillId="0" borderId="3" applyNumberFormat="0">
      <alignment horizontal="center" vertical="top" wrapText="1"/>
    </xf>
    <xf numFmtId="0" fontId="9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1" fillId="0" borderId="0"/>
    <xf numFmtId="0" fontId="28" fillId="0" borderId="0"/>
    <xf numFmtId="0" fontId="92" fillId="0" borderId="0"/>
    <xf numFmtId="0" fontId="92" fillId="0" borderId="0"/>
    <xf numFmtId="168" fontId="28" fillId="0" borderId="0"/>
    <xf numFmtId="168" fontId="28"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49" fontId="49" fillId="0" borderId="0" applyFill="0" applyBorder="0" applyAlignment="0"/>
    <xf numFmtId="189" fontId="40" fillId="0" borderId="0" applyFill="0" applyBorder="0" applyAlignment="0"/>
    <xf numFmtId="190" fontId="40" fillId="0" borderId="0" applyFill="0" applyBorder="0" applyAlignment="0"/>
    <xf numFmtId="0" fontId="95" fillId="0" borderId="0">
      <alignment horizontal="center" vertical="top"/>
    </xf>
    <xf numFmtId="0" fontId="96" fillId="0" borderId="0" applyNumberFormat="0" applyFill="0" applyBorder="0" applyAlignment="0" applyProtection="0"/>
    <xf numFmtId="169" fontId="96" fillId="0" borderId="0" applyNumberFormat="0" applyFill="0" applyBorder="0" applyAlignment="0" applyProtection="0"/>
    <xf numFmtId="0"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6" fillId="0" borderId="0" applyNumberFormat="0" applyFill="0" applyBorder="0" applyAlignment="0" applyProtection="0"/>
    <xf numFmtId="0" fontId="50" fillId="0" borderId="49" applyNumberFormat="0" applyFill="0" applyAlignment="0" applyProtection="0"/>
    <xf numFmtId="0" fontId="6" fillId="0" borderId="38"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168" fontId="97"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168" fontId="97"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169" fontId="97"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6" fillId="0" borderId="38"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6" fillId="0" borderId="38"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6" fillId="0" borderId="38"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6" fillId="0" borderId="38"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6" fillId="0" borderId="38"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6" fillId="0" borderId="38"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6" fillId="0" borderId="38"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168" fontId="97" fillId="0" borderId="49" applyNumberFormat="0" applyFill="0" applyAlignment="0" applyProtection="0"/>
    <xf numFmtId="169" fontId="97" fillId="0" borderId="49" applyNumberFormat="0" applyFill="0" applyAlignment="0" applyProtection="0"/>
    <xf numFmtId="168" fontId="97" fillId="0" borderId="49" applyNumberFormat="0" applyFill="0" applyAlignment="0" applyProtection="0"/>
    <xf numFmtId="168" fontId="97" fillId="0" borderId="49" applyNumberFormat="0" applyFill="0" applyAlignment="0" applyProtection="0"/>
    <xf numFmtId="169" fontId="97" fillId="0" borderId="49" applyNumberFormat="0" applyFill="0" applyAlignment="0" applyProtection="0"/>
    <xf numFmtId="168" fontId="97" fillId="0" borderId="49" applyNumberFormat="0" applyFill="0" applyAlignment="0" applyProtection="0"/>
    <xf numFmtId="168" fontId="97" fillId="0" borderId="49" applyNumberFormat="0" applyFill="0" applyAlignment="0" applyProtection="0"/>
    <xf numFmtId="169" fontId="97" fillId="0" borderId="49" applyNumberFormat="0" applyFill="0" applyAlignment="0" applyProtection="0"/>
    <xf numFmtId="168" fontId="97" fillId="0" borderId="49" applyNumberFormat="0" applyFill="0" applyAlignment="0" applyProtection="0"/>
    <xf numFmtId="168" fontId="97" fillId="0" borderId="49" applyNumberFormat="0" applyFill="0" applyAlignment="0" applyProtection="0"/>
    <xf numFmtId="169" fontId="97" fillId="0" borderId="49" applyNumberFormat="0" applyFill="0" applyAlignment="0" applyProtection="0"/>
    <xf numFmtId="168" fontId="97" fillId="0" borderId="49" applyNumberFormat="0" applyFill="0" applyAlignment="0" applyProtection="0"/>
    <xf numFmtId="0" fontId="50" fillId="0" borderId="49" applyNumberFormat="0" applyFill="0" applyAlignment="0" applyProtection="0"/>
    <xf numFmtId="0" fontId="28" fillId="0" borderId="50"/>
    <xf numFmtId="185" fontId="8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9" fillId="0" borderId="0" applyFont="0" applyFill="0" applyBorder="0" applyAlignment="0" applyProtection="0"/>
    <xf numFmtId="192" fontId="2" fillId="0" borderId="0" applyFon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0" fontId="98" fillId="0" borderId="0" applyNumberFormat="0" applyFill="0" applyBorder="0" applyAlignment="0" applyProtection="0"/>
    <xf numFmtId="1" fontId="100" fillId="0" borderId="0" applyFill="0" applyProtection="0">
      <alignment horizontal="right"/>
    </xf>
    <xf numFmtId="42" fontId="101" fillId="0" borderId="0" applyFont="0" applyFill="0" applyBorder="0" applyAlignment="0" applyProtection="0"/>
    <xf numFmtId="44" fontId="101" fillId="0" borderId="0" applyFont="0" applyFill="0" applyBorder="0" applyAlignment="0" applyProtection="0"/>
    <xf numFmtId="0" fontId="102" fillId="0" borderId="0"/>
    <xf numFmtId="0" fontId="103" fillId="0" borderId="0"/>
    <xf numFmtId="38" fontId="29" fillId="0" borderId="0" applyFont="0" applyFill="0" applyBorder="0" applyAlignment="0" applyProtection="0"/>
    <xf numFmtId="40" fontId="29" fillId="0" borderId="0" applyFont="0" applyFill="0" applyBorder="0" applyAlignment="0" applyProtection="0"/>
    <xf numFmtId="41" fontId="101" fillId="0" borderId="0" applyFont="0" applyFill="0" applyBorder="0" applyAlignment="0" applyProtection="0"/>
    <xf numFmtId="43" fontId="101" fillId="0" borderId="0" applyFont="0" applyFill="0" applyBorder="0" applyAlignment="0" applyProtection="0"/>
    <xf numFmtId="0" fontId="2" fillId="0" borderId="0"/>
    <xf numFmtId="9" fontId="1" fillId="0" borderId="0" applyFont="0" applyFill="0" applyBorder="0" applyAlignment="0" applyProtection="0"/>
    <xf numFmtId="0" fontId="111" fillId="0" borderId="0"/>
    <xf numFmtId="0" fontId="1" fillId="0" borderId="0"/>
    <xf numFmtId="0" fontId="1" fillId="0" borderId="0"/>
    <xf numFmtId="9" fontId="1" fillId="0" borderId="0" applyFont="0" applyFill="0" applyBorder="0" applyAlignment="0" applyProtection="0"/>
    <xf numFmtId="0" fontId="126" fillId="0" borderId="0"/>
    <xf numFmtId="43" fontId="2" fillId="0" borderId="0" applyFont="0" applyFill="0" applyBorder="0" applyAlignment="0" applyProtection="0"/>
    <xf numFmtId="0" fontId="127" fillId="0" borderId="0" applyNumberFormat="0" applyFill="0" applyBorder="0" applyAlignment="0" applyProtection="0">
      <alignment vertical="top"/>
      <protection locked="0"/>
    </xf>
    <xf numFmtId="9" fontId="2" fillId="0" borderId="0" applyFont="0" applyFill="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4" fillId="80" borderId="0" applyNumberFormat="0" applyBorder="0" applyAlignment="0" applyProtection="0"/>
    <xf numFmtId="0" fontId="30" fillId="75" borderId="0" applyNumberFormat="0" applyBorder="0" applyAlignment="0" applyProtection="0"/>
    <xf numFmtId="168" fontId="31" fillId="75" borderId="0" applyNumberFormat="0" applyBorder="0" applyAlignment="0" applyProtection="0"/>
    <xf numFmtId="168" fontId="31" fillId="75" borderId="0" applyNumberFormat="0" applyBorder="0" applyAlignment="0" applyProtection="0"/>
    <xf numFmtId="169" fontId="31" fillId="75" borderId="0" applyNumberFormat="0" applyBorder="0" applyAlignment="0" applyProtection="0"/>
    <xf numFmtId="0" fontId="30" fillId="75" borderId="0" applyNumberFormat="0" applyBorder="0" applyAlignment="0" applyProtection="0"/>
    <xf numFmtId="168" fontId="31" fillId="75" borderId="0" applyNumberFormat="0" applyBorder="0" applyAlignment="0" applyProtection="0"/>
    <xf numFmtId="169" fontId="31" fillId="75" borderId="0" applyNumberFormat="0" applyBorder="0" applyAlignment="0" applyProtection="0"/>
    <xf numFmtId="168" fontId="31" fillId="75" borderId="0" applyNumberFormat="0" applyBorder="0" applyAlignment="0" applyProtection="0"/>
    <xf numFmtId="168" fontId="31" fillId="75" borderId="0" applyNumberFormat="0" applyBorder="0" applyAlignment="0" applyProtection="0"/>
    <xf numFmtId="169" fontId="31" fillId="75" borderId="0" applyNumberFormat="0" applyBorder="0" applyAlignment="0" applyProtection="0"/>
    <xf numFmtId="168" fontId="31" fillId="75" borderId="0" applyNumberFormat="0" applyBorder="0" applyAlignment="0" applyProtection="0"/>
    <xf numFmtId="168" fontId="31" fillId="75" borderId="0" applyNumberFormat="0" applyBorder="0" applyAlignment="0" applyProtection="0"/>
    <xf numFmtId="169" fontId="31" fillId="75" borderId="0" applyNumberFormat="0" applyBorder="0" applyAlignment="0" applyProtection="0"/>
    <xf numFmtId="168" fontId="31" fillId="75" borderId="0" applyNumberFormat="0" applyBorder="0" applyAlignment="0" applyProtection="0"/>
    <xf numFmtId="168" fontId="31" fillId="75" borderId="0" applyNumberFormat="0" applyBorder="0" applyAlignment="0" applyProtection="0"/>
    <xf numFmtId="169" fontId="31" fillId="75" borderId="0" applyNumberFormat="0" applyBorder="0" applyAlignment="0" applyProtection="0"/>
    <xf numFmtId="168" fontId="31" fillId="75" borderId="0" applyNumberFormat="0" applyBorder="0" applyAlignment="0" applyProtection="0"/>
    <xf numFmtId="0" fontId="30" fillId="75" borderId="0" applyNumberFormat="0" applyBorder="0" applyAlignment="0" applyProtection="0"/>
    <xf numFmtId="0" fontId="30" fillId="71" borderId="0" applyNumberFormat="0" applyBorder="0" applyAlignment="0" applyProtection="0"/>
    <xf numFmtId="168" fontId="31" fillId="71" borderId="0" applyNumberFormat="0" applyBorder="0" applyAlignment="0" applyProtection="0"/>
    <xf numFmtId="168" fontId="31" fillId="71" borderId="0" applyNumberFormat="0" applyBorder="0" applyAlignment="0" applyProtection="0"/>
    <xf numFmtId="169" fontId="31" fillId="71" borderId="0" applyNumberFormat="0" applyBorder="0" applyAlignment="0" applyProtection="0"/>
    <xf numFmtId="0" fontId="30" fillId="71" borderId="0" applyNumberFormat="0" applyBorder="0" applyAlignment="0" applyProtection="0"/>
    <xf numFmtId="168" fontId="31" fillId="71" borderId="0" applyNumberFormat="0" applyBorder="0" applyAlignment="0" applyProtection="0"/>
    <xf numFmtId="169" fontId="31" fillId="71" borderId="0" applyNumberFormat="0" applyBorder="0" applyAlignment="0" applyProtection="0"/>
    <xf numFmtId="168" fontId="31" fillId="71" borderId="0" applyNumberFormat="0" applyBorder="0" applyAlignment="0" applyProtection="0"/>
    <xf numFmtId="168" fontId="31" fillId="71" borderId="0" applyNumberFormat="0" applyBorder="0" applyAlignment="0" applyProtection="0"/>
    <xf numFmtId="169" fontId="31" fillId="71" borderId="0" applyNumberFormat="0" applyBorder="0" applyAlignment="0" applyProtection="0"/>
    <xf numFmtId="168" fontId="31" fillId="71" borderId="0" applyNumberFormat="0" applyBorder="0" applyAlignment="0" applyProtection="0"/>
    <xf numFmtId="168" fontId="31" fillId="71" borderId="0" applyNumberFormat="0" applyBorder="0" applyAlignment="0" applyProtection="0"/>
    <xf numFmtId="169" fontId="31" fillId="71" borderId="0" applyNumberFormat="0" applyBorder="0" applyAlignment="0" applyProtection="0"/>
    <xf numFmtId="168" fontId="31" fillId="71" borderId="0" applyNumberFormat="0" applyBorder="0" applyAlignment="0" applyProtection="0"/>
    <xf numFmtId="168" fontId="31" fillId="71" borderId="0" applyNumberFormat="0" applyBorder="0" applyAlignment="0" applyProtection="0"/>
    <xf numFmtId="169" fontId="31" fillId="71" borderId="0" applyNumberFormat="0" applyBorder="0" applyAlignment="0" applyProtection="0"/>
    <xf numFmtId="168" fontId="31" fillId="71" borderId="0" applyNumberFormat="0" applyBorder="0" applyAlignment="0" applyProtection="0"/>
    <xf numFmtId="0" fontId="30" fillId="71"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168" fontId="43"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168" fontId="43"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169" fontId="43"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168" fontId="43" fillId="69" borderId="39" applyNumberFormat="0" applyAlignment="0" applyProtection="0"/>
    <xf numFmtId="169" fontId="43" fillId="69" borderId="39" applyNumberFormat="0" applyAlignment="0" applyProtection="0"/>
    <xf numFmtId="168" fontId="43" fillId="69" borderId="39" applyNumberFormat="0" applyAlignment="0" applyProtection="0"/>
    <xf numFmtId="168" fontId="43" fillId="69" borderId="39" applyNumberFormat="0" applyAlignment="0" applyProtection="0"/>
    <xf numFmtId="169" fontId="43" fillId="69" borderId="39" applyNumberFormat="0" applyAlignment="0" applyProtection="0"/>
    <xf numFmtId="168" fontId="43" fillId="69" borderId="39" applyNumberFormat="0" applyAlignment="0" applyProtection="0"/>
    <xf numFmtId="168" fontId="43" fillId="69" borderId="39" applyNumberFormat="0" applyAlignment="0" applyProtection="0"/>
    <xf numFmtId="169" fontId="43" fillId="69" borderId="39" applyNumberFormat="0" applyAlignment="0" applyProtection="0"/>
    <xf numFmtId="168" fontId="43" fillId="69" borderId="39" applyNumberFormat="0" applyAlignment="0" applyProtection="0"/>
    <xf numFmtId="168" fontId="43" fillId="69" borderId="39" applyNumberFormat="0" applyAlignment="0" applyProtection="0"/>
    <xf numFmtId="169" fontId="43" fillId="69" borderId="39" applyNumberFormat="0" applyAlignment="0" applyProtection="0"/>
    <xf numFmtId="168" fontId="43" fillId="69" borderId="39" applyNumberFormat="0" applyAlignment="0" applyProtection="0"/>
    <xf numFmtId="0" fontId="41" fillId="69" borderId="39" applyNumberFormat="0" applyAlignment="0" applyProtection="0"/>
    <xf numFmtId="0" fontId="39" fillId="0" borderId="82" applyNumberFormat="0" applyAlignment="0">
      <alignment horizontal="right"/>
      <protection locked="0"/>
    </xf>
    <xf numFmtId="0" fontId="39" fillId="0" borderId="82" applyNumberFormat="0" applyAlignment="0">
      <alignment horizontal="right"/>
      <protection locked="0"/>
    </xf>
    <xf numFmtId="0" fontId="39" fillId="0" borderId="82" applyNumberFormat="0" applyAlignment="0">
      <alignment horizontal="right"/>
      <protection locked="0"/>
    </xf>
    <xf numFmtId="0" fontId="39" fillId="0" borderId="82" applyNumberFormat="0" applyAlignment="0">
      <alignment horizontal="right"/>
      <protection locked="0"/>
    </xf>
    <xf numFmtId="0" fontId="39" fillId="0" borderId="82" applyNumberFormat="0" applyAlignment="0">
      <alignment horizontal="right"/>
      <protection locked="0"/>
    </xf>
    <xf numFmtId="0" fontId="39" fillId="0" borderId="82" applyNumberFormat="0" applyAlignment="0">
      <alignment horizontal="right"/>
      <protection locked="0"/>
    </xf>
    <xf numFmtId="0" fontId="39" fillId="0" borderId="82" applyNumberFormat="0" applyAlignment="0">
      <alignment horizontal="right"/>
      <protection locked="0"/>
    </xf>
    <xf numFmtId="0" fontId="39" fillId="0" borderId="82" applyNumberFormat="0" applyAlignment="0">
      <alignment horizontal="right"/>
      <protection locked="0"/>
    </xf>
    <xf numFmtId="0" fontId="39" fillId="0" borderId="82" applyNumberFormat="0" applyAlignment="0">
      <alignment horizontal="right"/>
      <protection locked="0"/>
    </xf>
    <xf numFmtId="0" fontId="39" fillId="0" borderId="82" applyNumberFormat="0" applyAlignment="0">
      <alignment horizontal="right"/>
      <protection locked="0"/>
    </xf>
    <xf numFmtId="0" fontId="54" fillId="75" borderId="0" applyNumberFormat="0" applyBorder="0" applyAlignment="0" applyProtection="0"/>
    <xf numFmtId="168" fontId="56" fillId="75" borderId="0" applyNumberFormat="0" applyBorder="0" applyAlignment="0" applyProtection="0"/>
    <xf numFmtId="168" fontId="56" fillId="75" borderId="0" applyNumberFormat="0" applyBorder="0" applyAlignment="0" applyProtection="0"/>
    <xf numFmtId="169" fontId="56" fillId="75" borderId="0" applyNumberFormat="0" applyBorder="0" applyAlignment="0" applyProtection="0"/>
    <xf numFmtId="0" fontId="54" fillId="75" borderId="0" applyNumberFormat="0" applyBorder="0" applyAlignment="0" applyProtection="0"/>
    <xf numFmtId="168" fontId="56" fillId="75" borderId="0" applyNumberFormat="0" applyBorder="0" applyAlignment="0" applyProtection="0"/>
    <xf numFmtId="169" fontId="56" fillId="75" borderId="0" applyNumberFormat="0" applyBorder="0" applyAlignment="0" applyProtection="0"/>
    <xf numFmtId="168" fontId="56" fillId="75" borderId="0" applyNumberFormat="0" applyBorder="0" applyAlignment="0" applyProtection="0"/>
    <xf numFmtId="168" fontId="56" fillId="75" borderId="0" applyNumberFormat="0" applyBorder="0" applyAlignment="0" applyProtection="0"/>
    <xf numFmtId="169" fontId="56" fillId="75" borderId="0" applyNumberFormat="0" applyBorder="0" applyAlignment="0" applyProtection="0"/>
    <xf numFmtId="168" fontId="56" fillId="75" borderId="0" applyNumberFormat="0" applyBorder="0" applyAlignment="0" applyProtection="0"/>
    <xf numFmtId="168" fontId="56" fillId="75" borderId="0" applyNumberFormat="0" applyBorder="0" applyAlignment="0" applyProtection="0"/>
    <xf numFmtId="169" fontId="56" fillId="75" borderId="0" applyNumberFormat="0" applyBorder="0" applyAlignment="0" applyProtection="0"/>
    <xf numFmtId="168" fontId="56" fillId="75" borderId="0" applyNumberFormat="0" applyBorder="0" applyAlignment="0" applyProtection="0"/>
    <xf numFmtId="168" fontId="56" fillId="75" borderId="0" applyNumberFormat="0" applyBorder="0" applyAlignment="0" applyProtection="0"/>
    <xf numFmtId="169" fontId="56" fillId="75" borderId="0" applyNumberFormat="0" applyBorder="0" applyAlignment="0" applyProtection="0"/>
    <xf numFmtId="168" fontId="56" fillId="75" borderId="0" applyNumberFormat="0" applyBorder="0" applyAlignment="0" applyProtection="0"/>
    <xf numFmtId="0" fontId="54" fillId="75" borderId="0" applyNumberFormat="0" applyBorder="0" applyAlignment="0" applyProtection="0"/>
    <xf numFmtId="0" fontId="2" fillId="69" borderId="82" applyNumberFormat="0" applyFont="0" applyBorder="0" applyProtection="0">
      <alignment horizontal="center" vertical="center"/>
    </xf>
    <xf numFmtId="0" fontId="57" fillId="0" borderId="85">
      <alignment horizontal="left" vertical="center"/>
    </xf>
    <xf numFmtId="0" fontId="57" fillId="0" borderId="85">
      <alignment horizontal="left" vertical="center"/>
    </xf>
    <xf numFmtId="168" fontId="57" fillId="0" borderId="85">
      <alignment horizontal="left" vertical="center"/>
    </xf>
    <xf numFmtId="0" fontId="65" fillId="70" borderId="87" applyFont="0" applyBorder="0">
      <alignment horizontal="center" wrapText="1"/>
    </xf>
    <xf numFmtId="3" fontId="2" fillId="71" borderId="82" applyFont="0" applyProtection="0">
      <alignment horizontal="right" vertical="center"/>
    </xf>
    <xf numFmtId="9" fontId="2" fillId="71" borderId="82" applyFont="0" applyProtection="0">
      <alignment horizontal="right" vertical="center"/>
    </xf>
    <xf numFmtId="0" fontId="2" fillId="71" borderId="87" applyNumberFormat="0" applyFont="0" applyBorder="0" applyProtection="0">
      <alignment horizontal="left" vertical="center"/>
    </xf>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168" fontId="71"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168" fontId="71"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169" fontId="71"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168" fontId="71" fillId="71" borderId="39" applyNumberFormat="0" applyAlignment="0" applyProtection="0"/>
    <xf numFmtId="169" fontId="71" fillId="71" borderId="39" applyNumberFormat="0" applyAlignment="0" applyProtection="0"/>
    <xf numFmtId="168" fontId="71" fillId="71" borderId="39" applyNumberFormat="0" applyAlignment="0" applyProtection="0"/>
    <xf numFmtId="168" fontId="71" fillId="71" borderId="39" applyNumberFormat="0" applyAlignment="0" applyProtection="0"/>
    <xf numFmtId="169" fontId="71" fillId="71" borderId="39" applyNumberFormat="0" applyAlignment="0" applyProtection="0"/>
    <xf numFmtId="168" fontId="71" fillId="71" borderId="39" applyNumberFormat="0" applyAlignment="0" applyProtection="0"/>
    <xf numFmtId="168" fontId="71" fillId="71" borderId="39" applyNumberFormat="0" applyAlignment="0" applyProtection="0"/>
    <xf numFmtId="169" fontId="71" fillId="71" borderId="39" applyNumberFormat="0" applyAlignment="0" applyProtection="0"/>
    <xf numFmtId="168" fontId="71" fillId="71" borderId="39" applyNumberFormat="0" applyAlignment="0" applyProtection="0"/>
    <xf numFmtId="168" fontId="71" fillId="71" borderId="39" applyNumberFormat="0" applyAlignment="0" applyProtection="0"/>
    <xf numFmtId="169" fontId="71" fillId="71" borderId="39" applyNumberFormat="0" applyAlignment="0" applyProtection="0"/>
    <xf numFmtId="168" fontId="71" fillId="71" borderId="39" applyNumberFormat="0" applyAlignment="0" applyProtection="0"/>
    <xf numFmtId="0" fontId="69" fillId="71" borderId="39" applyNumberFormat="0" applyAlignment="0" applyProtection="0"/>
    <xf numFmtId="3" fontId="2" fillId="72" borderId="82" applyFont="0">
      <alignment horizontal="right" vertical="center"/>
      <protection locked="0"/>
    </xf>
    <xf numFmtId="0" fontId="8" fillId="0" borderId="0"/>
    <xf numFmtId="3" fontId="2" fillId="75" borderId="82" applyFont="0">
      <alignment horizontal="right" vertical="center"/>
      <protection locked="0"/>
    </xf>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168" fontId="88"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168" fontId="88"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169" fontId="88"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168" fontId="88" fillId="69" borderId="48" applyNumberFormat="0" applyAlignment="0" applyProtection="0"/>
    <xf numFmtId="169" fontId="88" fillId="69" borderId="48" applyNumberFormat="0" applyAlignment="0" applyProtection="0"/>
    <xf numFmtId="168" fontId="88" fillId="69" borderId="48" applyNumberFormat="0" applyAlignment="0" applyProtection="0"/>
    <xf numFmtId="168" fontId="88" fillId="69" borderId="48" applyNumberFormat="0" applyAlignment="0" applyProtection="0"/>
    <xf numFmtId="169" fontId="88" fillId="69" borderId="48" applyNumberFormat="0" applyAlignment="0" applyProtection="0"/>
    <xf numFmtId="168" fontId="88" fillId="69" borderId="48" applyNumberFormat="0" applyAlignment="0" applyProtection="0"/>
    <xf numFmtId="168" fontId="88" fillId="69" borderId="48" applyNumberFormat="0" applyAlignment="0" applyProtection="0"/>
    <xf numFmtId="169" fontId="88" fillId="69" borderId="48" applyNumberFormat="0" applyAlignment="0" applyProtection="0"/>
    <xf numFmtId="168" fontId="88" fillId="69" borderId="48" applyNumberFormat="0" applyAlignment="0" applyProtection="0"/>
    <xf numFmtId="168" fontId="88" fillId="69" borderId="48" applyNumberFormat="0" applyAlignment="0" applyProtection="0"/>
    <xf numFmtId="169" fontId="88" fillId="69" borderId="48" applyNumberFormat="0" applyAlignment="0" applyProtection="0"/>
    <xf numFmtId="168" fontId="88" fillId="69" borderId="48" applyNumberFormat="0" applyAlignment="0" applyProtection="0"/>
    <xf numFmtId="0" fontId="86" fillId="69" borderId="48" applyNumberFormat="0" applyAlignment="0" applyProtection="0"/>
    <xf numFmtId="3" fontId="2" fillId="70" borderId="82" applyFont="0">
      <alignment horizontal="right" vertical="center"/>
    </xf>
    <xf numFmtId="188" fontId="2" fillId="70" borderId="82" applyFont="0">
      <alignment horizontal="right" vertical="center"/>
    </xf>
    <xf numFmtId="0" fontId="28" fillId="0" borderId="0"/>
    <xf numFmtId="0" fontId="92" fillId="0" borderId="0"/>
    <xf numFmtId="0" fontId="28" fillId="0" borderId="0"/>
    <xf numFmtId="0" fontId="28" fillId="0" borderId="0"/>
    <xf numFmtId="0" fontId="28" fillId="0" borderId="0"/>
    <xf numFmtId="0" fontId="28" fillId="0" borderId="0"/>
    <xf numFmtId="0" fontId="28" fillId="0" borderId="0"/>
    <xf numFmtId="0" fontId="1" fillId="0" borderId="0"/>
    <xf numFmtId="177" fontId="1"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851">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6"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19" xfId="0" applyFont="1" applyBorder="1" applyAlignment="1">
      <alignment vertical="center"/>
    </xf>
    <xf numFmtId="0" fontId="9" fillId="0" borderId="22"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1"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9" fillId="0" borderId="0" xfId="0" applyFont="1" applyFill="1" applyBorder="1" applyProtection="1">
      <protection locked="0"/>
    </xf>
    <xf numFmtId="0" fontId="10" fillId="0" borderId="16" xfId="0" applyFont="1" applyFill="1" applyBorder="1" applyAlignment="1" applyProtection="1">
      <alignment horizontal="center" vertical="center"/>
    </xf>
    <xf numFmtId="0" fontId="9" fillId="0" borderId="17" xfId="0" applyFont="1" applyFill="1" applyBorder="1" applyProtection="1"/>
    <xf numFmtId="0" fontId="9" fillId="0" borderId="19"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0"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2" xfId="0" applyFont="1" applyFill="1" applyBorder="1" applyAlignment="1" applyProtection="1">
      <alignment horizontal="left" indent="1"/>
    </xf>
    <xf numFmtId="0" fontId="10" fillId="0" borderId="25" xfId="0" applyFont="1" applyFill="1" applyBorder="1" applyAlignment="1" applyProtection="1"/>
    <xf numFmtId="0" fontId="20" fillId="0" borderId="0" xfId="0" applyFont="1" applyAlignment="1">
      <alignment vertical="center"/>
    </xf>
    <xf numFmtId="0" fontId="9" fillId="0" borderId="0" xfId="0" applyFont="1" applyFill="1" applyBorder="1"/>
    <xf numFmtId="0" fontId="19" fillId="0" borderId="0" xfId="0" applyFont="1" applyFill="1"/>
    <xf numFmtId="0" fontId="21" fillId="0" borderId="3" xfId="0" applyFont="1" applyFill="1" applyBorder="1" applyAlignment="1">
      <alignment horizontal="left" vertical="center"/>
    </xf>
    <xf numFmtId="0" fontId="21" fillId="0" borderId="3" xfId="0" applyFont="1" applyFill="1" applyBorder="1" applyAlignment="1">
      <alignment horizontal="center" vertical="center" wrapText="1"/>
    </xf>
    <xf numFmtId="0" fontId="21" fillId="0" borderId="3" xfId="0" applyFont="1" applyFill="1" applyBorder="1" applyAlignment="1">
      <alignment horizontal="left" indent="1"/>
    </xf>
    <xf numFmtId="0" fontId="22" fillId="0" borderId="3" xfId="0" applyFont="1" applyFill="1" applyBorder="1" applyAlignment="1">
      <alignment horizontal="center"/>
    </xf>
    <xf numFmtId="38" fontId="21" fillId="0" borderId="3" xfId="0" applyNumberFormat="1" applyFont="1" applyFill="1" applyBorder="1" applyAlignment="1" applyProtection="1">
      <alignment horizontal="right"/>
      <protection locked="0"/>
    </xf>
    <xf numFmtId="0" fontId="21" fillId="0" borderId="3" xfId="0" applyFont="1" applyFill="1" applyBorder="1" applyAlignment="1">
      <alignment horizontal="left" wrapText="1" indent="1"/>
    </xf>
    <xf numFmtId="0" fontId="21" fillId="0" borderId="3" xfId="0" applyFont="1" applyFill="1" applyBorder="1" applyAlignment="1">
      <alignment horizontal="left" wrapText="1" indent="2"/>
    </xf>
    <xf numFmtId="0" fontId="22" fillId="0" borderId="3" xfId="0" applyFont="1" applyFill="1" applyBorder="1" applyAlignment="1"/>
    <xf numFmtId="0" fontId="22" fillId="0" borderId="3" xfId="0" applyFont="1" applyFill="1" applyBorder="1" applyAlignment="1">
      <alignment horizontal="left"/>
    </xf>
    <xf numFmtId="0" fontId="22" fillId="0" borderId="3" xfId="0" applyFont="1" applyFill="1" applyBorder="1" applyAlignment="1">
      <alignment horizontal="left" indent="1"/>
    </xf>
    <xf numFmtId="0" fontId="22" fillId="0" borderId="3" xfId="0" applyFont="1" applyFill="1" applyBorder="1" applyAlignment="1">
      <alignment horizontal="center" vertical="center" wrapText="1"/>
    </xf>
    <xf numFmtId="0" fontId="6" fillId="0" borderId="0" xfId="0" applyFont="1" applyAlignment="1">
      <alignment horizontal="center"/>
    </xf>
    <xf numFmtId="0" fontId="23" fillId="0" borderId="3" xfId="0" applyFont="1" applyBorder="1" applyAlignment="1">
      <alignment vertical="center" wrapText="1"/>
    </xf>
    <xf numFmtId="14" fontId="7" fillId="3" borderId="3" xfId="8" quotePrefix="1" applyNumberFormat="1" applyFont="1" applyFill="1" applyBorder="1" applyAlignment="1" applyProtection="1">
      <alignment horizontal="left" vertical="center" wrapText="1" indent="2"/>
      <protection locked="0"/>
    </xf>
    <xf numFmtId="0" fontId="23" fillId="0" borderId="0" xfId="0" applyFont="1" applyBorder="1" applyAlignment="1">
      <alignment horizontal="center" vertical="center" wrapText="1"/>
    </xf>
    <xf numFmtId="0" fontId="23" fillId="0" borderId="0" xfId="0" applyFont="1" applyBorder="1" applyAlignment="1">
      <alignment vertical="center" wrapText="1"/>
    </xf>
    <xf numFmtId="0" fontId="24" fillId="0" borderId="0" xfId="0" applyFont="1" applyBorder="1" applyAlignment="1">
      <alignment vertical="center" wrapText="1"/>
    </xf>
    <xf numFmtId="0" fontId="10" fillId="0" borderId="0" xfId="0" applyFont="1" applyFill="1" applyBorder="1" applyAlignment="1">
      <alignment horizontal="center" wrapText="1"/>
    </xf>
    <xf numFmtId="0" fontId="9" fillId="0" borderId="21" xfId="0" applyFont="1" applyBorder="1" applyAlignment="1"/>
    <xf numFmtId="0" fontId="13" fillId="0" borderId="8" xfId="0" applyFont="1" applyBorder="1" applyAlignment="1">
      <alignment wrapText="1"/>
    </xf>
    <xf numFmtId="0" fontId="4" fillId="0" borderId="21" xfId="0" applyFont="1" applyBorder="1" applyAlignment="1"/>
    <xf numFmtId="0" fontId="26" fillId="0" borderId="0" xfId="0" applyFont="1" applyAlignment="1">
      <alignment horizontal="center" vertical="center"/>
    </xf>
    <xf numFmtId="0" fontId="2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6"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6" fillId="0" borderId="32" xfId="0" applyFont="1" applyBorder="1" applyAlignment="1">
      <alignment wrapText="1"/>
    </xf>
    <xf numFmtId="0" fontId="26" fillId="0" borderId="11" xfId="0" applyFont="1" applyBorder="1" applyAlignment="1">
      <alignment wrapText="1"/>
    </xf>
    <xf numFmtId="0" fontId="20" fillId="0" borderId="11" xfId="0" applyFont="1" applyBorder="1" applyAlignment="1">
      <alignment wrapText="1"/>
    </xf>
    <xf numFmtId="0" fontId="20" fillId="0" borderId="11" xfId="0" applyFont="1" applyBorder="1" applyAlignment="1">
      <alignment horizontal="right" wrapText="1"/>
    </xf>
    <xf numFmtId="0" fontId="26" fillId="0" borderId="12" xfId="0" applyFont="1" applyBorder="1" applyAlignment="1">
      <alignment wrapText="1"/>
    </xf>
    <xf numFmtId="0" fontId="20" fillId="0" borderId="12" xfId="0" applyFont="1" applyBorder="1" applyAlignment="1">
      <alignment horizontal="right" wrapText="1"/>
    </xf>
    <xf numFmtId="0" fontId="25" fillId="36" borderId="14" xfId="0" applyFont="1" applyFill="1" applyBorder="1" applyAlignment="1">
      <alignment wrapText="1"/>
    </xf>
    <xf numFmtId="0" fontId="4" fillId="0" borderId="19" xfId="0" applyFont="1" applyBorder="1"/>
    <xf numFmtId="0" fontId="26" fillId="0" borderId="3" xfId="0" applyFont="1" applyBorder="1"/>
    <xf numFmtId="0" fontId="25"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19" xfId="1" applyNumberFormat="1" applyFont="1" applyFill="1" applyBorder="1" applyAlignment="1" applyProtection="1">
      <alignment horizontal="center" vertical="center" wrapText="1"/>
      <protection locked="0"/>
    </xf>
    <xf numFmtId="164" fontId="7" fillId="3" borderId="20" xfId="1" applyNumberFormat="1" applyFont="1" applyFill="1" applyBorder="1" applyAlignment="1" applyProtection="1">
      <alignment horizontal="center" vertical="center" wrapText="1"/>
      <protection locked="0"/>
    </xf>
    <xf numFmtId="0" fontId="4" fillId="0" borderId="16" xfId="0" applyFont="1" applyBorder="1"/>
    <xf numFmtId="0" fontId="4" fillId="0" borderId="18" xfId="0" applyFont="1" applyBorder="1"/>
    <xf numFmtId="0" fontId="7" fillId="3" borderId="22" xfId="9" applyFont="1" applyFill="1" applyBorder="1" applyAlignment="1" applyProtection="1">
      <alignment horizontal="left" vertical="center"/>
      <protection locked="0"/>
    </xf>
    <xf numFmtId="0" fontId="15" fillId="3" borderId="24"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7" fillId="0" borderId="0" xfId="11" applyFont="1" applyFill="1" applyBorder="1" applyAlignment="1" applyProtection="1">
      <alignment vertical="center"/>
    </xf>
    <xf numFmtId="0" fontId="4" fillId="0" borderId="19" xfId="0" applyFont="1" applyBorder="1" applyAlignment="1">
      <alignment vertical="center"/>
    </xf>
    <xf numFmtId="0" fontId="4" fillId="0" borderId="3" xfId="0" applyFont="1" applyFill="1" applyBorder="1"/>
    <xf numFmtId="0" fontId="9" fillId="0" borderId="19" xfId="0" applyFont="1" applyBorder="1" applyAlignment="1">
      <alignment horizontal="right" vertical="center" wrapText="1"/>
    </xf>
    <xf numFmtId="0" fontId="9" fillId="0" borderId="19" xfId="0" applyFont="1" applyFill="1" applyBorder="1" applyAlignment="1">
      <alignment horizontal="center" vertical="center" wrapText="1"/>
    </xf>
    <xf numFmtId="0" fontId="9" fillId="0" borderId="19" xfId="0" applyFont="1" applyFill="1" applyBorder="1" applyAlignment="1">
      <alignment horizontal="right" vertical="center" wrapText="1"/>
    </xf>
    <xf numFmtId="0" fontId="9" fillId="2" borderId="19" xfId="0" applyFont="1" applyFill="1" applyBorder="1" applyAlignment="1">
      <alignment horizontal="right" vertical="center"/>
    </xf>
    <xf numFmtId="0" fontId="9" fillId="2" borderId="22" xfId="0" applyFont="1" applyFill="1" applyBorder="1" applyAlignment="1">
      <alignment horizontal="right" vertical="center"/>
    </xf>
    <xf numFmtId="0" fontId="21" fillId="0" borderId="16" xfId="0" applyFont="1" applyFill="1" applyBorder="1" applyAlignment="1">
      <alignment horizontal="left" vertical="center" indent="1"/>
    </xf>
    <xf numFmtId="0" fontId="21" fillId="0" borderId="17" xfId="0" applyFont="1" applyFill="1" applyBorder="1" applyAlignment="1">
      <alignment horizontal="left" vertical="center"/>
    </xf>
    <xf numFmtId="0" fontId="21" fillId="0" borderId="19" xfId="0" applyFont="1" applyFill="1" applyBorder="1" applyAlignment="1">
      <alignment horizontal="left" vertical="center" indent="1"/>
    </xf>
    <xf numFmtId="0" fontId="21" fillId="0" borderId="20" xfId="0" applyFont="1" applyFill="1" applyBorder="1" applyAlignment="1">
      <alignment horizontal="center" vertical="center" wrapText="1"/>
    </xf>
    <xf numFmtId="0" fontId="21" fillId="0" borderId="19" xfId="0" applyFont="1" applyFill="1" applyBorder="1" applyAlignment="1">
      <alignment horizontal="left" indent="1"/>
    </xf>
    <xf numFmtId="38" fontId="21" fillId="0" borderId="20" xfId="0" applyNumberFormat="1" applyFont="1" applyFill="1" applyBorder="1" applyAlignment="1" applyProtection="1">
      <alignment horizontal="right"/>
      <protection locked="0"/>
    </xf>
    <xf numFmtId="0" fontId="21" fillId="0" borderId="22" xfId="0" applyFont="1" applyFill="1" applyBorder="1" applyAlignment="1">
      <alignment horizontal="left" vertical="center" indent="1"/>
    </xf>
    <xf numFmtId="0" fontId="22" fillId="0" borderId="23" xfId="0" applyFont="1" applyFill="1" applyBorder="1" applyAlignment="1"/>
    <xf numFmtId="0" fontId="4" fillId="0" borderId="55" xfId="0" applyFont="1" applyBorder="1"/>
    <xf numFmtId="0" fontId="23" fillId="0" borderId="19"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3" xfId="0" applyFont="1" applyBorder="1" applyAlignment="1">
      <alignment vertical="center" wrapText="1"/>
    </xf>
    <xf numFmtId="0" fontId="4" fillId="0" borderId="56" xfId="0" applyFont="1" applyBorder="1"/>
    <xf numFmtId="0" fontId="7" fillId="0" borderId="16"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18" xfId="2" applyNumberFormat="1" applyFont="1" applyFill="1" applyBorder="1" applyAlignment="1" applyProtection="1">
      <alignment horizontal="center" vertical="center"/>
      <protection locked="0"/>
    </xf>
    <xf numFmtId="0" fontId="7" fillId="0" borderId="19"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19" xfId="9" applyFont="1" applyFill="1" applyBorder="1" applyAlignment="1" applyProtection="1">
      <alignment horizontal="center" vertical="center" wrapText="1"/>
      <protection locked="0"/>
    </xf>
    <xf numFmtId="0" fontId="7" fillId="0" borderId="22" xfId="9" applyFont="1" applyFill="1" applyBorder="1" applyAlignment="1" applyProtection="1">
      <alignment horizontal="center" vertical="center" wrapText="1"/>
      <protection locked="0"/>
    </xf>
    <xf numFmtId="0" fontId="15" fillId="36" borderId="23" xfId="13" applyFont="1" applyFill="1" applyBorder="1" applyAlignment="1" applyProtection="1">
      <alignment vertical="center" wrapText="1"/>
      <protection locked="0"/>
    </xf>
    <xf numFmtId="0" fontId="26" fillId="0" borderId="19" xfId="0" applyFont="1" applyBorder="1" applyAlignment="1">
      <alignment horizontal="center"/>
    </xf>
    <xf numFmtId="167" fontId="26" fillId="0" borderId="60" xfId="0" applyNumberFormat="1" applyFont="1" applyBorder="1" applyAlignment="1">
      <alignment horizontal="center"/>
    </xf>
    <xf numFmtId="167" fontId="26" fillId="0" borderId="63" xfId="0" applyNumberFormat="1" applyFont="1" applyBorder="1" applyAlignment="1">
      <alignment horizontal="center"/>
    </xf>
    <xf numFmtId="167" fontId="26" fillId="0" borderId="59" xfId="0" applyNumberFormat="1" applyFont="1" applyBorder="1" applyAlignment="1">
      <alignment horizontal="center"/>
    </xf>
    <xf numFmtId="0" fontId="26" fillId="0" borderId="22" xfId="0" applyFont="1" applyBorder="1" applyAlignment="1">
      <alignment horizontal="center"/>
    </xf>
    <xf numFmtId="0" fontId="25" fillId="36" borderId="57" xfId="0" applyFont="1" applyFill="1" applyBorder="1" applyAlignment="1">
      <alignment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0" fillId="0" borderId="0" xfId="0" applyFont="1" applyFill="1"/>
    <xf numFmtId="0" fontId="4" fillId="0" borderId="64" xfId="0" applyFont="1" applyBorder="1"/>
    <xf numFmtId="0" fontId="4" fillId="0" borderId="17" xfId="0" applyFont="1" applyBorder="1"/>
    <xf numFmtId="0" fontId="4" fillId="0" borderId="22" xfId="0" applyFont="1" applyBorder="1"/>
    <xf numFmtId="0" fontId="7" fillId="3" borderId="20" xfId="13" applyFont="1" applyFill="1" applyBorder="1" applyAlignment="1" applyProtection="1">
      <alignment horizontal="left" vertical="center"/>
      <protection locked="0"/>
    </xf>
    <xf numFmtId="0" fontId="12" fillId="0" borderId="0" xfId="0" applyFont="1" applyAlignment="1"/>
    <xf numFmtId="0" fontId="7" fillId="3" borderId="19" xfId="5" applyFont="1" applyFill="1" applyBorder="1" applyAlignment="1" applyProtection="1">
      <alignment horizontal="right" vertical="center"/>
      <protection locked="0"/>
    </xf>
    <xf numFmtId="0" fontId="15" fillId="3" borderId="23" xfId="16" applyFont="1" applyFill="1" applyBorder="1" applyAlignment="1" applyProtection="1">
      <protection locked="0"/>
    </xf>
    <xf numFmtId="0" fontId="4" fillId="0" borderId="17" xfId="0" applyFont="1" applyBorder="1" applyAlignment="1">
      <alignment wrapText="1"/>
    </xf>
    <xf numFmtId="0" fontId="4" fillId="0" borderId="18" xfId="0" applyFont="1" applyBorder="1" applyAlignment="1">
      <alignment wrapText="1"/>
    </xf>
    <xf numFmtId="0" fontId="6" fillId="0" borderId="23" xfId="0" applyFont="1" applyBorder="1"/>
    <xf numFmtId="0" fontId="9" fillId="3" borderId="19" xfId="5" applyFont="1" applyFill="1" applyBorder="1" applyAlignment="1" applyProtection="1">
      <alignment horizontal="left" vertical="center"/>
      <protection locked="0"/>
    </xf>
    <xf numFmtId="0" fontId="9" fillId="3" borderId="20" xfId="13" applyFont="1" applyFill="1" applyBorder="1" applyAlignment="1" applyProtection="1">
      <alignment horizontal="center" vertical="center" wrapText="1"/>
      <protection locked="0"/>
    </xf>
    <xf numFmtId="0" fontId="9" fillId="3" borderId="19" xfId="5" applyFont="1" applyFill="1" applyBorder="1" applyAlignment="1" applyProtection="1">
      <alignment horizontal="right" vertical="center"/>
      <protection locked="0"/>
    </xf>
    <xf numFmtId="3" fontId="9" fillId="36" borderId="20" xfId="5" applyNumberFormat="1" applyFont="1" applyFill="1" applyBorder="1" applyProtection="1">
      <protection locked="0"/>
    </xf>
    <xf numFmtId="0" fontId="9" fillId="3" borderId="22" xfId="9" applyFont="1" applyFill="1" applyBorder="1" applyAlignment="1" applyProtection="1">
      <alignment horizontal="right" vertical="center"/>
      <protection locked="0"/>
    </xf>
    <xf numFmtId="0" fontId="10" fillId="3" borderId="23" xfId="16" applyFont="1" applyFill="1" applyBorder="1" applyAlignment="1" applyProtection="1">
      <protection locked="0"/>
    </xf>
    <xf numFmtId="3" fontId="10" fillId="36" borderId="23" xfId="16" applyNumberFormat="1" applyFont="1" applyFill="1" applyBorder="1" applyAlignment="1" applyProtection="1">
      <protection locked="0"/>
    </xf>
    <xf numFmtId="164" fontId="10" fillId="36" borderId="24" xfId="1" applyNumberFormat="1" applyFont="1" applyFill="1" applyBorder="1" applyAlignment="1" applyProtection="1">
      <protection locked="0"/>
    </xf>
    <xf numFmtId="0" fontId="4" fillId="0" borderId="55" xfId="0" applyFont="1" applyBorder="1" applyAlignment="1">
      <alignment horizontal="center"/>
    </xf>
    <xf numFmtId="0" fontId="4" fillId="0" borderId="5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0" xfId="0" applyFont="1" applyBorder="1" applyAlignment="1">
      <alignment horizontal="center" vertical="center"/>
    </xf>
    <xf numFmtId="14" fontId="7" fillId="3" borderId="3" xfId="8" quotePrefix="1" applyNumberFormat="1" applyFont="1" applyFill="1" applyBorder="1" applyAlignment="1" applyProtection="1">
      <alignment horizontal="left" vertical="center" wrapText="1" indent="3"/>
      <protection locked="0"/>
    </xf>
    <xf numFmtId="0" fontId="23" fillId="0" borderId="3" xfId="0" applyFont="1" applyFill="1" applyBorder="1" applyAlignment="1">
      <alignment horizontal="left" vertical="center" wrapText="1" indent="2"/>
    </xf>
    <xf numFmtId="0" fontId="105"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6" fillId="0" borderId="3" xfId="20960" applyFont="1" applyFill="1" applyBorder="1" applyAlignment="1" applyProtection="1">
      <alignment horizontal="center" vertical="center"/>
    </xf>
    <xf numFmtId="0" fontId="107" fillId="0" borderId="0" xfId="0" applyFont="1" applyBorder="1" applyAlignment="1">
      <alignment wrapText="1"/>
    </xf>
    <xf numFmtId="0" fontId="11" fillId="0" borderId="3" xfId="17" applyFill="1" applyBorder="1" applyAlignment="1" applyProtection="1"/>
    <xf numFmtId="0" fontId="11" fillId="0" borderId="3" xfId="17" applyFill="1" applyBorder="1" applyAlignment="1" applyProtection="1">
      <alignment horizontal="left" vertical="center" wrapText="1"/>
    </xf>
    <xf numFmtId="0" fontId="11" fillId="0" borderId="3" xfId="17" applyFill="1" applyBorder="1" applyAlignment="1" applyProtection="1">
      <alignment horizontal="left" vertical="center"/>
    </xf>
    <xf numFmtId="0" fontId="9" fillId="0" borderId="2" xfId="20960" applyFont="1" applyFill="1" applyBorder="1" applyAlignment="1" applyProtection="1">
      <alignment horizontal="left" wrapText="1" indent="1"/>
    </xf>
    <xf numFmtId="0" fontId="15" fillId="0" borderId="17"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9" fillId="0" borderId="0" xfId="11" applyFont="1" applyFill="1" applyBorder="1" applyAlignment="1" applyProtection="1">
      <alignment horizontal="right"/>
    </xf>
    <xf numFmtId="0" fontId="0" fillId="0" borderId="16" xfId="0" applyBorder="1" applyAlignment="1">
      <alignment horizontal="center" vertical="center"/>
    </xf>
    <xf numFmtId="0" fontId="6" fillId="36" borderId="28"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69"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19"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2"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9"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0"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9"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9" fillId="0" borderId="0" xfId="0" applyFont="1" applyFill="1" applyAlignment="1">
      <alignment horizontal="center"/>
    </xf>
    <xf numFmtId="0" fontId="4" fillId="0" borderId="19"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9" fillId="0" borderId="10" xfId="0" applyFont="1" applyFill="1" applyBorder="1" applyAlignment="1" applyProtection="1">
      <alignment horizontal="left" vertical="center" indent="1"/>
      <protection locked="0"/>
    </xf>
    <xf numFmtId="0" fontId="19" fillId="0" borderId="10" xfId="0" applyFont="1" applyFill="1" applyBorder="1" applyAlignment="1" applyProtection="1">
      <alignment horizontal="left" vertical="center"/>
      <protection locked="0"/>
    </xf>
    <xf numFmtId="0" fontId="4" fillId="0" borderId="22" xfId="0" applyFont="1" applyFill="1" applyBorder="1" applyAlignment="1">
      <alignment horizontal="center" vertical="center"/>
    </xf>
    <xf numFmtId="0" fontId="15" fillId="0" borderId="26" xfId="0" applyNumberFormat="1" applyFont="1" applyFill="1" applyBorder="1" applyAlignment="1">
      <alignment vertical="center" wrapText="1"/>
    </xf>
    <xf numFmtId="0" fontId="9" fillId="0" borderId="0" xfId="0" applyFont="1" applyBorder="1" applyAlignment="1">
      <alignment horizontal="left" wrapText="1"/>
    </xf>
    <xf numFmtId="0" fontId="4" fillId="0" borderId="10" xfId="0" applyFont="1" applyBorder="1" applyAlignment="1">
      <alignment vertical="center" wrapText="1"/>
    </xf>
    <xf numFmtId="0" fontId="14" fillId="0" borderId="10" xfId="0" applyFont="1" applyBorder="1" applyAlignment="1">
      <alignment vertical="center"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6" fillId="36" borderId="26" xfId="0" applyFont="1" applyFill="1" applyBorder="1" applyAlignment="1">
      <alignment vertical="center" wrapText="1"/>
    </xf>
    <xf numFmtId="0" fontId="7" fillId="3" borderId="3" xfId="20960" applyFont="1" applyFill="1" applyBorder="1" applyAlignment="1" applyProtection="1"/>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0" fontId="15" fillId="0" borderId="18" xfId="11" applyFont="1" applyFill="1" applyBorder="1" applyAlignment="1" applyProtection="1">
      <alignment horizontal="center" vertical="center"/>
    </xf>
    <xf numFmtId="0" fontId="7" fillId="0" borderId="3" xfId="0" applyFont="1" applyFill="1" applyBorder="1" applyAlignment="1">
      <alignment vertical="center" wrapText="1"/>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0" xfId="0" applyNumberFormat="1" applyFont="1" applyFill="1" applyBorder="1" applyAlignment="1" applyProtection="1">
      <alignment vertical="center" wrapText="1"/>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0"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0" xfId="0" applyNumberFormat="1" applyFont="1" applyFill="1" applyBorder="1" applyAlignment="1" applyProtection="1">
      <alignment horizontal="right"/>
    </xf>
    <xf numFmtId="193" fontId="9" fillId="36" borderId="23" xfId="7" applyNumberFormat="1" applyFont="1" applyFill="1" applyBorder="1" applyAlignment="1" applyProtection="1">
      <alignment horizontal="right"/>
    </xf>
    <xf numFmtId="193" fontId="9" fillId="36" borderId="24" xfId="0" applyNumberFormat="1" applyFont="1" applyFill="1" applyBorder="1" applyAlignment="1" applyProtection="1">
      <alignment horizontal="right"/>
    </xf>
    <xf numFmtId="193" fontId="21" fillId="0" borderId="3" xfId="0" applyNumberFormat="1" applyFont="1" applyFill="1" applyBorder="1" applyAlignment="1" applyProtection="1">
      <alignment horizontal="right"/>
      <protection locked="0"/>
    </xf>
    <xf numFmtId="193" fontId="9" fillId="36" borderId="20" xfId="7" applyNumberFormat="1" applyFont="1" applyFill="1" applyBorder="1" applyAlignment="1" applyProtection="1">
      <alignment horizontal="right"/>
    </xf>
    <xf numFmtId="193" fontId="21" fillId="36" borderId="3" xfId="0" applyNumberFormat="1" applyFont="1" applyFill="1" applyBorder="1" applyAlignment="1">
      <alignment horizontal="right"/>
    </xf>
    <xf numFmtId="193" fontId="9" fillId="0" borderId="20" xfId="7" applyNumberFormat="1" applyFont="1" applyFill="1" applyBorder="1" applyAlignment="1" applyProtection="1">
      <alignment horizontal="right"/>
    </xf>
    <xf numFmtId="193" fontId="22" fillId="0" borderId="3" xfId="0" applyNumberFormat="1" applyFont="1" applyFill="1" applyBorder="1" applyAlignment="1">
      <alignment horizontal="center"/>
    </xf>
    <xf numFmtId="193" fontId="22" fillId="0" borderId="20" xfId="0" applyNumberFormat="1" applyFont="1" applyFill="1" applyBorder="1" applyAlignment="1">
      <alignment horizontal="center"/>
    </xf>
    <xf numFmtId="193" fontId="21" fillId="36" borderId="3" xfId="0" applyNumberFormat="1" applyFont="1" applyFill="1" applyBorder="1" applyAlignment="1" applyProtection="1">
      <alignment horizontal="right"/>
    </xf>
    <xf numFmtId="193" fontId="21" fillId="0" borderId="20" xfId="0" applyNumberFormat="1" applyFont="1" applyFill="1" applyBorder="1" applyAlignment="1" applyProtection="1">
      <alignment horizontal="right"/>
      <protection locked="0"/>
    </xf>
    <xf numFmtId="193" fontId="21"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1" fillId="0" borderId="3" xfId="0" applyNumberFormat="1" applyFont="1" applyFill="1" applyBorder="1" applyAlignment="1" applyProtection="1">
      <protection locked="0"/>
    </xf>
    <xf numFmtId="193" fontId="9" fillId="36" borderId="20" xfId="7" applyNumberFormat="1" applyFont="1" applyFill="1" applyBorder="1" applyAlignment="1" applyProtection="1"/>
    <xf numFmtId="193" fontId="21" fillId="0" borderId="3" xfId="0" applyNumberFormat="1" applyFont="1" applyFill="1" applyBorder="1" applyAlignment="1" applyProtection="1">
      <alignment horizontal="right" vertical="center"/>
      <protection locked="0"/>
    </xf>
    <xf numFmtId="193" fontId="21" fillId="36" borderId="23" xfId="0" applyNumberFormat="1" applyFont="1" applyFill="1" applyBorder="1" applyAlignment="1">
      <alignment horizontal="right"/>
    </xf>
    <xf numFmtId="193" fontId="9" fillId="36" borderId="24"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0" fillId="36" borderId="18" xfId="0" applyNumberFormat="1" applyFill="1" applyBorder="1" applyAlignment="1">
      <alignment horizontal="center" vertical="center"/>
    </xf>
    <xf numFmtId="193" fontId="0" fillId="0" borderId="20" xfId="0" applyNumberFormat="1" applyBorder="1" applyAlignment="1">
      <alignment wrapText="1"/>
    </xf>
    <xf numFmtId="193" fontId="0" fillId="36" borderId="20" xfId="0" applyNumberFormat="1" applyFill="1" applyBorder="1" applyAlignment="1">
      <alignment horizontal="center" vertical="center" wrapText="1"/>
    </xf>
    <xf numFmtId="193" fontId="0" fillId="36" borderId="24" xfId="0" applyNumberFormat="1" applyFill="1" applyBorder="1" applyAlignment="1">
      <alignment horizontal="center" vertical="center" wrapText="1"/>
    </xf>
    <xf numFmtId="193" fontId="7" fillId="36" borderId="20" xfId="2" applyNumberFormat="1" applyFont="1" applyFill="1" applyBorder="1" applyAlignment="1" applyProtection="1">
      <alignment vertical="top"/>
    </xf>
    <xf numFmtId="193" fontId="7" fillId="36" borderId="20" xfId="2" applyNumberFormat="1" applyFont="1" applyFill="1" applyBorder="1" applyAlignment="1" applyProtection="1">
      <alignment vertical="top" wrapText="1"/>
    </xf>
    <xf numFmtId="193" fontId="7" fillId="3" borderId="20" xfId="2" applyNumberFormat="1" applyFont="1" applyFill="1" applyBorder="1" applyAlignment="1" applyProtection="1">
      <alignment vertical="top" wrapText="1"/>
      <protection locked="0"/>
    </xf>
    <xf numFmtId="193" fontId="7" fillId="36" borderId="20" xfId="2" applyNumberFormat="1" applyFont="1" applyFill="1" applyBorder="1" applyAlignment="1" applyProtection="1">
      <alignment vertical="top" wrapText="1"/>
      <protection locked="0"/>
    </xf>
    <xf numFmtId="193" fontId="7" fillId="36" borderId="24" xfId="2" applyNumberFormat="1" applyFont="1" applyFill="1" applyBorder="1" applyAlignment="1" applyProtection="1">
      <alignment vertical="top" wrapText="1"/>
    </xf>
    <xf numFmtId="193" fontId="25" fillId="36" borderId="15" xfId="0" applyNumberFormat="1" applyFont="1" applyFill="1" applyBorder="1" applyAlignment="1">
      <alignment vertical="center"/>
    </xf>
    <xf numFmtId="193" fontId="25" fillId="36" borderId="58" xfId="0" applyNumberFormat="1" applyFont="1" applyFill="1" applyBorder="1" applyAlignment="1">
      <alignment vertical="center"/>
    </xf>
    <xf numFmtId="193" fontId="26" fillId="36" borderId="13" xfId="0" applyNumberFormat="1" applyFont="1" applyFill="1" applyBorder="1" applyAlignment="1">
      <alignment vertical="center"/>
    </xf>
    <xf numFmtId="193" fontId="4" fillId="0" borderId="3" xfId="0" applyNumberFormat="1" applyFont="1" applyBorder="1" applyAlignment="1"/>
    <xf numFmtId="193" fontId="4" fillId="36" borderId="23" xfId="0" applyNumberFormat="1" applyFont="1" applyFill="1" applyBorder="1"/>
    <xf numFmtId="193" fontId="4" fillId="0" borderId="19" xfId="0" applyNumberFormat="1" applyFont="1" applyBorder="1" applyAlignment="1"/>
    <xf numFmtId="193" fontId="4" fillId="0" borderId="20" xfId="0" applyNumberFormat="1" applyFont="1" applyBorder="1" applyAlignment="1"/>
    <xf numFmtId="193" fontId="4" fillId="36" borderId="52" xfId="0" applyNumberFormat="1" applyFont="1" applyFill="1" applyBorder="1" applyAlignment="1"/>
    <xf numFmtId="193" fontId="4" fillId="36" borderId="22" xfId="0" applyNumberFormat="1" applyFont="1" applyFill="1" applyBorder="1"/>
    <xf numFmtId="193" fontId="4" fillId="36" borderId="24" xfId="0" applyNumberFormat="1" applyFont="1" applyFill="1" applyBorder="1"/>
    <xf numFmtId="193" fontId="4" fillId="36" borderId="53"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3"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3" xfId="1" applyNumberFormat="1" applyFont="1" applyFill="1" applyBorder="1" applyAlignment="1" applyProtection="1">
      <protection locked="0"/>
    </xf>
    <xf numFmtId="193" fontId="9" fillId="3" borderId="23" xfId="5" applyNumberFormat="1" applyFont="1" applyFill="1" applyBorder="1" applyProtection="1">
      <protection locked="0"/>
    </xf>
    <xf numFmtId="193" fontId="26" fillId="0" borderId="0" xfId="0" applyNumberFormat="1" applyFont="1"/>
    <xf numFmtId="0" fontId="4" fillId="0" borderId="27" xfId="0" applyFont="1" applyBorder="1" applyAlignment="1">
      <alignment horizontal="center" vertical="center"/>
    </xf>
    <xf numFmtId="193" fontId="4" fillId="0" borderId="8" xfId="0" applyNumberFormat="1" applyFont="1" applyBorder="1" applyAlignment="1"/>
    <xf numFmtId="0" fontId="4" fillId="0" borderId="27" xfId="0" applyFont="1" applyBorder="1" applyAlignment="1">
      <alignment wrapText="1"/>
    </xf>
    <xf numFmtId="193" fontId="4" fillId="0" borderId="21" xfId="0" applyNumberFormat="1" applyFont="1" applyBorder="1" applyAlignment="1"/>
    <xf numFmtId="193" fontId="4" fillId="0" borderId="21"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8"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0" fontId="0" fillId="0" borderId="3" xfId="0" applyBorder="1" applyAlignment="1">
      <alignment horizontal="center"/>
    </xf>
    <xf numFmtId="167" fontId="4" fillId="0" borderId="20" xfId="0" applyNumberFormat="1" applyFont="1" applyBorder="1" applyAlignment="1"/>
    <xf numFmtId="0" fontId="4" fillId="36" borderId="24" xfId="0" applyFont="1" applyFill="1" applyBorder="1"/>
    <xf numFmtId="167" fontId="6" fillId="36" borderId="23" xfId="0" applyNumberFormat="1" applyFont="1" applyFill="1" applyBorder="1" applyAlignment="1">
      <alignment horizontal="center" vertical="center"/>
    </xf>
    <xf numFmtId="0" fontId="109" fillId="0" borderId="3" xfId="0" applyFont="1" applyBorder="1" applyAlignment="1">
      <alignment vertical="center"/>
    </xf>
    <xf numFmtId="0" fontId="11" fillId="0" borderId="3" xfId="17" applyBorder="1" applyAlignment="1" applyProtection="1"/>
    <xf numFmtId="38" fontId="21" fillId="0" borderId="46" xfId="0" applyNumberFormat="1" applyFont="1" applyFill="1" applyBorder="1" applyAlignment="1" applyProtection="1">
      <alignment horizontal="right"/>
      <protection locked="0"/>
    </xf>
    <xf numFmtId="38" fontId="21" fillId="0" borderId="3" xfId="20962" applyNumberFormat="1" applyFont="1" applyFill="1" applyBorder="1" applyAlignment="1" applyProtection="1">
      <alignment horizontal="right"/>
      <protection locked="0"/>
    </xf>
    <xf numFmtId="38" fontId="21" fillId="0" borderId="46" xfId="20962" applyNumberFormat="1" applyFont="1" applyFill="1" applyBorder="1" applyAlignment="1" applyProtection="1">
      <alignment horizontal="right"/>
      <protection locked="0"/>
    </xf>
    <xf numFmtId="0" fontId="9" fillId="0" borderId="3" xfId="0" applyFont="1" applyFill="1" applyBorder="1" applyProtection="1">
      <protection locked="0"/>
    </xf>
    <xf numFmtId="9" fontId="4" fillId="0" borderId="21" xfId="20961" applyFont="1" applyBorder="1" applyAlignment="1"/>
    <xf numFmtId="0" fontId="9" fillId="0" borderId="19" xfId="0" applyFont="1" applyBorder="1"/>
    <xf numFmtId="0" fontId="9" fillId="0" borderId="3" xfId="0" applyFont="1" applyBorder="1" applyProtection="1">
      <protection locked="0"/>
    </xf>
    <xf numFmtId="10" fontId="9" fillId="0" borderId="20" xfId="20961" applyNumberFormat="1" applyFont="1" applyBorder="1"/>
    <xf numFmtId="0" fontId="9" fillId="0" borderId="23" xfId="0" applyFont="1" applyBorder="1" applyProtection="1">
      <protection locked="0"/>
    </xf>
    <xf numFmtId="10" fontId="9" fillId="0" borderId="24" xfId="20961" applyNumberFormat="1" applyFont="1" applyBorder="1"/>
    <xf numFmtId="193" fontId="4" fillId="0" borderId="3" xfId="0" applyNumberFormat="1" applyFont="1" applyBorder="1" applyAlignment="1">
      <alignment horizontal="center" vertical="center"/>
    </xf>
    <xf numFmtId="193" fontId="7" fillId="77" borderId="20" xfId="2" applyNumberFormat="1" applyFont="1" applyFill="1" applyBorder="1" applyAlignment="1" applyProtection="1">
      <alignment vertical="top"/>
      <protection locked="0"/>
    </xf>
    <xf numFmtId="193" fontId="7" fillId="77" borderId="20" xfId="2" applyNumberFormat="1" applyFont="1" applyFill="1" applyBorder="1" applyAlignment="1" applyProtection="1">
      <alignment vertical="top" wrapText="1"/>
      <protection locked="0"/>
    </xf>
    <xf numFmtId="193" fontId="20" fillId="0" borderId="73" xfId="0" applyNumberFormat="1" applyFont="1" applyBorder="1" applyAlignment="1">
      <alignment vertical="center"/>
    </xf>
    <xf numFmtId="167" fontId="26" fillId="0" borderId="3" xfId="0" applyNumberFormat="1" applyFont="1" applyBorder="1" applyAlignment="1">
      <alignment horizontal="center"/>
    </xf>
    <xf numFmtId="193" fontId="0" fillId="0" borderId="0" xfId="0" applyNumberFormat="1"/>
    <xf numFmtId="193" fontId="12" fillId="0" borderId="0" xfId="0" applyNumberFormat="1" applyFont="1"/>
    <xf numFmtId="167" fontId="26" fillId="0" borderId="63" xfId="0" applyNumberFormat="1" applyFont="1" applyFill="1" applyBorder="1" applyAlignment="1">
      <alignment horizontal="center"/>
    </xf>
    <xf numFmtId="167" fontId="113" fillId="0" borderId="62" xfId="0" applyNumberFormat="1" applyFont="1" applyBorder="1" applyAlignment="1">
      <alignment horizontal="center"/>
    </xf>
    <xf numFmtId="167" fontId="113" fillId="0" borderId="60" xfId="0" applyNumberFormat="1" applyFont="1" applyBorder="1" applyAlignment="1">
      <alignment horizontal="center"/>
    </xf>
    <xf numFmtId="167" fontId="114" fillId="0" borderId="60" xfId="0" applyNumberFormat="1" applyFont="1" applyBorder="1" applyAlignment="1">
      <alignment horizontal="center"/>
    </xf>
    <xf numFmtId="167" fontId="66" fillId="76" borderId="60" xfId="0" applyNumberFormat="1" applyFont="1" applyFill="1" applyBorder="1" applyAlignment="1">
      <alignment horizontal="center"/>
    </xf>
    <xf numFmtId="167" fontId="115" fillId="36" borderId="74" xfId="0" applyNumberFormat="1" applyFont="1" applyFill="1" applyBorder="1" applyAlignment="1">
      <alignment horizontal="center"/>
    </xf>
    <xf numFmtId="167" fontId="115" fillId="36" borderId="75" xfId="0" applyNumberFormat="1" applyFont="1" applyFill="1" applyBorder="1" applyAlignment="1">
      <alignment horizontal="center"/>
    </xf>
    <xf numFmtId="193" fontId="7" fillId="0" borderId="20" xfId="2" applyNumberFormat="1" applyFont="1" applyFill="1" applyBorder="1" applyAlignment="1" applyProtection="1">
      <alignment vertical="top" wrapText="1"/>
      <protection locked="0"/>
    </xf>
    <xf numFmtId="9" fontId="0" fillId="0" borderId="0" xfId="0" applyNumberFormat="1" applyAlignment="1"/>
    <xf numFmtId="0" fontId="7" fillId="0" borderId="0" xfId="0" applyFont="1" applyFill="1" applyBorder="1"/>
    <xf numFmtId="14" fontId="7" fillId="0" borderId="0" xfId="0" applyNumberFormat="1" applyFont="1" applyFill="1" applyBorder="1"/>
    <xf numFmtId="0" fontId="7" fillId="0" borderId="0" xfId="0" applyFont="1" applyFill="1"/>
    <xf numFmtId="14" fontId="7" fillId="0" borderId="30" xfId="0" applyNumberFormat="1" applyFont="1" applyFill="1" applyBorder="1"/>
    <xf numFmtId="14" fontId="23" fillId="0" borderId="7" xfId="0" applyNumberFormat="1" applyFont="1" applyBorder="1" applyAlignment="1">
      <alignment horizontal="center" vertical="center" wrapText="1"/>
    </xf>
    <xf numFmtId="167" fontId="4" fillId="0" borderId="3" xfId="0" applyNumberFormat="1" applyFont="1" applyFill="1" applyBorder="1" applyAlignment="1">
      <alignment horizontal="center" vertical="center"/>
    </xf>
    <xf numFmtId="193" fontId="4" fillId="0" borderId="3" xfId="0" quotePrefix="1" applyNumberFormat="1" applyFont="1" applyBorder="1"/>
    <xf numFmtId="3" fontId="112" fillId="0" borderId="3" xfId="8" quotePrefix="1" applyNumberFormat="1" applyFont="1" applyFill="1" applyBorder="1" applyAlignment="1" applyProtection="1">
      <alignment horizontal="right" wrapText="1"/>
      <protection locked="0"/>
    </xf>
    <xf numFmtId="3" fontId="0" fillId="0" borderId="3" xfId="0" quotePrefix="1"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xf numFmtId="0" fontId="23" fillId="0" borderId="7" xfId="0" applyFont="1" applyBorder="1" applyAlignment="1">
      <alignment horizontal="center" vertical="center" wrapText="1"/>
    </xf>
    <xf numFmtId="3" fontId="24" fillId="0" borderId="3" xfId="0" applyNumberFormat="1" applyFont="1" applyBorder="1" applyAlignment="1">
      <alignment vertical="center" wrapText="1"/>
    </xf>
    <xf numFmtId="3" fontId="24" fillId="0" borderId="20" xfId="0" applyNumberFormat="1" applyFont="1" applyBorder="1" applyAlignment="1">
      <alignment vertical="center" wrapText="1"/>
    </xf>
    <xf numFmtId="3" fontId="24" fillId="0" borderId="3" xfId="0" applyNumberFormat="1" applyFont="1" applyFill="1" applyBorder="1" applyAlignment="1">
      <alignment vertical="center" wrapText="1"/>
    </xf>
    <xf numFmtId="3" fontId="24" fillId="36" borderId="23" xfId="0" applyNumberFormat="1" applyFont="1" applyFill="1" applyBorder="1" applyAlignment="1">
      <alignment vertical="center" wrapText="1"/>
    </xf>
    <xf numFmtId="3" fontId="24" fillId="36" borderId="24" xfId="0" applyNumberFormat="1" applyFont="1" applyFill="1" applyBorder="1" applyAlignment="1">
      <alignment vertical="center" wrapText="1"/>
    </xf>
    <xf numFmtId="193" fontId="4" fillId="0" borderId="3" xfId="0" applyNumberFormat="1" applyFont="1" applyBorder="1"/>
    <xf numFmtId="0" fontId="112" fillId="3" borderId="3" xfId="13" applyFont="1" applyFill="1" applyBorder="1" applyAlignment="1" applyProtection="1">
      <alignment horizontal="left" vertical="center" wrapText="1"/>
      <protection locked="0"/>
    </xf>
    <xf numFmtId="0" fontId="112" fillId="0" borderId="3" xfId="13" applyFont="1" applyFill="1" applyBorder="1" applyAlignment="1" applyProtection="1">
      <alignment horizontal="left" vertical="center" wrapText="1"/>
      <protection locked="0"/>
    </xf>
    <xf numFmtId="0" fontId="117" fillId="3" borderId="3" xfId="13" applyFont="1" applyFill="1" applyBorder="1" applyAlignment="1" applyProtection="1">
      <alignment wrapText="1"/>
      <protection locked="0"/>
    </xf>
    <xf numFmtId="0" fontId="112" fillId="3" borderId="3" xfId="9" applyFont="1" applyFill="1" applyBorder="1" applyAlignment="1" applyProtection="1">
      <alignment horizontal="left" vertical="center"/>
      <protection locked="0"/>
    </xf>
    <xf numFmtId="0" fontId="117" fillId="3" borderId="0" xfId="13" applyFont="1" applyFill="1" applyBorder="1" applyAlignment="1" applyProtection="1">
      <alignment horizontal="left" vertical="center"/>
      <protection locked="0"/>
    </xf>
    <xf numFmtId="0" fontId="112" fillId="3" borderId="0" xfId="5" applyFont="1" applyFill="1" applyBorder="1" applyAlignment="1" applyProtection="1">
      <alignment horizontal="left"/>
      <protection locked="0"/>
    </xf>
    <xf numFmtId="0" fontId="112" fillId="3" borderId="0" xfId="5" applyFont="1" applyFill="1" applyProtection="1">
      <protection locked="0"/>
    </xf>
    <xf numFmtId="3" fontId="112" fillId="3" borderId="0" xfId="1" applyNumberFormat="1" applyFont="1" applyFill="1" applyProtection="1">
      <protection locked="0"/>
    </xf>
    <xf numFmtId="14" fontId="112" fillId="3" borderId="0" xfId="8" applyNumberFormat="1" applyFont="1" applyFill="1" applyBorder="1" applyAlignment="1" applyProtection="1">
      <alignment horizontal="left"/>
      <protection locked="0"/>
    </xf>
    <xf numFmtId="0" fontId="112" fillId="3" borderId="0" xfId="13" applyFont="1" applyFill="1" applyAlignment="1" applyProtection="1">
      <alignment horizontal="left" vertical="center"/>
      <protection locked="0"/>
    </xf>
    <xf numFmtId="0" fontId="117" fillId="3" borderId="0" xfId="9" applyFont="1" applyFill="1" applyAlignment="1" applyProtection="1">
      <alignment horizontal="left"/>
      <protection locked="0"/>
    </xf>
    <xf numFmtId="0" fontId="117" fillId="3" borderId="0" xfId="9" applyFont="1" applyFill="1" applyAlignment="1" applyProtection="1">
      <alignment horizontal="left" indent="2"/>
      <protection locked="0"/>
    </xf>
    <xf numFmtId="194" fontId="112" fillId="3" borderId="0" xfId="5" applyNumberFormat="1" applyFont="1" applyFill="1" applyProtection="1">
      <protection locked="0"/>
    </xf>
    <xf numFmtId="0" fontId="112" fillId="3" borderId="0" xfId="5" applyFont="1" applyFill="1" applyAlignment="1" applyProtection="1">
      <alignment horizontal="left" vertical="center"/>
      <protection locked="0"/>
    </xf>
    <xf numFmtId="0" fontId="112" fillId="3" borderId="3" xfId="5" applyFont="1" applyFill="1" applyBorder="1" applyAlignment="1" applyProtection="1">
      <alignment horizontal="left" vertical="center"/>
      <protection locked="0"/>
    </xf>
    <xf numFmtId="0" fontId="117" fillId="3" borderId="3" xfId="8" applyFont="1" applyFill="1" applyBorder="1" applyAlignment="1" applyProtection="1">
      <alignment horizontal="center" vertical="center"/>
      <protection locked="0"/>
    </xf>
    <xf numFmtId="0" fontId="112" fillId="3" borderId="3" xfId="13" applyFont="1" applyFill="1" applyBorder="1" applyAlignment="1" applyProtection="1">
      <alignment horizontal="center" vertical="center" wrapText="1"/>
      <protection locked="0"/>
    </xf>
    <xf numFmtId="0" fontId="112" fillId="3" borderId="3" xfId="5" applyFont="1" applyFill="1" applyBorder="1" applyAlignment="1" applyProtection="1">
      <alignment horizontal="right" vertical="center"/>
      <protection locked="0"/>
    </xf>
    <xf numFmtId="0" fontId="117" fillId="3" borderId="3" xfId="8" applyFont="1" applyFill="1" applyBorder="1" applyAlignment="1" applyProtection="1">
      <alignment horizontal="left" vertical="center"/>
      <protection locked="0"/>
    </xf>
    <xf numFmtId="3" fontId="117" fillId="78" borderId="3" xfId="5" applyNumberFormat="1" applyFont="1" applyFill="1" applyBorder="1" applyProtection="1"/>
    <xf numFmtId="14" fontId="112" fillId="3" borderId="3" xfId="8" quotePrefix="1" applyNumberFormat="1" applyFont="1" applyFill="1" applyBorder="1" applyAlignment="1" applyProtection="1">
      <alignment horizontal="left" indent="3"/>
      <protection locked="0"/>
    </xf>
    <xf numFmtId="3" fontId="112" fillId="78" borderId="3" xfId="5" applyNumberFormat="1" applyFont="1" applyFill="1" applyBorder="1" applyProtection="1"/>
    <xf numFmtId="0" fontId="1" fillId="3" borderId="3" xfId="5" applyFont="1" applyFill="1" applyBorder="1" applyAlignment="1" applyProtection="1">
      <alignment horizontal="right" vertical="center"/>
      <protection locked="0"/>
    </xf>
    <xf numFmtId="0" fontId="3" fillId="3" borderId="3" xfId="8" applyFont="1" applyFill="1" applyBorder="1" applyAlignment="1" applyProtection="1">
      <alignment horizontal="left" vertical="center" wrapText="1"/>
      <protection locked="0"/>
    </xf>
    <xf numFmtId="3" fontId="1" fillId="3" borderId="3" xfId="5" applyNumberFormat="1" applyFont="1" applyFill="1" applyBorder="1" applyProtection="1">
      <protection locked="0"/>
    </xf>
    <xf numFmtId="3" fontId="1" fillId="3" borderId="0" xfId="1" applyNumberFormat="1" applyFont="1" applyFill="1" applyProtection="1">
      <protection locked="0"/>
    </xf>
    <xf numFmtId="3" fontId="1" fillId="3" borderId="0" xfId="5" applyNumberFormat="1" applyFont="1" applyFill="1" applyProtection="1">
      <protection locked="0"/>
    </xf>
    <xf numFmtId="0" fontId="1" fillId="3" borderId="0" xfId="5" applyFont="1" applyFill="1" applyProtection="1">
      <protection locked="0"/>
    </xf>
    <xf numFmtId="3" fontId="1" fillId="0" borderId="0" xfId="13" applyNumberFormat="1" applyFont="1" applyFill="1" applyProtection="1">
      <protection locked="0"/>
    </xf>
    <xf numFmtId="14" fontId="117" fillId="3" borderId="3" xfId="8" quotePrefix="1" applyNumberFormat="1" applyFont="1" applyFill="1" applyBorder="1" applyAlignment="1" applyProtection="1">
      <alignment horizontal="left" wrapText="1"/>
      <protection locked="0"/>
    </xf>
    <xf numFmtId="195" fontId="112" fillId="3" borderId="0" xfId="5" applyNumberFormat="1" applyFont="1" applyFill="1" applyProtection="1">
      <protection locked="0"/>
    </xf>
    <xf numFmtId="196" fontId="112" fillId="3" borderId="0" xfId="5" applyNumberFormat="1" applyFont="1" applyFill="1" applyProtection="1">
      <protection locked="0"/>
    </xf>
    <xf numFmtId="3" fontId="112" fillId="3" borderId="0" xfId="1" applyNumberFormat="1" applyFont="1" applyFill="1" applyBorder="1" applyProtection="1">
      <protection locked="0"/>
    </xf>
    <xf numFmtId="0" fontId="112" fillId="3" borderId="0" xfId="5" applyFont="1" applyFill="1" applyBorder="1" applyProtection="1">
      <protection locked="0"/>
    </xf>
    <xf numFmtId="0" fontId="112" fillId="3" borderId="0" xfId="8" applyFont="1" applyFill="1" applyBorder="1" applyAlignment="1" applyProtection="1">
      <alignment horizontal="left" vertical="center"/>
      <protection locked="0"/>
    </xf>
    <xf numFmtId="197" fontId="112" fillId="3" borderId="0" xfId="8" applyNumberFormat="1" applyFont="1" applyFill="1" applyBorder="1" applyAlignment="1" applyProtection="1">
      <alignment horizontal="left"/>
      <protection locked="0"/>
    </xf>
    <xf numFmtId="198" fontId="112" fillId="3" borderId="0" xfId="5" applyNumberFormat="1" applyFont="1" applyFill="1" applyProtection="1">
      <protection locked="0"/>
    </xf>
    <xf numFmtId="0" fontId="117" fillId="3" borderId="0" xfId="15" applyFont="1" applyFill="1" applyAlignment="1" applyProtection="1">
      <alignment horizontal="left" vertical="center"/>
      <protection locked="0"/>
    </xf>
    <xf numFmtId="0" fontId="117" fillId="3" borderId="0" xfId="8" applyFont="1" applyFill="1" applyAlignment="1" applyProtection="1">
      <alignment horizontal="left" vertical="center"/>
      <protection locked="0"/>
    </xf>
    <xf numFmtId="0" fontId="117" fillId="3" borderId="0" xfId="9" applyFont="1" applyFill="1" applyAlignment="1" applyProtection="1">
      <protection locked="0"/>
    </xf>
    <xf numFmtId="0" fontId="112" fillId="3" borderId="0" xfId="13" applyFont="1" applyFill="1" applyProtection="1">
      <protection locked="0"/>
    </xf>
    <xf numFmtId="0" fontId="118" fillId="3" borderId="0" xfId="5" applyFont="1" applyFill="1" applyAlignment="1" applyProtection="1">
      <alignment vertical="center"/>
      <protection locked="0"/>
    </xf>
    <xf numFmtId="0" fontId="118" fillId="3" borderId="0" xfId="13" applyFont="1" applyFill="1" applyAlignment="1" applyProtection="1">
      <alignment vertical="center"/>
      <protection locked="0"/>
    </xf>
    <xf numFmtId="0" fontId="112" fillId="3" borderId="3" xfId="5" applyFont="1" applyFill="1" applyBorder="1" applyProtection="1">
      <protection locked="0"/>
    </xf>
    <xf numFmtId="3" fontId="112" fillId="3" borderId="3" xfId="1" applyNumberFormat="1" applyFont="1" applyFill="1" applyBorder="1" applyAlignment="1" applyProtection="1">
      <alignment horizontal="center" vertical="center" wrapText="1"/>
      <protection locked="0"/>
    </xf>
    <xf numFmtId="9" fontId="112" fillId="3" borderId="3" xfId="15" applyNumberFormat="1" applyFont="1" applyFill="1" applyBorder="1" applyAlignment="1" applyProtection="1">
      <alignment horizontal="center" vertical="center"/>
      <protection locked="0"/>
    </xf>
    <xf numFmtId="49" fontId="112" fillId="3" borderId="3" xfId="5" applyNumberFormat="1" applyFont="1" applyFill="1" applyBorder="1" applyAlignment="1" applyProtection="1">
      <alignment horizontal="right" vertical="center"/>
      <protection locked="0"/>
    </xf>
    <xf numFmtId="38" fontId="112" fillId="3" borderId="3" xfId="5" applyNumberFormat="1" applyFont="1" applyFill="1" applyBorder="1" applyProtection="1">
      <protection locked="0"/>
    </xf>
    <xf numFmtId="3" fontId="112" fillId="3" borderId="3" xfId="8" applyNumberFormat="1" applyFont="1" applyFill="1" applyBorder="1" applyAlignment="1" applyProtection="1">
      <alignment horizontal="right" wrapText="1"/>
      <protection locked="0"/>
    </xf>
    <xf numFmtId="3" fontId="112" fillId="78" borderId="3" xfId="1" applyNumberFormat="1" applyFont="1" applyFill="1" applyBorder="1" applyProtection="1"/>
    <xf numFmtId="3" fontId="112" fillId="3" borderId="3" xfId="5" applyNumberFormat="1" applyFont="1" applyFill="1" applyBorder="1" applyProtection="1">
      <protection locked="0"/>
    </xf>
    <xf numFmtId="3" fontId="116" fillId="3" borderId="3" xfId="5" applyNumberFormat="1" applyFont="1" applyFill="1" applyBorder="1" applyProtection="1">
      <protection locked="0"/>
    </xf>
    <xf numFmtId="49" fontId="112" fillId="0" borderId="3" xfId="5" applyNumberFormat="1" applyFont="1" applyFill="1" applyBorder="1" applyAlignment="1" applyProtection="1">
      <alignment horizontal="right" vertical="center"/>
      <protection locked="0"/>
    </xf>
    <xf numFmtId="3" fontId="112" fillId="0" borderId="3" xfId="5" applyNumberFormat="1" applyFont="1" applyFill="1" applyBorder="1" applyProtection="1">
      <protection locked="0"/>
    </xf>
    <xf numFmtId="3" fontId="112" fillId="0" borderId="3" xfId="8" applyNumberFormat="1" applyFont="1" applyFill="1" applyBorder="1" applyAlignment="1" applyProtection="1">
      <alignment horizontal="right" wrapText="1"/>
      <protection locked="0"/>
    </xf>
    <xf numFmtId="0" fontId="112" fillId="0" borderId="0" xfId="5" applyFont="1" applyFill="1" applyProtection="1">
      <protection locked="0"/>
    </xf>
    <xf numFmtId="0" fontId="112" fillId="3" borderId="3" xfId="13" applyFont="1" applyFill="1" applyBorder="1" applyAlignment="1" applyProtection="1">
      <alignment horizontal="left" vertical="center" wrapText="1" indent="1"/>
      <protection locked="0"/>
    </xf>
    <xf numFmtId="164" fontId="112" fillId="3" borderId="3" xfId="8" applyNumberFormat="1" applyFont="1" applyFill="1" applyBorder="1" applyAlignment="1" applyProtection="1">
      <alignment horizontal="right" wrapText="1"/>
      <protection locked="0"/>
    </xf>
    <xf numFmtId="0" fontId="112" fillId="0" borderId="3" xfId="13" applyFont="1" applyFill="1" applyBorder="1" applyAlignment="1" applyProtection="1">
      <alignment horizontal="left" vertical="center" wrapText="1" indent="1"/>
      <protection locked="0"/>
    </xf>
    <xf numFmtId="164" fontId="112" fillId="3" borderId="3" xfId="5" applyNumberFormat="1" applyFont="1" applyFill="1" applyBorder="1" applyProtection="1">
      <protection locked="0"/>
    </xf>
    <xf numFmtId="0" fontId="117" fillId="3" borderId="3" xfId="16" applyFont="1" applyFill="1" applyBorder="1" applyAlignment="1" applyProtection="1">
      <protection locked="0"/>
    </xf>
    <xf numFmtId="3" fontId="117" fillId="78" borderId="3" xfId="16" applyNumberFormat="1" applyFont="1" applyFill="1" applyBorder="1" applyAlignment="1" applyProtection="1">
      <protection locked="0"/>
    </xf>
    <xf numFmtId="3" fontId="117" fillId="78" borderId="3" xfId="16" applyNumberFormat="1" applyFont="1" applyFill="1" applyBorder="1" applyAlignment="1" applyProtection="1"/>
    <xf numFmtId="0" fontId="112" fillId="3" borderId="0" xfId="5" applyFont="1" applyFill="1" applyAlignment="1" applyProtection="1">
      <alignment wrapText="1"/>
      <protection locked="0"/>
    </xf>
    <xf numFmtId="0" fontId="112" fillId="3" borderId="0" xfId="5" applyFont="1" applyFill="1" applyAlignment="1" applyProtection="1">
      <protection locked="0"/>
    </xf>
    <xf numFmtId="0" fontId="118" fillId="3" borderId="0" xfId="13" applyFont="1" applyFill="1" applyBorder="1" applyAlignment="1" applyProtection="1">
      <alignment horizontal="left" vertical="center"/>
      <protection locked="0"/>
    </xf>
    <xf numFmtId="0" fontId="118" fillId="3" borderId="0" xfId="5" applyFont="1" applyFill="1" applyBorder="1" applyAlignment="1" applyProtection="1">
      <alignment horizontal="left" vertical="center" wrapText="1"/>
      <protection locked="0"/>
    </xf>
    <xf numFmtId="0" fontId="118" fillId="3" borderId="3" xfId="5" applyFont="1" applyFill="1" applyBorder="1" applyAlignment="1" applyProtection="1">
      <alignment vertical="center" wrapText="1"/>
      <protection locked="0"/>
    </xf>
    <xf numFmtId="3" fontId="112" fillId="3" borderId="3" xfId="1" applyNumberFormat="1" applyFont="1" applyFill="1" applyBorder="1" applyProtection="1">
      <protection locked="0"/>
    </xf>
    <xf numFmtId="165" fontId="112" fillId="3" borderId="3" xfId="8" applyNumberFormat="1" applyFont="1" applyFill="1" applyBorder="1" applyAlignment="1" applyProtection="1">
      <alignment horizontal="right" wrapText="1"/>
      <protection locked="0"/>
    </xf>
    <xf numFmtId="2" fontId="112" fillId="3" borderId="3" xfId="5" applyNumberFormat="1" applyFont="1" applyFill="1" applyBorder="1" applyAlignment="1" applyProtection="1">
      <alignment horizontal="right" vertical="center"/>
      <protection locked="0"/>
    </xf>
    <xf numFmtId="0" fontId="118" fillId="3" borderId="3" xfId="13" applyFont="1" applyFill="1" applyBorder="1" applyAlignment="1" applyProtection="1">
      <alignment vertical="center" wrapText="1"/>
      <protection locked="0"/>
    </xf>
    <xf numFmtId="3" fontId="112" fillId="0" borderId="3" xfId="13" applyNumberFormat="1" applyFont="1" applyBorder="1" applyProtection="1">
      <protection locked="0"/>
    </xf>
    <xf numFmtId="4" fontId="112" fillId="0" borderId="3" xfId="13" applyNumberFormat="1" applyFont="1" applyBorder="1" applyProtection="1">
      <protection locked="0"/>
    </xf>
    <xf numFmtId="3" fontId="112" fillId="0" borderId="3" xfId="1" applyNumberFormat="1" applyFont="1" applyFill="1" applyBorder="1" applyProtection="1">
      <protection locked="0"/>
    </xf>
    <xf numFmtId="38" fontId="112" fillId="0" borderId="3" xfId="13" applyNumberFormat="1" applyFont="1" applyBorder="1" applyProtection="1">
      <protection locked="0"/>
    </xf>
    <xf numFmtId="0" fontId="112" fillId="0" borderId="3" xfId="5" applyFont="1" applyFill="1" applyBorder="1" applyProtection="1">
      <protection locked="0"/>
    </xf>
    <xf numFmtId="0" fontId="118" fillId="3" borderId="0" xfId="5" applyFont="1" applyFill="1" applyAlignment="1" applyProtection="1">
      <alignment vertical="center" wrapText="1"/>
      <protection locked="0"/>
    </xf>
    <xf numFmtId="0" fontId="112" fillId="0" borderId="3" xfId="13" applyFont="1" applyFill="1" applyBorder="1" applyAlignment="1" applyProtection="1">
      <alignment horizontal="center" vertical="center" wrapText="1"/>
      <protection locked="0"/>
    </xf>
    <xf numFmtId="165" fontId="112" fillId="4" borderId="3" xfId="8" applyNumberFormat="1" applyFont="1" applyFill="1" applyBorder="1" applyAlignment="1" applyProtection="1">
      <alignment horizontal="right" wrapText="1"/>
      <protection locked="0"/>
    </xf>
    <xf numFmtId="164" fontId="112" fillId="0" borderId="3" xfId="1" applyNumberFormat="1" applyFont="1" applyFill="1" applyBorder="1" applyProtection="1">
      <protection locked="0"/>
    </xf>
    <xf numFmtId="0" fontId="117" fillId="0" borderId="3" xfId="13" applyFont="1" applyFill="1" applyBorder="1" applyAlignment="1" applyProtection="1">
      <alignment wrapText="1"/>
      <protection locked="0"/>
    </xf>
    <xf numFmtId="0" fontId="0" fillId="0" borderId="0" xfId="0" quotePrefix="1" applyAlignment="1">
      <alignment horizontal="center"/>
    </xf>
    <xf numFmtId="0" fontId="0" fillId="0" borderId="3" xfId="0" quotePrefix="1" applyBorder="1" applyAlignment="1">
      <alignment horizontal="center"/>
    </xf>
    <xf numFmtId="193" fontId="26" fillId="0" borderId="13" xfId="0" applyNumberFormat="1" applyFont="1" applyBorder="1" applyAlignment="1">
      <alignment horizontal="center" vertical="center"/>
    </xf>
    <xf numFmtId="0" fontId="4" fillId="0" borderId="3" xfId="0" quotePrefix="1" applyFont="1" applyBorder="1"/>
    <xf numFmtId="3" fontId="4" fillId="0" borderId="3" xfId="0" applyNumberFormat="1" applyFont="1" applyBorder="1"/>
    <xf numFmtId="38" fontId="4" fillId="0" borderId="3" xfId="0" quotePrefix="1" applyNumberFormat="1" applyFont="1" applyBorder="1"/>
    <xf numFmtId="3" fontId="4" fillId="0" borderId="3" xfId="0" quotePrefix="1" applyNumberFormat="1" applyFont="1" applyBorder="1"/>
    <xf numFmtId="0" fontId="4" fillId="0" borderId="6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12" fillId="3" borderId="0" xfId="0" applyFont="1" applyFill="1" applyBorder="1" applyAlignment="1" applyProtection="1">
      <alignment horizontal="left"/>
    </xf>
    <xf numFmtId="14" fontId="112" fillId="3" borderId="0" xfId="0" applyNumberFormat="1" applyFont="1" applyFill="1" applyBorder="1" applyAlignment="1" applyProtection="1">
      <alignment horizontal="left"/>
    </xf>
    <xf numFmtId="3" fontId="1" fillId="77" borderId="3" xfId="5" applyNumberFormat="1" applyFont="1" applyFill="1" applyBorder="1" applyProtection="1">
      <protection locked="0"/>
    </xf>
    <xf numFmtId="3" fontId="112" fillId="0" borderId="3" xfId="5" applyNumberFormat="1" applyFont="1" applyFill="1" applyBorder="1" applyProtection="1"/>
    <xf numFmtId="37" fontId="112" fillId="79" borderId="3" xfId="5" applyNumberFormat="1" applyFont="1" applyFill="1" applyBorder="1" applyProtection="1"/>
    <xf numFmtId="3" fontId="112" fillId="79" borderId="3" xfId="5" applyNumberFormat="1" applyFont="1" applyFill="1" applyBorder="1" applyProtection="1"/>
    <xf numFmtId="0" fontId="117" fillId="3" borderId="3" xfId="5" applyFont="1" applyFill="1" applyBorder="1" applyAlignment="1" applyProtection="1">
      <alignment horizontal="right" vertical="center"/>
      <protection locked="0"/>
    </xf>
    <xf numFmtId="164" fontId="112" fillId="78" borderId="3" xfId="1" applyNumberFormat="1" applyFont="1" applyFill="1" applyBorder="1" applyProtection="1"/>
    <xf numFmtId="0" fontId="112" fillId="79" borderId="3" xfId="5" applyFont="1" applyFill="1" applyBorder="1" applyProtection="1"/>
    <xf numFmtId="164" fontId="117" fillId="78" borderId="3" xfId="1" applyNumberFormat="1" applyFont="1" applyFill="1" applyBorder="1" applyAlignment="1" applyProtection="1"/>
    <xf numFmtId="37" fontId="117" fillId="78" borderId="3" xfId="1" applyNumberFormat="1" applyFont="1" applyFill="1" applyBorder="1" applyAlignment="1" applyProtection="1">
      <alignment horizontal="right"/>
    </xf>
    <xf numFmtId="0" fontId="9" fillId="0" borderId="16" xfId="0" applyFont="1" applyFill="1" applyBorder="1" applyAlignment="1">
      <alignment horizontal="right" vertical="center" wrapText="1"/>
    </xf>
    <xf numFmtId="0" fontId="7" fillId="0" borderId="17" xfId="0" applyFont="1" applyFill="1" applyBorder="1" applyAlignment="1">
      <alignment vertical="center" wrapText="1"/>
    </xf>
    <xf numFmtId="169" fontId="29" fillId="37" borderId="0" xfId="20" applyBorder="1"/>
    <xf numFmtId="169" fontId="29" fillId="37" borderId="76" xfId="20" applyBorder="1"/>
    <xf numFmtId="193" fontId="7" fillId="0" borderId="3" xfId="0" applyNumberFormat="1" applyFont="1" applyFill="1" applyBorder="1" applyAlignment="1" applyProtection="1">
      <alignment horizontal="right" vertical="center" wrapText="1"/>
      <protection locked="0"/>
    </xf>
    <xf numFmtId="193" fontId="9" fillId="2" borderId="3" xfId="0" applyNumberFormat="1" applyFont="1" applyFill="1" applyBorder="1" applyAlignment="1" applyProtection="1">
      <alignment vertical="center"/>
      <protection locked="0"/>
    </xf>
    <xf numFmtId="0" fontId="15" fillId="0" borderId="19" xfId="0" applyFont="1" applyFill="1" applyBorder="1" applyAlignment="1">
      <alignment horizontal="center" vertical="center" wrapText="1"/>
    </xf>
    <xf numFmtId="0" fontId="7" fillId="0" borderId="3" xfId="0" applyFont="1" applyFill="1" applyBorder="1" applyAlignment="1">
      <alignment horizontal="left" vertical="center" wrapText="1"/>
    </xf>
    <xf numFmtId="193" fontId="9" fillId="2" borderId="23" xfId="0" applyNumberFormat="1" applyFont="1" applyFill="1" applyBorder="1" applyAlignment="1" applyProtection="1">
      <alignment vertical="center"/>
      <protection locked="0"/>
    </xf>
    <xf numFmtId="0" fontId="7" fillId="0" borderId="0" xfId="0" applyFont="1" applyAlignment="1">
      <alignment wrapText="1"/>
    </xf>
    <xf numFmtId="0" fontId="7" fillId="0" borderId="0" xfId="0" applyFont="1" applyFill="1" applyAlignment="1">
      <alignment wrapText="1"/>
    </xf>
    <xf numFmtId="3" fontId="21" fillId="0" borderId="78" xfId="15" applyNumberFormat="1" applyFont="1" applyFill="1" applyBorder="1" applyAlignment="1" applyProtection="1">
      <alignment horizontal="right"/>
      <protection locked="0"/>
    </xf>
    <xf numFmtId="0" fontId="7" fillId="0" borderId="16" xfId="11" applyFont="1" applyFill="1" applyBorder="1" applyAlignment="1" applyProtection="1">
      <alignment vertical="center"/>
    </xf>
    <xf numFmtId="0" fontId="7" fillId="0" borderId="17" xfId="11" applyFont="1" applyFill="1" applyBorder="1" applyAlignment="1" applyProtection="1">
      <alignment vertical="center"/>
    </xf>
    <xf numFmtId="0" fontId="0" fillId="0" borderId="19" xfId="0" applyBorder="1"/>
    <xf numFmtId="0" fontId="0" fillId="0" borderId="19" xfId="0" applyBorder="1" applyAlignment="1">
      <alignment horizontal="center"/>
    </xf>
    <xf numFmtId="193" fontId="4" fillId="0" borderId="20" xfId="0" applyNumberFormat="1" applyFont="1" applyBorder="1" applyAlignment="1">
      <alignment horizontal="center" vertical="center"/>
    </xf>
    <xf numFmtId="0" fontId="0" fillId="0" borderId="22" xfId="0" applyBorder="1"/>
    <xf numFmtId="167" fontId="6" fillId="36" borderId="24" xfId="0" applyNumberFormat="1" applyFont="1" applyFill="1" applyBorder="1" applyAlignment="1">
      <alignment horizontal="center" vertical="center"/>
    </xf>
    <xf numFmtId="0" fontId="14" fillId="3" borderId="80" xfId="0" applyFont="1" applyFill="1" applyBorder="1" applyAlignment="1">
      <alignment horizontal="left"/>
    </xf>
    <xf numFmtId="0" fontId="14" fillId="3" borderId="81" xfId="0" applyFont="1" applyFill="1" applyBorder="1" applyAlignment="1">
      <alignment horizontal="left"/>
    </xf>
    <xf numFmtId="0" fontId="4" fillId="0" borderId="82" xfId="0" applyFont="1" applyFill="1" applyBorder="1" applyAlignment="1">
      <alignment horizontal="center" vertical="center" wrapText="1"/>
    </xf>
    <xf numFmtId="0" fontId="4" fillId="0" borderId="83" xfId="0" applyFont="1" applyFill="1" applyBorder="1" applyAlignment="1">
      <alignment horizontal="center" vertical="center" wrapText="1"/>
    </xf>
    <xf numFmtId="0" fontId="6" fillId="3" borderId="84" xfId="0" applyFont="1" applyFill="1" applyBorder="1" applyAlignment="1">
      <alignment vertical="center"/>
    </xf>
    <xf numFmtId="0" fontId="4" fillId="3" borderId="85" xfId="0" applyFont="1" applyFill="1" applyBorder="1" applyAlignment="1">
      <alignment vertical="center"/>
    </xf>
    <xf numFmtId="0" fontId="4" fillId="3" borderId="86" xfId="0" applyFont="1" applyFill="1" applyBorder="1" applyAlignment="1">
      <alignment vertical="center"/>
    </xf>
    <xf numFmtId="0" fontId="4" fillId="0" borderId="70" xfId="0" applyFont="1" applyFill="1" applyBorder="1" applyAlignment="1">
      <alignment horizontal="center" vertical="center"/>
    </xf>
    <xf numFmtId="0" fontId="4" fillId="0" borderId="7" xfId="0" applyFont="1" applyFill="1" applyBorder="1" applyAlignment="1">
      <alignment vertical="center"/>
    </xf>
    <xf numFmtId="0" fontId="4" fillId="0" borderId="82" xfId="0" applyFont="1" applyFill="1" applyBorder="1" applyAlignment="1">
      <alignment vertical="center"/>
    </xf>
    <xf numFmtId="0" fontId="6" fillId="0" borderId="82" xfId="0" applyFont="1" applyFill="1" applyBorder="1" applyAlignment="1">
      <alignment vertical="center"/>
    </xf>
    <xf numFmtId="0" fontId="6" fillId="0" borderId="23" xfId="0" applyFont="1" applyFill="1" applyBorder="1" applyAlignment="1">
      <alignment vertical="center"/>
    </xf>
    <xf numFmtId="0" fontId="4" fillId="3" borderId="64" xfId="0" applyFont="1" applyFill="1" applyBorder="1" applyAlignment="1">
      <alignment horizontal="center" vertical="center"/>
    </xf>
    <xf numFmtId="0" fontId="4" fillId="3" borderId="0" xfId="0" applyFont="1" applyFill="1" applyBorder="1" applyAlignment="1">
      <alignment vertical="center"/>
    </xf>
    <xf numFmtId="0" fontId="4" fillId="0" borderId="16" xfId="0" applyFont="1" applyFill="1" applyBorder="1" applyAlignment="1">
      <alignment horizontal="center" vertical="center"/>
    </xf>
    <xf numFmtId="0" fontId="4" fillId="0" borderId="17" xfId="0" applyFont="1" applyFill="1" applyBorder="1" applyAlignment="1">
      <alignment vertical="center"/>
    </xf>
    <xf numFmtId="169" fontId="29" fillId="37" borderId="56" xfId="20" applyBorder="1"/>
    <xf numFmtId="0" fontId="4" fillId="0" borderId="88" xfId="0" applyFont="1" applyFill="1" applyBorder="1" applyAlignment="1">
      <alignment horizontal="center" vertical="center"/>
    </xf>
    <xf numFmtId="0" fontId="4" fillId="0" borderId="89" xfId="0" applyFont="1" applyFill="1" applyBorder="1" applyAlignment="1">
      <alignment vertical="center"/>
    </xf>
    <xf numFmtId="169" fontId="29" fillId="37" borderId="25" xfId="20" applyBorder="1"/>
    <xf numFmtId="169" fontId="29" fillId="37" borderId="69" xfId="20" applyBorder="1"/>
    <xf numFmtId="169" fontId="29" fillId="37" borderId="26" xfId="20" applyBorder="1"/>
    <xf numFmtId="0" fontId="4" fillId="0" borderId="90" xfId="0" applyFont="1" applyFill="1" applyBorder="1" applyAlignment="1">
      <alignment horizontal="center" vertical="center"/>
    </xf>
    <xf numFmtId="0" fontId="4" fillId="0" borderId="77" xfId="0" applyFont="1" applyFill="1" applyBorder="1" applyAlignment="1">
      <alignment vertical="center"/>
    </xf>
    <xf numFmtId="169" fontId="29" fillId="37" borderId="31" xfId="20" applyBorder="1"/>
    <xf numFmtId="0" fontId="120" fillId="0" borderId="0" xfId="0" applyFont="1" applyFill="1" applyBorder="1" applyAlignment="1"/>
    <xf numFmtId="49" fontId="120" fillId="0" borderId="82" xfId="0" applyNumberFormat="1" applyFont="1" applyFill="1" applyBorder="1" applyAlignment="1">
      <alignment horizontal="right" vertical="center"/>
    </xf>
    <xf numFmtId="49" fontId="120" fillId="0" borderId="96" xfId="0" applyNumberFormat="1" applyFont="1" applyFill="1" applyBorder="1" applyAlignment="1">
      <alignment horizontal="right" vertical="center"/>
    </xf>
    <xf numFmtId="0" fontId="120" fillId="0" borderId="0" xfId="0" applyFont="1" applyFill="1" applyBorder="1" applyAlignment="1">
      <alignment horizontal="left"/>
    </xf>
    <xf numFmtId="49" fontId="120" fillId="0" borderId="7" xfId="0" applyNumberFormat="1" applyFont="1" applyFill="1" applyBorder="1" applyAlignment="1">
      <alignment horizontal="right" vertical="center"/>
    </xf>
    <xf numFmtId="49" fontId="120" fillId="0" borderId="102" xfId="0" applyNumberFormat="1" applyFont="1" applyFill="1" applyBorder="1" applyAlignment="1">
      <alignment horizontal="right" vertical="center"/>
    </xf>
    <xf numFmtId="49" fontId="120" fillId="0" borderId="105" xfId="0" applyNumberFormat="1" applyFont="1" applyFill="1" applyBorder="1" applyAlignment="1">
      <alignment horizontal="right" vertical="center"/>
    </xf>
    <xf numFmtId="0" fontId="120" fillId="0" borderId="114" xfId="0" applyFont="1" applyFill="1" applyBorder="1" applyAlignment="1">
      <alignment horizontal="right" vertical="center"/>
    </xf>
    <xf numFmtId="0" fontId="120" fillId="81" borderId="114" xfId="0" applyFont="1" applyFill="1" applyBorder="1" applyAlignment="1">
      <alignment horizontal="left" vertical="center"/>
    </xf>
    <xf numFmtId="0" fontId="120" fillId="0" borderId="96" xfId="0" applyNumberFormat="1" applyFont="1" applyFill="1" applyBorder="1" applyAlignment="1">
      <alignment horizontal="right" vertical="center"/>
    </xf>
    <xf numFmtId="0" fontId="120" fillId="81" borderId="96" xfId="0" applyFont="1" applyFill="1" applyBorder="1" applyAlignment="1">
      <alignment vertical="center" wrapText="1"/>
    </xf>
    <xf numFmtId="0" fontId="120" fillId="81" borderId="96" xfId="0" applyFont="1" applyFill="1" applyBorder="1" applyAlignment="1">
      <alignment horizontal="left" vertical="center" wrapText="1"/>
    </xf>
    <xf numFmtId="49" fontId="120" fillId="0" borderId="120" xfId="0" applyNumberFormat="1" applyFont="1" applyFill="1" applyBorder="1" applyAlignment="1">
      <alignment horizontal="right" vertical="center"/>
    </xf>
    <xf numFmtId="49" fontId="120" fillId="0" borderId="123" xfId="0" applyNumberFormat="1" applyFont="1" applyFill="1" applyBorder="1" applyAlignment="1">
      <alignment horizontal="right" vertical="center"/>
    </xf>
    <xf numFmtId="0" fontId="120" fillId="0" borderId="96" xfId="0" applyNumberFormat="1" applyFont="1" applyFill="1" applyBorder="1" applyAlignment="1">
      <alignment vertical="center" wrapText="1"/>
    </xf>
    <xf numFmtId="0" fontId="120" fillId="0" borderId="96" xfId="0" applyFont="1" applyFill="1" applyBorder="1" applyAlignment="1">
      <alignment horizontal="left" vertical="center" wrapText="1"/>
    </xf>
    <xf numFmtId="0" fontId="120" fillId="0" borderId="96" xfId="12672" applyFont="1" applyFill="1" applyBorder="1" applyAlignment="1">
      <alignment horizontal="left" vertical="center" wrapText="1"/>
    </xf>
    <xf numFmtId="0" fontId="120" fillId="0" borderId="96" xfId="0" applyNumberFormat="1" applyFont="1" applyFill="1" applyBorder="1" applyAlignment="1">
      <alignment horizontal="left" vertical="center" wrapText="1"/>
    </xf>
    <xf numFmtId="0" fontId="122" fillId="0" borderId="96" xfId="0" applyNumberFormat="1" applyFont="1" applyFill="1" applyBorder="1" applyAlignment="1">
      <alignment horizontal="left" vertical="center" wrapText="1"/>
    </xf>
    <xf numFmtId="0" fontId="120" fillId="0" borderId="96" xfId="0" applyNumberFormat="1" applyFont="1" applyFill="1" applyBorder="1" applyAlignment="1">
      <alignment vertical="center"/>
    </xf>
    <xf numFmtId="0" fontId="122" fillId="0" borderId="96" xfId="0" applyNumberFormat="1" applyFont="1" applyFill="1" applyBorder="1" applyAlignment="1">
      <alignment vertical="center" wrapText="1"/>
    </xf>
    <xf numFmtId="49" fontId="120" fillId="0" borderId="19" xfId="0" applyNumberFormat="1" applyFont="1" applyFill="1" applyBorder="1" applyAlignment="1">
      <alignment horizontal="right" vertical="center"/>
    </xf>
    <xf numFmtId="0" fontId="122" fillId="0" borderId="82" xfId="0" applyNumberFormat="1" applyFont="1" applyFill="1" applyBorder="1" applyAlignment="1">
      <alignment vertical="center" wrapText="1"/>
    </xf>
    <xf numFmtId="0" fontId="120" fillId="0" borderId="19" xfId="0" applyFont="1" applyFill="1" applyBorder="1"/>
    <xf numFmtId="0" fontId="120" fillId="0" borderId="19" xfId="0" applyFont="1" applyFill="1" applyBorder="1" applyAlignment="1">
      <alignment horizontal="right"/>
    </xf>
    <xf numFmtId="0" fontId="120" fillId="0" borderId="96" xfId="0" applyNumberFormat="1" applyFont="1" applyFill="1" applyBorder="1" applyAlignment="1">
      <alignment horizontal="right" vertical="center" wrapText="1"/>
    </xf>
    <xf numFmtId="49" fontId="120" fillId="0" borderId="22" xfId="0" applyNumberFormat="1" applyFont="1" applyFill="1" applyBorder="1" applyAlignment="1">
      <alignment horizontal="right" vertical="center"/>
    </xf>
    <xf numFmtId="0" fontId="120" fillId="0" borderId="96" xfId="0" applyFont="1" applyFill="1" applyBorder="1" applyAlignment="1">
      <alignment vertical="center" wrapText="1"/>
    </xf>
    <xf numFmtId="0" fontId="120" fillId="0" borderId="114" xfId="0" applyFont="1" applyFill="1" applyBorder="1" applyAlignment="1">
      <alignment vertical="center" wrapText="1"/>
    </xf>
    <xf numFmtId="0" fontId="120" fillId="0" borderId="114" xfId="0" applyFont="1" applyFill="1" applyBorder="1" applyAlignment="1">
      <alignment horizontal="left" vertical="center" wrapText="1"/>
    </xf>
    <xf numFmtId="0" fontId="120" fillId="0" borderId="120" xfId="0" applyNumberFormat="1" applyFont="1" applyFill="1" applyBorder="1" applyAlignment="1">
      <alignment horizontal="left" vertical="center" wrapText="1"/>
    </xf>
    <xf numFmtId="49" fontId="120" fillId="0" borderId="0" xfId="0" applyNumberFormat="1" applyFont="1" applyFill="1" applyBorder="1" applyAlignment="1">
      <alignment horizontal="right" vertical="center"/>
    </xf>
    <xf numFmtId="0" fontId="120" fillId="0" borderId="0" xfId="0" applyFont="1" applyFill="1" applyBorder="1" applyAlignment="1">
      <alignment vertical="center" wrapText="1"/>
    </xf>
    <xf numFmtId="0" fontId="120" fillId="0" borderId="0" xfId="0" applyFont="1" applyFill="1" applyBorder="1" applyAlignment="1">
      <alignment horizontal="left" vertical="center" wrapText="1"/>
    </xf>
    <xf numFmtId="10" fontId="4" fillId="0" borderId="3" xfId="20961" applyNumberFormat="1" applyFont="1" applyFill="1" applyBorder="1" applyAlignment="1" applyProtection="1">
      <alignment horizontal="right" vertical="center" wrapText="1"/>
      <protection locked="0"/>
    </xf>
    <xf numFmtId="10" fontId="4" fillId="0" borderId="3" xfId="20961" applyNumberFormat="1" applyFont="1" applyBorder="1" applyAlignment="1" applyProtection="1">
      <alignment vertical="center" wrapText="1"/>
      <protection locked="0"/>
    </xf>
    <xf numFmtId="10" fontId="4" fillId="0" borderId="20" xfId="20961" applyNumberFormat="1" applyFont="1" applyBorder="1" applyAlignment="1" applyProtection="1">
      <alignment vertical="center" wrapText="1"/>
      <protection locked="0"/>
    </xf>
    <xf numFmtId="10" fontId="29" fillId="37" borderId="0" xfId="20961" applyNumberFormat="1" applyFont="1" applyFill="1" applyBorder="1"/>
    <xf numFmtId="10" fontId="29" fillId="37" borderId="76" xfId="20961" applyNumberFormat="1" applyFont="1" applyFill="1" applyBorder="1"/>
    <xf numFmtId="10" fontId="9" fillId="2" borderId="3" xfId="20961" applyNumberFormat="1" applyFont="1" applyFill="1" applyBorder="1" applyAlignment="1" applyProtection="1">
      <alignment vertical="center"/>
      <protection locked="0"/>
    </xf>
    <xf numFmtId="10" fontId="18" fillId="2" borderId="3" xfId="20961" applyNumberFormat="1" applyFont="1" applyFill="1" applyBorder="1" applyAlignment="1" applyProtection="1">
      <alignment vertical="center"/>
      <protection locked="0"/>
    </xf>
    <xf numFmtId="10" fontId="18" fillId="2" borderId="20" xfId="20961" applyNumberFormat="1" applyFont="1" applyFill="1" applyBorder="1" applyAlignment="1" applyProtection="1">
      <alignment vertical="center"/>
      <protection locked="0"/>
    </xf>
    <xf numFmtId="10" fontId="9" fillId="2" borderId="20" xfId="20961" applyNumberFormat="1" applyFont="1" applyFill="1" applyBorder="1" applyAlignment="1" applyProtection="1">
      <alignment vertical="center"/>
      <protection locked="0"/>
    </xf>
    <xf numFmtId="10" fontId="9" fillId="2" borderId="23" xfId="20961" applyNumberFormat="1" applyFont="1" applyFill="1" applyBorder="1" applyAlignment="1" applyProtection="1">
      <alignment vertical="center"/>
      <protection locked="0"/>
    </xf>
    <xf numFmtId="0" fontId="4" fillId="0" borderId="0" xfId="0" applyFont="1" applyAlignment="1">
      <alignment wrapText="1"/>
    </xf>
    <xf numFmtId="3" fontId="112" fillId="0" borderId="82" xfId="8" applyNumberFormat="1" applyFont="1" applyFill="1" applyBorder="1" applyAlignment="1" applyProtection="1">
      <alignment horizontal="right" wrapText="1"/>
      <protection locked="0"/>
    </xf>
    <xf numFmtId="164" fontId="112" fillId="82" borderId="82" xfId="1" applyNumberFormat="1" applyFont="1" applyFill="1" applyBorder="1" applyProtection="1"/>
    <xf numFmtId="0" fontId="117" fillId="77" borderId="82" xfId="16" applyFont="1" applyFill="1" applyBorder="1" applyAlignment="1" applyProtection="1">
      <protection locked="0"/>
    </xf>
    <xf numFmtId="3" fontId="117" fillId="82" borderId="82" xfId="16" applyNumberFormat="1" applyFont="1" applyFill="1" applyBorder="1" applyAlignment="1" applyProtection="1"/>
    <xf numFmtId="3" fontId="117" fillId="82" borderId="82" xfId="16" applyNumberFormat="1" applyFont="1" applyFill="1" applyBorder="1" applyAlignment="1" applyProtection="1">
      <protection locked="0"/>
    </xf>
    <xf numFmtId="164" fontId="117" fillId="82" borderId="82" xfId="1" applyNumberFormat="1" applyFont="1" applyFill="1" applyBorder="1" applyAlignment="1" applyProtection="1"/>
    <xf numFmtId="3" fontId="24" fillId="36" borderId="82" xfId="0" applyNumberFormat="1" applyFont="1" applyFill="1" applyBorder="1" applyAlignment="1">
      <alignment vertical="center" wrapText="1"/>
    </xf>
    <xf numFmtId="3" fontId="24" fillId="36" borderId="83" xfId="0" applyNumberFormat="1" applyFont="1" applyFill="1" applyBorder="1" applyAlignment="1">
      <alignment vertical="center" wrapText="1"/>
    </xf>
    <xf numFmtId="9" fontId="4" fillId="0" borderId="83" xfId="20961" applyFont="1" applyBorder="1"/>
    <xf numFmtId="9" fontId="4" fillId="36" borderId="24" xfId="20961" applyFont="1" applyFill="1" applyBorder="1"/>
    <xf numFmtId="0" fontId="4" fillId="0" borderId="0" xfId="0" applyFont="1" applyFill="1" applyAlignment="1">
      <alignment horizontal="left" vertical="center"/>
    </xf>
    <xf numFmtId="37" fontId="7" fillId="0" borderId="24" xfId="1" applyNumberFormat="1" applyFont="1" applyFill="1" applyBorder="1" applyAlignment="1" applyProtection="1">
      <alignment horizontal="left" vertical="center"/>
    </xf>
    <xf numFmtId="9" fontId="123" fillId="0" borderId="23" xfId="20961" applyFont="1" applyFill="1" applyBorder="1" applyAlignment="1" applyProtection="1">
      <alignment horizontal="left" vertical="center"/>
    </xf>
    <xf numFmtId="0" fontId="123" fillId="0" borderId="23" xfId="9" applyFont="1" applyFill="1" applyBorder="1" applyAlignment="1" applyProtection="1">
      <alignment horizontal="left" vertical="center" wrapText="1"/>
      <protection locked="0"/>
    </xf>
    <xf numFmtId="49" fontId="124" fillId="0" borderId="22" xfId="5" applyNumberFormat="1" applyFont="1" applyFill="1" applyBorder="1" applyAlignment="1" applyProtection="1">
      <alignment horizontal="left" vertical="center"/>
      <protection locked="0"/>
    </xf>
    <xf numFmtId="0" fontId="6" fillId="0" borderId="83" xfId="0" applyFont="1" applyFill="1" applyBorder="1" applyAlignment="1">
      <alignment horizontal="left" vertical="center" wrapText="1"/>
    </xf>
    <xf numFmtId="9" fontId="125" fillId="0" borderId="82" xfId="20961" applyFont="1" applyFill="1" applyBorder="1" applyAlignment="1">
      <alignment horizontal="left" vertical="center" wrapText="1"/>
    </xf>
    <xf numFmtId="0" fontId="125" fillId="0" borderId="82"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4" fillId="0" borderId="0" xfId="0" applyFont="1" applyFill="1" applyAlignment="1">
      <alignment horizontal="center" vertical="center"/>
    </xf>
    <xf numFmtId="0" fontId="6" fillId="36" borderId="83" xfId="0" applyFont="1" applyFill="1" applyBorder="1" applyAlignment="1">
      <alignment horizontal="center" vertical="center" wrapText="1"/>
    </xf>
    <xf numFmtId="0" fontId="6" fillId="36" borderId="82" xfId="0" applyFont="1" applyFill="1" applyBorder="1" applyAlignment="1">
      <alignment horizontal="center" vertical="center" wrapText="1"/>
    </xf>
    <xf numFmtId="0" fontId="125" fillId="0" borderId="83" xfId="0" applyFont="1" applyFill="1" applyBorder="1" applyAlignment="1">
      <alignment horizontal="left" vertical="center" wrapText="1"/>
    </xf>
    <xf numFmtId="49" fontId="125" fillId="0" borderId="19" xfId="0" applyNumberFormat="1" applyFont="1" applyFill="1" applyBorder="1" applyAlignment="1">
      <alignment horizontal="right" vertical="center" wrapText="1"/>
    </xf>
    <xf numFmtId="0" fontId="6" fillId="36" borderId="83" xfId="0" applyFont="1" applyFill="1" applyBorder="1" applyAlignment="1">
      <alignment horizontal="left" vertical="center" wrapText="1"/>
    </xf>
    <xf numFmtId="9" fontId="6" fillId="36" borderId="82" xfId="20961" applyFont="1" applyFill="1" applyBorder="1" applyAlignment="1">
      <alignment horizontal="left" vertical="center" wrapText="1"/>
    </xf>
    <xf numFmtId="0" fontId="6" fillId="36" borderId="82" xfId="0" applyFont="1" applyFill="1" applyBorder="1" applyAlignment="1">
      <alignment horizontal="left" vertical="center" wrapText="1"/>
    </xf>
    <xf numFmtId="0" fontId="6" fillId="36" borderId="19" xfId="0" applyFont="1" applyFill="1" applyBorder="1" applyAlignment="1">
      <alignment horizontal="left" vertical="center" wrapText="1"/>
    </xf>
    <xf numFmtId="0" fontId="125" fillId="0" borderId="0" xfId="0" applyFont="1" applyFill="1" applyAlignment="1">
      <alignment horizontal="left" vertical="center"/>
    </xf>
    <xf numFmtId="0" fontId="125" fillId="0" borderId="19" xfId="0" applyFont="1" applyFill="1" applyBorder="1" applyAlignment="1">
      <alignment horizontal="right" vertical="center" wrapText="1"/>
    </xf>
    <xf numFmtId="0" fontId="4" fillId="0" borderId="83" xfId="0" applyFont="1" applyFill="1" applyBorder="1" applyAlignment="1">
      <alignment horizontal="left" vertical="center" wrapText="1"/>
    </xf>
    <xf numFmtId="0" fontId="4" fillId="0" borderId="82" xfId="0" applyFont="1" applyFill="1" applyBorder="1" applyAlignment="1">
      <alignment horizontal="left" vertical="center" wrapText="1"/>
    </xf>
    <xf numFmtId="0" fontId="4" fillId="0" borderId="19" xfId="0" applyFont="1" applyFill="1" applyBorder="1" applyAlignment="1">
      <alignment horizontal="right" vertical="center" wrapText="1"/>
    </xf>
    <xf numFmtId="0" fontId="6" fillId="36" borderId="18" xfId="0" applyFont="1" applyFill="1" applyBorder="1" applyAlignment="1">
      <alignment horizontal="center" vertical="center" wrapText="1"/>
    </xf>
    <xf numFmtId="0" fontId="6" fillId="36" borderId="17" xfId="0" applyFont="1" applyFill="1" applyBorder="1" applyAlignment="1">
      <alignment horizontal="center" vertical="center" wrapText="1"/>
    </xf>
    <xf numFmtId="0" fontId="6" fillId="0" borderId="0" xfId="20963" applyFont="1" applyFill="1" applyAlignment="1" applyProtection="1">
      <alignment horizontal="left" vertical="center"/>
      <protection locked="0"/>
    </xf>
    <xf numFmtId="0" fontId="117" fillId="77" borderId="0" xfId="13" applyFont="1" applyFill="1" applyBorder="1" applyAlignment="1" applyProtection="1">
      <alignment horizontal="left" vertical="center"/>
      <protection locked="0"/>
    </xf>
    <xf numFmtId="0" fontId="112" fillId="77" borderId="0" xfId="0" applyFont="1" applyFill="1" applyBorder="1" applyAlignment="1" applyProtection="1">
      <alignment horizontal="left"/>
    </xf>
    <xf numFmtId="0" fontId="112" fillId="77" borderId="0" xfId="5" applyFont="1" applyFill="1" applyBorder="1" applyAlignment="1" applyProtection="1">
      <alignment horizontal="left"/>
      <protection locked="0"/>
    </xf>
    <xf numFmtId="0" fontId="112" fillId="77" borderId="0" xfId="5" applyFont="1" applyFill="1" applyProtection="1">
      <protection locked="0"/>
    </xf>
    <xf numFmtId="3" fontId="112" fillId="77" borderId="0" xfId="1" applyNumberFormat="1" applyFont="1" applyFill="1" applyProtection="1">
      <protection locked="0"/>
    </xf>
    <xf numFmtId="14" fontId="112" fillId="77" borderId="0" xfId="0" applyNumberFormat="1" applyFont="1" applyFill="1" applyBorder="1" applyAlignment="1" applyProtection="1">
      <alignment horizontal="left"/>
    </xf>
    <xf numFmtId="14" fontId="112" fillId="77" borderId="0" xfId="8" applyNumberFormat="1" applyFont="1" applyFill="1" applyBorder="1" applyAlignment="1" applyProtection="1">
      <alignment horizontal="left"/>
      <protection locked="0"/>
    </xf>
    <xf numFmtId="0" fontId="112" fillId="77" borderId="0" xfId="13" applyFont="1" applyFill="1" applyAlignment="1" applyProtection="1">
      <alignment horizontal="left" vertical="center"/>
      <protection locked="0"/>
    </xf>
    <xf numFmtId="0" fontId="117" fillId="77" borderId="0" xfId="9" applyFont="1" applyFill="1" applyAlignment="1" applyProtection="1">
      <alignment horizontal="left"/>
      <protection locked="0"/>
    </xf>
    <xf numFmtId="0" fontId="117" fillId="77" borderId="0" xfId="9" applyFont="1" applyFill="1" applyAlignment="1" applyProtection="1">
      <alignment horizontal="left" indent="2"/>
      <protection locked="0"/>
    </xf>
    <xf numFmtId="194" fontId="112" fillId="77" borderId="0" xfId="5" applyNumberFormat="1" applyFont="1" applyFill="1" applyProtection="1">
      <protection locked="0"/>
    </xf>
    <xf numFmtId="0" fontId="112" fillId="77" borderId="0" xfId="5" applyFont="1" applyFill="1" applyAlignment="1" applyProtection="1">
      <alignment horizontal="left" vertical="center"/>
      <protection locked="0"/>
    </xf>
    <xf numFmtId="0" fontId="112" fillId="77" borderId="82" xfId="5" applyFont="1" applyFill="1" applyBorder="1" applyAlignment="1" applyProtection="1">
      <alignment horizontal="left" vertical="center"/>
      <protection locked="0"/>
    </xf>
    <xf numFmtId="0" fontId="117" fillId="77" borderId="82" xfId="8" applyFont="1" applyFill="1" applyBorder="1" applyAlignment="1" applyProtection="1">
      <alignment horizontal="center" vertical="center"/>
      <protection locked="0"/>
    </xf>
    <xf numFmtId="0" fontId="112" fillId="77" borderId="82" xfId="13" applyFont="1" applyFill="1" applyBorder="1" applyAlignment="1" applyProtection="1">
      <alignment horizontal="center" vertical="center" wrapText="1"/>
      <protection locked="0"/>
    </xf>
    <xf numFmtId="0" fontId="112" fillId="77" borderId="82" xfId="5" applyFont="1" applyFill="1" applyBorder="1" applyAlignment="1" applyProtection="1">
      <alignment horizontal="right" vertical="center"/>
      <protection locked="0"/>
    </xf>
    <xf numFmtId="0" fontId="117" fillId="77" borderId="82" xfId="8" applyFont="1" applyFill="1" applyBorder="1" applyAlignment="1" applyProtection="1">
      <alignment horizontal="left" vertical="center"/>
      <protection locked="0"/>
    </xf>
    <xf numFmtId="3" fontId="117" fillId="82" borderId="82" xfId="5" applyNumberFormat="1" applyFont="1" applyFill="1" applyBorder="1" applyProtection="1"/>
    <xf numFmtId="14" fontId="112" fillId="77" borderId="82" xfId="8" quotePrefix="1" applyNumberFormat="1" applyFont="1" applyFill="1" applyBorder="1" applyAlignment="1" applyProtection="1">
      <alignment horizontal="left" indent="3"/>
      <protection locked="0"/>
    </xf>
    <xf numFmtId="3" fontId="112" fillId="82" borderId="82" xfId="5" applyNumberFormat="1" applyFont="1" applyFill="1" applyBorder="1" applyProtection="1"/>
    <xf numFmtId="0" fontId="1" fillId="77" borderId="82" xfId="5" applyFont="1" applyFill="1" applyBorder="1" applyAlignment="1" applyProtection="1">
      <alignment horizontal="right" vertical="center"/>
      <protection locked="0"/>
    </xf>
    <xf numFmtId="0" fontId="3" fillId="77" borderId="82" xfId="8" applyFont="1" applyFill="1" applyBorder="1" applyAlignment="1" applyProtection="1">
      <alignment horizontal="left" vertical="center" wrapText="1"/>
      <protection locked="0"/>
    </xf>
    <xf numFmtId="3" fontId="1" fillId="77" borderId="82" xfId="5" applyNumberFormat="1" applyFont="1" applyFill="1" applyBorder="1" applyProtection="1">
      <protection locked="0"/>
    </xf>
    <xf numFmtId="3" fontId="1" fillId="77" borderId="0" xfId="1" applyNumberFormat="1" applyFont="1" applyFill="1" applyProtection="1">
      <protection locked="0"/>
    </xf>
    <xf numFmtId="3" fontId="1" fillId="77" borderId="0" xfId="5" applyNumberFormat="1" applyFont="1" applyFill="1" applyProtection="1">
      <protection locked="0"/>
    </xf>
    <xf numFmtId="0" fontId="1" fillId="77" borderId="0" xfId="5" applyFont="1" applyFill="1" applyProtection="1">
      <protection locked="0"/>
    </xf>
    <xf numFmtId="14" fontId="117" fillId="77" borderId="82" xfId="8" quotePrefix="1" applyNumberFormat="1" applyFont="1" applyFill="1" applyBorder="1" applyAlignment="1" applyProtection="1">
      <alignment horizontal="left" wrapText="1"/>
      <protection locked="0"/>
    </xf>
    <xf numFmtId="195" fontId="112" fillId="77" borderId="0" xfId="5" applyNumberFormat="1" applyFont="1" applyFill="1" applyProtection="1">
      <protection locked="0"/>
    </xf>
    <xf numFmtId="196" fontId="112" fillId="77" borderId="0" xfId="5" applyNumberFormat="1" applyFont="1" applyFill="1" applyProtection="1">
      <protection locked="0"/>
    </xf>
    <xf numFmtId="0" fontId="112" fillId="77" borderId="0" xfId="8" applyFont="1" applyFill="1" applyBorder="1" applyAlignment="1" applyProtection="1">
      <alignment horizontal="left" vertical="center"/>
      <protection locked="0"/>
    </xf>
    <xf numFmtId="197" fontId="112" fillId="77" borderId="0" xfId="8" applyNumberFormat="1" applyFont="1" applyFill="1" applyBorder="1" applyAlignment="1" applyProtection="1">
      <alignment horizontal="left"/>
      <protection locked="0"/>
    </xf>
    <xf numFmtId="3" fontId="112" fillId="77" borderId="0" xfId="1" applyNumberFormat="1" applyFont="1" applyFill="1" applyBorder="1" applyProtection="1">
      <protection locked="0"/>
    </xf>
    <xf numFmtId="0" fontId="112" fillId="77" borderId="0" xfId="5" applyFont="1" applyFill="1" applyBorder="1" applyProtection="1">
      <protection locked="0"/>
    </xf>
    <xf numFmtId="198" fontId="112" fillId="77" borderId="0" xfId="5" applyNumberFormat="1" applyFont="1" applyFill="1" applyProtection="1">
      <protection locked="0"/>
    </xf>
    <xf numFmtId="0" fontId="117" fillId="77" borderId="0" xfId="15" applyFont="1" applyFill="1" applyAlignment="1" applyProtection="1">
      <alignment horizontal="left" vertical="center"/>
      <protection locked="0"/>
    </xf>
    <xf numFmtId="0" fontId="117" fillId="77" borderId="0" xfId="8" applyFont="1" applyFill="1" applyAlignment="1" applyProtection="1">
      <alignment horizontal="left" vertical="center"/>
      <protection locked="0"/>
    </xf>
    <xf numFmtId="0" fontId="117" fillId="77" borderId="0" xfId="9" applyFont="1" applyFill="1" applyAlignment="1" applyProtection="1">
      <protection locked="0"/>
    </xf>
    <xf numFmtId="0" fontId="112" fillId="77" borderId="0" xfId="13" applyFont="1" applyFill="1" applyProtection="1">
      <protection locked="0"/>
    </xf>
    <xf numFmtId="0" fontId="118" fillId="77" borderId="0" xfId="5" applyFont="1" applyFill="1" applyAlignment="1" applyProtection="1">
      <alignment vertical="center"/>
      <protection locked="0"/>
    </xf>
    <xf numFmtId="0" fontId="118" fillId="77" borderId="0" xfId="13" applyFont="1" applyFill="1" applyAlignment="1" applyProtection="1">
      <alignment vertical="center"/>
      <protection locked="0"/>
    </xf>
    <xf numFmtId="0" fontId="112" fillId="77" borderId="82" xfId="5" applyFont="1" applyFill="1" applyBorder="1" applyProtection="1">
      <protection locked="0"/>
    </xf>
    <xf numFmtId="3" fontId="112" fillId="77" borderId="82" xfId="1" applyNumberFormat="1" applyFont="1" applyFill="1" applyBorder="1" applyAlignment="1" applyProtection="1">
      <alignment horizontal="center" vertical="center" wrapText="1"/>
      <protection locked="0"/>
    </xf>
    <xf numFmtId="9" fontId="112" fillId="77" borderId="82" xfId="15" applyNumberFormat="1" applyFont="1" applyFill="1" applyBorder="1" applyAlignment="1" applyProtection="1">
      <alignment horizontal="center" vertical="center"/>
      <protection locked="0"/>
    </xf>
    <xf numFmtId="49" fontId="112" fillId="77" borderId="82" xfId="5" applyNumberFormat="1" applyFont="1" applyFill="1" applyBorder="1" applyAlignment="1" applyProtection="1">
      <alignment horizontal="right" vertical="center"/>
      <protection locked="0"/>
    </xf>
    <xf numFmtId="0" fontId="112" fillId="77" borderId="82" xfId="13" applyFont="1" applyFill="1" applyBorder="1" applyAlignment="1" applyProtection="1">
      <alignment horizontal="left" vertical="center" wrapText="1"/>
      <protection locked="0"/>
    </xf>
    <xf numFmtId="38" fontId="112" fillId="77" borderId="82" xfId="5" applyNumberFormat="1" applyFont="1" applyFill="1" applyBorder="1" applyProtection="1">
      <protection locked="0"/>
    </xf>
    <xf numFmtId="3" fontId="112" fillId="82" borderId="82" xfId="1" applyNumberFormat="1" applyFont="1" applyFill="1" applyBorder="1" applyProtection="1"/>
    <xf numFmtId="3" fontId="112" fillId="77" borderId="82" xfId="5" applyNumberFormat="1" applyFont="1" applyFill="1" applyBorder="1" applyProtection="1">
      <protection locked="0"/>
    </xf>
    <xf numFmtId="3" fontId="112" fillId="77" borderId="82" xfId="8" applyNumberFormat="1" applyFont="1" applyFill="1" applyBorder="1" applyAlignment="1" applyProtection="1">
      <alignment horizontal="right" wrapText="1"/>
      <protection locked="0"/>
    </xf>
    <xf numFmtId="3" fontId="116" fillId="77" borderId="82" xfId="5" applyNumberFormat="1" applyFont="1" applyFill="1" applyBorder="1" applyProtection="1">
      <protection locked="0"/>
    </xf>
    <xf numFmtId="49" fontId="112" fillId="0" borderId="82" xfId="5" applyNumberFormat="1" applyFont="1" applyFill="1" applyBorder="1" applyAlignment="1" applyProtection="1">
      <alignment horizontal="right" vertical="center"/>
      <protection locked="0"/>
    </xf>
    <xf numFmtId="0" fontId="112" fillId="0" borderId="82" xfId="13" applyFont="1" applyFill="1" applyBorder="1" applyAlignment="1" applyProtection="1">
      <alignment horizontal="left" vertical="center" wrapText="1"/>
      <protection locked="0"/>
    </xf>
    <xf numFmtId="3" fontId="112" fillId="0" borderId="82" xfId="5" applyNumberFormat="1" applyFont="1" applyFill="1" applyBorder="1" applyProtection="1">
      <protection locked="0"/>
    </xf>
    <xf numFmtId="3" fontId="112" fillId="0" borderId="82" xfId="5" applyNumberFormat="1" applyFont="1" applyFill="1" applyBorder="1" applyProtection="1"/>
    <xf numFmtId="0" fontId="112" fillId="77" borderId="82" xfId="13" applyFont="1" applyFill="1" applyBorder="1" applyAlignment="1" applyProtection="1">
      <alignment horizontal="left" vertical="center" wrapText="1" indent="1"/>
      <protection locked="0"/>
    </xf>
    <xf numFmtId="164" fontId="112" fillId="77" borderId="82" xfId="8" applyNumberFormat="1" applyFont="1" applyFill="1" applyBorder="1" applyAlignment="1" applyProtection="1">
      <alignment horizontal="right" wrapText="1"/>
      <protection locked="0"/>
    </xf>
    <xf numFmtId="0" fontId="112" fillId="0" borderId="82" xfId="13" applyFont="1" applyFill="1" applyBorder="1" applyAlignment="1" applyProtection="1">
      <alignment horizontal="left" vertical="center" wrapText="1" indent="1"/>
      <protection locked="0"/>
    </xf>
    <xf numFmtId="164" fontId="112" fillId="77" borderId="82" xfId="5" applyNumberFormat="1" applyFont="1" applyFill="1" applyBorder="1" applyProtection="1">
      <protection locked="0"/>
    </xf>
    <xf numFmtId="37" fontId="112" fillId="83" borderId="82" xfId="5" applyNumberFormat="1" applyFont="1" applyFill="1" applyBorder="1" applyProtection="1">
      <protection locked="0"/>
    </xf>
    <xf numFmtId="0" fontId="112" fillId="77" borderId="82" xfId="9" applyFont="1" applyFill="1" applyBorder="1" applyAlignment="1" applyProtection="1">
      <alignment horizontal="left" vertical="center"/>
      <protection locked="0"/>
    </xf>
    <xf numFmtId="0" fontId="112" fillId="77" borderId="0" xfId="5" applyFont="1" applyFill="1" applyAlignment="1" applyProtection="1">
      <alignment wrapText="1"/>
      <protection locked="0"/>
    </xf>
    <xf numFmtId="0" fontId="112" fillId="77" borderId="0" xfId="5" applyFont="1" applyFill="1" applyAlignment="1" applyProtection="1">
      <protection locked="0"/>
    </xf>
    <xf numFmtId="0" fontId="118" fillId="77" borderId="0" xfId="13" applyFont="1" applyFill="1" applyBorder="1" applyAlignment="1" applyProtection="1">
      <alignment horizontal="left" vertical="center"/>
      <protection locked="0"/>
    </xf>
    <xf numFmtId="0" fontId="118" fillId="77" borderId="0" xfId="5" applyFont="1" applyFill="1" applyBorder="1" applyAlignment="1" applyProtection="1">
      <alignment horizontal="left" vertical="center" wrapText="1"/>
      <protection locked="0"/>
    </xf>
    <xf numFmtId="0" fontId="118" fillId="77" borderId="82" xfId="5" applyFont="1" applyFill="1" applyBorder="1" applyAlignment="1" applyProtection="1">
      <alignment vertical="center" wrapText="1"/>
      <protection locked="0"/>
    </xf>
    <xf numFmtId="3" fontId="112" fillId="77" borderId="82" xfId="1" applyNumberFormat="1" applyFont="1" applyFill="1" applyBorder="1" applyProtection="1">
      <protection locked="0"/>
    </xf>
    <xf numFmtId="165" fontId="112" fillId="77" borderId="82" xfId="8" applyNumberFormat="1" applyFont="1" applyFill="1" applyBorder="1" applyAlignment="1" applyProtection="1">
      <alignment horizontal="right" wrapText="1"/>
      <protection locked="0"/>
    </xf>
    <xf numFmtId="2" fontId="112" fillId="77" borderId="82" xfId="5" applyNumberFormat="1" applyFont="1" applyFill="1" applyBorder="1" applyAlignment="1" applyProtection="1">
      <alignment horizontal="right" vertical="center"/>
      <protection locked="0"/>
    </xf>
    <xf numFmtId="0" fontId="118" fillId="77" borderId="82" xfId="13" applyFont="1" applyFill="1" applyBorder="1" applyAlignment="1" applyProtection="1">
      <alignment vertical="center" wrapText="1"/>
      <protection locked="0"/>
    </xf>
    <xf numFmtId="3" fontId="112" fillId="83" borderId="82" xfId="5" applyNumberFormat="1" applyFont="1" applyFill="1" applyBorder="1" applyProtection="1">
      <protection locked="0"/>
    </xf>
    <xf numFmtId="3" fontId="112" fillId="0" borderId="82" xfId="13" applyNumberFormat="1" applyFont="1" applyBorder="1" applyProtection="1">
      <protection locked="0"/>
    </xf>
    <xf numFmtId="4" fontId="112" fillId="0" borderId="82" xfId="13" applyNumberFormat="1" applyFont="1" applyBorder="1" applyProtection="1">
      <protection locked="0"/>
    </xf>
    <xf numFmtId="3" fontId="112" fillId="0" borderId="82" xfId="1" applyNumberFormat="1" applyFont="1" applyFill="1" applyBorder="1" applyProtection="1">
      <protection locked="0"/>
    </xf>
    <xf numFmtId="38" fontId="112" fillId="0" borderId="82" xfId="13" applyNumberFormat="1" applyFont="1" applyBorder="1" applyProtection="1">
      <protection locked="0"/>
    </xf>
    <xf numFmtId="0" fontId="112" fillId="0" borderId="82" xfId="5" applyFont="1" applyFill="1" applyBorder="1" applyProtection="1">
      <protection locked="0"/>
    </xf>
    <xf numFmtId="0" fontId="118" fillId="77" borderId="0" xfId="5" applyFont="1" applyFill="1" applyAlignment="1" applyProtection="1">
      <alignment vertical="center" wrapText="1"/>
      <protection locked="0"/>
    </xf>
    <xf numFmtId="0" fontId="112" fillId="0" borderId="82" xfId="13" applyFont="1" applyFill="1" applyBorder="1" applyAlignment="1" applyProtection="1">
      <alignment horizontal="center" vertical="center" wrapText="1"/>
      <protection locked="0"/>
    </xf>
    <xf numFmtId="0" fontId="117" fillId="77" borderId="82" xfId="5" applyFont="1" applyFill="1" applyBorder="1" applyAlignment="1" applyProtection="1">
      <alignment horizontal="right" vertical="center"/>
      <protection locked="0"/>
    </xf>
    <xf numFmtId="0" fontId="117" fillId="77" borderId="82" xfId="13" applyFont="1" applyFill="1" applyBorder="1" applyAlignment="1" applyProtection="1">
      <alignment wrapText="1"/>
      <protection locked="0"/>
    </xf>
    <xf numFmtId="0" fontId="112" fillId="84" borderId="82" xfId="5" applyFont="1" applyFill="1" applyBorder="1" applyProtection="1"/>
    <xf numFmtId="165" fontId="112" fillId="85" borderId="82" xfId="8" applyNumberFormat="1" applyFont="1" applyFill="1" applyBorder="1" applyAlignment="1" applyProtection="1">
      <alignment horizontal="right" wrapText="1"/>
      <protection locked="0"/>
    </xf>
    <xf numFmtId="164" fontId="112" fillId="0" borderId="82" xfId="1" applyNumberFormat="1" applyFont="1" applyFill="1" applyBorder="1" applyProtection="1">
      <protection locked="0"/>
    </xf>
    <xf numFmtId="0" fontId="117" fillId="0" borderId="82" xfId="13" applyFont="1" applyFill="1" applyBorder="1" applyAlignment="1" applyProtection="1">
      <alignment wrapText="1"/>
      <protection locked="0"/>
    </xf>
    <xf numFmtId="37" fontId="117" fillId="82" borderId="82" xfId="1" applyNumberFormat="1" applyFont="1" applyFill="1" applyBorder="1" applyAlignment="1" applyProtection="1">
      <alignment horizontal="right"/>
    </xf>
    <xf numFmtId="0" fontId="112" fillId="3" borderId="0" xfId="5" applyFont="1" applyFill="1" applyBorder="1" applyAlignment="1" applyProtection="1">
      <alignment horizontal="left" vertical="center"/>
      <protection locked="0"/>
    </xf>
    <xf numFmtId="0" fontId="112" fillId="3" borderId="0" xfId="5" applyFont="1" applyFill="1" applyBorder="1" applyAlignment="1" applyProtection="1">
      <protection locked="0"/>
    </xf>
    <xf numFmtId="0" fontId="112" fillId="3" borderId="0" xfId="15" applyFont="1" applyFill="1" applyBorder="1" applyAlignment="1" applyProtection="1">
      <alignment horizontal="left" vertical="center"/>
      <protection locked="0"/>
    </xf>
    <xf numFmtId="0" fontId="117" fillId="3" borderId="0" xfId="15" applyFont="1" applyFill="1" applyBorder="1" applyAlignment="1" applyProtection="1">
      <alignment horizontal="center" vertical="center"/>
      <protection locked="0"/>
    </xf>
    <xf numFmtId="0" fontId="0" fillId="3" borderId="0" xfId="15" applyFont="1" applyFill="1" applyBorder="1" applyAlignment="1" applyProtection="1">
      <alignment horizontal="center" vertical="center" wrapText="1"/>
      <protection locked="0"/>
    </xf>
    <xf numFmtId="0" fontId="112" fillId="3" borderId="0" xfId="15" applyFont="1" applyFill="1" applyBorder="1" applyAlignment="1" applyProtection="1">
      <alignment horizontal="center" vertical="center" wrapText="1"/>
      <protection locked="0"/>
    </xf>
    <xf numFmtId="0" fontId="112" fillId="3" borderId="0" xfId="5" applyFont="1" applyFill="1" applyBorder="1" applyAlignment="1" applyProtection="1">
      <alignment horizontal="center" vertical="center" wrapText="1"/>
      <protection locked="0"/>
    </xf>
    <xf numFmtId="0" fontId="112" fillId="3" borderId="0" xfId="9" applyFont="1" applyFill="1" applyBorder="1" applyAlignment="1" applyProtection="1">
      <alignment horizontal="right" vertical="center"/>
      <protection locked="0"/>
    </xf>
    <xf numFmtId="0" fontId="112" fillId="3" borderId="0" xfId="20964" applyFont="1" applyFill="1" applyBorder="1" applyAlignment="1" applyProtection="1">
      <alignment horizontal="left" vertical="center" wrapText="1"/>
      <protection locked="0"/>
    </xf>
    <xf numFmtId="3" fontId="112" fillId="3" borderId="0" xfId="8" applyNumberFormat="1" applyFont="1" applyFill="1" applyBorder="1" applyAlignment="1" applyProtection="1">
      <alignment horizontal="right" wrapText="1"/>
      <protection locked="0"/>
    </xf>
    <xf numFmtId="9" fontId="112" fillId="3" borderId="0" xfId="20965" applyFont="1" applyFill="1" applyBorder="1" applyAlignment="1" applyProtection="1">
      <protection locked="0"/>
    </xf>
    <xf numFmtId="164" fontId="112" fillId="3" borderId="0" xfId="1" applyNumberFormat="1" applyFont="1" applyFill="1" applyBorder="1" applyProtection="1"/>
    <xf numFmtId="3" fontId="112" fillId="3" borderId="0" xfId="16" applyNumberFormat="1" applyFont="1" applyFill="1" applyBorder="1" applyAlignment="1" applyProtection="1">
      <alignment horizontal="left" wrapText="1"/>
      <protection locked="0"/>
    </xf>
    <xf numFmtId="164" fontId="112" fillId="3" borderId="0" xfId="8" applyNumberFormat="1" applyFont="1" applyFill="1" applyBorder="1" applyAlignment="1" applyProtection="1">
      <alignment horizontal="right" wrapText="1"/>
      <protection locked="0"/>
    </xf>
    <xf numFmtId="0" fontId="117" fillId="3" borderId="0" xfId="9" applyFont="1" applyFill="1" applyBorder="1" applyAlignment="1" applyProtection="1">
      <alignment horizontal="right" vertical="center"/>
      <protection locked="0"/>
    </xf>
    <xf numFmtId="0" fontId="117" fillId="3" borderId="0" xfId="16" applyFont="1" applyFill="1" applyBorder="1" applyAlignment="1" applyProtection="1">
      <protection locked="0"/>
    </xf>
    <xf numFmtId="3" fontId="117" fillId="3" borderId="0" xfId="16" applyNumberFormat="1" applyFont="1" applyFill="1" applyBorder="1" applyAlignment="1" applyProtection="1"/>
    <xf numFmtId="3" fontId="117" fillId="3" borderId="0" xfId="16" applyNumberFormat="1" applyFont="1" applyFill="1" applyBorder="1" applyAlignment="1" applyProtection="1">
      <protection locked="0"/>
    </xf>
    <xf numFmtId="164" fontId="117" fillId="3" borderId="0" xfId="1" applyNumberFormat="1" applyFont="1" applyFill="1" applyBorder="1" applyAlignment="1" applyProtection="1"/>
    <xf numFmtId="14" fontId="7" fillId="0" borderId="0" xfId="0" applyNumberFormat="1" applyFont="1" applyFill="1"/>
    <xf numFmtId="49" fontId="7" fillId="0" borderId="0" xfId="0" applyNumberFormat="1" applyFont="1" applyFill="1"/>
    <xf numFmtId="14" fontId="7" fillId="0" borderId="0" xfId="0" applyNumberFormat="1" applyFont="1"/>
    <xf numFmtId="49" fontId="7" fillId="0" borderId="0" xfId="0" applyNumberFormat="1" applyFont="1"/>
    <xf numFmtId="38" fontId="21" fillId="0" borderId="46" xfId="20966" applyNumberFormat="1" applyFont="1" applyFill="1" applyBorder="1" applyAlignment="1" applyProtection="1">
      <alignment horizontal="right"/>
      <protection locked="0"/>
    </xf>
    <xf numFmtId="193" fontId="7" fillId="0" borderId="82" xfId="0" applyNumberFormat="1" applyFont="1" applyFill="1" applyBorder="1" applyAlignment="1" applyProtection="1">
      <alignment vertical="center" wrapText="1"/>
      <protection locked="0"/>
    </xf>
    <xf numFmtId="10" fontId="9" fillId="2" borderId="23" xfId="20961" applyNumberFormat="1" applyFont="1" applyFill="1" applyBorder="1" applyAlignment="1" applyProtection="1">
      <alignment vertical="center"/>
      <protection locked="0"/>
    </xf>
    <xf numFmtId="169" fontId="29" fillId="86" borderId="23" xfId="20" applyFill="1" applyBorder="1"/>
    <xf numFmtId="169" fontId="29" fillId="86" borderId="82" xfId="20" applyFill="1" applyBorder="1"/>
    <xf numFmtId="0" fontId="4" fillId="77" borderId="85" xfId="0" applyFont="1" applyFill="1" applyBorder="1" applyAlignment="1">
      <alignment vertical="center"/>
    </xf>
    <xf numFmtId="0" fontId="4" fillId="77" borderId="86" xfId="0" applyFont="1" applyFill="1" applyBorder="1" applyAlignment="1">
      <alignment vertical="center"/>
    </xf>
    <xf numFmtId="164" fontId="4" fillId="0" borderId="54" xfId="7" applyNumberFormat="1" applyFont="1" applyFill="1" applyBorder="1" applyAlignment="1">
      <alignment vertical="center"/>
    </xf>
    <xf numFmtId="164" fontId="4" fillId="0" borderId="65" xfId="7" applyNumberFormat="1" applyFont="1" applyFill="1" applyBorder="1" applyAlignment="1">
      <alignment vertical="center"/>
    </xf>
    <xf numFmtId="164" fontId="4" fillId="77" borderId="85" xfId="7" applyNumberFormat="1" applyFont="1" applyFill="1" applyBorder="1" applyAlignment="1">
      <alignment vertical="center"/>
    </xf>
    <xf numFmtId="164" fontId="4" fillId="77" borderId="86" xfId="7" applyNumberFormat="1" applyFont="1" applyFill="1" applyBorder="1" applyAlignment="1">
      <alignment vertical="center"/>
    </xf>
    <xf numFmtId="164" fontId="4" fillId="0" borderId="82" xfId="7" applyNumberFormat="1" applyFont="1" applyFill="1" applyBorder="1" applyAlignment="1">
      <alignment vertical="center"/>
    </xf>
    <xf numFmtId="164" fontId="4" fillId="0" borderId="87" xfId="7" applyNumberFormat="1" applyFont="1" applyFill="1" applyBorder="1" applyAlignment="1">
      <alignment vertical="center"/>
    </xf>
    <xf numFmtId="164" fontId="4" fillId="0" borderId="83" xfId="7" applyNumberFormat="1" applyFont="1" applyFill="1" applyBorder="1" applyAlignment="1">
      <alignment vertical="center"/>
    </xf>
    <xf numFmtId="164" fontId="4" fillId="0" borderId="23" xfId="7" applyNumberFormat="1" applyFont="1" applyFill="1" applyBorder="1" applyAlignment="1">
      <alignment vertical="center"/>
    </xf>
    <xf numFmtId="164" fontId="4" fillId="0" borderId="25" xfId="7" applyNumberFormat="1" applyFont="1" applyFill="1" applyBorder="1" applyAlignment="1">
      <alignment vertical="center"/>
    </xf>
    <xf numFmtId="164" fontId="4" fillId="0" borderId="24" xfId="7" applyNumberFormat="1" applyFont="1" applyFill="1" applyBorder="1" applyAlignment="1">
      <alignment vertical="center"/>
    </xf>
    <xf numFmtId="0" fontId="4" fillId="77" borderId="0" xfId="0" applyFont="1" applyFill="1" applyBorder="1" applyAlignment="1">
      <alignment vertical="center"/>
    </xf>
    <xf numFmtId="164" fontId="4" fillId="0" borderId="27" xfId="0" applyNumberFormat="1" applyFont="1" applyFill="1" applyBorder="1" applyAlignment="1">
      <alignment vertical="center"/>
    </xf>
    <xf numFmtId="164" fontId="4" fillId="0" borderId="18" xfId="0" applyNumberFormat="1" applyFont="1" applyFill="1" applyBorder="1" applyAlignment="1">
      <alignment vertical="center"/>
    </xf>
    <xf numFmtId="164" fontId="0" fillId="0" borderId="82" xfId="7" applyNumberFormat="1" applyFont="1" applyBorder="1"/>
    <xf numFmtId="10" fontId="4" fillId="0" borderId="91" xfId="20961" applyNumberFormat="1" applyFont="1" applyFill="1" applyBorder="1" applyAlignment="1">
      <alignment vertical="center"/>
    </xf>
    <xf numFmtId="10" fontId="4" fillId="0" borderId="92" xfId="20961" applyNumberFormat="1" applyFont="1" applyFill="1" applyBorder="1" applyAlignment="1">
      <alignment vertical="center"/>
    </xf>
    <xf numFmtId="43" fontId="4" fillId="3" borderId="85" xfId="7" applyFont="1" applyFill="1" applyBorder="1" applyAlignment="1">
      <alignment vertical="center"/>
    </xf>
    <xf numFmtId="43" fontId="4" fillId="3" borderId="86" xfId="7" applyFont="1" applyFill="1" applyBorder="1" applyAlignment="1">
      <alignment vertical="center"/>
    </xf>
    <xf numFmtId="164" fontId="4" fillId="3" borderId="85" xfId="7" applyNumberFormat="1" applyFont="1" applyFill="1" applyBorder="1" applyAlignment="1">
      <alignment vertical="center"/>
    </xf>
    <xf numFmtId="164" fontId="4" fillId="3" borderId="86" xfId="7" applyNumberFormat="1" applyFont="1" applyFill="1" applyBorder="1" applyAlignment="1">
      <alignment vertical="center"/>
    </xf>
    <xf numFmtId="0" fontId="107" fillId="0" borderId="67" xfId="0" applyFont="1" applyBorder="1" applyAlignment="1">
      <alignment horizontal="left" wrapText="1"/>
    </xf>
    <xf numFmtId="0" fontId="107" fillId="0" borderId="66" xfId="0" applyFont="1" applyBorder="1" applyAlignment="1">
      <alignment horizontal="left" wrapText="1"/>
    </xf>
    <xf numFmtId="0" fontId="9" fillId="0" borderId="27" xfId="0" applyFont="1" applyFill="1" applyBorder="1" applyAlignment="1" applyProtection="1">
      <alignment horizontal="center"/>
    </xf>
    <xf numFmtId="0" fontId="9" fillId="0" borderId="28" xfId="0" applyFont="1" applyFill="1" applyBorder="1" applyAlignment="1" applyProtection="1">
      <alignment horizontal="center"/>
    </xf>
    <xf numFmtId="0" fontId="9" fillId="0" borderId="30" xfId="0" applyFont="1" applyFill="1" applyBorder="1" applyAlignment="1" applyProtection="1">
      <alignment horizontal="center"/>
    </xf>
    <xf numFmtId="0" fontId="9" fillId="0" borderId="29" xfId="0" applyFont="1" applyFill="1" applyBorder="1" applyAlignment="1" applyProtection="1">
      <alignment horizontal="center"/>
    </xf>
    <xf numFmtId="0" fontId="6" fillId="0" borderId="4" xfId="0" applyFont="1" applyBorder="1" applyAlignment="1">
      <alignment horizontal="center" vertical="center"/>
    </xf>
    <xf numFmtId="0" fontId="6" fillId="0" borderId="70"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7" xfId="0" applyFont="1" applyFill="1" applyBorder="1" applyAlignment="1" applyProtection="1">
      <alignment horizontal="center"/>
    </xf>
    <xf numFmtId="0" fontId="10" fillId="0" borderId="18" xfId="0" applyFont="1" applyFill="1" applyBorder="1" applyAlignment="1" applyProtection="1">
      <alignment horizontal="center"/>
    </xf>
    <xf numFmtId="0" fontId="10" fillId="0" borderId="27" xfId="0" applyFont="1" applyBorder="1" applyAlignment="1">
      <alignment horizontal="center" wrapText="1"/>
    </xf>
    <xf numFmtId="0" fontId="9" fillId="0" borderId="29" xfId="0" applyFont="1" applyBorder="1" applyAlignment="1">
      <alignment horizontal="center"/>
    </xf>
    <xf numFmtId="0" fontId="13" fillId="0" borderId="3" xfId="0" applyFont="1" applyBorder="1" applyAlignment="1">
      <alignment wrapText="1"/>
    </xf>
    <xf numFmtId="0" fontId="4" fillId="0" borderId="20" xfId="0" applyFont="1" applyBorder="1" applyAlignment="1"/>
    <xf numFmtId="0" fontId="10" fillId="0" borderId="8" xfId="0" applyFont="1" applyBorder="1" applyAlignment="1">
      <alignment horizontal="center" wrapText="1"/>
    </xf>
    <xf numFmtId="0" fontId="9" fillId="0" borderId="21" xfId="0" applyFont="1" applyBorder="1" applyAlignment="1">
      <alignment horizontal="center"/>
    </xf>
    <xf numFmtId="0" fontId="10" fillId="0" borderId="8" xfId="0" applyFont="1" applyBorder="1" applyAlignment="1">
      <alignment horizontal="center" vertical="center" wrapText="1"/>
    </xf>
    <xf numFmtId="0" fontId="10" fillId="0" borderId="21" xfId="0" applyFont="1" applyBorder="1" applyAlignment="1">
      <alignment horizontal="center" vertical="center" wrapText="1"/>
    </xf>
    <xf numFmtId="0" fontId="9" fillId="0" borderId="8" xfId="0" applyFont="1" applyBorder="1" applyAlignment="1">
      <alignment wrapText="1"/>
    </xf>
    <xf numFmtId="0" fontId="9" fillId="0" borderId="21" xfId="0" applyFont="1" applyBorder="1" applyAlignment="1">
      <alignment wrapText="1"/>
    </xf>
    <xf numFmtId="0" fontId="9" fillId="0" borderId="87" xfId="0" applyFont="1" applyBorder="1" applyAlignment="1">
      <alignment wrapText="1"/>
    </xf>
    <xf numFmtId="0" fontId="9" fillId="0" borderId="86" xfId="0" applyFont="1" applyBorder="1" applyAlignment="1">
      <alignment wrapText="1"/>
    </xf>
    <xf numFmtId="0" fontId="4" fillId="0" borderId="3" xfId="0" applyFont="1" applyFill="1" applyBorder="1" applyAlignment="1">
      <alignment horizontal="center" vertical="center" wrapText="1"/>
    </xf>
    <xf numFmtId="0" fontId="4" fillId="0" borderId="8" xfId="0" applyFont="1" applyFill="1" applyBorder="1" applyAlignment="1">
      <alignment horizontal="center"/>
    </xf>
    <xf numFmtId="0" fontId="4" fillId="0" borderId="21" xfId="0" applyFont="1" applyFill="1" applyBorder="1" applyAlignment="1">
      <alignment horizontal="center"/>
    </xf>
    <xf numFmtId="0" fontId="6" fillId="36" borderId="129" xfId="0" applyFont="1" applyFill="1" applyBorder="1" applyAlignment="1">
      <alignment horizontal="center" vertical="center" wrapText="1"/>
    </xf>
    <xf numFmtId="0" fontId="6" fillId="36" borderId="30" xfId="0" applyFont="1" applyFill="1" applyBorder="1" applyAlignment="1">
      <alignment horizontal="center" vertical="center" wrapText="1"/>
    </xf>
    <xf numFmtId="0" fontId="6" fillId="36" borderId="84" xfId="0" applyFont="1" applyFill="1" applyBorder="1" applyAlignment="1">
      <alignment horizontal="center" vertical="center" wrapText="1"/>
    </xf>
    <xf numFmtId="0" fontId="6" fillId="36" borderId="101" xfId="0" applyFont="1" applyFill="1" applyBorder="1" applyAlignment="1">
      <alignment horizontal="center" vertical="center" wrapText="1"/>
    </xf>
    <xf numFmtId="0" fontId="104" fillId="3" borderId="68" xfId="13" applyFont="1" applyFill="1" applyBorder="1" applyAlignment="1" applyProtection="1">
      <alignment horizontal="center" vertical="center" wrapText="1"/>
      <protection locked="0"/>
    </xf>
    <xf numFmtId="0" fontId="104" fillId="3" borderId="65"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6" xfId="1" applyNumberFormat="1" applyFont="1" applyFill="1" applyBorder="1" applyAlignment="1" applyProtection="1">
      <alignment horizontal="center"/>
      <protection locked="0"/>
    </xf>
    <xf numFmtId="164" fontId="15" fillId="3" borderId="17" xfId="1" applyNumberFormat="1" applyFont="1" applyFill="1" applyBorder="1" applyAlignment="1" applyProtection="1">
      <alignment horizontal="center"/>
      <protection locked="0"/>
    </xf>
    <xf numFmtId="164" fontId="15" fillId="3" borderId="18" xfId="1" applyNumberFormat="1" applyFont="1" applyFill="1" applyBorder="1" applyAlignment="1" applyProtection="1">
      <alignment horizontal="center"/>
      <protection locked="0"/>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164" fontId="15" fillId="0" borderId="71" xfId="1" applyNumberFormat="1" applyFont="1" applyFill="1" applyBorder="1" applyAlignment="1" applyProtection="1">
      <alignment horizontal="center" vertical="center" wrapText="1"/>
      <protection locked="0"/>
    </xf>
    <xf numFmtId="164" fontId="15" fillId="0" borderId="72"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14" fillId="0" borderId="55" xfId="0" applyFont="1" applyFill="1" applyBorder="1" applyAlignment="1">
      <alignment horizontal="left" vertical="center"/>
    </xf>
    <xf numFmtId="0" fontId="14" fillId="0" borderId="56" xfId="0" applyFont="1" applyFill="1" applyBorder="1" applyAlignment="1">
      <alignment horizontal="left" vertical="center"/>
    </xf>
    <xf numFmtId="0" fontId="4" fillId="0" borderId="56"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119" fillId="0" borderId="128" xfId="0" applyFont="1" applyFill="1" applyBorder="1" applyAlignment="1">
      <alignment horizontal="center" vertical="center"/>
    </xf>
    <xf numFmtId="0" fontId="120" fillId="0" borderId="118" xfId="0" applyFont="1" applyFill="1" applyBorder="1" applyAlignment="1">
      <alignment horizontal="left" vertical="center"/>
    </xf>
    <xf numFmtId="0" fontId="120" fillId="0" borderId="119" xfId="0" applyFont="1" applyFill="1" applyBorder="1" applyAlignment="1">
      <alignment horizontal="left" vertical="center"/>
    </xf>
    <xf numFmtId="0" fontId="119" fillId="0" borderId="113" xfId="0" applyFont="1" applyFill="1" applyBorder="1" applyAlignment="1">
      <alignment horizontal="center" vertical="center"/>
    </xf>
    <xf numFmtId="0" fontId="120" fillId="0" borderId="121" xfId="0" applyFont="1" applyFill="1" applyBorder="1" applyAlignment="1">
      <alignment horizontal="left" vertical="center" wrapText="1"/>
    </xf>
    <xf numFmtId="0" fontId="120" fillId="0" borderId="122" xfId="0" applyFont="1" applyFill="1" applyBorder="1" applyAlignment="1">
      <alignment horizontal="left" vertical="center" wrapText="1"/>
    </xf>
    <xf numFmtId="0" fontId="120" fillId="0" borderId="96" xfId="0" applyFont="1" applyFill="1" applyBorder="1" applyAlignment="1">
      <alignment horizontal="left" vertical="center" wrapText="1"/>
    </xf>
    <xf numFmtId="0" fontId="120" fillId="0" borderId="123" xfId="0" applyFont="1" applyFill="1" applyBorder="1" applyAlignment="1">
      <alignment horizontal="left" vertical="center" wrapText="1"/>
    </xf>
    <xf numFmtId="0" fontId="119" fillId="80" borderId="124" xfId="0" applyFont="1" applyFill="1" applyBorder="1" applyAlignment="1">
      <alignment horizontal="center" vertical="center" wrapText="1"/>
    </xf>
    <xf numFmtId="0" fontId="119" fillId="80" borderId="125" xfId="0" applyFont="1" applyFill="1" applyBorder="1" applyAlignment="1">
      <alignment horizontal="center" vertical="center" wrapText="1"/>
    </xf>
    <xf numFmtId="0" fontId="119" fillId="80" borderId="126" xfId="0" applyFont="1" applyFill="1" applyBorder="1" applyAlignment="1">
      <alignment horizontal="center" vertical="center" wrapText="1"/>
    </xf>
    <xf numFmtId="0" fontId="119" fillId="0" borderId="127" xfId="0" applyFont="1" applyFill="1" applyBorder="1" applyAlignment="1">
      <alignment horizontal="center" vertical="center"/>
    </xf>
    <xf numFmtId="0" fontId="119" fillId="80" borderId="110" xfId="0" applyFont="1" applyFill="1" applyBorder="1" applyAlignment="1">
      <alignment horizontal="center" vertical="center"/>
    </xf>
    <xf numFmtId="0" fontId="119" fillId="80" borderId="111" xfId="0" applyFont="1" applyFill="1" applyBorder="1" applyAlignment="1">
      <alignment horizontal="center" vertical="center"/>
    </xf>
    <xf numFmtId="0" fontId="119" fillId="80" borderId="112" xfId="0" applyFont="1" applyFill="1" applyBorder="1" applyAlignment="1">
      <alignment horizontal="center" vertical="center"/>
    </xf>
    <xf numFmtId="0" fontId="119" fillId="0" borderId="110" xfId="0" applyFont="1" applyFill="1" applyBorder="1" applyAlignment="1">
      <alignment horizontal="center" vertical="center"/>
    </xf>
    <xf numFmtId="0" fontId="119" fillId="0" borderId="111" xfId="0" applyFont="1" applyFill="1" applyBorder="1" applyAlignment="1">
      <alignment horizontal="center" vertical="center"/>
    </xf>
    <xf numFmtId="0" fontId="119" fillId="0" borderId="112" xfId="0" applyFont="1" applyFill="1" applyBorder="1" applyAlignment="1">
      <alignment horizontal="center" vertical="center"/>
    </xf>
    <xf numFmtId="0" fontId="120" fillId="0" borderId="120" xfId="0" applyFont="1" applyFill="1" applyBorder="1" applyAlignment="1">
      <alignment horizontal="left" vertical="center" wrapText="1"/>
    </xf>
    <xf numFmtId="49" fontId="120" fillId="0" borderId="118" xfId="0" applyNumberFormat="1" applyFont="1" applyFill="1" applyBorder="1" applyAlignment="1">
      <alignment horizontal="left" vertical="center" wrapText="1"/>
    </xf>
    <xf numFmtId="49" fontId="120" fillId="0" borderId="119" xfId="0" applyNumberFormat="1" applyFont="1" applyFill="1" applyBorder="1" applyAlignment="1">
      <alignment horizontal="left" vertical="center" wrapText="1"/>
    </xf>
    <xf numFmtId="0" fontId="120" fillId="0" borderId="87" xfId="0" applyFont="1" applyFill="1" applyBorder="1" applyAlignment="1">
      <alignment horizontal="left" vertical="center" wrapText="1"/>
    </xf>
    <xf numFmtId="0" fontId="120" fillId="0" borderId="101" xfId="0" applyFont="1" applyFill="1" applyBorder="1" applyAlignment="1">
      <alignment horizontal="left" vertical="center" wrapText="1"/>
    </xf>
    <xf numFmtId="0" fontId="120" fillId="81" borderId="87" xfId="0" applyFont="1" applyFill="1" applyBorder="1" applyAlignment="1">
      <alignment vertical="center" wrapText="1"/>
    </xf>
    <xf numFmtId="0" fontId="120" fillId="81" borderId="101" xfId="0" applyFont="1" applyFill="1" applyBorder="1" applyAlignment="1">
      <alignment vertical="center" wrapText="1"/>
    </xf>
    <xf numFmtId="0" fontId="120" fillId="0" borderId="87" xfId="0" applyFont="1" applyFill="1" applyBorder="1" applyAlignment="1">
      <alignment vertical="center" wrapText="1"/>
    </xf>
    <xf numFmtId="0" fontId="120" fillId="0" borderId="101" xfId="0" applyFont="1" applyFill="1" applyBorder="1" applyAlignment="1">
      <alignment vertical="center" wrapText="1"/>
    </xf>
    <xf numFmtId="0" fontId="119" fillId="80" borderId="108" xfId="0" applyFont="1" applyFill="1" applyBorder="1" applyAlignment="1">
      <alignment horizontal="center" vertical="center" wrapText="1"/>
    </xf>
    <xf numFmtId="0" fontId="119" fillId="80" borderId="0" xfId="0" applyFont="1" applyFill="1" applyBorder="1" applyAlignment="1">
      <alignment horizontal="center" vertical="center" wrapText="1"/>
    </xf>
    <xf numFmtId="0" fontId="119" fillId="80" borderId="109" xfId="0" applyFont="1" applyFill="1" applyBorder="1" applyAlignment="1">
      <alignment horizontal="center" vertical="center" wrapText="1"/>
    </xf>
    <xf numFmtId="0" fontId="119" fillId="80" borderId="115" xfId="0" applyFont="1" applyFill="1" applyBorder="1" applyAlignment="1">
      <alignment horizontal="center" vertical="center" wrapText="1"/>
    </xf>
    <xf numFmtId="0" fontId="119" fillId="80" borderId="116" xfId="0" applyFont="1" applyFill="1" applyBorder="1" applyAlignment="1">
      <alignment horizontal="center" vertical="center" wrapText="1"/>
    </xf>
    <xf numFmtId="0" fontId="119" fillId="80" borderId="117" xfId="0" applyFont="1" applyFill="1" applyBorder="1" applyAlignment="1">
      <alignment horizontal="center" vertical="center" wrapText="1"/>
    </xf>
    <xf numFmtId="0" fontId="119" fillId="0" borderId="93" xfId="0" applyFont="1" applyFill="1" applyBorder="1" applyAlignment="1">
      <alignment horizontal="center" vertical="center"/>
    </xf>
    <xf numFmtId="0" fontId="119" fillId="0" borderId="94" xfId="0" applyFont="1" applyFill="1" applyBorder="1" applyAlignment="1">
      <alignment horizontal="center" vertical="center"/>
    </xf>
    <xf numFmtId="0" fontId="119" fillId="0" borderId="95" xfId="0" applyFont="1" applyFill="1" applyBorder="1" applyAlignment="1">
      <alignment horizontal="center" vertical="center"/>
    </xf>
    <xf numFmtId="0" fontId="119" fillId="80" borderId="97" xfId="0" applyFont="1" applyFill="1" applyBorder="1" applyAlignment="1">
      <alignment horizontal="center" vertical="center" wrapText="1"/>
    </xf>
    <xf numFmtId="0" fontId="119" fillId="80" borderId="98" xfId="0" applyFont="1" applyFill="1" applyBorder="1" applyAlignment="1">
      <alignment horizontal="center" vertical="center" wrapText="1"/>
    </xf>
    <xf numFmtId="0" fontId="119" fillId="80" borderId="99" xfId="0" applyFont="1" applyFill="1" applyBorder="1" applyAlignment="1">
      <alignment horizontal="center" vertical="center" wrapText="1"/>
    </xf>
    <xf numFmtId="0" fontId="120" fillId="0" borderId="54" xfId="0" applyFont="1" applyFill="1" applyBorder="1" applyAlignment="1">
      <alignment horizontal="left" vertical="center" wrapText="1"/>
    </xf>
    <xf numFmtId="0" fontId="120" fillId="0" borderId="100" xfId="0" applyFont="1" applyFill="1" applyBorder="1" applyAlignment="1">
      <alignment horizontal="left" vertical="center" wrapText="1"/>
    </xf>
    <xf numFmtId="0" fontId="120" fillId="3" borderId="87" xfId="0" applyFont="1" applyFill="1" applyBorder="1" applyAlignment="1">
      <alignment horizontal="left" vertical="center" wrapText="1"/>
    </xf>
    <xf numFmtId="0" fontId="120" fillId="3" borderId="101" xfId="0" applyFont="1" applyFill="1" applyBorder="1" applyAlignment="1">
      <alignment horizontal="left" vertical="center" wrapText="1"/>
    </xf>
    <xf numFmtId="0" fontId="120" fillId="0" borderId="103" xfId="0" applyFont="1" applyFill="1" applyBorder="1" applyAlignment="1">
      <alignment horizontal="left" vertical="center" wrapText="1"/>
    </xf>
    <xf numFmtId="0" fontId="120" fillId="0" borderId="104" xfId="0" applyFont="1" applyFill="1" applyBorder="1" applyAlignment="1">
      <alignment horizontal="left" vertical="center" wrapText="1"/>
    </xf>
    <xf numFmtId="0" fontId="120" fillId="3" borderId="87" xfId="0" applyFont="1" applyFill="1" applyBorder="1" applyAlignment="1">
      <alignment vertical="center" wrapText="1"/>
    </xf>
    <xf numFmtId="0" fontId="120" fillId="3" borderId="101" xfId="0" applyFont="1" applyFill="1" applyBorder="1" applyAlignment="1">
      <alignment vertical="center" wrapText="1"/>
    </xf>
    <xf numFmtId="0" fontId="120" fillId="0" borderId="103" xfId="0" applyFont="1" applyFill="1" applyBorder="1" applyAlignment="1">
      <alignment vertical="center" wrapText="1"/>
    </xf>
    <xf numFmtId="0" fontId="120" fillId="0" borderId="104" xfId="0" applyFont="1" applyFill="1" applyBorder="1" applyAlignment="1">
      <alignment vertical="center" wrapText="1"/>
    </xf>
    <xf numFmtId="0" fontId="120" fillId="3" borderId="103" xfId="0" applyFont="1" applyFill="1" applyBorder="1" applyAlignment="1">
      <alignment horizontal="left" vertical="center" wrapText="1"/>
    </xf>
    <xf numFmtId="0" fontId="120" fillId="3" borderId="104" xfId="0" applyFont="1" applyFill="1" applyBorder="1" applyAlignment="1">
      <alignment horizontal="left" vertical="center" wrapText="1"/>
    </xf>
    <xf numFmtId="0" fontId="120" fillId="0" borderId="106" xfId="0" applyFont="1" applyFill="1" applyBorder="1" applyAlignment="1">
      <alignment horizontal="left" vertical="center" wrapText="1"/>
    </xf>
    <xf numFmtId="0" fontId="120" fillId="0" borderId="107" xfId="0" applyFont="1" applyFill="1" applyBorder="1" applyAlignment="1">
      <alignment horizontal="left" vertical="center" wrapText="1"/>
    </xf>
    <xf numFmtId="0" fontId="120" fillId="0" borderId="54" xfId="0" applyFont="1" applyFill="1" applyBorder="1" applyAlignment="1">
      <alignment vertical="center" wrapText="1"/>
    </xf>
    <xf numFmtId="0" fontId="120" fillId="0" borderId="100" xfId="0" applyFont="1" applyFill="1" applyBorder="1" applyAlignment="1">
      <alignment vertical="center" wrapText="1"/>
    </xf>
    <xf numFmtId="0" fontId="120" fillId="0" borderId="82" xfId="0" applyFont="1" applyFill="1" applyBorder="1" applyAlignment="1">
      <alignment horizontal="left" vertical="center" wrapText="1"/>
    </xf>
    <xf numFmtId="0" fontId="120" fillId="0" borderId="87" xfId="0" applyFont="1" applyFill="1" applyBorder="1" applyAlignment="1">
      <alignment horizontal="left"/>
    </xf>
    <xf numFmtId="0" fontId="120" fillId="0" borderId="101" xfId="0" applyFont="1" applyFill="1" applyBorder="1" applyAlignment="1">
      <alignment horizontal="left"/>
    </xf>
  </cellXfs>
  <cellStyles count="21329">
    <cellStyle name="_RC VALUTEBIS WRILSI " xfId="18"/>
    <cellStyle name="1Normal" xfId="19"/>
    <cellStyle name="1Normal 2" xfId="20"/>
    <cellStyle name="1Normal 3" xfId="21"/>
    <cellStyle name="20% - Accent1 2" xfId="22"/>
    <cellStyle name="20% - Accent1 2 10" xfId="23"/>
    <cellStyle name="20% - Accent1 2 10 2" xfId="20970"/>
    <cellStyle name="20% - Accent1 2 11" xfId="24"/>
    <cellStyle name="20% - Accent1 2 12" xfId="25"/>
    <cellStyle name="20% - Accent1 2 2" xfId="26"/>
    <cellStyle name="20% - Accent1 2 2 2" xfId="27"/>
    <cellStyle name="20% - Accent1 2 3" xfId="28"/>
    <cellStyle name="20% - Accent1 2 3 2" xfId="20971"/>
    <cellStyle name="20% - Accent1 2 4" xfId="29"/>
    <cellStyle name="20% - Accent1 2 4 2" xfId="20972"/>
    <cellStyle name="20% - Accent1 2 5" xfId="30"/>
    <cellStyle name="20% - Accent1 2 5 2" xfId="20973"/>
    <cellStyle name="20% - Accent1 2 6" xfId="31"/>
    <cellStyle name="20% - Accent1 2 6 2" xfId="20974"/>
    <cellStyle name="20% - Accent1 2 7" xfId="32"/>
    <cellStyle name="20% - Accent1 2 7 2" xfId="20975"/>
    <cellStyle name="20% - Accent1 2 8" xfId="33"/>
    <cellStyle name="20% - Accent1 2 8 2" xfId="20976"/>
    <cellStyle name="20% - Accent1 2 9" xfId="34"/>
    <cellStyle name="20% - Accent1 2 9 2" xfId="20977"/>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1 2" xfId="20979"/>
    <cellStyle name="20% - Accent3 2 12" xfId="77"/>
    <cellStyle name="20% - Accent3 2 12 2" xfId="20980"/>
    <cellStyle name="20% - Accent3 2 13" xfId="20978"/>
    <cellStyle name="20% - Accent3 2 2" xfId="78"/>
    <cellStyle name="20% - Accent3 2 2 2" xfId="79"/>
    <cellStyle name="20% - Accent3 2 2 2 2" xfId="20982"/>
    <cellStyle name="20% - Accent3 2 2 3" xfId="20981"/>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2 2" xfId="20984"/>
    <cellStyle name="20% - Accent3 3 3" xfId="89"/>
    <cellStyle name="20% - Accent3 3 3 2" xfId="20985"/>
    <cellStyle name="20% - Accent3 3 4" xfId="20983"/>
    <cellStyle name="20% - Accent3 4" xfId="90"/>
    <cellStyle name="20% - Accent3 4 2" xfId="91"/>
    <cellStyle name="20% - Accent3 4 2 2" xfId="20987"/>
    <cellStyle name="20% - Accent3 4 3" xfId="92"/>
    <cellStyle name="20% - Accent3 4 3 2" xfId="20988"/>
    <cellStyle name="20% - Accent3 4 4" xfId="20986"/>
    <cellStyle name="20% - Accent3 5" xfId="93"/>
    <cellStyle name="20% - Accent3 5 2" xfId="94"/>
    <cellStyle name="20% - Accent3 5 2 2" xfId="20990"/>
    <cellStyle name="20% - Accent3 5 3" xfId="95"/>
    <cellStyle name="20% - Accent3 5 3 2" xfId="20991"/>
    <cellStyle name="20% - Accent3 5 4" xfId="20989"/>
    <cellStyle name="20% - Accent3 6" xfId="96"/>
    <cellStyle name="20% - Accent3 6 2" xfId="97"/>
    <cellStyle name="20% - Accent3 6 2 2" xfId="20993"/>
    <cellStyle name="20% - Accent3 6 3" xfId="98"/>
    <cellStyle name="20% - Accent3 6 3 2" xfId="20994"/>
    <cellStyle name="20% - Accent3 6 4" xfId="20992"/>
    <cellStyle name="20% - Accent3 7" xfId="99"/>
    <cellStyle name="20% - Accent3 7 2" xfId="20995"/>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1 2" xfId="20997"/>
    <cellStyle name="20% - Accent6 2 12" xfId="155"/>
    <cellStyle name="20% - Accent6 2 12 2" xfId="20998"/>
    <cellStyle name="20% - Accent6 2 13" xfId="20996"/>
    <cellStyle name="20% - Accent6 2 2" xfId="156"/>
    <cellStyle name="20% - Accent6 2 2 2" xfId="157"/>
    <cellStyle name="20% - Accent6 2 2 2 2" xfId="21000"/>
    <cellStyle name="20% - Accent6 2 2 3" xfId="20999"/>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2 2" xfId="21002"/>
    <cellStyle name="20% - Accent6 3 3" xfId="167"/>
    <cellStyle name="20% - Accent6 3 3 2" xfId="21003"/>
    <cellStyle name="20% - Accent6 3 4" xfId="21001"/>
    <cellStyle name="20% - Accent6 4" xfId="168"/>
    <cellStyle name="20% - Accent6 4 2" xfId="169"/>
    <cellStyle name="20% - Accent6 4 2 2" xfId="21005"/>
    <cellStyle name="20% - Accent6 4 3" xfId="170"/>
    <cellStyle name="20% - Accent6 4 3 2" xfId="21006"/>
    <cellStyle name="20% - Accent6 4 4" xfId="21004"/>
    <cellStyle name="20% - Accent6 5" xfId="171"/>
    <cellStyle name="20% - Accent6 5 2" xfId="172"/>
    <cellStyle name="20% - Accent6 5 2 2" xfId="21008"/>
    <cellStyle name="20% - Accent6 5 3" xfId="173"/>
    <cellStyle name="20% - Accent6 5 3 2" xfId="21009"/>
    <cellStyle name="20% - Accent6 5 4" xfId="21007"/>
    <cellStyle name="20% - Accent6 6" xfId="174"/>
    <cellStyle name="20% - Accent6 6 2" xfId="175"/>
    <cellStyle name="20% - Accent6 6 2 2" xfId="21011"/>
    <cellStyle name="20% - Accent6 6 3" xfId="176"/>
    <cellStyle name="20% - Accent6 6 3 2" xfId="21012"/>
    <cellStyle name="20% - Accent6 6 4" xfId="21010"/>
    <cellStyle name="20% - Accent6 7" xfId="177"/>
    <cellStyle name="20% - Accent6 7 2" xfId="21013"/>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0 2" xfId="21014"/>
    <cellStyle name="40% - Accent3 2 11" xfId="232"/>
    <cellStyle name="40% - Accent3 2 12" xfId="233"/>
    <cellStyle name="40% - Accent3 2 2" xfId="234"/>
    <cellStyle name="40% - Accent3 2 2 2" xfId="235"/>
    <cellStyle name="40% - Accent3 2 3" xfId="236"/>
    <cellStyle name="40% - Accent3 2 3 2" xfId="21015"/>
    <cellStyle name="40% - Accent3 2 4" xfId="237"/>
    <cellStyle name="40% - Accent3 2 4 2" xfId="21016"/>
    <cellStyle name="40% - Accent3 2 5" xfId="238"/>
    <cellStyle name="40% - Accent3 2 5 2" xfId="21017"/>
    <cellStyle name="40% - Accent3 2 6" xfId="239"/>
    <cellStyle name="40% - Accent3 2 6 2" xfId="21018"/>
    <cellStyle name="40% - Accent3 2 7" xfId="240"/>
    <cellStyle name="40% - Accent3 2 7 2" xfId="21019"/>
    <cellStyle name="40% - Accent3 2 8" xfId="241"/>
    <cellStyle name="40% - Accent3 2 8 2" xfId="21020"/>
    <cellStyle name="40% - Accent3 2 9" xfId="242"/>
    <cellStyle name="40% - Accent3 2 9 2" xfId="21021"/>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023"/>
    <cellStyle name="Calculation 2 10 3" xfId="724"/>
    <cellStyle name="Calculation 2 10 3 2" xfId="21024"/>
    <cellStyle name="Calculation 2 10 4" xfId="725"/>
    <cellStyle name="Calculation 2 10 4 2" xfId="21025"/>
    <cellStyle name="Calculation 2 10 5" xfId="726"/>
    <cellStyle name="Calculation 2 10 5 2" xfId="21026"/>
    <cellStyle name="Calculation 2 11" xfId="727"/>
    <cellStyle name="Calculation 2 11 2" xfId="728"/>
    <cellStyle name="Calculation 2 11 2 2" xfId="21028"/>
    <cellStyle name="Calculation 2 11 3" xfId="729"/>
    <cellStyle name="Calculation 2 11 3 2" xfId="21029"/>
    <cellStyle name="Calculation 2 11 4" xfId="730"/>
    <cellStyle name="Calculation 2 11 4 2" xfId="21030"/>
    <cellStyle name="Calculation 2 11 5" xfId="731"/>
    <cellStyle name="Calculation 2 11 5 2" xfId="21031"/>
    <cellStyle name="Calculation 2 11 6" xfId="21027"/>
    <cellStyle name="Calculation 2 12" xfId="732"/>
    <cellStyle name="Calculation 2 12 2" xfId="733"/>
    <cellStyle name="Calculation 2 12 2 2" xfId="21033"/>
    <cellStyle name="Calculation 2 12 3" xfId="734"/>
    <cellStyle name="Calculation 2 12 3 2" xfId="21034"/>
    <cellStyle name="Calculation 2 12 4" xfId="735"/>
    <cellStyle name="Calculation 2 12 4 2" xfId="21035"/>
    <cellStyle name="Calculation 2 12 5" xfId="736"/>
    <cellStyle name="Calculation 2 12 5 2" xfId="21036"/>
    <cellStyle name="Calculation 2 12 6" xfId="21032"/>
    <cellStyle name="Calculation 2 13" xfId="737"/>
    <cellStyle name="Calculation 2 13 2" xfId="738"/>
    <cellStyle name="Calculation 2 13 2 2" xfId="21038"/>
    <cellStyle name="Calculation 2 13 3" xfId="739"/>
    <cellStyle name="Calculation 2 13 3 2" xfId="21039"/>
    <cellStyle name="Calculation 2 13 4" xfId="740"/>
    <cellStyle name="Calculation 2 13 4 2" xfId="21040"/>
    <cellStyle name="Calculation 2 13 5" xfId="21037"/>
    <cellStyle name="Calculation 2 14" xfId="741"/>
    <cellStyle name="Calculation 2 14 2" xfId="21041"/>
    <cellStyle name="Calculation 2 15" xfId="742"/>
    <cellStyle name="Calculation 2 15 2" xfId="21042"/>
    <cellStyle name="Calculation 2 16" xfId="743"/>
    <cellStyle name="Calculation 2 16 2" xfId="21043"/>
    <cellStyle name="Calculation 2 17" xfId="21022"/>
    <cellStyle name="Calculation 2 2" xfId="744"/>
    <cellStyle name="Calculation 2 2 10" xfId="21044"/>
    <cellStyle name="Calculation 2 2 2" xfId="745"/>
    <cellStyle name="Calculation 2 2 2 2" xfId="746"/>
    <cellStyle name="Calculation 2 2 2 2 2" xfId="21046"/>
    <cellStyle name="Calculation 2 2 2 3" xfId="747"/>
    <cellStyle name="Calculation 2 2 2 3 2" xfId="21047"/>
    <cellStyle name="Calculation 2 2 2 4" xfId="748"/>
    <cellStyle name="Calculation 2 2 2 4 2" xfId="21048"/>
    <cellStyle name="Calculation 2 2 2 5" xfId="21045"/>
    <cellStyle name="Calculation 2 2 3" xfId="749"/>
    <cellStyle name="Calculation 2 2 3 2" xfId="750"/>
    <cellStyle name="Calculation 2 2 3 2 2" xfId="21050"/>
    <cellStyle name="Calculation 2 2 3 3" xfId="751"/>
    <cellStyle name="Calculation 2 2 3 3 2" xfId="21051"/>
    <cellStyle name="Calculation 2 2 3 4" xfId="752"/>
    <cellStyle name="Calculation 2 2 3 4 2" xfId="21052"/>
    <cellStyle name="Calculation 2 2 3 5" xfId="21049"/>
    <cellStyle name="Calculation 2 2 4" xfId="753"/>
    <cellStyle name="Calculation 2 2 4 2" xfId="754"/>
    <cellStyle name="Calculation 2 2 4 2 2" xfId="21054"/>
    <cellStyle name="Calculation 2 2 4 3" xfId="755"/>
    <cellStyle name="Calculation 2 2 4 3 2" xfId="21055"/>
    <cellStyle name="Calculation 2 2 4 4" xfId="756"/>
    <cellStyle name="Calculation 2 2 4 4 2" xfId="21056"/>
    <cellStyle name="Calculation 2 2 4 5" xfId="21053"/>
    <cellStyle name="Calculation 2 2 5" xfId="757"/>
    <cellStyle name="Calculation 2 2 5 2" xfId="758"/>
    <cellStyle name="Calculation 2 2 5 2 2" xfId="21058"/>
    <cellStyle name="Calculation 2 2 5 3" xfId="759"/>
    <cellStyle name="Calculation 2 2 5 3 2" xfId="21059"/>
    <cellStyle name="Calculation 2 2 5 4" xfId="760"/>
    <cellStyle name="Calculation 2 2 5 4 2" xfId="21060"/>
    <cellStyle name="Calculation 2 2 5 5" xfId="21057"/>
    <cellStyle name="Calculation 2 2 6" xfId="761"/>
    <cellStyle name="Calculation 2 2 6 2" xfId="21061"/>
    <cellStyle name="Calculation 2 2 7" xfId="762"/>
    <cellStyle name="Calculation 2 2 7 2" xfId="21062"/>
    <cellStyle name="Calculation 2 2 8" xfId="763"/>
    <cellStyle name="Calculation 2 2 8 2" xfId="21063"/>
    <cellStyle name="Calculation 2 2 9" xfId="764"/>
    <cellStyle name="Calculation 2 2 9 2" xfId="21064"/>
    <cellStyle name="Calculation 2 3" xfId="765"/>
    <cellStyle name="Calculation 2 3 2" xfId="766"/>
    <cellStyle name="Calculation 2 3 2 2" xfId="21065"/>
    <cellStyle name="Calculation 2 3 3" xfId="767"/>
    <cellStyle name="Calculation 2 3 3 2" xfId="21066"/>
    <cellStyle name="Calculation 2 3 4" xfId="768"/>
    <cellStyle name="Calculation 2 3 4 2" xfId="21067"/>
    <cellStyle name="Calculation 2 3 5" xfId="769"/>
    <cellStyle name="Calculation 2 3 5 2" xfId="21068"/>
    <cellStyle name="Calculation 2 4" xfId="770"/>
    <cellStyle name="Calculation 2 4 2" xfId="771"/>
    <cellStyle name="Calculation 2 4 2 2" xfId="21069"/>
    <cellStyle name="Calculation 2 4 3" xfId="772"/>
    <cellStyle name="Calculation 2 4 3 2" xfId="21070"/>
    <cellStyle name="Calculation 2 4 4" xfId="773"/>
    <cellStyle name="Calculation 2 4 4 2" xfId="21071"/>
    <cellStyle name="Calculation 2 4 5" xfId="774"/>
    <cellStyle name="Calculation 2 4 5 2" xfId="21072"/>
    <cellStyle name="Calculation 2 5" xfId="775"/>
    <cellStyle name="Calculation 2 5 2" xfId="776"/>
    <cellStyle name="Calculation 2 5 2 2" xfId="21073"/>
    <cellStyle name="Calculation 2 5 3" xfId="777"/>
    <cellStyle name="Calculation 2 5 3 2" xfId="21074"/>
    <cellStyle name="Calculation 2 5 4" xfId="778"/>
    <cellStyle name="Calculation 2 5 4 2" xfId="21075"/>
    <cellStyle name="Calculation 2 5 5" xfId="779"/>
    <cellStyle name="Calculation 2 5 5 2" xfId="21076"/>
    <cellStyle name="Calculation 2 6" xfId="780"/>
    <cellStyle name="Calculation 2 6 2" xfId="781"/>
    <cellStyle name="Calculation 2 6 2 2" xfId="21077"/>
    <cellStyle name="Calculation 2 6 3" xfId="782"/>
    <cellStyle name="Calculation 2 6 3 2" xfId="21078"/>
    <cellStyle name="Calculation 2 6 4" xfId="783"/>
    <cellStyle name="Calculation 2 6 4 2" xfId="21079"/>
    <cellStyle name="Calculation 2 6 5" xfId="784"/>
    <cellStyle name="Calculation 2 6 5 2" xfId="21080"/>
    <cellStyle name="Calculation 2 7" xfId="785"/>
    <cellStyle name="Calculation 2 7 2" xfId="786"/>
    <cellStyle name="Calculation 2 7 2 2" xfId="21081"/>
    <cellStyle name="Calculation 2 7 3" xfId="787"/>
    <cellStyle name="Calculation 2 7 3 2" xfId="21082"/>
    <cellStyle name="Calculation 2 7 4" xfId="788"/>
    <cellStyle name="Calculation 2 7 4 2" xfId="21083"/>
    <cellStyle name="Calculation 2 7 5" xfId="789"/>
    <cellStyle name="Calculation 2 7 5 2" xfId="21084"/>
    <cellStyle name="Calculation 2 8" xfId="790"/>
    <cellStyle name="Calculation 2 8 2" xfId="791"/>
    <cellStyle name="Calculation 2 8 2 2" xfId="21085"/>
    <cellStyle name="Calculation 2 8 3" xfId="792"/>
    <cellStyle name="Calculation 2 8 3 2" xfId="21086"/>
    <cellStyle name="Calculation 2 8 4" xfId="793"/>
    <cellStyle name="Calculation 2 8 4 2" xfId="21087"/>
    <cellStyle name="Calculation 2 8 5" xfId="794"/>
    <cellStyle name="Calculation 2 8 5 2" xfId="21088"/>
    <cellStyle name="Calculation 2 9" xfId="795"/>
    <cellStyle name="Calculation 2 9 2" xfId="796"/>
    <cellStyle name="Calculation 2 9 2 2" xfId="21089"/>
    <cellStyle name="Calculation 2 9 3" xfId="797"/>
    <cellStyle name="Calculation 2 9 3 2" xfId="21090"/>
    <cellStyle name="Calculation 2 9 4" xfId="798"/>
    <cellStyle name="Calculation 2 9 4 2" xfId="21091"/>
    <cellStyle name="Calculation 2 9 5" xfId="799"/>
    <cellStyle name="Calculation 2 9 5 2" xfId="21092"/>
    <cellStyle name="Calculation 3" xfId="800"/>
    <cellStyle name="Calculation 3 2" xfId="801"/>
    <cellStyle name="Calculation 3 2 2" xfId="21094"/>
    <cellStyle name="Calculation 3 3" xfId="802"/>
    <cellStyle name="Calculation 3 3 2" xfId="21095"/>
    <cellStyle name="Calculation 3 4" xfId="21093"/>
    <cellStyle name="Calculation 4" xfId="803"/>
    <cellStyle name="Calculation 4 2" xfId="804"/>
    <cellStyle name="Calculation 4 2 2" xfId="21097"/>
    <cellStyle name="Calculation 4 3" xfId="805"/>
    <cellStyle name="Calculation 4 3 2" xfId="21098"/>
    <cellStyle name="Calculation 4 4" xfId="21096"/>
    <cellStyle name="Calculation 5" xfId="806"/>
    <cellStyle name="Calculation 5 2" xfId="807"/>
    <cellStyle name="Calculation 5 2 2" xfId="21100"/>
    <cellStyle name="Calculation 5 3" xfId="808"/>
    <cellStyle name="Calculation 5 3 2" xfId="21101"/>
    <cellStyle name="Calculation 5 4" xfId="21099"/>
    <cellStyle name="Calculation 6" xfId="809"/>
    <cellStyle name="Calculation 6 2" xfId="810"/>
    <cellStyle name="Calculation 6 2 2" xfId="21103"/>
    <cellStyle name="Calculation 6 3" xfId="811"/>
    <cellStyle name="Calculation 6 3 2" xfId="21104"/>
    <cellStyle name="Calculation 6 4" xfId="21102"/>
    <cellStyle name="Calculation 7" xfId="812"/>
    <cellStyle name="Calculation 7 2" xfId="21105"/>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0 2 2" xfId="21323"/>
    <cellStyle name="Comma 111" xfId="20967"/>
    <cellStyle name="Comma 112" xfId="21326"/>
    <cellStyle name="Comma 113" xfId="21328"/>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107"/>
    <cellStyle name="Gia's 11" xfId="21106"/>
    <cellStyle name="Gia's 2" xfId="9187"/>
    <cellStyle name="Gia's 2 2" xfId="21108"/>
    <cellStyle name="Gia's 3" xfId="9188"/>
    <cellStyle name="Gia's 3 2" xfId="21109"/>
    <cellStyle name="Gia's 4" xfId="9189"/>
    <cellStyle name="Gia's 4 2" xfId="21110"/>
    <cellStyle name="Gia's 5" xfId="9190"/>
    <cellStyle name="Gia's 5 2" xfId="21111"/>
    <cellStyle name="Gia's 6" xfId="9191"/>
    <cellStyle name="Gia's 6 2" xfId="21112"/>
    <cellStyle name="Gia's 7" xfId="9192"/>
    <cellStyle name="Gia's 7 2" xfId="21113"/>
    <cellStyle name="Gia's 8" xfId="9193"/>
    <cellStyle name="Gia's 8 2" xfId="21114"/>
    <cellStyle name="Gia's 9" xfId="9194"/>
    <cellStyle name="Gia's 9 2" xfId="21115"/>
    <cellStyle name="Good 2" xfId="9195"/>
    <cellStyle name="Good 2 10" xfId="9196"/>
    <cellStyle name="Good 2 11" xfId="9197"/>
    <cellStyle name="Good 2 11 2" xfId="21117"/>
    <cellStyle name="Good 2 12" xfId="9198"/>
    <cellStyle name="Good 2 12 2" xfId="21118"/>
    <cellStyle name="Good 2 13" xfId="21116"/>
    <cellStyle name="Good 2 2" xfId="9199"/>
    <cellStyle name="Good 2 2 2" xfId="9200"/>
    <cellStyle name="Good 2 2 2 2" xfId="21120"/>
    <cellStyle name="Good 2 2 3" xfId="21119"/>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2 2" xfId="21122"/>
    <cellStyle name="Good 3 3" xfId="9210"/>
    <cellStyle name="Good 3 3 2" xfId="21123"/>
    <cellStyle name="Good 3 4" xfId="21121"/>
    <cellStyle name="Good 4" xfId="9211"/>
    <cellStyle name="Good 4 2" xfId="9212"/>
    <cellStyle name="Good 4 2 2" xfId="21125"/>
    <cellStyle name="Good 4 3" xfId="9213"/>
    <cellStyle name="Good 4 3 2" xfId="21126"/>
    <cellStyle name="Good 4 4" xfId="21124"/>
    <cellStyle name="Good 5" xfId="9214"/>
    <cellStyle name="Good 5 2" xfId="9215"/>
    <cellStyle name="Good 5 2 2" xfId="21128"/>
    <cellStyle name="Good 5 3" xfId="9216"/>
    <cellStyle name="Good 5 3 2" xfId="21129"/>
    <cellStyle name="Good 5 4" xfId="21127"/>
    <cellStyle name="Good 6" xfId="9217"/>
    <cellStyle name="Good 6 2" xfId="9218"/>
    <cellStyle name="Good 6 2 2" xfId="21131"/>
    <cellStyle name="Good 6 3" xfId="9219"/>
    <cellStyle name="Good 6 3 2" xfId="21132"/>
    <cellStyle name="Good 6 4" xfId="21130"/>
    <cellStyle name="Good 7" xfId="9220"/>
    <cellStyle name="Good 7 2" xfId="21133"/>
    <cellStyle name="greyed" xfId="9221"/>
    <cellStyle name="greyed 2" xfId="21134"/>
    <cellStyle name="Header1" xfId="9222"/>
    <cellStyle name="Header1 2" xfId="9223"/>
    <cellStyle name="Header1 3" xfId="9224"/>
    <cellStyle name="Header2" xfId="9225"/>
    <cellStyle name="Header2 2" xfId="9226"/>
    <cellStyle name="Header2 2 2" xfId="21136"/>
    <cellStyle name="Header2 3" xfId="9227"/>
    <cellStyle name="Header2 3 2" xfId="21137"/>
    <cellStyle name="Header2 4" xfId="21135"/>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138"/>
    <cellStyle name="highlightExposure" xfId="9323"/>
    <cellStyle name="highlightExposure 2" xfId="21139"/>
    <cellStyle name="highlightPercentage" xfId="9324"/>
    <cellStyle name="highlightPercentage 2" xfId="21140"/>
    <cellStyle name="highlightText" xfId="9325"/>
    <cellStyle name="highlightText 2" xfId="21141"/>
    <cellStyle name="Horizontal" xfId="9326"/>
    <cellStyle name="Horizontal 2" xfId="9327"/>
    <cellStyle name="Horizontal 3" xfId="9328"/>
    <cellStyle name="Hyperlink" xfId="17" builtinId="8"/>
    <cellStyle name="Hyperlink 2" xfId="9329"/>
    <cellStyle name="Hyperlink 2 2" xfId="9330"/>
    <cellStyle name="Hyperlink 2 3" xfId="9331"/>
    <cellStyle name="Hyperlink 3" xfId="20968"/>
    <cellStyle name="Îáû÷íûé_23_1 " xfId="9332"/>
    <cellStyle name="Input 2" xfId="9333"/>
    <cellStyle name="Input 2 10" xfId="9334"/>
    <cellStyle name="Input 2 10 2" xfId="9335"/>
    <cellStyle name="Input 2 10 2 2" xfId="21143"/>
    <cellStyle name="Input 2 10 3" xfId="9336"/>
    <cellStyle name="Input 2 10 3 2" xfId="21144"/>
    <cellStyle name="Input 2 10 4" xfId="9337"/>
    <cellStyle name="Input 2 10 4 2" xfId="21145"/>
    <cellStyle name="Input 2 10 5" xfId="9338"/>
    <cellStyle name="Input 2 10 5 2" xfId="21146"/>
    <cellStyle name="Input 2 11" xfId="9339"/>
    <cellStyle name="Input 2 11 2" xfId="9340"/>
    <cellStyle name="Input 2 11 2 2" xfId="21148"/>
    <cellStyle name="Input 2 11 3" xfId="9341"/>
    <cellStyle name="Input 2 11 3 2" xfId="21149"/>
    <cellStyle name="Input 2 11 4" xfId="9342"/>
    <cellStyle name="Input 2 11 4 2" xfId="21150"/>
    <cellStyle name="Input 2 11 5" xfId="9343"/>
    <cellStyle name="Input 2 11 5 2" xfId="21151"/>
    <cellStyle name="Input 2 11 6" xfId="21147"/>
    <cellStyle name="Input 2 12" xfId="9344"/>
    <cellStyle name="Input 2 12 2" xfId="9345"/>
    <cellStyle name="Input 2 12 2 2" xfId="21153"/>
    <cellStyle name="Input 2 12 3" xfId="9346"/>
    <cellStyle name="Input 2 12 3 2" xfId="21154"/>
    <cellStyle name="Input 2 12 4" xfId="9347"/>
    <cellStyle name="Input 2 12 4 2" xfId="21155"/>
    <cellStyle name="Input 2 12 5" xfId="9348"/>
    <cellStyle name="Input 2 12 5 2" xfId="21156"/>
    <cellStyle name="Input 2 12 6" xfId="21152"/>
    <cellStyle name="Input 2 13" xfId="9349"/>
    <cellStyle name="Input 2 13 2" xfId="9350"/>
    <cellStyle name="Input 2 13 2 2" xfId="21158"/>
    <cellStyle name="Input 2 13 3" xfId="9351"/>
    <cellStyle name="Input 2 13 3 2" xfId="21159"/>
    <cellStyle name="Input 2 13 4" xfId="9352"/>
    <cellStyle name="Input 2 13 4 2" xfId="21160"/>
    <cellStyle name="Input 2 13 5" xfId="21157"/>
    <cellStyle name="Input 2 14" xfId="9353"/>
    <cellStyle name="Input 2 14 2" xfId="21161"/>
    <cellStyle name="Input 2 15" xfId="9354"/>
    <cellStyle name="Input 2 15 2" xfId="21162"/>
    <cellStyle name="Input 2 16" xfId="9355"/>
    <cellStyle name="Input 2 16 2" xfId="21163"/>
    <cellStyle name="Input 2 17" xfId="21142"/>
    <cellStyle name="Input 2 2" xfId="9356"/>
    <cellStyle name="Input 2 2 10" xfId="21164"/>
    <cellStyle name="Input 2 2 2" xfId="9357"/>
    <cellStyle name="Input 2 2 2 2" xfId="9358"/>
    <cellStyle name="Input 2 2 2 2 2" xfId="21166"/>
    <cellStyle name="Input 2 2 2 3" xfId="9359"/>
    <cellStyle name="Input 2 2 2 3 2" xfId="21167"/>
    <cellStyle name="Input 2 2 2 4" xfId="9360"/>
    <cellStyle name="Input 2 2 2 4 2" xfId="21168"/>
    <cellStyle name="Input 2 2 2 5" xfId="21165"/>
    <cellStyle name="Input 2 2 3" xfId="9361"/>
    <cellStyle name="Input 2 2 3 2" xfId="9362"/>
    <cellStyle name="Input 2 2 3 2 2" xfId="21170"/>
    <cellStyle name="Input 2 2 3 3" xfId="9363"/>
    <cellStyle name="Input 2 2 3 3 2" xfId="21171"/>
    <cellStyle name="Input 2 2 3 4" xfId="9364"/>
    <cellStyle name="Input 2 2 3 4 2" xfId="21172"/>
    <cellStyle name="Input 2 2 3 5" xfId="21169"/>
    <cellStyle name="Input 2 2 4" xfId="9365"/>
    <cellStyle name="Input 2 2 4 2" xfId="9366"/>
    <cellStyle name="Input 2 2 4 2 2" xfId="21174"/>
    <cellStyle name="Input 2 2 4 3" xfId="9367"/>
    <cellStyle name="Input 2 2 4 3 2" xfId="21175"/>
    <cellStyle name="Input 2 2 4 4" xfId="9368"/>
    <cellStyle name="Input 2 2 4 4 2" xfId="21176"/>
    <cellStyle name="Input 2 2 4 5" xfId="21173"/>
    <cellStyle name="Input 2 2 5" xfId="9369"/>
    <cellStyle name="Input 2 2 5 2" xfId="9370"/>
    <cellStyle name="Input 2 2 5 2 2" xfId="21178"/>
    <cellStyle name="Input 2 2 5 3" xfId="9371"/>
    <cellStyle name="Input 2 2 5 3 2" xfId="21179"/>
    <cellStyle name="Input 2 2 5 4" xfId="9372"/>
    <cellStyle name="Input 2 2 5 4 2" xfId="21180"/>
    <cellStyle name="Input 2 2 5 5" xfId="21177"/>
    <cellStyle name="Input 2 2 6" xfId="9373"/>
    <cellStyle name="Input 2 2 6 2" xfId="21181"/>
    <cellStyle name="Input 2 2 7" xfId="9374"/>
    <cellStyle name="Input 2 2 7 2" xfId="21182"/>
    <cellStyle name="Input 2 2 8" xfId="9375"/>
    <cellStyle name="Input 2 2 8 2" xfId="21183"/>
    <cellStyle name="Input 2 2 9" xfId="9376"/>
    <cellStyle name="Input 2 2 9 2" xfId="21184"/>
    <cellStyle name="Input 2 3" xfId="9377"/>
    <cellStyle name="Input 2 3 2" xfId="9378"/>
    <cellStyle name="Input 2 3 2 2" xfId="21185"/>
    <cellStyle name="Input 2 3 3" xfId="9379"/>
    <cellStyle name="Input 2 3 3 2" xfId="21186"/>
    <cellStyle name="Input 2 3 4" xfId="9380"/>
    <cellStyle name="Input 2 3 4 2" xfId="21187"/>
    <cellStyle name="Input 2 3 5" xfId="9381"/>
    <cellStyle name="Input 2 3 5 2" xfId="21188"/>
    <cellStyle name="Input 2 4" xfId="9382"/>
    <cellStyle name="Input 2 4 2" xfId="9383"/>
    <cellStyle name="Input 2 4 2 2" xfId="21189"/>
    <cellStyle name="Input 2 4 3" xfId="9384"/>
    <cellStyle name="Input 2 4 3 2" xfId="21190"/>
    <cellStyle name="Input 2 4 4" xfId="9385"/>
    <cellStyle name="Input 2 4 4 2" xfId="21191"/>
    <cellStyle name="Input 2 4 5" xfId="9386"/>
    <cellStyle name="Input 2 4 5 2" xfId="21192"/>
    <cellStyle name="Input 2 5" xfId="9387"/>
    <cellStyle name="Input 2 5 2" xfId="9388"/>
    <cellStyle name="Input 2 5 2 2" xfId="21193"/>
    <cellStyle name="Input 2 5 3" xfId="9389"/>
    <cellStyle name="Input 2 5 3 2" xfId="21194"/>
    <cellStyle name="Input 2 5 4" xfId="9390"/>
    <cellStyle name="Input 2 5 4 2" xfId="21195"/>
    <cellStyle name="Input 2 5 5" xfId="9391"/>
    <cellStyle name="Input 2 5 5 2" xfId="21196"/>
    <cellStyle name="Input 2 6" xfId="9392"/>
    <cellStyle name="Input 2 6 2" xfId="9393"/>
    <cellStyle name="Input 2 6 2 2" xfId="21197"/>
    <cellStyle name="Input 2 6 3" xfId="9394"/>
    <cellStyle name="Input 2 6 3 2" xfId="21198"/>
    <cellStyle name="Input 2 6 4" xfId="9395"/>
    <cellStyle name="Input 2 6 4 2" xfId="21199"/>
    <cellStyle name="Input 2 6 5" xfId="9396"/>
    <cellStyle name="Input 2 6 5 2" xfId="21200"/>
    <cellStyle name="Input 2 7" xfId="9397"/>
    <cellStyle name="Input 2 7 2" xfId="9398"/>
    <cellStyle name="Input 2 7 2 2" xfId="21201"/>
    <cellStyle name="Input 2 7 3" xfId="9399"/>
    <cellStyle name="Input 2 7 3 2" xfId="21202"/>
    <cellStyle name="Input 2 7 4" xfId="9400"/>
    <cellStyle name="Input 2 7 4 2" xfId="21203"/>
    <cellStyle name="Input 2 7 5" xfId="9401"/>
    <cellStyle name="Input 2 7 5 2" xfId="21204"/>
    <cellStyle name="Input 2 8" xfId="9402"/>
    <cellStyle name="Input 2 8 2" xfId="9403"/>
    <cellStyle name="Input 2 8 2 2" xfId="21205"/>
    <cellStyle name="Input 2 8 3" xfId="9404"/>
    <cellStyle name="Input 2 8 3 2" xfId="21206"/>
    <cellStyle name="Input 2 8 4" xfId="9405"/>
    <cellStyle name="Input 2 8 4 2" xfId="21207"/>
    <cellStyle name="Input 2 8 5" xfId="9406"/>
    <cellStyle name="Input 2 8 5 2" xfId="21208"/>
    <cellStyle name="Input 2 9" xfId="9407"/>
    <cellStyle name="Input 2 9 2" xfId="9408"/>
    <cellStyle name="Input 2 9 2 2" xfId="21209"/>
    <cellStyle name="Input 2 9 3" xfId="9409"/>
    <cellStyle name="Input 2 9 3 2" xfId="21210"/>
    <cellStyle name="Input 2 9 4" xfId="9410"/>
    <cellStyle name="Input 2 9 4 2" xfId="21211"/>
    <cellStyle name="Input 2 9 5" xfId="9411"/>
    <cellStyle name="Input 2 9 5 2" xfId="21212"/>
    <cellStyle name="Input 3" xfId="9412"/>
    <cellStyle name="Input 3 2" xfId="9413"/>
    <cellStyle name="Input 3 2 2" xfId="21214"/>
    <cellStyle name="Input 3 3" xfId="9414"/>
    <cellStyle name="Input 3 3 2" xfId="21215"/>
    <cellStyle name="Input 3 4" xfId="21213"/>
    <cellStyle name="Input 4" xfId="9415"/>
    <cellStyle name="Input 4 2" xfId="9416"/>
    <cellStyle name="Input 4 2 2" xfId="21217"/>
    <cellStyle name="Input 4 3" xfId="9417"/>
    <cellStyle name="Input 4 3 2" xfId="21218"/>
    <cellStyle name="Input 4 4" xfId="21216"/>
    <cellStyle name="Input 5" xfId="9418"/>
    <cellStyle name="Input 5 2" xfId="9419"/>
    <cellStyle name="Input 5 2 2" xfId="21220"/>
    <cellStyle name="Input 5 3" xfId="9420"/>
    <cellStyle name="Input 5 3 2" xfId="21221"/>
    <cellStyle name="Input 5 4" xfId="21219"/>
    <cellStyle name="Input 6" xfId="9421"/>
    <cellStyle name="Input 6 2" xfId="9422"/>
    <cellStyle name="Input 6 2 2" xfId="21223"/>
    <cellStyle name="Input 6 3" xfId="9423"/>
    <cellStyle name="Input 6 3 2" xfId="21224"/>
    <cellStyle name="Input 6 4" xfId="21222"/>
    <cellStyle name="Input 7" xfId="9424"/>
    <cellStyle name="Input 7 2" xfId="21225"/>
    <cellStyle name="inputExposure" xfId="9425"/>
    <cellStyle name="inputExposure 2" xfId="21226"/>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22 2" xfId="21322"/>
    <cellStyle name="Normal 123" xfId="20962"/>
    <cellStyle name="Normal 123 2" xfId="21324"/>
    <cellStyle name="Normal 124" xfId="20966"/>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15" xfId="20964"/>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 99" xfId="212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228"/>
    <cellStyle name="OptionHeading" xfId="20525"/>
    <cellStyle name="OptionHeading 2" xfId="20526"/>
    <cellStyle name="OptionHeading 3" xfId="20527"/>
    <cellStyle name="Output 2" xfId="20528"/>
    <cellStyle name="Output 2 10" xfId="20529"/>
    <cellStyle name="Output 2 10 2" xfId="20530"/>
    <cellStyle name="Output 2 10 2 2" xfId="21230"/>
    <cellStyle name="Output 2 10 3" xfId="20531"/>
    <cellStyle name="Output 2 10 3 2" xfId="21231"/>
    <cellStyle name="Output 2 10 4" xfId="20532"/>
    <cellStyle name="Output 2 10 4 2" xfId="21232"/>
    <cellStyle name="Output 2 10 5" xfId="20533"/>
    <cellStyle name="Output 2 10 5 2" xfId="21233"/>
    <cellStyle name="Output 2 11" xfId="20534"/>
    <cellStyle name="Output 2 11 2" xfId="20535"/>
    <cellStyle name="Output 2 11 2 2" xfId="21235"/>
    <cellStyle name="Output 2 11 3" xfId="20536"/>
    <cellStyle name="Output 2 11 3 2" xfId="21236"/>
    <cellStyle name="Output 2 11 4" xfId="20537"/>
    <cellStyle name="Output 2 11 4 2" xfId="21237"/>
    <cellStyle name="Output 2 11 5" xfId="20538"/>
    <cellStyle name="Output 2 11 5 2" xfId="21238"/>
    <cellStyle name="Output 2 11 6" xfId="21234"/>
    <cellStyle name="Output 2 12" xfId="20539"/>
    <cellStyle name="Output 2 12 2" xfId="20540"/>
    <cellStyle name="Output 2 12 2 2" xfId="21240"/>
    <cellStyle name="Output 2 12 3" xfId="20541"/>
    <cellStyle name="Output 2 12 3 2" xfId="21241"/>
    <cellStyle name="Output 2 12 4" xfId="20542"/>
    <cellStyle name="Output 2 12 4 2" xfId="21242"/>
    <cellStyle name="Output 2 12 5" xfId="20543"/>
    <cellStyle name="Output 2 12 5 2" xfId="21243"/>
    <cellStyle name="Output 2 12 6" xfId="21239"/>
    <cellStyle name="Output 2 13" xfId="20544"/>
    <cellStyle name="Output 2 13 2" xfId="20545"/>
    <cellStyle name="Output 2 13 2 2" xfId="21245"/>
    <cellStyle name="Output 2 13 3" xfId="20546"/>
    <cellStyle name="Output 2 13 3 2" xfId="21246"/>
    <cellStyle name="Output 2 13 4" xfId="20547"/>
    <cellStyle name="Output 2 13 4 2" xfId="21247"/>
    <cellStyle name="Output 2 13 5" xfId="21244"/>
    <cellStyle name="Output 2 14" xfId="20548"/>
    <cellStyle name="Output 2 14 2" xfId="21248"/>
    <cellStyle name="Output 2 15" xfId="20549"/>
    <cellStyle name="Output 2 15 2" xfId="21249"/>
    <cellStyle name="Output 2 16" xfId="20550"/>
    <cellStyle name="Output 2 16 2" xfId="21250"/>
    <cellStyle name="Output 2 17" xfId="21229"/>
    <cellStyle name="Output 2 2" xfId="20551"/>
    <cellStyle name="Output 2 2 10" xfId="21251"/>
    <cellStyle name="Output 2 2 2" xfId="20552"/>
    <cellStyle name="Output 2 2 2 2" xfId="20553"/>
    <cellStyle name="Output 2 2 2 2 2" xfId="21253"/>
    <cellStyle name="Output 2 2 2 3" xfId="20554"/>
    <cellStyle name="Output 2 2 2 3 2" xfId="21254"/>
    <cellStyle name="Output 2 2 2 4" xfId="20555"/>
    <cellStyle name="Output 2 2 2 4 2" xfId="21255"/>
    <cellStyle name="Output 2 2 2 5" xfId="21252"/>
    <cellStyle name="Output 2 2 3" xfId="20556"/>
    <cellStyle name="Output 2 2 3 2" xfId="20557"/>
    <cellStyle name="Output 2 2 3 2 2" xfId="21257"/>
    <cellStyle name="Output 2 2 3 3" xfId="20558"/>
    <cellStyle name="Output 2 2 3 3 2" xfId="21258"/>
    <cellStyle name="Output 2 2 3 4" xfId="20559"/>
    <cellStyle name="Output 2 2 3 4 2" xfId="21259"/>
    <cellStyle name="Output 2 2 3 5" xfId="21256"/>
    <cellStyle name="Output 2 2 4" xfId="20560"/>
    <cellStyle name="Output 2 2 4 2" xfId="20561"/>
    <cellStyle name="Output 2 2 4 2 2" xfId="21261"/>
    <cellStyle name="Output 2 2 4 3" xfId="20562"/>
    <cellStyle name="Output 2 2 4 3 2" xfId="21262"/>
    <cellStyle name="Output 2 2 4 4" xfId="20563"/>
    <cellStyle name="Output 2 2 4 4 2" xfId="21263"/>
    <cellStyle name="Output 2 2 4 5" xfId="21260"/>
    <cellStyle name="Output 2 2 5" xfId="20564"/>
    <cellStyle name="Output 2 2 5 2" xfId="20565"/>
    <cellStyle name="Output 2 2 5 2 2" xfId="21265"/>
    <cellStyle name="Output 2 2 5 3" xfId="20566"/>
    <cellStyle name="Output 2 2 5 3 2" xfId="21266"/>
    <cellStyle name="Output 2 2 5 4" xfId="20567"/>
    <cellStyle name="Output 2 2 5 4 2" xfId="21267"/>
    <cellStyle name="Output 2 2 5 5" xfId="21264"/>
    <cellStyle name="Output 2 2 6" xfId="20568"/>
    <cellStyle name="Output 2 2 6 2" xfId="21268"/>
    <cellStyle name="Output 2 2 7" xfId="20569"/>
    <cellStyle name="Output 2 2 7 2" xfId="21269"/>
    <cellStyle name="Output 2 2 8" xfId="20570"/>
    <cellStyle name="Output 2 2 8 2" xfId="21270"/>
    <cellStyle name="Output 2 2 9" xfId="20571"/>
    <cellStyle name="Output 2 2 9 2" xfId="21271"/>
    <cellStyle name="Output 2 3" xfId="20572"/>
    <cellStyle name="Output 2 3 2" xfId="20573"/>
    <cellStyle name="Output 2 3 2 2" xfId="21272"/>
    <cellStyle name="Output 2 3 3" xfId="20574"/>
    <cellStyle name="Output 2 3 3 2" xfId="21273"/>
    <cellStyle name="Output 2 3 4" xfId="20575"/>
    <cellStyle name="Output 2 3 4 2" xfId="21274"/>
    <cellStyle name="Output 2 3 5" xfId="20576"/>
    <cellStyle name="Output 2 3 5 2" xfId="21275"/>
    <cellStyle name="Output 2 4" xfId="20577"/>
    <cellStyle name="Output 2 4 2" xfId="20578"/>
    <cellStyle name="Output 2 4 2 2" xfId="21276"/>
    <cellStyle name="Output 2 4 3" xfId="20579"/>
    <cellStyle name="Output 2 4 3 2" xfId="21277"/>
    <cellStyle name="Output 2 4 4" xfId="20580"/>
    <cellStyle name="Output 2 4 4 2" xfId="21278"/>
    <cellStyle name="Output 2 4 5" xfId="20581"/>
    <cellStyle name="Output 2 4 5 2" xfId="21279"/>
    <cellStyle name="Output 2 5" xfId="20582"/>
    <cellStyle name="Output 2 5 2" xfId="20583"/>
    <cellStyle name="Output 2 5 2 2" xfId="21280"/>
    <cellStyle name="Output 2 5 3" xfId="20584"/>
    <cellStyle name="Output 2 5 3 2" xfId="21281"/>
    <cellStyle name="Output 2 5 4" xfId="20585"/>
    <cellStyle name="Output 2 5 4 2" xfId="21282"/>
    <cellStyle name="Output 2 5 5" xfId="20586"/>
    <cellStyle name="Output 2 5 5 2" xfId="21283"/>
    <cellStyle name="Output 2 6" xfId="20587"/>
    <cellStyle name="Output 2 6 2" xfId="20588"/>
    <cellStyle name="Output 2 6 2 2" xfId="21284"/>
    <cellStyle name="Output 2 6 3" xfId="20589"/>
    <cellStyle name="Output 2 6 3 2" xfId="21285"/>
    <cellStyle name="Output 2 6 4" xfId="20590"/>
    <cellStyle name="Output 2 6 4 2" xfId="21286"/>
    <cellStyle name="Output 2 6 5" xfId="20591"/>
    <cellStyle name="Output 2 6 5 2" xfId="21287"/>
    <cellStyle name="Output 2 7" xfId="20592"/>
    <cellStyle name="Output 2 7 2" xfId="20593"/>
    <cellStyle name="Output 2 7 2 2" xfId="21288"/>
    <cellStyle name="Output 2 7 3" xfId="20594"/>
    <cellStyle name="Output 2 7 3 2" xfId="21289"/>
    <cellStyle name="Output 2 7 4" xfId="20595"/>
    <cellStyle name="Output 2 7 4 2" xfId="21290"/>
    <cellStyle name="Output 2 7 5" xfId="20596"/>
    <cellStyle name="Output 2 7 5 2" xfId="21291"/>
    <cellStyle name="Output 2 8" xfId="20597"/>
    <cellStyle name="Output 2 8 2" xfId="20598"/>
    <cellStyle name="Output 2 8 2 2" xfId="21292"/>
    <cellStyle name="Output 2 8 3" xfId="20599"/>
    <cellStyle name="Output 2 8 3 2" xfId="21293"/>
    <cellStyle name="Output 2 8 4" xfId="20600"/>
    <cellStyle name="Output 2 8 4 2" xfId="21294"/>
    <cellStyle name="Output 2 8 5" xfId="20601"/>
    <cellStyle name="Output 2 8 5 2" xfId="21295"/>
    <cellStyle name="Output 2 9" xfId="20602"/>
    <cellStyle name="Output 2 9 2" xfId="20603"/>
    <cellStyle name="Output 2 9 2 2" xfId="21296"/>
    <cellStyle name="Output 2 9 3" xfId="20604"/>
    <cellStyle name="Output 2 9 3 2" xfId="21297"/>
    <cellStyle name="Output 2 9 4" xfId="20605"/>
    <cellStyle name="Output 2 9 4 2" xfId="21298"/>
    <cellStyle name="Output 2 9 5" xfId="20606"/>
    <cellStyle name="Output 2 9 5 2" xfId="21299"/>
    <cellStyle name="Output 3" xfId="20607"/>
    <cellStyle name="Output 3 2" xfId="20608"/>
    <cellStyle name="Output 3 2 2" xfId="21301"/>
    <cellStyle name="Output 3 3" xfId="20609"/>
    <cellStyle name="Output 3 3 2" xfId="21302"/>
    <cellStyle name="Output 3 4" xfId="21300"/>
    <cellStyle name="Output 4" xfId="20610"/>
    <cellStyle name="Output 4 2" xfId="20611"/>
    <cellStyle name="Output 4 2 2" xfId="21304"/>
    <cellStyle name="Output 4 3" xfId="20612"/>
    <cellStyle name="Output 4 3 2" xfId="21305"/>
    <cellStyle name="Output 4 4" xfId="21303"/>
    <cellStyle name="Output 5" xfId="20613"/>
    <cellStyle name="Output 5 2" xfId="20614"/>
    <cellStyle name="Output 5 2 2" xfId="21307"/>
    <cellStyle name="Output 5 3" xfId="20615"/>
    <cellStyle name="Output 5 3 2" xfId="21308"/>
    <cellStyle name="Output 5 4" xfId="21306"/>
    <cellStyle name="Output 6" xfId="20616"/>
    <cellStyle name="Output 6 2" xfId="20617"/>
    <cellStyle name="Output 6 2 2" xfId="21310"/>
    <cellStyle name="Output 6 3" xfId="20618"/>
    <cellStyle name="Output 6 3 2" xfId="21311"/>
    <cellStyle name="Output 6 4" xfId="21309"/>
    <cellStyle name="Output 7" xfId="20619"/>
    <cellStyle name="Output 7 2" xfId="21312"/>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22" xfId="20969"/>
    <cellStyle name="Percent 23" xfId="21325"/>
    <cellStyle name="Percent 24" xfId="21327"/>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3 5" xfId="20965"/>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313"/>
    <cellStyle name="showParameterE" xfId="20787"/>
    <cellStyle name="showParameterE 2" xfId="21314"/>
    <cellStyle name="Standard_AX-4-4-Profit-Loss-310899" xfId="20788"/>
    <cellStyle name="Style 1" xfId="20789"/>
    <cellStyle name="Style 1 2" xfId="20790"/>
    <cellStyle name="Style 1 2 2" xfId="20791"/>
    <cellStyle name="Style 1 3" xfId="20792"/>
    <cellStyle name="Style 1 4" xfId="20793"/>
    <cellStyle name="Style 2" xfId="20794"/>
    <cellStyle name="Style 2 2" xfId="21315"/>
    <cellStyle name="Style 3" xfId="20795"/>
    <cellStyle name="Style 3 2" xfId="21316"/>
    <cellStyle name="Style 4" xfId="20796"/>
    <cellStyle name="Style 4 2" xfId="21317"/>
    <cellStyle name="Style 5" xfId="20797"/>
    <cellStyle name="Style 5 2" xfId="21318"/>
    <cellStyle name="Style 6" xfId="20798"/>
    <cellStyle name="Style 6 2" xfId="21319"/>
    <cellStyle name="Style 7" xfId="20799"/>
    <cellStyle name="Style 7 2" xfId="21320"/>
    <cellStyle name="Style 8" xfId="20800"/>
    <cellStyle name="Style 8 2" xfId="2132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161925</xdr:rowOff>
    </xdr:to>
    <xdr:sp macro="" textlink="" fPublished="1">
      <xdr:nvSpPr>
        <xdr:cNvPr id="1025" name="Straight Connector 2"/>
        <xdr:cNvSpPr/>
      </xdr:nvSpPr>
      <xdr:spPr>
        <a:prstGeom prst="line">
          <a:avLst/>
        </a:prstGeom>
        <a:ln w="9525">
          <a:solidFill>
            <a:schemeClr val="dk1"/>
          </a:solidFill>
        </a:ln>
      </xdr:spPr>
      <xdr:style>
        <a:lnRef idx="1">
          <a:schemeClr val="accent1"/>
        </a:lnRef>
        <a:fillRef idx="0">
          <a:schemeClr val="accent1"/>
        </a:fillRef>
        <a:effectRef idx="0">
          <a:schemeClr val="accent1"/>
        </a:effectRef>
        <a:fontRef idx="minor">
          <a:schemeClr val="dk1"/>
        </a:fontRef>
      </xdr:style>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ana.kumsiashvili/Downloads/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ashabank.g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5"/>
  <sheetViews>
    <sheetView workbookViewId="0">
      <pane xSplit="1" ySplit="7" topLeftCell="B8" activePane="bottomRight" state="frozen"/>
      <selection pane="topRight"/>
      <selection pane="bottomLeft"/>
      <selection pane="bottomRight" activeCell="B8" sqref="B8"/>
    </sheetView>
  </sheetViews>
  <sheetFormatPr defaultColWidth="9.140625" defaultRowHeight="15"/>
  <cols>
    <col min="1" max="1" width="10.28515625" style="2" customWidth="1"/>
    <col min="2" max="2" width="134.7109375" bestFit="1" customWidth="1"/>
    <col min="3" max="3" width="39.42578125" customWidth="1"/>
    <col min="7" max="7" width="25" customWidth="1"/>
  </cols>
  <sheetData>
    <row r="1" spans="1:3" ht="15.75">
      <c r="A1" s="10"/>
      <c r="B1" s="200" t="s">
        <v>261</v>
      </c>
      <c r="C1" s="102"/>
    </row>
    <row r="2" spans="1:3" s="197" customFormat="1" ht="18">
      <c r="A2" s="250">
        <v>1</v>
      </c>
      <c r="B2" s="198" t="s">
        <v>262</v>
      </c>
      <c r="C2" s="331" t="s">
        <v>385</v>
      </c>
    </row>
    <row r="3" spans="1:3" s="197" customFormat="1" ht="15.75">
      <c r="A3" s="250">
        <v>2</v>
      </c>
      <c r="B3" s="199" t="s">
        <v>263</v>
      </c>
      <c r="C3" s="195" t="s">
        <v>386</v>
      </c>
    </row>
    <row r="4" spans="1:3" s="197" customFormat="1" ht="15.75">
      <c r="A4" s="250">
        <v>3</v>
      </c>
      <c r="B4" s="199" t="s">
        <v>264</v>
      </c>
      <c r="C4" s="195" t="s">
        <v>387</v>
      </c>
    </row>
    <row r="5" spans="1:3" s="197" customFormat="1" ht="15.75">
      <c r="A5" s="251">
        <v>4</v>
      </c>
      <c r="B5" s="205" t="s">
        <v>265</v>
      </c>
      <c r="C5" s="332" t="s">
        <v>388</v>
      </c>
    </row>
    <row r="6" spans="1:3" s="201" customFormat="1" ht="65.25" customHeight="1">
      <c r="A6" s="738" t="s">
        <v>285</v>
      </c>
      <c r="B6" s="739"/>
      <c r="C6" s="739"/>
    </row>
    <row r="7" spans="1:3">
      <c r="A7" s="249" t="s">
        <v>337</v>
      </c>
      <c r="B7" s="200" t="s">
        <v>266</v>
      </c>
    </row>
    <row r="8" spans="1:3">
      <c r="A8" s="10">
        <v>1</v>
      </c>
      <c r="B8" s="202" t="s">
        <v>229</v>
      </c>
    </row>
    <row r="9" spans="1:3">
      <c r="A9" s="10">
        <v>2</v>
      </c>
      <c r="B9" s="202" t="s">
        <v>267</v>
      </c>
    </row>
    <row r="10" spans="1:3">
      <c r="A10" s="10">
        <v>3</v>
      </c>
      <c r="B10" s="202" t="s">
        <v>268</v>
      </c>
    </row>
    <row r="11" spans="1:3">
      <c r="A11" s="10">
        <v>4</v>
      </c>
      <c r="B11" s="202" t="s">
        <v>269</v>
      </c>
      <c r="C11" s="196"/>
    </row>
    <row r="12" spans="1:3">
      <c r="A12" s="10">
        <v>5</v>
      </c>
      <c r="B12" s="202" t="s">
        <v>191</v>
      </c>
    </row>
    <row r="13" spans="1:3">
      <c r="A13" s="10">
        <v>6</v>
      </c>
      <c r="B13" s="203" t="s">
        <v>152</v>
      </c>
    </row>
    <row r="14" spans="1:3">
      <c r="A14" s="10">
        <v>7</v>
      </c>
      <c r="B14" s="202" t="s">
        <v>270</v>
      </c>
    </row>
    <row r="15" spans="1:3">
      <c r="A15" s="10">
        <v>8</v>
      </c>
      <c r="B15" s="202" t="s">
        <v>274</v>
      </c>
    </row>
    <row r="16" spans="1:3">
      <c r="A16" s="10">
        <v>9</v>
      </c>
      <c r="B16" s="202" t="s">
        <v>90</v>
      </c>
    </row>
    <row r="17" spans="1:2">
      <c r="A17" s="10">
        <v>10</v>
      </c>
      <c r="B17" s="202" t="s">
        <v>278</v>
      </c>
    </row>
    <row r="18" spans="1:2">
      <c r="A18" s="10">
        <v>11</v>
      </c>
      <c r="B18" s="203" t="s">
        <v>257</v>
      </c>
    </row>
    <row r="19" spans="1:2">
      <c r="A19" s="10">
        <v>12</v>
      </c>
      <c r="B19" s="203" t="s">
        <v>254</v>
      </c>
    </row>
    <row r="20" spans="1:2">
      <c r="A20" s="10">
        <v>13</v>
      </c>
      <c r="B20" s="204" t="s">
        <v>375</v>
      </c>
    </row>
    <row r="21" spans="1:2">
      <c r="A21" s="10">
        <v>14</v>
      </c>
      <c r="B21" s="203" t="s">
        <v>74</v>
      </c>
    </row>
    <row r="22" spans="1:2">
      <c r="A22" s="131">
        <v>15</v>
      </c>
      <c r="B22" s="203" t="s">
        <v>79</v>
      </c>
    </row>
    <row r="23" spans="1:2">
      <c r="A23" s="5"/>
      <c r="B23" s="3"/>
    </row>
    <row r="24" spans="1:2">
      <c r="A24" s="5"/>
      <c r="B24" s="3"/>
    </row>
    <row r="25" spans="1:2">
      <c r="A25" s="5"/>
      <c r="B25"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7" location="'10. CC2'!A1" display="ცხრილი 10: კავშირი საზედამხედველო კაპიტალსა და ფინანსური მდგომარეობის ანგარიშგებას შორის"/>
    <hyperlink ref="B19" location="'12. CRM'!A1" display="საკრედიტო რისკის მიტიგაცია"/>
    <hyperlink ref="B18" location="'11. CRWA'!A1" display="საკრედიტო რისკის მიხედვით შეწონილი რისკის პოზიციები"/>
    <hyperlink ref="B20" location="'13. CRME'!A1" display="სტანდარტიზებული მიდგომა - საკრედიტო რისკი საკრედიტო რისკის მიტიგაციის ეფექტი"/>
    <hyperlink ref="B21" location="'14. CICR'!A1" display="სავალუტო კურსის ცვლილებით გამოწვეული საკრედიტო რისკის მიხედვით შეწონილი რისკის პოზიციები"/>
    <hyperlink ref="B22" location="'15. CCR'!A1" display="კონტრაგენტთან დაკავშირებული საკრედიტო რისკის მიხედვით შეწონილი რისკის პოზიციებ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55"/>
  <sheetViews>
    <sheetView zoomScaleNormal="100" workbookViewId="0">
      <pane xSplit="1" ySplit="5" topLeftCell="B36" activePane="bottomRight" state="frozen"/>
      <selection pane="topRight"/>
      <selection pane="bottomLeft"/>
      <selection pane="bottomRight" activeCell="B68" sqref="B68"/>
    </sheetView>
  </sheetViews>
  <sheetFormatPr defaultColWidth="9.140625" defaultRowHeight="15"/>
  <cols>
    <col min="1" max="1" width="9.5703125" style="5" bestFit="1" customWidth="1"/>
    <col min="2" max="2" width="132.42578125" style="2" customWidth="1"/>
    <col min="3" max="3" width="18.42578125" style="2" customWidth="1"/>
    <col min="5" max="5" width="12.5703125" bestFit="1" customWidth="1"/>
    <col min="7" max="7" width="11.28515625" bestFit="1" customWidth="1"/>
  </cols>
  <sheetData>
    <row r="1" spans="1:7" ht="15.75">
      <c r="A1" s="18" t="s">
        <v>194</v>
      </c>
      <c r="B1" s="361" t="s">
        <v>942</v>
      </c>
      <c r="D1" s="2"/>
      <c r="F1" s="2"/>
    </row>
    <row r="2" spans="1:7" s="22" customFormat="1" ht="15.75" customHeight="1">
      <c r="A2" s="22" t="s">
        <v>195</v>
      </c>
      <c r="B2" s="361" t="s">
        <v>943</v>
      </c>
      <c r="E2"/>
    </row>
    <row r="3" spans="1:7" s="22" customFormat="1" ht="15.75" customHeight="1">
      <c r="E3"/>
    </row>
    <row r="4" spans="1:7" ht="15.75" thickBot="1">
      <c r="A4" s="5" t="s">
        <v>346</v>
      </c>
      <c r="B4" s="64" t="s">
        <v>90</v>
      </c>
    </row>
    <row r="5" spans="1:7">
      <c r="A5" s="150" t="s">
        <v>27</v>
      </c>
      <c r="B5" s="151"/>
      <c r="C5" s="152" t="s">
        <v>28</v>
      </c>
    </row>
    <row r="6" spans="1:7">
      <c r="A6" s="153">
        <v>1</v>
      </c>
      <c r="B6" s="91" t="s">
        <v>29</v>
      </c>
      <c r="C6" s="290">
        <f>SUM(C7:C11)</f>
        <v>108605505.68000001</v>
      </c>
      <c r="G6" s="348"/>
    </row>
    <row r="7" spans="1:7">
      <c r="A7" s="153">
        <v>2</v>
      </c>
      <c r="B7" s="88" t="s">
        <v>30</v>
      </c>
      <c r="C7" s="344">
        <v>103000000</v>
      </c>
      <c r="G7" s="348"/>
    </row>
    <row r="8" spans="1:7">
      <c r="A8" s="153">
        <v>3</v>
      </c>
      <c r="B8" s="82" t="s">
        <v>31</v>
      </c>
      <c r="C8" s="344"/>
      <c r="G8" s="348"/>
    </row>
    <row r="9" spans="1:7">
      <c r="A9" s="153">
        <v>4</v>
      </c>
      <c r="B9" s="82" t="s">
        <v>32</v>
      </c>
      <c r="C9" s="344"/>
      <c r="G9" s="348"/>
    </row>
    <row r="10" spans="1:7">
      <c r="A10" s="153">
        <v>5</v>
      </c>
      <c r="B10" s="82" t="s">
        <v>33</v>
      </c>
      <c r="C10" s="344"/>
      <c r="G10" s="348"/>
    </row>
    <row r="11" spans="1:7">
      <c r="A11" s="153">
        <v>6</v>
      </c>
      <c r="B11" s="89" t="s">
        <v>34</v>
      </c>
      <c r="C11" s="344">
        <v>5605505.6799999997</v>
      </c>
      <c r="G11" s="348"/>
    </row>
    <row r="12" spans="1:7" s="4" customFormat="1">
      <c r="A12" s="153">
        <v>7</v>
      </c>
      <c r="B12" s="91" t="s">
        <v>35</v>
      </c>
      <c r="C12" s="291">
        <f>SUM(C13:C27)</f>
        <v>2014713.37</v>
      </c>
      <c r="E12"/>
      <c r="G12" s="348"/>
    </row>
    <row r="13" spans="1:7" s="4" customFormat="1">
      <c r="A13" s="153">
        <v>8</v>
      </c>
      <c r="B13" s="90" t="s">
        <v>36</v>
      </c>
      <c r="C13" s="345"/>
      <c r="E13"/>
      <c r="G13" s="348"/>
    </row>
    <row r="14" spans="1:7" s="4" customFormat="1" ht="25.5">
      <c r="A14" s="153">
        <v>9</v>
      </c>
      <c r="B14" s="83" t="s">
        <v>37</v>
      </c>
      <c r="C14" s="345"/>
      <c r="E14"/>
      <c r="G14" s="348"/>
    </row>
    <row r="15" spans="1:7" s="4" customFormat="1">
      <c r="A15" s="153">
        <v>10</v>
      </c>
      <c r="B15" s="84" t="s">
        <v>38</v>
      </c>
      <c r="C15" s="345">
        <v>2014713.37</v>
      </c>
      <c r="E15"/>
      <c r="G15" s="348"/>
    </row>
    <row r="16" spans="1:7" s="4" customFormat="1">
      <c r="A16" s="153">
        <v>11</v>
      </c>
      <c r="B16" s="85" t="s">
        <v>39</v>
      </c>
      <c r="C16" s="345"/>
      <c r="E16"/>
      <c r="G16" s="348"/>
    </row>
    <row r="17" spans="1:7" s="4" customFormat="1">
      <c r="A17" s="153">
        <v>12</v>
      </c>
      <c r="B17" s="84" t="s">
        <v>40</v>
      </c>
      <c r="C17" s="345"/>
      <c r="E17"/>
      <c r="G17" s="348"/>
    </row>
    <row r="18" spans="1:7" s="4" customFormat="1">
      <c r="A18" s="153">
        <v>13</v>
      </c>
      <c r="B18" s="84" t="s">
        <v>41</v>
      </c>
      <c r="C18" s="345"/>
      <c r="E18"/>
      <c r="G18" s="348"/>
    </row>
    <row r="19" spans="1:7" s="4" customFormat="1">
      <c r="A19" s="153">
        <v>14</v>
      </c>
      <c r="B19" s="84" t="s">
        <v>42</v>
      </c>
      <c r="C19" s="345"/>
      <c r="E19"/>
      <c r="G19" s="348"/>
    </row>
    <row r="20" spans="1:7" s="4" customFormat="1" ht="25.5">
      <c r="A20" s="153">
        <v>15</v>
      </c>
      <c r="B20" s="84" t="s">
        <v>43</v>
      </c>
      <c r="C20" s="345"/>
      <c r="E20"/>
      <c r="G20" s="348"/>
    </row>
    <row r="21" spans="1:7" s="4" customFormat="1" ht="25.5">
      <c r="A21" s="153">
        <v>16</v>
      </c>
      <c r="B21" s="83" t="s">
        <v>44</v>
      </c>
      <c r="C21" s="345"/>
      <c r="E21"/>
      <c r="G21" s="348"/>
    </row>
    <row r="22" spans="1:7" s="4" customFormat="1">
      <c r="A22" s="153">
        <v>17</v>
      </c>
      <c r="B22" s="154" t="s">
        <v>45</v>
      </c>
      <c r="C22" s="357">
        <v>0</v>
      </c>
      <c r="E22"/>
      <c r="G22" s="348"/>
    </row>
    <row r="23" spans="1:7" s="4" customFormat="1" ht="25.5">
      <c r="A23" s="153">
        <v>18</v>
      </c>
      <c r="B23" s="83" t="s">
        <v>46</v>
      </c>
      <c r="C23" s="345"/>
      <c r="E23"/>
      <c r="G23" s="348"/>
    </row>
    <row r="24" spans="1:7" s="4" customFormat="1" ht="25.5">
      <c r="A24" s="153">
        <v>19</v>
      </c>
      <c r="B24" s="83" t="s">
        <v>47</v>
      </c>
      <c r="C24" s="345"/>
      <c r="E24"/>
      <c r="G24" s="348"/>
    </row>
    <row r="25" spans="1:7" s="4" customFormat="1" ht="25.5">
      <c r="A25" s="153">
        <v>20</v>
      </c>
      <c r="B25" s="86" t="s">
        <v>48</v>
      </c>
      <c r="C25" s="345"/>
      <c r="E25"/>
      <c r="G25" s="348"/>
    </row>
    <row r="26" spans="1:7" s="4" customFormat="1">
      <c r="A26" s="153">
        <v>21</v>
      </c>
      <c r="B26" s="86" t="s">
        <v>49</v>
      </c>
      <c r="C26" s="345"/>
      <c r="E26"/>
      <c r="G26" s="348"/>
    </row>
    <row r="27" spans="1:7" s="4" customFormat="1" ht="25.5">
      <c r="A27" s="153">
        <v>22</v>
      </c>
      <c r="B27" s="86" t="s">
        <v>50</v>
      </c>
      <c r="C27" s="345"/>
      <c r="E27"/>
      <c r="G27" s="348"/>
    </row>
    <row r="28" spans="1:7" s="4" customFormat="1">
      <c r="A28" s="153">
        <v>23</v>
      </c>
      <c r="B28" s="92" t="s">
        <v>24</v>
      </c>
      <c r="C28" s="291">
        <f>C6-C12</f>
        <v>106590792.31</v>
      </c>
      <c r="E28"/>
      <c r="G28" s="348"/>
    </row>
    <row r="29" spans="1:7" s="4" customFormat="1">
      <c r="A29" s="155"/>
      <c r="B29" s="87"/>
      <c r="C29" s="292"/>
      <c r="E29"/>
      <c r="G29" s="348"/>
    </row>
    <row r="30" spans="1:7" s="4" customFormat="1">
      <c r="A30" s="155">
        <v>24</v>
      </c>
      <c r="B30" s="92" t="s">
        <v>51</v>
      </c>
      <c r="C30" s="291">
        <f>C31+C34</f>
        <v>0</v>
      </c>
      <c r="E30"/>
      <c r="G30" s="348"/>
    </row>
    <row r="31" spans="1:7" s="4" customFormat="1">
      <c r="A31" s="155">
        <v>25</v>
      </c>
      <c r="B31" s="82" t="s">
        <v>52</v>
      </c>
      <c r="C31" s="293">
        <f>C32+C33</f>
        <v>0</v>
      </c>
      <c r="E31"/>
      <c r="G31" s="348"/>
    </row>
    <row r="32" spans="1:7" s="4" customFormat="1">
      <c r="A32" s="155">
        <v>26</v>
      </c>
      <c r="B32" s="191" t="s">
        <v>53</v>
      </c>
      <c r="C32" s="292"/>
      <c r="E32"/>
      <c r="G32" s="348"/>
    </row>
    <row r="33" spans="1:7" s="4" customFormat="1">
      <c r="A33" s="155">
        <v>27</v>
      </c>
      <c r="B33" s="191" t="s">
        <v>54</v>
      </c>
      <c r="C33" s="292"/>
      <c r="E33"/>
      <c r="G33" s="348"/>
    </row>
    <row r="34" spans="1:7" s="4" customFormat="1">
      <c r="A34" s="155">
        <v>28</v>
      </c>
      <c r="B34" s="82" t="s">
        <v>55</v>
      </c>
      <c r="C34" s="292"/>
      <c r="E34"/>
      <c r="G34" s="348"/>
    </row>
    <row r="35" spans="1:7" s="4" customFormat="1">
      <c r="A35" s="155">
        <v>29</v>
      </c>
      <c r="B35" s="92" t="s">
        <v>56</v>
      </c>
      <c r="C35" s="291">
        <f>SUM(C36:C40)</f>
        <v>0</v>
      </c>
      <c r="E35"/>
      <c r="G35" s="348"/>
    </row>
    <row r="36" spans="1:7" s="4" customFormat="1">
      <c r="A36" s="155">
        <v>30</v>
      </c>
      <c r="B36" s="83" t="s">
        <v>57</v>
      </c>
      <c r="C36" s="292"/>
      <c r="E36"/>
      <c r="G36" s="348"/>
    </row>
    <row r="37" spans="1:7" s="4" customFormat="1">
      <c r="A37" s="155">
        <v>31</v>
      </c>
      <c r="B37" s="84" t="s">
        <v>58</v>
      </c>
      <c r="C37" s="292"/>
      <c r="E37"/>
      <c r="G37" s="348"/>
    </row>
    <row r="38" spans="1:7" s="4" customFormat="1" ht="25.5">
      <c r="A38" s="155">
        <v>32</v>
      </c>
      <c r="B38" s="83" t="s">
        <v>59</v>
      </c>
      <c r="C38" s="292"/>
      <c r="E38"/>
      <c r="G38" s="348"/>
    </row>
    <row r="39" spans="1:7" s="4" customFormat="1" ht="25.5">
      <c r="A39" s="155">
        <v>33</v>
      </c>
      <c r="B39" s="83" t="s">
        <v>47</v>
      </c>
      <c r="C39" s="292"/>
      <c r="E39"/>
      <c r="G39" s="348"/>
    </row>
    <row r="40" spans="1:7" s="4" customFormat="1" ht="25.5">
      <c r="A40" s="155">
        <v>34</v>
      </c>
      <c r="B40" s="86" t="s">
        <v>60</v>
      </c>
      <c r="C40" s="292"/>
      <c r="E40"/>
      <c r="G40" s="348"/>
    </row>
    <row r="41" spans="1:7" s="4" customFormat="1">
      <c r="A41" s="155">
        <v>35</v>
      </c>
      <c r="B41" s="92" t="s">
        <v>25</v>
      </c>
      <c r="C41" s="291">
        <f>C30-C35</f>
        <v>0</v>
      </c>
      <c r="E41"/>
      <c r="G41" s="348"/>
    </row>
    <row r="42" spans="1:7" s="4" customFormat="1">
      <c r="A42" s="155"/>
      <c r="B42" s="87"/>
      <c r="C42" s="292"/>
      <c r="E42"/>
      <c r="G42" s="348"/>
    </row>
    <row r="43" spans="1:7" s="4" customFormat="1">
      <c r="A43" s="155">
        <v>36</v>
      </c>
      <c r="B43" s="93" t="s">
        <v>61</v>
      </c>
      <c r="C43" s="291">
        <f>SUM(C44:C46)</f>
        <v>3884086.7047999999</v>
      </c>
      <c r="E43"/>
      <c r="G43" s="348"/>
    </row>
    <row r="44" spans="1:7" s="4" customFormat="1">
      <c r="A44" s="155">
        <v>37</v>
      </c>
      <c r="B44" s="82" t="s">
        <v>62</v>
      </c>
      <c r="C44" s="345"/>
      <c r="E44"/>
      <c r="G44" s="348"/>
    </row>
    <row r="45" spans="1:7" s="4" customFormat="1">
      <c r="A45" s="155">
        <v>38</v>
      </c>
      <c r="B45" s="82" t="s">
        <v>63</v>
      </c>
      <c r="C45" s="345"/>
      <c r="E45"/>
      <c r="G45" s="348"/>
    </row>
    <row r="46" spans="1:7" s="4" customFormat="1">
      <c r="A46" s="155">
        <v>39</v>
      </c>
      <c r="B46" s="82" t="s">
        <v>64</v>
      </c>
      <c r="C46" s="345">
        <v>3884086.7047999999</v>
      </c>
      <c r="E46"/>
      <c r="G46" s="348"/>
    </row>
    <row r="47" spans="1:7" s="4" customFormat="1">
      <c r="A47" s="155">
        <v>40</v>
      </c>
      <c r="B47" s="93" t="s">
        <v>65</v>
      </c>
      <c r="C47" s="291">
        <f>SUM(C48:C51)</f>
        <v>0</v>
      </c>
      <c r="E47"/>
      <c r="G47" s="348"/>
    </row>
    <row r="48" spans="1:7" s="4" customFormat="1">
      <c r="A48" s="155">
        <v>41</v>
      </c>
      <c r="B48" s="83" t="s">
        <v>66</v>
      </c>
      <c r="C48" s="292"/>
      <c r="E48"/>
      <c r="G48" s="348"/>
    </row>
    <row r="49" spans="1:7" s="4" customFormat="1">
      <c r="A49" s="155">
        <v>42</v>
      </c>
      <c r="B49" s="84" t="s">
        <v>67</v>
      </c>
      <c r="C49" s="292"/>
      <c r="E49"/>
      <c r="G49" s="348"/>
    </row>
    <row r="50" spans="1:7" s="4" customFormat="1" ht="25.5">
      <c r="A50" s="155">
        <v>43</v>
      </c>
      <c r="B50" s="83" t="s">
        <v>68</v>
      </c>
      <c r="C50" s="292"/>
      <c r="E50"/>
      <c r="G50" s="348"/>
    </row>
    <row r="51" spans="1:7" s="4" customFormat="1" ht="25.5">
      <c r="A51" s="155">
        <v>44</v>
      </c>
      <c r="B51" s="83" t="s">
        <v>47</v>
      </c>
      <c r="C51" s="292"/>
      <c r="E51"/>
      <c r="G51" s="348"/>
    </row>
    <row r="52" spans="1:7" s="4" customFormat="1" ht="15.75" thickBot="1">
      <c r="A52" s="156">
        <v>45</v>
      </c>
      <c r="B52" s="157" t="s">
        <v>26</v>
      </c>
      <c r="C52" s="294">
        <f>C43-C47</f>
        <v>3884086.7047999999</v>
      </c>
      <c r="E52"/>
      <c r="G52" s="348"/>
    </row>
    <row r="55" spans="1:7">
      <c r="B55" s="2" t="s">
        <v>231</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2"/>
  <sheetViews>
    <sheetView workbookViewId="0">
      <selection activeCell="H8" sqref="H8"/>
    </sheetView>
  </sheetViews>
  <sheetFormatPr defaultColWidth="9.140625" defaultRowHeight="12.75"/>
  <cols>
    <col min="1" max="1" width="10.85546875" style="2" bestFit="1" customWidth="1"/>
    <col min="2" max="2" width="59" style="2" customWidth="1"/>
    <col min="3" max="3" width="16.7109375" style="2" bestFit="1" customWidth="1"/>
    <col min="4" max="4" width="13.28515625" style="2" bestFit="1" customWidth="1"/>
    <col min="5" max="16384" width="9.140625" style="2"/>
  </cols>
  <sheetData>
    <row r="1" spans="1:4" ht="15">
      <c r="A1" s="18" t="s">
        <v>194</v>
      </c>
      <c r="B1" s="710" t="str">
        <f>'9. Capital'!B1</f>
        <v>სს " პაშა ბანკი საქართველო"</v>
      </c>
    </row>
    <row r="2" spans="1:4" s="22" customFormat="1" ht="15">
      <c r="A2" s="22" t="s">
        <v>195</v>
      </c>
      <c r="B2" s="709" t="str">
        <f>'9. Capital'!B2</f>
        <v>30.09.2018</v>
      </c>
    </row>
    <row r="3" spans="1:4" s="22" customFormat="1" ht="15"/>
    <row r="4" spans="1:4" ht="13.5" thickBot="1">
      <c r="A4" s="5" t="s">
        <v>941</v>
      </c>
      <c r="B4" s="603" t="s">
        <v>940</v>
      </c>
    </row>
    <row r="5" spans="1:4" s="587" customFormat="1" ht="25.5">
      <c r="A5" s="765" t="s">
        <v>939</v>
      </c>
      <c r="B5" s="766"/>
      <c r="C5" s="602" t="s">
        <v>909</v>
      </c>
      <c r="D5" s="601" t="s">
        <v>908</v>
      </c>
    </row>
    <row r="6" spans="1:4" s="578" customFormat="1">
      <c r="A6" s="595">
        <v>1</v>
      </c>
      <c r="B6" s="594" t="s">
        <v>938</v>
      </c>
      <c r="C6" s="594"/>
      <c r="D6" s="592"/>
    </row>
    <row r="7" spans="1:4" s="578" customFormat="1">
      <c r="A7" s="600" t="s">
        <v>937</v>
      </c>
      <c r="B7" s="599" t="s">
        <v>936</v>
      </c>
      <c r="C7" s="599" t="s">
        <v>935</v>
      </c>
      <c r="D7" s="598"/>
    </row>
    <row r="8" spans="1:4" s="578" customFormat="1">
      <c r="A8" s="600" t="s">
        <v>934</v>
      </c>
      <c r="B8" s="599" t="s">
        <v>933</v>
      </c>
      <c r="C8" s="599" t="s">
        <v>932</v>
      </c>
      <c r="D8" s="598"/>
    </row>
    <row r="9" spans="1:4" s="578" customFormat="1">
      <c r="A9" s="600" t="s">
        <v>931</v>
      </c>
      <c r="B9" s="599" t="s">
        <v>930</v>
      </c>
      <c r="C9" s="599" t="s">
        <v>929</v>
      </c>
      <c r="D9" s="598"/>
    </row>
    <row r="10" spans="1:4" s="578" customFormat="1">
      <c r="A10" s="595" t="s">
        <v>928</v>
      </c>
      <c r="B10" s="594" t="s">
        <v>927</v>
      </c>
      <c r="C10" s="594"/>
      <c r="D10" s="592"/>
    </row>
    <row r="11" spans="1:4" s="596" customFormat="1">
      <c r="A11" s="597" t="s">
        <v>926</v>
      </c>
      <c r="B11" s="585" t="s">
        <v>925</v>
      </c>
      <c r="C11" s="585" t="s">
        <v>924</v>
      </c>
      <c r="D11" s="590"/>
    </row>
    <row r="12" spans="1:4" s="596" customFormat="1">
      <c r="A12" s="597" t="s">
        <v>923</v>
      </c>
      <c r="B12" s="585" t="s">
        <v>922</v>
      </c>
      <c r="C12" s="585" t="s">
        <v>919</v>
      </c>
      <c r="D12" s="590"/>
    </row>
    <row r="13" spans="1:4" s="596" customFormat="1">
      <c r="A13" s="597" t="s">
        <v>921</v>
      </c>
      <c r="B13" s="585" t="s">
        <v>920</v>
      </c>
      <c r="C13" s="585" t="s">
        <v>919</v>
      </c>
      <c r="D13" s="590"/>
    </row>
    <row r="14" spans="1:4" s="578" customFormat="1">
      <c r="A14" s="595" t="s">
        <v>918</v>
      </c>
      <c r="B14" s="594" t="s">
        <v>917</v>
      </c>
      <c r="C14" s="593"/>
      <c r="D14" s="592"/>
    </row>
    <row r="15" spans="1:4" s="578" customFormat="1">
      <c r="A15" s="591" t="s">
        <v>916</v>
      </c>
      <c r="B15" s="585" t="s">
        <v>915</v>
      </c>
      <c r="C15" s="585"/>
      <c r="D15" s="590"/>
    </row>
    <row r="16" spans="1:4" s="578" customFormat="1">
      <c r="A16" s="591" t="s">
        <v>914</v>
      </c>
      <c r="B16" s="585" t="s">
        <v>913</v>
      </c>
      <c r="C16" s="585"/>
      <c r="D16" s="590"/>
    </row>
    <row r="17" spans="1:6" s="578" customFormat="1">
      <c r="A17" s="591" t="s">
        <v>912</v>
      </c>
      <c r="B17" s="585" t="s">
        <v>911</v>
      </c>
      <c r="C17" s="585"/>
      <c r="D17" s="590"/>
    </row>
    <row r="18" spans="1:6" s="587" customFormat="1" ht="25.5">
      <c r="A18" s="767" t="s">
        <v>910</v>
      </c>
      <c r="B18" s="768"/>
      <c r="C18" s="589" t="s">
        <v>909</v>
      </c>
      <c r="D18" s="588" t="s">
        <v>908</v>
      </c>
    </row>
    <row r="19" spans="1:6" s="578" customFormat="1">
      <c r="A19" s="586">
        <v>4</v>
      </c>
      <c r="B19" s="585" t="s">
        <v>24</v>
      </c>
      <c r="C19" s="584">
        <v>0</v>
      </c>
      <c r="D19" s="583"/>
    </row>
    <row r="20" spans="1:6" s="578" customFormat="1">
      <c r="A20" s="586">
        <v>5</v>
      </c>
      <c r="B20" s="585" t="s">
        <v>91</v>
      </c>
      <c r="C20" s="584">
        <v>0</v>
      </c>
      <c r="D20" s="583"/>
    </row>
    <row r="21" spans="1:6" s="578" customFormat="1" ht="13.5" thickBot="1">
      <c r="A21" s="582" t="s">
        <v>907</v>
      </c>
      <c r="B21" s="581" t="s">
        <v>90</v>
      </c>
      <c r="C21" s="580">
        <v>0</v>
      </c>
      <c r="D21" s="579"/>
    </row>
    <row r="22" spans="1:6">
      <c r="F22" s="5"/>
    </row>
  </sheetData>
  <mergeCells count="2">
    <mergeCell ref="A5:B5"/>
    <mergeCell ref="A18:B1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Normal="100" workbookViewId="0">
      <pane xSplit="1" ySplit="5" topLeftCell="B6" activePane="bottomRight" state="frozen"/>
      <selection pane="topRight"/>
      <selection pane="bottomLeft"/>
      <selection pane="bottomRight" activeCell="C12" sqref="C12"/>
    </sheetView>
  </sheetViews>
  <sheetFormatPr defaultColWidth="9.140625" defaultRowHeight="15.75"/>
  <cols>
    <col min="1" max="1" width="10.7109375" style="78" customWidth="1"/>
    <col min="2" max="2" width="91.85546875" style="78" customWidth="1"/>
    <col min="3" max="3" width="53.140625" style="78" customWidth="1"/>
    <col min="4" max="4" width="32.28515625" style="78" customWidth="1"/>
    <col min="5" max="5" width="9.42578125" customWidth="1"/>
  </cols>
  <sheetData>
    <row r="1" spans="1:6">
      <c r="A1" s="18" t="s">
        <v>194</v>
      </c>
      <c r="B1" s="361" t="str">
        <f>'2. RC'!B1</f>
        <v>სს " პაშა ბანკი საქართველო"</v>
      </c>
      <c r="E1" s="2"/>
      <c r="F1" s="2"/>
    </row>
    <row r="2" spans="1:6" s="22" customFormat="1" ht="15.75" customHeight="1">
      <c r="A2" s="22" t="s">
        <v>195</v>
      </c>
      <c r="B2" s="361" t="str">
        <f>'2. RC'!B2</f>
        <v>30.09.2018</v>
      </c>
    </row>
    <row r="3" spans="1:6" s="22" customFormat="1" ht="15.75" customHeight="1">
      <c r="A3" s="26"/>
    </row>
    <row r="4" spans="1:6" s="22" customFormat="1" ht="15.75" customHeight="1" thickBot="1">
      <c r="A4" s="22" t="s">
        <v>347</v>
      </c>
      <c r="B4" s="220" t="s">
        <v>278</v>
      </c>
      <c r="D4" s="222" t="s">
        <v>96</v>
      </c>
    </row>
    <row r="5" spans="1:6" ht="38.25">
      <c r="A5" s="164" t="s">
        <v>27</v>
      </c>
      <c r="B5" s="165" t="s">
        <v>237</v>
      </c>
      <c r="C5" s="166" t="s">
        <v>243</v>
      </c>
      <c r="D5" s="221" t="s">
        <v>279</v>
      </c>
    </row>
    <row r="6" spans="1:6">
      <c r="A6" s="158">
        <v>1</v>
      </c>
      <c r="B6" s="94" t="s">
        <v>157</v>
      </c>
      <c r="C6" s="327">
        <v>1483687.9790999999</v>
      </c>
      <c r="D6" s="351"/>
      <c r="E6" s="8"/>
    </row>
    <row r="7" spans="1:6">
      <c r="A7" s="158">
        <v>2</v>
      </c>
      <c r="B7" s="95" t="s">
        <v>158</v>
      </c>
      <c r="C7" s="460">
        <v>47185045.195199996</v>
      </c>
      <c r="D7" s="352"/>
      <c r="E7" s="8"/>
    </row>
    <row r="8" spans="1:6">
      <c r="A8" s="158">
        <v>3</v>
      </c>
      <c r="B8" s="95" t="s">
        <v>159</v>
      </c>
      <c r="C8" s="327">
        <v>68244781.143600002</v>
      </c>
      <c r="D8" s="352"/>
      <c r="E8" s="8"/>
    </row>
    <row r="9" spans="1:6">
      <c r="A9" s="158">
        <v>4</v>
      </c>
      <c r="B9" s="95" t="s">
        <v>188</v>
      </c>
      <c r="C9" s="327">
        <v>0</v>
      </c>
      <c r="D9" s="352"/>
      <c r="E9" s="8"/>
    </row>
    <row r="10" spans="1:6">
      <c r="A10" s="158">
        <v>5</v>
      </c>
      <c r="B10" s="95" t="s">
        <v>160</v>
      </c>
      <c r="C10" s="327">
        <v>45881020.209800005</v>
      </c>
      <c r="D10" s="352"/>
      <c r="E10" s="8"/>
    </row>
    <row r="11" spans="1:6">
      <c r="A11" s="158">
        <v>6.1</v>
      </c>
      <c r="B11" s="95" t="s">
        <v>161</v>
      </c>
      <c r="C11" s="327">
        <v>149992882.9262</v>
      </c>
      <c r="D11" s="159"/>
      <c r="E11" s="9"/>
    </row>
    <row r="12" spans="1:6">
      <c r="A12" s="158" t="s">
        <v>396</v>
      </c>
      <c r="B12" s="95" t="s">
        <v>397</v>
      </c>
      <c r="C12" s="459">
        <v>0</v>
      </c>
      <c r="D12" s="159" t="s">
        <v>398</v>
      </c>
      <c r="E12" s="9"/>
    </row>
    <row r="13" spans="1:6">
      <c r="A13" s="158">
        <v>6.2</v>
      </c>
      <c r="B13" s="96" t="s">
        <v>162</v>
      </c>
      <c r="C13" s="460">
        <v>-3356418.5761000002</v>
      </c>
      <c r="D13" s="353"/>
      <c r="E13" s="9"/>
    </row>
    <row r="14" spans="1:6">
      <c r="A14" s="158" t="s">
        <v>383</v>
      </c>
      <c r="B14" s="97" t="s">
        <v>384</v>
      </c>
      <c r="C14" s="459">
        <v>3137758.4134</v>
      </c>
      <c r="D14" s="159" t="s">
        <v>395</v>
      </c>
      <c r="E14" s="9"/>
    </row>
    <row r="15" spans="1:6">
      <c r="A15" s="158">
        <v>6</v>
      </c>
      <c r="B15" s="95" t="s">
        <v>163</v>
      </c>
      <c r="C15" s="297">
        <f>C13+C11</f>
        <v>146636464.35010001</v>
      </c>
      <c r="D15" s="353"/>
      <c r="E15" s="8"/>
    </row>
    <row r="16" spans="1:6">
      <c r="A16" s="158">
        <v>7</v>
      </c>
      <c r="B16" s="95" t="s">
        <v>164</v>
      </c>
      <c r="C16" s="460">
        <v>2235697.5438999999</v>
      </c>
      <c r="D16" s="159"/>
      <c r="E16" s="8"/>
    </row>
    <row r="17" spans="1:5">
      <c r="A17" s="158">
        <v>8</v>
      </c>
      <c r="B17" s="95" t="s">
        <v>165</v>
      </c>
      <c r="C17" s="327">
        <v>0</v>
      </c>
      <c r="D17" s="159"/>
      <c r="E17" s="8"/>
    </row>
    <row r="18" spans="1:5">
      <c r="A18" s="158">
        <v>9</v>
      </c>
      <c r="B18" s="95" t="s">
        <v>166</v>
      </c>
      <c r="C18" s="327">
        <v>0</v>
      </c>
      <c r="D18" s="159"/>
      <c r="E18" s="8"/>
    </row>
    <row r="19" spans="1:5">
      <c r="A19" s="158">
        <v>9.1</v>
      </c>
      <c r="B19" s="97" t="s">
        <v>253</v>
      </c>
      <c r="C19" s="327"/>
      <c r="D19" s="159"/>
      <c r="E19" s="8"/>
    </row>
    <row r="20" spans="1:5">
      <c r="A20" s="158">
        <v>9.1999999999999993</v>
      </c>
      <c r="B20" s="97" t="s">
        <v>242</v>
      </c>
      <c r="C20" s="327"/>
      <c r="D20" s="159"/>
      <c r="E20" s="8"/>
    </row>
    <row r="21" spans="1:5">
      <c r="A21" s="158">
        <v>9.3000000000000007</v>
      </c>
      <c r="B21" s="97" t="s">
        <v>241</v>
      </c>
      <c r="C21" s="327"/>
      <c r="D21" s="159"/>
      <c r="E21" s="8"/>
    </row>
    <row r="22" spans="1:5">
      <c r="A22" s="158">
        <v>10</v>
      </c>
      <c r="B22" s="95" t="s">
        <v>167</v>
      </c>
      <c r="C22" s="327">
        <v>2957758.21</v>
      </c>
      <c r="D22" s="159"/>
      <c r="E22" s="8"/>
    </row>
    <row r="23" spans="1:5">
      <c r="A23" s="158">
        <v>10.1</v>
      </c>
      <c r="B23" s="97" t="s">
        <v>240</v>
      </c>
      <c r="C23" s="460">
        <v>2014713.37</v>
      </c>
      <c r="D23" s="354" t="s">
        <v>356</v>
      </c>
      <c r="E23" s="8"/>
    </row>
    <row r="24" spans="1:5">
      <c r="A24" s="158">
        <v>11</v>
      </c>
      <c r="B24" s="98" t="s">
        <v>168</v>
      </c>
      <c r="C24" s="327">
        <v>1515044.09</v>
      </c>
      <c r="D24" s="160"/>
      <c r="E24" s="8"/>
    </row>
    <row r="25" spans="1:5">
      <c r="A25" s="158">
        <v>12</v>
      </c>
      <c r="B25" s="100" t="s">
        <v>169</v>
      </c>
      <c r="C25" s="295">
        <f>SUM(C6:C10,C15:C18,C22,C24)</f>
        <v>316139498.72169995</v>
      </c>
      <c r="D25" s="355"/>
      <c r="E25" s="7"/>
    </row>
    <row r="26" spans="1:5">
      <c r="A26" s="158">
        <v>13</v>
      </c>
      <c r="B26" s="95" t="s">
        <v>170</v>
      </c>
      <c r="C26" s="327">
        <v>120771414.1073</v>
      </c>
      <c r="D26" s="161"/>
      <c r="E26" s="8"/>
    </row>
    <row r="27" spans="1:5">
      <c r="A27" s="158">
        <v>14</v>
      </c>
      <c r="B27" s="95" t="s">
        <v>171</v>
      </c>
      <c r="C27" s="327">
        <v>40188245.735399999</v>
      </c>
      <c r="D27" s="159"/>
      <c r="E27" s="8"/>
    </row>
    <row r="28" spans="1:5">
      <c r="A28" s="158">
        <v>15</v>
      </c>
      <c r="B28" s="95" t="s">
        <v>172</v>
      </c>
      <c r="C28" s="327">
        <v>0</v>
      </c>
      <c r="D28" s="159"/>
      <c r="E28" s="8"/>
    </row>
    <row r="29" spans="1:5">
      <c r="A29" s="158">
        <v>16</v>
      </c>
      <c r="B29" s="95" t="s">
        <v>173</v>
      </c>
      <c r="C29" s="327">
        <v>42221533.310800001</v>
      </c>
      <c r="D29" s="159"/>
      <c r="E29" s="8"/>
    </row>
    <row r="30" spans="1:5">
      <c r="A30" s="158">
        <v>17</v>
      </c>
      <c r="B30" s="95" t="s">
        <v>174</v>
      </c>
      <c r="C30" s="327">
        <v>0</v>
      </c>
      <c r="D30" s="159"/>
      <c r="E30" s="8"/>
    </row>
    <row r="31" spans="1:5">
      <c r="A31" s="158">
        <v>18</v>
      </c>
      <c r="B31" s="95" t="s">
        <v>175</v>
      </c>
      <c r="C31" s="327">
        <v>222965.47390000001</v>
      </c>
      <c r="D31" s="159"/>
      <c r="E31" s="8"/>
    </row>
    <row r="32" spans="1:5">
      <c r="A32" s="158">
        <v>19</v>
      </c>
      <c r="B32" s="95" t="s">
        <v>176</v>
      </c>
      <c r="C32" s="327">
        <v>1598766.2134999998</v>
      </c>
      <c r="D32" s="159"/>
      <c r="E32" s="8"/>
    </row>
    <row r="33" spans="1:5">
      <c r="A33" s="158">
        <v>20</v>
      </c>
      <c r="B33" s="95" t="s">
        <v>98</v>
      </c>
      <c r="C33" s="327">
        <v>2531068.2371999999</v>
      </c>
      <c r="D33" s="350"/>
      <c r="E33" s="8"/>
    </row>
    <row r="34" spans="1:5">
      <c r="A34" s="158">
        <v>20.100000000000001</v>
      </c>
      <c r="B34" s="99" t="s">
        <v>382</v>
      </c>
      <c r="C34" s="459">
        <v>746328.29139999999</v>
      </c>
      <c r="D34" s="159" t="s">
        <v>395</v>
      </c>
      <c r="E34" s="8"/>
    </row>
    <row r="35" spans="1:5">
      <c r="A35" s="158">
        <v>21</v>
      </c>
      <c r="B35" s="98" t="s">
        <v>177</v>
      </c>
      <c r="C35" s="327">
        <v>0</v>
      </c>
      <c r="D35" s="347"/>
      <c r="E35" s="8"/>
    </row>
    <row r="36" spans="1:5">
      <c r="A36" s="158">
        <v>21.1</v>
      </c>
      <c r="B36" s="99" t="s">
        <v>239</v>
      </c>
      <c r="C36" s="346"/>
      <c r="D36" s="347"/>
      <c r="E36" s="8"/>
    </row>
    <row r="37" spans="1:5">
      <c r="A37" s="158">
        <v>22</v>
      </c>
      <c r="B37" s="100" t="s">
        <v>178</v>
      </c>
      <c r="C37" s="295">
        <f>SUM(C26:C33)</f>
        <v>207533993.0781</v>
      </c>
      <c r="D37" s="355"/>
      <c r="E37" s="7"/>
    </row>
    <row r="38" spans="1:5">
      <c r="A38" s="158">
        <v>23</v>
      </c>
      <c r="B38" s="98" t="s">
        <v>179</v>
      </c>
      <c r="C38" s="461">
        <v>103000000</v>
      </c>
      <c r="D38" s="159" t="s">
        <v>393</v>
      </c>
      <c r="E38" s="8"/>
    </row>
    <row r="39" spans="1:5">
      <c r="A39" s="158">
        <v>24</v>
      </c>
      <c r="B39" s="98" t="s">
        <v>180</v>
      </c>
      <c r="C39" s="461">
        <v>0</v>
      </c>
      <c r="D39" s="159"/>
      <c r="E39" s="8"/>
    </row>
    <row r="40" spans="1:5">
      <c r="A40" s="158">
        <v>25</v>
      </c>
      <c r="B40" s="98" t="s">
        <v>238</v>
      </c>
      <c r="C40" s="461">
        <v>0</v>
      </c>
      <c r="D40" s="159"/>
      <c r="E40" s="8"/>
    </row>
    <row r="41" spans="1:5">
      <c r="A41" s="158">
        <v>26</v>
      </c>
      <c r="B41" s="98" t="s">
        <v>182</v>
      </c>
      <c r="C41" s="461">
        <v>0</v>
      </c>
      <c r="D41" s="159"/>
      <c r="E41" s="8"/>
    </row>
    <row r="42" spans="1:5">
      <c r="A42" s="158">
        <v>27</v>
      </c>
      <c r="B42" s="98" t="s">
        <v>183</v>
      </c>
      <c r="C42" s="461">
        <v>0</v>
      </c>
      <c r="D42" s="159"/>
      <c r="E42" s="8"/>
    </row>
    <row r="43" spans="1:5">
      <c r="A43" s="158">
        <v>28</v>
      </c>
      <c r="B43" s="98" t="s">
        <v>184</v>
      </c>
      <c r="C43" s="461">
        <v>5605505.6799999997</v>
      </c>
      <c r="D43" s="159" t="s">
        <v>394</v>
      </c>
      <c r="E43" s="8"/>
    </row>
    <row r="44" spans="1:5">
      <c r="A44" s="158">
        <v>29</v>
      </c>
      <c r="B44" s="98" t="s">
        <v>36</v>
      </c>
      <c r="C44" s="461">
        <v>0</v>
      </c>
      <c r="D44" s="159"/>
      <c r="E44" s="8"/>
    </row>
    <row r="45" spans="1:5" ht="16.5" thickBot="1">
      <c r="A45" s="162">
        <v>30</v>
      </c>
      <c r="B45" s="163" t="s">
        <v>185</v>
      </c>
      <c r="C45" s="296">
        <f>SUM(C38:C44)</f>
        <v>108605505.68000001</v>
      </c>
      <c r="D45" s="356"/>
      <c r="E45" s="7"/>
    </row>
  </sheetData>
  <dataValidations count="1">
    <dataValidation operator="lessThanOrEqual" allowBlank="1" showInputMessage="1" showErrorMessage="1" errorTitle="Should be negative number" error="Should be whole negative number or 0" sqref="C12"/>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J8" activePane="bottomRight" state="frozen"/>
      <selection pane="topRight"/>
      <selection pane="bottomLeft"/>
      <selection pane="bottomRight" activeCell="K13" sqref="K13"/>
    </sheetView>
  </sheetViews>
  <sheetFormatPr defaultColWidth="9.140625" defaultRowHeight="12.75"/>
  <cols>
    <col min="1" max="1" width="10.5703125" style="2" bestFit="1" customWidth="1"/>
    <col min="2" max="2" width="95" style="2" customWidth="1"/>
    <col min="3" max="3" width="29.140625" style="2" bestFit="1" customWidth="1"/>
    <col min="4" max="4" width="28.140625" style="2" bestFit="1" customWidth="1"/>
    <col min="5" max="5" width="29" style="2" bestFit="1" customWidth="1"/>
    <col min="6" max="6" width="28.42578125" style="2" bestFit="1" customWidth="1"/>
    <col min="7" max="7" width="29" style="2" bestFit="1" customWidth="1"/>
    <col min="8" max="9" width="28.42578125" style="2" bestFit="1" customWidth="1"/>
    <col min="10" max="12" width="27.85546875" style="2" bestFit="1" customWidth="1"/>
    <col min="13" max="14" width="28.28515625" style="2" bestFit="1" customWidth="1"/>
    <col min="15" max="16" width="28" style="2" bestFit="1" customWidth="1"/>
    <col min="17" max="18" width="28.85546875" style="2" bestFit="1" customWidth="1"/>
    <col min="19" max="19" width="31.5703125" style="2" bestFit="1" customWidth="1"/>
    <col min="20" max="16384" width="9.140625" style="13"/>
  </cols>
  <sheetData>
    <row r="1" spans="1:19">
      <c r="A1" s="2" t="s">
        <v>194</v>
      </c>
      <c r="B1" s="361" t="str">
        <f>'2. RC'!B1</f>
        <v>სს " პაშა ბანკი საქართველო"</v>
      </c>
    </row>
    <row r="2" spans="1:19">
      <c r="A2" s="2" t="s">
        <v>195</v>
      </c>
      <c r="B2" s="361" t="str">
        <f>'2. RC'!B2</f>
        <v>30.09.2018</v>
      </c>
    </row>
    <row r="4" spans="1:19" ht="39" thickBot="1">
      <c r="A4" s="77" t="s">
        <v>348</v>
      </c>
      <c r="B4" s="324" t="s">
        <v>372</v>
      </c>
    </row>
    <row r="5" spans="1:19">
      <c r="A5" s="145"/>
      <c r="B5" s="149"/>
      <c r="C5" s="126" t="s">
        <v>0</v>
      </c>
      <c r="D5" s="126" t="s">
        <v>1</v>
      </c>
      <c r="E5" s="126" t="s">
        <v>2</v>
      </c>
      <c r="F5" s="126" t="s">
        <v>3</v>
      </c>
      <c r="G5" s="126" t="s">
        <v>4</v>
      </c>
      <c r="H5" s="126" t="s">
        <v>5</v>
      </c>
      <c r="I5" s="126" t="s">
        <v>244</v>
      </c>
      <c r="J5" s="126" t="s">
        <v>245</v>
      </c>
      <c r="K5" s="126" t="s">
        <v>246</v>
      </c>
      <c r="L5" s="126" t="s">
        <v>247</v>
      </c>
      <c r="M5" s="126" t="s">
        <v>248</v>
      </c>
      <c r="N5" s="126" t="s">
        <v>249</v>
      </c>
      <c r="O5" s="126" t="s">
        <v>359</v>
      </c>
      <c r="P5" s="126" t="s">
        <v>360</v>
      </c>
      <c r="Q5" s="126" t="s">
        <v>361</v>
      </c>
      <c r="R5" s="316" t="s">
        <v>362</v>
      </c>
      <c r="S5" s="127" t="s">
        <v>363</v>
      </c>
    </row>
    <row r="6" spans="1:19" ht="46.5" customHeight="1">
      <c r="A6" s="168"/>
      <c r="B6" s="773" t="s">
        <v>364</v>
      </c>
      <c r="C6" s="771">
        <v>0</v>
      </c>
      <c r="D6" s="772"/>
      <c r="E6" s="771">
        <v>0.2</v>
      </c>
      <c r="F6" s="772"/>
      <c r="G6" s="771">
        <v>0.35</v>
      </c>
      <c r="H6" s="772"/>
      <c r="I6" s="771">
        <v>0.5</v>
      </c>
      <c r="J6" s="772"/>
      <c r="K6" s="771">
        <v>0.75</v>
      </c>
      <c r="L6" s="772"/>
      <c r="M6" s="771">
        <v>1</v>
      </c>
      <c r="N6" s="772"/>
      <c r="O6" s="771">
        <v>1.5</v>
      </c>
      <c r="P6" s="772"/>
      <c r="Q6" s="771">
        <v>2.5</v>
      </c>
      <c r="R6" s="772"/>
      <c r="S6" s="769" t="s">
        <v>258</v>
      </c>
    </row>
    <row r="7" spans="1:19">
      <c r="A7" s="168"/>
      <c r="B7" s="774"/>
      <c r="C7" s="323" t="s">
        <v>357</v>
      </c>
      <c r="D7" s="323" t="s">
        <v>358</v>
      </c>
      <c r="E7" s="323" t="s">
        <v>357</v>
      </c>
      <c r="F7" s="323" t="s">
        <v>358</v>
      </c>
      <c r="G7" s="323" t="s">
        <v>357</v>
      </c>
      <c r="H7" s="323" t="s">
        <v>358</v>
      </c>
      <c r="I7" s="323" t="s">
        <v>357</v>
      </c>
      <c r="J7" s="323" t="s">
        <v>358</v>
      </c>
      <c r="K7" s="323" t="s">
        <v>357</v>
      </c>
      <c r="L7" s="323" t="s">
        <v>358</v>
      </c>
      <c r="M7" s="323" t="s">
        <v>357</v>
      </c>
      <c r="N7" s="323" t="s">
        <v>358</v>
      </c>
      <c r="O7" s="323" t="s">
        <v>357</v>
      </c>
      <c r="P7" s="323" t="s">
        <v>358</v>
      </c>
      <c r="Q7" s="323" t="s">
        <v>357</v>
      </c>
      <c r="R7" s="323" t="s">
        <v>358</v>
      </c>
      <c r="S7" s="770"/>
    </row>
    <row r="8" spans="1:19" s="172" customFormat="1">
      <c r="A8" s="130">
        <v>1</v>
      </c>
      <c r="B8" s="190" t="s">
        <v>222</v>
      </c>
      <c r="C8" s="464">
        <v>79816.83</v>
      </c>
      <c r="D8" s="298"/>
      <c r="E8" s="465">
        <v>0</v>
      </c>
      <c r="F8" s="317"/>
      <c r="G8" s="465">
        <v>0</v>
      </c>
      <c r="H8" s="298"/>
      <c r="I8" s="465">
        <v>0</v>
      </c>
      <c r="J8" s="298"/>
      <c r="K8" s="465">
        <v>0</v>
      </c>
      <c r="L8" s="298"/>
      <c r="M8" s="464">
        <v>47105228.365199998</v>
      </c>
      <c r="N8" s="462"/>
      <c r="O8" s="465">
        <v>0</v>
      </c>
      <c r="P8" s="298"/>
      <c r="Q8" s="465">
        <v>0</v>
      </c>
      <c r="R8" s="298"/>
      <c r="S8" s="328">
        <f t="shared" ref="S8:S21" si="0">$C$6*SUM(C8:D8)+$E$6*SUM(E8:F8)+$G$6*SUM(G8:H8)+$I$6*SUM(I8:J8)+$K$6*SUM(K8:L8)+$M$6*SUM(M8:N8)+$O$6*SUM(O8:P8)+$Q$6*SUM(Q8:R8)</f>
        <v>47105228.365199998</v>
      </c>
    </row>
    <row r="9" spans="1:19" s="172" customFormat="1">
      <c r="A9" s="130">
        <v>2</v>
      </c>
      <c r="B9" s="190" t="s">
        <v>223</v>
      </c>
      <c r="C9" s="463">
        <v>0</v>
      </c>
      <c r="D9" s="298"/>
      <c r="E9" s="465">
        <v>0</v>
      </c>
      <c r="F9" s="317"/>
      <c r="G9" s="465">
        <v>0</v>
      </c>
      <c r="H9" s="298"/>
      <c r="I9" s="465">
        <v>0</v>
      </c>
      <c r="J9" s="298"/>
      <c r="K9" s="465">
        <v>0</v>
      </c>
      <c r="L9" s="298"/>
      <c r="M9" s="464">
        <v>0</v>
      </c>
      <c r="N9" s="298"/>
      <c r="O9" s="465">
        <v>0</v>
      </c>
      <c r="P9" s="298"/>
      <c r="Q9" s="465">
        <v>0</v>
      </c>
      <c r="R9" s="298"/>
      <c r="S9" s="328">
        <f t="shared" si="0"/>
        <v>0</v>
      </c>
    </row>
    <row r="10" spans="1:19" s="172" customFormat="1">
      <c r="A10" s="130">
        <v>3</v>
      </c>
      <c r="B10" s="190" t="s">
        <v>224</v>
      </c>
      <c r="C10" s="463">
        <v>0</v>
      </c>
      <c r="D10" s="298"/>
      <c r="E10" s="465">
        <v>0</v>
      </c>
      <c r="F10" s="317"/>
      <c r="G10" s="465">
        <v>0</v>
      </c>
      <c r="H10" s="298"/>
      <c r="I10" s="465">
        <v>0</v>
      </c>
      <c r="J10" s="298"/>
      <c r="K10" s="465">
        <v>0</v>
      </c>
      <c r="L10" s="298"/>
      <c r="M10" s="464">
        <v>0</v>
      </c>
      <c r="N10" s="298"/>
      <c r="O10" s="465">
        <v>0</v>
      </c>
      <c r="P10" s="298"/>
      <c r="Q10" s="465">
        <v>0</v>
      </c>
      <c r="R10" s="298"/>
      <c r="S10" s="328">
        <f t="shared" si="0"/>
        <v>0</v>
      </c>
    </row>
    <row r="11" spans="1:19" s="172" customFormat="1">
      <c r="A11" s="130">
        <v>4</v>
      </c>
      <c r="B11" s="190" t="s">
        <v>225</v>
      </c>
      <c r="C11" s="463">
        <v>0</v>
      </c>
      <c r="D11" s="298"/>
      <c r="E11" s="465">
        <v>0</v>
      </c>
      <c r="F11" s="317"/>
      <c r="G11" s="465">
        <v>0</v>
      </c>
      <c r="H11" s="298"/>
      <c r="I11" s="465">
        <v>0</v>
      </c>
      <c r="J11" s="298"/>
      <c r="K11" s="465">
        <v>0</v>
      </c>
      <c r="L11" s="298"/>
      <c r="M11" s="464">
        <v>0</v>
      </c>
      <c r="N11" s="298"/>
      <c r="O11" s="465">
        <v>0</v>
      </c>
      <c r="P11" s="298"/>
      <c r="Q11" s="465">
        <v>0</v>
      </c>
      <c r="R11" s="298"/>
      <c r="S11" s="328">
        <f t="shared" si="0"/>
        <v>0</v>
      </c>
    </row>
    <row r="12" spans="1:19" s="172" customFormat="1">
      <c r="A12" s="130">
        <v>5</v>
      </c>
      <c r="B12" s="190" t="s">
        <v>226</v>
      </c>
      <c r="C12" s="463">
        <v>0</v>
      </c>
      <c r="D12" s="298"/>
      <c r="E12" s="465">
        <v>0</v>
      </c>
      <c r="F12" s="317"/>
      <c r="G12" s="465">
        <v>0</v>
      </c>
      <c r="H12" s="298"/>
      <c r="I12" s="465">
        <v>0</v>
      </c>
      <c r="J12" s="298"/>
      <c r="K12" s="465">
        <v>0</v>
      </c>
      <c r="L12" s="298"/>
      <c r="M12" s="464">
        <v>0</v>
      </c>
      <c r="N12" s="298"/>
      <c r="O12" s="465">
        <v>0</v>
      </c>
      <c r="P12" s="298"/>
      <c r="Q12" s="465">
        <v>0</v>
      </c>
      <c r="R12" s="298"/>
      <c r="S12" s="328">
        <f t="shared" si="0"/>
        <v>0</v>
      </c>
    </row>
    <row r="13" spans="1:19" s="172" customFormat="1">
      <c r="A13" s="130">
        <v>6</v>
      </c>
      <c r="B13" s="190" t="s">
        <v>227</v>
      </c>
      <c r="C13" s="463">
        <v>0</v>
      </c>
      <c r="D13" s="462"/>
      <c r="E13" s="465">
        <v>42164767.140600003</v>
      </c>
      <c r="F13" s="462"/>
      <c r="G13" s="465">
        <v>0</v>
      </c>
      <c r="H13" s="462"/>
      <c r="I13" s="465">
        <v>7337077.9818000002</v>
      </c>
      <c r="J13" s="462"/>
      <c r="K13" s="465">
        <v>0</v>
      </c>
      <c r="L13" s="462"/>
      <c r="M13" s="464">
        <v>46521608.380000003</v>
      </c>
      <c r="N13" s="462"/>
      <c r="O13" s="465">
        <v>0</v>
      </c>
      <c r="P13" s="462"/>
      <c r="Q13" s="465">
        <v>0</v>
      </c>
      <c r="R13" s="462"/>
      <c r="S13" s="328">
        <f t="shared" si="0"/>
        <v>58623100.799020007</v>
      </c>
    </row>
    <row r="14" spans="1:19" s="172" customFormat="1">
      <c r="A14" s="130">
        <v>7</v>
      </c>
      <c r="B14" s="190" t="s">
        <v>75</v>
      </c>
      <c r="C14" s="463">
        <v>0</v>
      </c>
      <c r="D14" s="462"/>
      <c r="E14" s="465">
        <v>0</v>
      </c>
      <c r="F14" s="462"/>
      <c r="G14" s="465">
        <v>0</v>
      </c>
      <c r="H14" s="462"/>
      <c r="I14" s="465">
        <v>0</v>
      </c>
      <c r="J14" s="462"/>
      <c r="K14" s="465">
        <v>0</v>
      </c>
      <c r="L14" s="462"/>
      <c r="M14" s="464">
        <v>168593840.21110001</v>
      </c>
      <c r="N14" s="462">
        <v>31941179.331999999</v>
      </c>
      <c r="O14" s="465">
        <v>0</v>
      </c>
      <c r="P14" s="462"/>
      <c r="Q14" s="465">
        <v>0</v>
      </c>
      <c r="R14" s="462"/>
      <c r="S14" s="328">
        <f t="shared" si="0"/>
        <v>200535019.5431</v>
      </c>
    </row>
    <row r="15" spans="1:19" s="172" customFormat="1">
      <c r="A15" s="130">
        <v>8</v>
      </c>
      <c r="B15" s="190" t="s">
        <v>76</v>
      </c>
      <c r="C15" s="463">
        <v>0</v>
      </c>
      <c r="D15" s="462"/>
      <c r="E15" s="465">
        <v>0</v>
      </c>
      <c r="F15" s="462"/>
      <c r="G15" s="465">
        <v>0</v>
      </c>
      <c r="H15" s="462"/>
      <c r="I15" s="465">
        <v>0</v>
      </c>
      <c r="J15" s="462"/>
      <c r="K15" s="465">
        <v>2002991.92</v>
      </c>
      <c r="L15" s="462"/>
      <c r="M15" s="464">
        <v>0</v>
      </c>
      <c r="N15" s="462">
        <v>110156.49</v>
      </c>
      <c r="O15" s="465">
        <v>0</v>
      </c>
      <c r="P15" s="462"/>
      <c r="Q15" s="465">
        <v>0</v>
      </c>
      <c r="R15" s="462"/>
      <c r="S15" s="328">
        <f t="shared" si="0"/>
        <v>1612400.43</v>
      </c>
    </row>
    <row r="16" spans="1:19" s="172" customFormat="1">
      <c r="A16" s="130">
        <v>9</v>
      </c>
      <c r="B16" s="190" t="s">
        <v>77</v>
      </c>
      <c r="C16" s="463">
        <v>0</v>
      </c>
      <c r="D16" s="298"/>
      <c r="E16" s="465">
        <v>0</v>
      </c>
      <c r="F16" s="317"/>
      <c r="G16" s="465">
        <v>0</v>
      </c>
      <c r="H16" s="298"/>
      <c r="I16" s="465">
        <v>0</v>
      </c>
      <c r="J16" s="298"/>
      <c r="K16" s="465">
        <v>0</v>
      </c>
      <c r="L16" s="298"/>
      <c r="M16" s="464">
        <v>0</v>
      </c>
      <c r="N16" s="298"/>
      <c r="O16" s="465">
        <v>0</v>
      </c>
      <c r="P16" s="298"/>
      <c r="Q16" s="465">
        <v>0</v>
      </c>
      <c r="R16" s="298"/>
      <c r="S16" s="328">
        <f t="shared" si="0"/>
        <v>0</v>
      </c>
    </row>
    <row r="17" spans="1:19" s="172" customFormat="1">
      <c r="A17" s="130">
        <v>10</v>
      </c>
      <c r="B17" s="190" t="s">
        <v>70</v>
      </c>
      <c r="C17" s="463">
        <v>0</v>
      </c>
      <c r="D17" s="298"/>
      <c r="E17" s="465">
        <v>0</v>
      </c>
      <c r="F17" s="317"/>
      <c r="G17" s="465">
        <v>0</v>
      </c>
      <c r="H17" s="298"/>
      <c r="I17" s="465">
        <v>0</v>
      </c>
      <c r="J17" s="298"/>
      <c r="K17" s="465">
        <v>0</v>
      </c>
      <c r="L17" s="298"/>
      <c r="M17" s="464">
        <v>0</v>
      </c>
      <c r="N17" s="298"/>
      <c r="O17" s="465">
        <v>0</v>
      </c>
      <c r="P17" s="298"/>
      <c r="Q17" s="465">
        <v>0</v>
      </c>
      <c r="R17" s="298"/>
      <c r="S17" s="328">
        <f t="shared" si="0"/>
        <v>0</v>
      </c>
    </row>
    <row r="18" spans="1:19" s="172" customFormat="1">
      <c r="A18" s="130">
        <v>11</v>
      </c>
      <c r="B18" s="190" t="s">
        <v>71</v>
      </c>
      <c r="C18" s="463">
        <v>0</v>
      </c>
      <c r="D18" s="298"/>
      <c r="E18" s="465">
        <v>0</v>
      </c>
      <c r="F18" s="317"/>
      <c r="G18" s="465">
        <v>0</v>
      </c>
      <c r="H18" s="298"/>
      <c r="I18" s="465">
        <v>0</v>
      </c>
      <c r="J18" s="298"/>
      <c r="K18" s="465">
        <v>0</v>
      </c>
      <c r="L18" s="298"/>
      <c r="M18" s="464">
        <v>0</v>
      </c>
      <c r="N18" s="298"/>
      <c r="O18" s="465">
        <v>0</v>
      </c>
      <c r="P18" s="298"/>
      <c r="Q18" s="465">
        <v>0</v>
      </c>
      <c r="R18" s="298"/>
      <c r="S18" s="328">
        <f t="shared" si="0"/>
        <v>0</v>
      </c>
    </row>
    <row r="19" spans="1:19" s="172" customFormat="1">
      <c r="A19" s="130">
        <v>12</v>
      </c>
      <c r="B19" s="190" t="s">
        <v>72</v>
      </c>
      <c r="C19" s="463">
        <v>0</v>
      </c>
      <c r="D19" s="298"/>
      <c r="E19" s="465">
        <v>0</v>
      </c>
      <c r="F19" s="317"/>
      <c r="G19" s="465">
        <v>0</v>
      </c>
      <c r="H19" s="298"/>
      <c r="I19" s="465">
        <v>0</v>
      </c>
      <c r="J19" s="298"/>
      <c r="K19" s="465">
        <v>0</v>
      </c>
      <c r="L19" s="298"/>
      <c r="M19" s="464">
        <v>0</v>
      </c>
      <c r="N19" s="298"/>
      <c r="O19" s="465">
        <v>0</v>
      </c>
      <c r="P19" s="298"/>
      <c r="Q19" s="465">
        <v>0</v>
      </c>
      <c r="R19" s="298"/>
      <c r="S19" s="328">
        <f t="shared" si="0"/>
        <v>0</v>
      </c>
    </row>
    <row r="20" spans="1:19" s="172" customFormat="1">
      <c r="A20" s="130">
        <v>13</v>
      </c>
      <c r="B20" s="190" t="s">
        <v>73</v>
      </c>
      <c r="C20" s="463">
        <v>0</v>
      </c>
      <c r="D20" s="298"/>
      <c r="E20" s="465">
        <v>0</v>
      </c>
      <c r="F20" s="317"/>
      <c r="G20" s="465">
        <v>0</v>
      </c>
      <c r="H20" s="298"/>
      <c r="I20" s="465">
        <v>0</v>
      </c>
      <c r="J20" s="298"/>
      <c r="K20" s="465">
        <v>0</v>
      </c>
      <c r="L20" s="298"/>
      <c r="M20" s="464">
        <v>0</v>
      </c>
      <c r="N20" s="298"/>
      <c r="O20" s="465">
        <v>0</v>
      </c>
      <c r="P20" s="298"/>
      <c r="Q20" s="465">
        <v>0</v>
      </c>
      <c r="R20" s="298"/>
      <c r="S20" s="328">
        <f t="shared" si="0"/>
        <v>0</v>
      </c>
    </row>
    <row r="21" spans="1:19" s="172" customFormat="1">
      <c r="A21" s="130">
        <v>14</v>
      </c>
      <c r="B21" s="190" t="s">
        <v>256</v>
      </c>
      <c r="C21" s="463">
        <v>1483687.9791000001</v>
      </c>
      <c r="D21" s="298"/>
      <c r="E21" s="465">
        <v>0</v>
      </c>
      <c r="F21" s="317"/>
      <c r="G21" s="465">
        <v>0</v>
      </c>
      <c r="H21" s="298"/>
      <c r="I21" s="465">
        <v>0</v>
      </c>
      <c r="J21" s="298"/>
      <c r="K21" s="465">
        <v>0</v>
      </c>
      <c r="L21" s="298"/>
      <c r="M21" s="464">
        <v>2165176</v>
      </c>
      <c r="N21" s="298"/>
      <c r="O21" s="465">
        <v>0</v>
      </c>
      <c r="P21" s="298"/>
      <c r="Q21" s="465">
        <v>0</v>
      </c>
      <c r="R21" s="298"/>
      <c r="S21" s="328">
        <f t="shared" si="0"/>
        <v>2165176</v>
      </c>
    </row>
    <row r="22" spans="1:19" ht="13.5" thickBot="1">
      <c r="A22" s="112"/>
      <c r="B22" s="174" t="s">
        <v>69</v>
      </c>
      <c r="C22" s="299">
        <f t="shared" ref="C22:S22" si="1">SUM(C8:C21)</f>
        <v>1563504.8091000002</v>
      </c>
      <c r="D22" s="299">
        <f t="shared" si="1"/>
        <v>0</v>
      </c>
      <c r="E22" s="299">
        <f t="shared" si="1"/>
        <v>42164767.140600003</v>
      </c>
      <c r="F22" s="299">
        <f t="shared" si="1"/>
        <v>0</v>
      </c>
      <c r="G22" s="299">
        <f t="shared" si="1"/>
        <v>0</v>
      </c>
      <c r="H22" s="299">
        <f t="shared" si="1"/>
        <v>0</v>
      </c>
      <c r="I22" s="299">
        <f t="shared" si="1"/>
        <v>7337077.9818000002</v>
      </c>
      <c r="J22" s="299">
        <f t="shared" si="1"/>
        <v>0</v>
      </c>
      <c r="K22" s="299">
        <f t="shared" si="1"/>
        <v>2002991.92</v>
      </c>
      <c r="L22" s="299">
        <f t="shared" si="1"/>
        <v>0</v>
      </c>
      <c r="M22" s="299">
        <f t="shared" si="1"/>
        <v>264385852.95630002</v>
      </c>
      <c r="N22" s="299">
        <f t="shared" si="1"/>
        <v>32051335.821999997</v>
      </c>
      <c r="O22" s="299">
        <f t="shared" si="1"/>
        <v>0</v>
      </c>
      <c r="P22" s="299">
        <f t="shared" si="1"/>
        <v>0</v>
      </c>
      <c r="Q22" s="299">
        <f t="shared" si="1"/>
        <v>0</v>
      </c>
      <c r="R22" s="299">
        <f t="shared" si="1"/>
        <v>0</v>
      </c>
      <c r="S22" s="329">
        <f t="shared" si="1"/>
        <v>310040925.13731998</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E7" activePane="bottomRight" state="frozen"/>
      <selection pane="topRight"/>
      <selection pane="bottomLeft"/>
      <selection pane="bottomRight" activeCell="E20" sqref="E20"/>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194</v>
      </c>
      <c r="B1" s="361" t="str">
        <f>'2. RC'!B1</f>
        <v>სს " პაშა ბანკი საქართველო"</v>
      </c>
    </row>
    <row r="2" spans="1:22">
      <c r="A2" s="2" t="s">
        <v>195</v>
      </c>
      <c r="B2" s="361" t="str">
        <f>'2. RC'!B2</f>
        <v>30.09.2018</v>
      </c>
    </row>
    <row r="4" spans="1:22" ht="27.75" thickBot="1">
      <c r="A4" s="2" t="s">
        <v>349</v>
      </c>
      <c r="B4" s="325" t="s">
        <v>373</v>
      </c>
      <c r="V4" s="222" t="s">
        <v>96</v>
      </c>
    </row>
    <row r="5" spans="1:22">
      <c r="A5" s="110"/>
      <c r="B5" s="111"/>
      <c r="C5" s="775" t="s">
        <v>204</v>
      </c>
      <c r="D5" s="776"/>
      <c r="E5" s="776"/>
      <c r="F5" s="776"/>
      <c r="G5" s="776"/>
      <c r="H5" s="776"/>
      <c r="I5" s="776"/>
      <c r="J5" s="776"/>
      <c r="K5" s="776"/>
      <c r="L5" s="777"/>
      <c r="M5" s="775" t="s">
        <v>205</v>
      </c>
      <c r="N5" s="776"/>
      <c r="O5" s="776"/>
      <c r="P5" s="776"/>
      <c r="Q5" s="776"/>
      <c r="R5" s="776"/>
      <c r="S5" s="777"/>
      <c r="T5" s="780" t="s">
        <v>371</v>
      </c>
      <c r="U5" s="780" t="s">
        <v>370</v>
      </c>
      <c r="V5" s="778" t="s">
        <v>206</v>
      </c>
    </row>
    <row r="6" spans="1:22" s="77" customFormat="1" ht="140.25">
      <c r="A6" s="128"/>
      <c r="B6" s="192"/>
      <c r="C6" s="108" t="s">
        <v>207</v>
      </c>
      <c r="D6" s="107" t="s">
        <v>208</v>
      </c>
      <c r="E6" s="104" t="s">
        <v>209</v>
      </c>
      <c r="F6" s="326" t="s">
        <v>365</v>
      </c>
      <c r="G6" s="107" t="s">
        <v>210</v>
      </c>
      <c r="H6" s="107" t="s">
        <v>211</v>
      </c>
      <c r="I6" s="107" t="s">
        <v>212</v>
      </c>
      <c r="J6" s="107" t="s">
        <v>255</v>
      </c>
      <c r="K6" s="107" t="s">
        <v>213</v>
      </c>
      <c r="L6" s="109" t="s">
        <v>214</v>
      </c>
      <c r="M6" s="108" t="s">
        <v>215</v>
      </c>
      <c r="N6" s="107" t="s">
        <v>216</v>
      </c>
      <c r="O6" s="107" t="s">
        <v>217</v>
      </c>
      <c r="P6" s="107" t="s">
        <v>218</v>
      </c>
      <c r="Q6" s="107" t="s">
        <v>219</v>
      </c>
      <c r="R6" s="107" t="s">
        <v>220</v>
      </c>
      <c r="S6" s="109" t="s">
        <v>221</v>
      </c>
      <c r="T6" s="781"/>
      <c r="U6" s="781"/>
      <c r="V6" s="779"/>
    </row>
    <row r="7" spans="1:22" s="172" customFormat="1">
      <c r="A7" s="173">
        <v>1</v>
      </c>
      <c r="B7" s="171" t="s">
        <v>222</v>
      </c>
      <c r="C7" s="300"/>
      <c r="D7" s="298"/>
      <c r="E7" s="298"/>
      <c r="F7" s="298"/>
      <c r="G7" s="298"/>
      <c r="H7" s="298"/>
      <c r="I7" s="298"/>
      <c r="J7" s="298"/>
      <c r="K7" s="298"/>
      <c r="L7" s="301"/>
      <c r="M7" s="300"/>
      <c r="N7" s="298"/>
      <c r="O7" s="298"/>
      <c r="P7" s="298"/>
      <c r="Q7" s="298"/>
      <c r="R7" s="298"/>
      <c r="S7" s="301"/>
      <c r="T7" s="320"/>
      <c r="U7" s="319"/>
      <c r="V7" s="302">
        <f t="shared" ref="V7:V20" si="0">SUM(C7:S7)</f>
        <v>0</v>
      </c>
    </row>
    <row r="8" spans="1:22" s="172" customFormat="1">
      <c r="A8" s="173">
        <v>2</v>
      </c>
      <c r="B8" s="171" t="s">
        <v>223</v>
      </c>
      <c r="C8" s="300"/>
      <c r="D8" s="298"/>
      <c r="E8" s="298"/>
      <c r="F8" s="298"/>
      <c r="G8" s="298"/>
      <c r="H8" s="298"/>
      <c r="I8" s="298"/>
      <c r="J8" s="298"/>
      <c r="K8" s="298"/>
      <c r="L8" s="301"/>
      <c r="M8" s="300"/>
      <c r="N8" s="298"/>
      <c r="O8" s="298"/>
      <c r="P8" s="298"/>
      <c r="Q8" s="298"/>
      <c r="R8" s="298"/>
      <c r="S8" s="301"/>
      <c r="T8" s="319"/>
      <c r="U8" s="319"/>
      <c r="V8" s="302">
        <f t="shared" si="0"/>
        <v>0</v>
      </c>
    </row>
    <row r="9" spans="1:22" s="172" customFormat="1">
      <c r="A9" s="173">
        <v>3</v>
      </c>
      <c r="B9" s="171" t="s">
        <v>224</v>
      </c>
      <c r="C9" s="300"/>
      <c r="D9" s="298"/>
      <c r="E9" s="298"/>
      <c r="F9" s="298"/>
      <c r="G9" s="298"/>
      <c r="H9" s="298"/>
      <c r="I9" s="298"/>
      <c r="J9" s="298"/>
      <c r="K9" s="298"/>
      <c r="L9" s="301"/>
      <c r="M9" s="300"/>
      <c r="N9" s="298"/>
      <c r="O9" s="298"/>
      <c r="P9" s="298"/>
      <c r="Q9" s="298"/>
      <c r="R9" s="298"/>
      <c r="S9" s="301"/>
      <c r="T9" s="319"/>
      <c r="U9" s="319"/>
      <c r="V9" s="302">
        <f t="shared" si="0"/>
        <v>0</v>
      </c>
    </row>
    <row r="10" spans="1:22" s="172" customFormat="1">
      <c r="A10" s="173">
        <v>4</v>
      </c>
      <c r="B10" s="171" t="s">
        <v>225</v>
      </c>
      <c r="C10" s="300"/>
      <c r="D10" s="298"/>
      <c r="E10" s="298"/>
      <c r="F10" s="298"/>
      <c r="G10" s="298"/>
      <c r="H10" s="298"/>
      <c r="I10" s="298"/>
      <c r="J10" s="298"/>
      <c r="K10" s="298"/>
      <c r="L10" s="301"/>
      <c r="M10" s="300"/>
      <c r="N10" s="298"/>
      <c r="O10" s="298"/>
      <c r="P10" s="298"/>
      <c r="Q10" s="298"/>
      <c r="R10" s="298"/>
      <c r="S10" s="301"/>
      <c r="T10" s="319"/>
      <c r="U10" s="319"/>
      <c r="V10" s="302">
        <f t="shared" si="0"/>
        <v>0</v>
      </c>
    </row>
    <row r="11" spans="1:22" s="172" customFormat="1">
      <c r="A11" s="173">
        <v>5</v>
      </c>
      <c r="B11" s="171" t="s">
        <v>226</v>
      </c>
      <c r="C11" s="300"/>
      <c r="D11" s="298"/>
      <c r="E11" s="298"/>
      <c r="F11" s="298"/>
      <c r="G11" s="298"/>
      <c r="H11" s="298"/>
      <c r="I11" s="298"/>
      <c r="J11" s="298"/>
      <c r="K11" s="298"/>
      <c r="L11" s="301"/>
      <c r="M11" s="300"/>
      <c r="N11" s="298"/>
      <c r="O11" s="298"/>
      <c r="P11" s="298"/>
      <c r="Q11" s="298"/>
      <c r="R11" s="298"/>
      <c r="S11" s="301"/>
      <c r="T11" s="319"/>
      <c r="U11" s="319"/>
      <c r="V11" s="302">
        <f t="shared" si="0"/>
        <v>0</v>
      </c>
    </row>
    <row r="12" spans="1:22" s="172" customFormat="1">
      <c r="A12" s="173">
        <v>6</v>
      </c>
      <c r="B12" s="171" t="s">
        <v>227</v>
      </c>
      <c r="C12" s="300"/>
      <c r="D12" s="298"/>
      <c r="E12" s="298"/>
      <c r="F12" s="298"/>
      <c r="G12" s="298"/>
      <c r="H12" s="298"/>
      <c r="I12" s="298"/>
      <c r="J12" s="298"/>
      <c r="K12" s="298"/>
      <c r="L12" s="301"/>
      <c r="M12" s="300"/>
      <c r="N12" s="298"/>
      <c r="O12" s="298"/>
      <c r="P12" s="298"/>
      <c r="Q12" s="298"/>
      <c r="R12" s="298"/>
      <c r="S12" s="301"/>
      <c r="T12" s="319"/>
      <c r="U12" s="319"/>
      <c r="V12" s="302">
        <f t="shared" si="0"/>
        <v>0</v>
      </c>
    </row>
    <row r="13" spans="1:22" s="172" customFormat="1">
      <c r="A13" s="173">
        <v>7</v>
      </c>
      <c r="B13" s="171" t="s">
        <v>75</v>
      </c>
      <c r="C13" s="300"/>
      <c r="D13" s="298"/>
      <c r="E13" s="298"/>
      <c r="F13" s="298"/>
      <c r="G13" s="298"/>
      <c r="H13" s="298"/>
      <c r="I13" s="298"/>
      <c r="J13" s="298"/>
      <c r="K13" s="298"/>
      <c r="L13" s="301"/>
      <c r="M13" s="300"/>
      <c r="N13" s="298"/>
      <c r="O13" s="298"/>
      <c r="P13" s="298"/>
      <c r="Q13" s="298"/>
      <c r="R13" s="298"/>
      <c r="S13" s="301"/>
      <c r="T13" s="319"/>
      <c r="U13" s="319"/>
      <c r="V13" s="302">
        <f t="shared" si="0"/>
        <v>0</v>
      </c>
    </row>
    <row r="14" spans="1:22" s="172" customFormat="1">
      <c r="A14" s="173">
        <v>8</v>
      </c>
      <c r="B14" s="171" t="s">
        <v>76</v>
      </c>
      <c r="C14" s="300"/>
      <c r="D14" s="298"/>
      <c r="E14" s="298"/>
      <c r="F14" s="298"/>
      <c r="G14" s="298"/>
      <c r="H14" s="298"/>
      <c r="I14" s="298"/>
      <c r="J14" s="298"/>
      <c r="K14" s="298"/>
      <c r="L14" s="301"/>
      <c r="M14" s="300"/>
      <c r="N14" s="298"/>
      <c r="O14" s="298"/>
      <c r="P14" s="298"/>
      <c r="Q14" s="298"/>
      <c r="R14" s="298"/>
      <c r="S14" s="301"/>
      <c r="T14" s="319"/>
      <c r="U14" s="319"/>
      <c r="V14" s="302">
        <f t="shared" si="0"/>
        <v>0</v>
      </c>
    </row>
    <row r="15" spans="1:22" s="172" customFormat="1">
      <c r="A15" s="173">
        <v>9</v>
      </c>
      <c r="B15" s="171" t="s">
        <v>77</v>
      </c>
      <c r="C15" s="300"/>
      <c r="D15" s="298"/>
      <c r="E15" s="298"/>
      <c r="F15" s="298"/>
      <c r="G15" s="298"/>
      <c r="H15" s="298"/>
      <c r="I15" s="298"/>
      <c r="J15" s="298"/>
      <c r="K15" s="298"/>
      <c r="L15" s="301"/>
      <c r="M15" s="300"/>
      <c r="N15" s="298"/>
      <c r="O15" s="298"/>
      <c r="P15" s="298"/>
      <c r="Q15" s="298"/>
      <c r="R15" s="298"/>
      <c r="S15" s="301"/>
      <c r="T15" s="319"/>
      <c r="U15" s="319"/>
      <c r="V15" s="302">
        <f t="shared" si="0"/>
        <v>0</v>
      </c>
    </row>
    <row r="16" spans="1:22" s="172" customFormat="1">
      <c r="A16" s="173">
        <v>10</v>
      </c>
      <c r="B16" s="171" t="s">
        <v>70</v>
      </c>
      <c r="C16" s="300"/>
      <c r="D16" s="298"/>
      <c r="E16" s="298"/>
      <c r="F16" s="298"/>
      <c r="G16" s="298"/>
      <c r="H16" s="298"/>
      <c r="I16" s="298"/>
      <c r="J16" s="298"/>
      <c r="K16" s="298"/>
      <c r="L16" s="301"/>
      <c r="M16" s="300"/>
      <c r="N16" s="298"/>
      <c r="O16" s="298"/>
      <c r="P16" s="298"/>
      <c r="Q16" s="298"/>
      <c r="R16" s="298"/>
      <c r="S16" s="301"/>
      <c r="T16" s="319"/>
      <c r="U16" s="319"/>
      <c r="V16" s="302">
        <f t="shared" si="0"/>
        <v>0</v>
      </c>
    </row>
    <row r="17" spans="1:22" s="172" customFormat="1">
      <c r="A17" s="173">
        <v>11</v>
      </c>
      <c r="B17" s="171" t="s">
        <v>71</v>
      </c>
      <c r="C17" s="300"/>
      <c r="D17" s="298"/>
      <c r="E17" s="298"/>
      <c r="F17" s="298"/>
      <c r="G17" s="298"/>
      <c r="H17" s="298"/>
      <c r="I17" s="298"/>
      <c r="J17" s="298"/>
      <c r="K17" s="298"/>
      <c r="L17" s="301"/>
      <c r="M17" s="300"/>
      <c r="N17" s="298"/>
      <c r="O17" s="298"/>
      <c r="P17" s="298"/>
      <c r="Q17" s="298"/>
      <c r="R17" s="298"/>
      <c r="S17" s="301"/>
      <c r="T17" s="319"/>
      <c r="U17" s="319"/>
      <c r="V17" s="302">
        <f t="shared" si="0"/>
        <v>0</v>
      </c>
    </row>
    <row r="18" spans="1:22" s="172" customFormat="1">
      <c r="A18" s="173">
        <v>12</v>
      </c>
      <c r="B18" s="171" t="s">
        <v>72</v>
      </c>
      <c r="C18" s="300"/>
      <c r="D18" s="298"/>
      <c r="E18" s="298"/>
      <c r="F18" s="298"/>
      <c r="G18" s="298"/>
      <c r="H18" s="298"/>
      <c r="I18" s="298"/>
      <c r="J18" s="298"/>
      <c r="K18" s="298"/>
      <c r="L18" s="301"/>
      <c r="M18" s="300"/>
      <c r="N18" s="298"/>
      <c r="O18" s="298"/>
      <c r="P18" s="298"/>
      <c r="Q18" s="298"/>
      <c r="R18" s="298"/>
      <c r="S18" s="301"/>
      <c r="T18" s="319"/>
      <c r="U18" s="319"/>
      <c r="V18" s="302">
        <f t="shared" si="0"/>
        <v>0</v>
      </c>
    </row>
    <row r="19" spans="1:22" s="172" customFormat="1">
      <c r="A19" s="173">
        <v>13</v>
      </c>
      <c r="B19" s="171" t="s">
        <v>73</v>
      </c>
      <c r="C19" s="300"/>
      <c r="D19" s="298"/>
      <c r="E19" s="298"/>
      <c r="F19" s="298"/>
      <c r="G19" s="298"/>
      <c r="H19" s="298"/>
      <c r="I19" s="298"/>
      <c r="J19" s="298"/>
      <c r="K19" s="298"/>
      <c r="L19" s="301"/>
      <c r="M19" s="300"/>
      <c r="N19" s="298"/>
      <c r="O19" s="298"/>
      <c r="P19" s="298"/>
      <c r="Q19" s="298"/>
      <c r="R19" s="298"/>
      <c r="S19" s="301"/>
      <c r="T19" s="319"/>
      <c r="U19" s="319"/>
      <c r="V19" s="302">
        <f t="shared" si="0"/>
        <v>0</v>
      </c>
    </row>
    <row r="20" spans="1:22" s="172" customFormat="1">
      <c r="A20" s="173">
        <v>14</v>
      </c>
      <c r="B20" s="171" t="s">
        <v>256</v>
      </c>
      <c r="C20" s="300"/>
      <c r="D20" s="298"/>
      <c r="E20" s="298"/>
      <c r="F20" s="298"/>
      <c r="G20" s="298"/>
      <c r="H20" s="298"/>
      <c r="I20" s="298"/>
      <c r="J20" s="298"/>
      <c r="K20" s="298"/>
      <c r="L20" s="301"/>
      <c r="M20" s="300"/>
      <c r="N20" s="298"/>
      <c r="O20" s="298"/>
      <c r="P20" s="298"/>
      <c r="Q20" s="298"/>
      <c r="R20" s="298"/>
      <c r="S20" s="301"/>
      <c r="T20" s="319"/>
      <c r="U20" s="319"/>
      <c r="V20" s="302">
        <f t="shared" si="0"/>
        <v>0</v>
      </c>
    </row>
    <row r="21" spans="1:22" ht="13.5" thickBot="1">
      <c r="A21" s="112"/>
      <c r="B21" s="113" t="s">
        <v>69</v>
      </c>
      <c r="C21" s="303">
        <f t="shared" ref="C21:V21" si="1">SUM(C7:C20)</f>
        <v>0</v>
      </c>
      <c r="D21" s="299">
        <f t="shared" si="1"/>
        <v>0</v>
      </c>
      <c r="E21" s="299">
        <f t="shared" si="1"/>
        <v>0</v>
      </c>
      <c r="F21" s="299">
        <f t="shared" si="1"/>
        <v>0</v>
      </c>
      <c r="G21" s="299">
        <f t="shared" si="1"/>
        <v>0</v>
      </c>
      <c r="H21" s="299">
        <f t="shared" si="1"/>
        <v>0</v>
      </c>
      <c r="I21" s="299">
        <f t="shared" si="1"/>
        <v>0</v>
      </c>
      <c r="J21" s="299">
        <f t="shared" si="1"/>
        <v>0</v>
      </c>
      <c r="K21" s="299">
        <f t="shared" si="1"/>
        <v>0</v>
      </c>
      <c r="L21" s="304">
        <f t="shared" si="1"/>
        <v>0</v>
      </c>
      <c r="M21" s="303">
        <f t="shared" si="1"/>
        <v>0</v>
      </c>
      <c r="N21" s="299">
        <f t="shared" si="1"/>
        <v>0</v>
      </c>
      <c r="O21" s="299">
        <f t="shared" si="1"/>
        <v>0</v>
      </c>
      <c r="P21" s="299">
        <f t="shared" si="1"/>
        <v>0</v>
      </c>
      <c r="Q21" s="299">
        <f t="shared" si="1"/>
        <v>0</v>
      </c>
      <c r="R21" s="299">
        <f t="shared" si="1"/>
        <v>0</v>
      </c>
      <c r="S21" s="304">
        <f t="shared" si="1"/>
        <v>0</v>
      </c>
      <c r="T21" s="304">
        <f t="shared" si="1"/>
        <v>0</v>
      </c>
      <c r="U21" s="304">
        <f t="shared" si="1"/>
        <v>0</v>
      </c>
      <c r="V21" s="305">
        <f t="shared" si="1"/>
        <v>0</v>
      </c>
    </row>
    <row r="24" spans="1:22">
      <c r="A24" s="19"/>
      <c r="B24" s="19"/>
      <c r="C24" s="81"/>
      <c r="D24" s="81"/>
      <c r="E24" s="81"/>
    </row>
    <row r="25" spans="1:22">
      <c r="A25" s="105"/>
      <c r="B25" s="105"/>
      <c r="C25" s="19"/>
      <c r="D25" s="81"/>
      <c r="E25" s="81"/>
    </row>
    <row r="26" spans="1:22">
      <c r="A26" s="105"/>
      <c r="B26" s="106"/>
      <c r="C26" s="19"/>
      <c r="D26" s="81"/>
      <c r="E26" s="81"/>
    </row>
    <row r="27" spans="1:22">
      <c r="A27" s="105"/>
      <c r="B27" s="105"/>
      <c r="C27" s="19"/>
      <c r="D27" s="81"/>
      <c r="E27" s="81"/>
    </row>
    <row r="28" spans="1:22">
      <c r="A28" s="105"/>
      <c r="B28" s="106"/>
      <c r="C28" s="19"/>
      <c r="D28" s="81"/>
      <c r="E28" s="81"/>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pane="topRight"/>
      <selection pane="bottomLeft"/>
      <selection pane="bottomRight" activeCell="F13" sqref="F13"/>
    </sheetView>
  </sheetViews>
  <sheetFormatPr defaultColWidth="9.140625" defaultRowHeight="12.75"/>
  <cols>
    <col min="1" max="1" width="10.5703125" style="2" bestFit="1" customWidth="1"/>
    <col min="2" max="2" width="101.85546875" style="2" customWidth="1"/>
    <col min="3" max="3" width="54" style="2" bestFit="1"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194</v>
      </c>
      <c r="B1" s="361" t="str">
        <f>'2. RC'!B1</f>
        <v>სს " პაშა ბანკი საქართველო"</v>
      </c>
    </row>
    <row r="2" spans="1:9">
      <c r="A2" s="2" t="s">
        <v>195</v>
      </c>
      <c r="B2" s="361" t="str">
        <f>'2. RC'!B2</f>
        <v>30.09.2018</v>
      </c>
    </row>
    <row r="4" spans="1:9" ht="13.5" thickBot="1">
      <c r="A4" s="2" t="s">
        <v>350</v>
      </c>
      <c r="B4" s="322" t="s">
        <v>374</v>
      </c>
    </row>
    <row r="5" spans="1:9">
      <c r="A5" s="110"/>
      <c r="B5" s="169"/>
      <c r="C5" s="175" t="s">
        <v>0</v>
      </c>
      <c r="D5" s="175" t="s">
        <v>1</v>
      </c>
      <c r="E5" s="175" t="s">
        <v>2</v>
      </c>
      <c r="F5" s="175" t="s">
        <v>3</v>
      </c>
      <c r="G5" s="318" t="s">
        <v>4</v>
      </c>
      <c r="H5" s="176" t="s">
        <v>5</v>
      </c>
      <c r="I5" s="24"/>
    </row>
    <row r="6" spans="1:9" ht="15" customHeight="1">
      <c r="A6" s="168"/>
      <c r="B6" s="23"/>
      <c r="C6" s="782" t="s">
        <v>366</v>
      </c>
      <c r="D6" s="786" t="s">
        <v>376</v>
      </c>
      <c r="E6" s="787"/>
      <c r="F6" s="782" t="s">
        <v>377</v>
      </c>
      <c r="G6" s="782" t="s">
        <v>378</v>
      </c>
      <c r="H6" s="784" t="s">
        <v>368</v>
      </c>
      <c r="I6" s="24"/>
    </row>
    <row r="7" spans="1:9" ht="76.5">
      <c r="A7" s="168"/>
      <c r="B7" s="23"/>
      <c r="C7" s="783"/>
      <c r="D7" s="321" t="s">
        <v>369</v>
      </c>
      <c r="E7" s="321" t="s">
        <v>367</v>
      </c>
      <c r="F7" s="783"/>
      <c r="G7" s="783"/>
      <c r="H7" s="785"/>
      <c r="I7" s="24"/>
    </row>
    <row r="8" spans="1:9">
      <c r="A8" s="101">
        <v>1</v>
      </c>
      <c r="B8" s="83" t="s">
        <v>222</v>
      </c>
      <c r="C8" s="376">
        <v>47185045.195199996</v>
      </c>
      <c r="D8" s="307"/>
      <c r="E8" s="306"/>
      <c r="F8" s="365">
        <v>47105228.365199998</v>
      </c>
      <c r="G8" s="365">
        <v>47105228.365199998</v>
      </c>
      <c r="H8" s="576">
        <f t="shared" ref="H8:H22" si="0">G8/(C8+E8)</f>
        <v>0.99830842951045606</v>
      </c>
    </row>
    <row r="9" spans="1:9" ht="15" customHeight="1">
      <c r="A9" s="101">
        <v>2</v>
      </c>
      <c r="B9" s="83" t="s">
        <v>223</v>
      </c>
      <c r="C9" s="365">
        <v>0</v>
      </c>
      <c r="D9" s="307"/>
      <c r="E9" s="306"/>
      <c r="F9" s="365">
        <v>0</v>
      </c>
      <c r="G9" s="365">
        <v>0</v>
      </c>
      <c r="H9" s="576">
        <v>0</v>
      </c>
    </row>
    <row r="10" spans="1:9">
      <c r="A10" s="101">
        <v>3</v>
      </c>
      <c r="B10" s="83" t="s">
        <v>224</v>
      </c>
      <c r="C10" s="365">
        <v>0</v>
      </c>
      <c r="D10" s="307"/>
      <c r="E10" s="306"/>
      <c r="F10" s="365">
        <v>0</v>
      </c>
      <c r="G10" s="365">
        <v>0</v>
      </c>
      <c r="H10" s="576">
        <v>0</v>
      </c>
    </row>
    <row r="11" spans="1:9">
      <c r="A11" s="101">
        <v>4</v>
      </c>
      <c r="B11" s="83" t="s">
        <v>225</v>
      </c>
      <c r="C11" s="365">
        <v>0</v>
      </c>
      <c r="D11" s="307"/>
      <c r="E11" s="306"/>
      <c r="F11" s="365">
        <v>0</v>
      </c>
      <c r="G11" s="365">
        <v>0</v>
      </c>
      <c r="H11" s="576">
        <v>0</v>
      </c>
    </row>
    <row r="12" spans="1:9">
      <c r="A12" s="101">
        <v>5</v>
      </c>
      <c r="B12" s="83" t="s">
        <v>226</v>
      </c>
      <c r="C12" s="365">
        <v>0</v>
      </c>
      <c r="D12" s="307"/>
      <c r="E12" s="306"/>
      <c r="F12" s="365">
        <v>0</v>
      </c>
      <c r="G12" s="365">
        <v>0</v>
      </c>
      <c r="H12" s="576">
        <v>0</v>
      </c>
    </row>
    <row r="13" spans="1:9">
      <c r="A13" s="101">
        <v>6</v>
      </c>
      <c r="B13" s="83" t="s">
        <v>227</v>
      </c>
      <c r="C13" s="365">
        <v>96023453.502400011</v>
      </c>
      <c r="D13" s="307"/>
      <c r="E13" s="306"/>
      <c r="F13" s="365">
        <v>58623100.799020007</v>
      </c>
      <c r="G13" s="365">
        <v>58623100.799020007</v>
      </c>
      <c r="H13" s="576">
        <f t="shared" si="0"/>
        <v>0.61050814838225731</v>
      </c>
    </row>
    <row r="14" spans="1:9">
      <c r="A14" s="101">
        <v>7</v>
      </c>
      <c r="B14" s="83" t="s">
        <v>75</v>
      </c>
      <c r="C14" s="365">
        <v>168593840.21110001</v>
      </c>
      <c r="D14" s="307">
        <v>55949255.999899998</v>
      </c>
      <c r="E14" s="306">
        <v>31941179.331999999</v>
      </c>
      <c r="F14" s="365">
        <v>200535019.5431</v>
      </c>
      <c r="G14" s="365">
        <v>200535019.5431</v>
      </c>
      <c r="H14" s="576">
        <f t="shared" si="0"/>
        <v>1</v>
      </c>
    </row>
    <row r="15" spans="1:9">
      <c r="A15" s="101">
        <v>8</v>
      </c>
      <c r="B15" s="83" t="s">
        <v>76</v>
      </c>
      <c r="C15" s="365">
        <v>2002991.92</v>
      </c>
      <c r="D15" s="307">
        <v>550782.44999999995</v>
      </c>
      <c r="E15" s="306">
        <v>110156.49</v>
      </c>
      <c r="F15" s="365">
        <v>1612400.43</v>
      </c>
      <c r="G15" s="365">
        <v>1612400.43</v>
      </c>
      <c r="H15" s="576">
        <f t="shared" si="0"/>
        <v>0.76303227088531833</v>
      </c>
    </row>
    <row r="16" spans="1:9">
      <c r="A16" s="101">
        <v>9</v>
      </c>
      <c r="B16" s="83" t="s">
        <v>77</v>
      </c>
      <c r="C16" s="365">
        <v>0</v>
      </c>
      <c r="D16" s="307"/>
      <c r="E16" s="306"/>
      <c r="F16" s="365">
        <v>0</v>
      </c>
      <c r="G16" s="365">
        <v>0</v>
      </c>
      <c r="H16" s="576">
        <v>0</v>
      </c>
    </row>
    <row r="17" spans="1:8">
      <c r="A17" s="101">
        <v>10</v>
      </c>
      <c r="B17" s="83" t="s">
        <v>70</v>
      </c>
      <c r="C17" s="365">
        <v>0</v>
      </c>
      <c r="D17" s="307"/>
      <c r="E17" s="306"/>
      <c r="F17" s="365">
        <v>0</v>
      </c>
      <c r="G17" s="365">
        <v>0</v>
      </c>
      <c r="H17" s="576">
        <v>0</v>
      </c>
    </row>
    <row r="18" spans="1:8">
      <c r="A18" s="101">
        <v>11</v>
      </c>
      <c r="B18" s="83" t="s">
        <v>71</v>
      </c>
      <c r="C18" s="365">
        <v>0</v>
      </c>
      <c r="D18" s="307"/>
      <c r="E18" s="306"/>
      <c r="F18" s="365">
        <v>0</v>
      </c>
      <c r="G18" s="365">
        <v>0</v>
      </c>
      <c r="H18" s="576">
        <v>0</v>
      </c>
    </row>
    <row r="19" spans="1:8">
      <c r="A19" s="101">
        <v>12</v>
      </c>
      <c r="B19" s="83" t="s">
        <v>72</v>
      </c>
      <c r="C19" s="365">
        <v>0</v>
      </c>
      <c r="D19" s="307"/>
      <c r="E19" s="306"/>
      <c r="F19" s="365">
        <v>0</v>
      </c>
      <c r="G19" s="365">
        <v>0</v>
      </c>
      <c r="H19" s="576">
        <v>0</v>
      </c>
    </row>
    <row r="20" spans="1:8">
      <c r="A20" s="101">
        <v>13</v>
      </c>
      <c r="B20" s="83" t="s">
        <v>73</v>
      </c>
      <c r="C20" s="365">
        <v>0</v>
      </c>
      <c r="D20" s="307"/>
      <c r="E20" s="306"/>
      <c r="F20" s="365">
        <v>0</v>
      </c>
      <c r="G20" s="365">
        <v>0</v>
      </c>
      <c r="H20" s="576">
        <v>0</v>
      </c>
    </row>
    <row r="21" spans="1:8">
      <c r="A21" s="101">
        <v>14</v>
      </c>
      <c r="B21" s="83" t="s">
        <v>256</v>
      </c>
      <c r="C21" s="365">
        <v>3648863.9791000001</v>
      </c>
      <c r="D21" s="307"/>
      <c r="E21" s="306"/>
      <c r="F21" s="365">
        <v>2165176</v>
      </c>
      <c r="G21" s="365">
        <v>2165176</v>
      </c>
      <c r="H21" s="576">
        <f t="shared" si="0"/>
        <v>0.59338358798840318</v>
      </c>
    </row>
    <row r="22" spans="1:8" ht="13.5" thickBot="1">
      <c r="A22" s="170"/>
      <c r="B22" s="177" t="s">
        <v>69</v>
      </c>
      <c r="C22" s="299">
        <f>SUM(C8:C21)</f>
        <v>317454194.80779999</v>
      </c>
      <c r="D22" s="299">
        <f>SUM(D8:D21)</f>
        <v>56500038.449900001</v>
      </c>
      <c r="E22" s="299">
        <f>SUM(E8:E21)</f>
        <v>32051335.821999997</v>
      </c>
      <c r="F22" s="299">
        <f>SUM(F8:F21)</f>
        <v>310040925.13731998</v>
      </c>
      <c r="G22" s="299">
        <f>SUM(G8:G21)</f>
        <v>310040925.13731998</v>
      </c>
      <c r="H22" s="577">
        <f t="shared" si="0"/>
        <v>0.88708446066256585</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workbookViewId="0">
      <selection activeCell="C12" sqref="C12"/>
    </sheetView>
  </sheetViews>
  <sheetFormatPr defaultColWidth="9.140625" defaultRowHeight="12.75"/>
  <cols>
    <col min="1" max="1" width="10.5703125" style="2" bestFit="1" customWidth="1"/>
    <col min="2" max="2" width="104.140625" style="2" customWidth="1"/>
    <col min="3" max="8" width="12.7109375" style="2" customWidth="1"/>
    <col min="9" max="11" width="13.5703125" style="2" bestFit="1" customWidth="1"/>
    <col min="12" max="16384" width="9.140625" style="2"/>
  </cols>
  <sheetData>
    <row r="1" spans="1:11">
      <c r="A1" s="2" t="s">
        <v>194</v>
      </c>
      <c r="B1" s="2" t="str">
        <f>'13. CRME'!B1</f>
        <v>სს " პაშა ბანკი საქართველო"</v>
      </c>
    </row>
    <row r="2" spans="1:11">
      <c r="A2" s="2" t="s">
        <v>195</v>
      </c>
      <c r="B2" s="2" t="str">
        <f>'13. CRME'!B2</f>
        <v>30.09.2018</v>
      </c>
      <c r="C2" s="5"/>
      <c r="D2" s="5"/>
    </row>
    <row r="3" spans="1:11">
      <c r="B3" s="5"/>
      <c r="C3" s="5"/>
      <c r="D3" s="5"/>
    </row>
    <row r="4" spans="1:11" ht="13.5" thickBot="1">
      <c r="A4" s="2" t="s">
        <v>351</v>
      </c>
      <c r="B4" s="322" t="s">
        <v>453</v>
      </c>
      <c r="C4" s="5"/>
      <c r="D4" s="5"/>
    </row>
    <row r="5" spans="1:11" ht="12.75" customHeight="1">
      <c r="A5" s="788"/>
      <c r="B5" s="789"/>
      <c r="C5" s="790" t="s">
        <v>903</v>
      </c>
      <c r="D5" s="790"/>
      <c r="E5" s="790"/>
      <c r="F5" s="790" t="s">
        <v>904</v>
      </c>
      <c r="G5" s="790"/>
      <c r="H5" s="791"/>
      <c r="I5" s="790" t="s">
        <v>905</v>
      </c>
      <c r="J5" s="790"/>
      <c r="K5" s="791"/>
    </row>
    <row r="6" spans="1:11">
      <c r="A6" s="498"/>
      <c r="B6" s="499"/>
      <c r="C6" s="500" t="s">
        <v>28</v>
      </c>
      <c r="D6" s="500" t="s">
        <v>99</v>
      </c>
      <c r="E6" s="500" t="s">
        <v>69</v>
      </c>
      <c r="F6" s="500" t="s">
        <v>28</v>
      </c>
      <c r="G6" s="500" t="s">
        <v>99</v>
      </c>
      <c r="H6" s="501" t="s">
        <v>69</v>
      </c>
      <c r="I6" s="500" t="s">
        <v>28</v>
      </c>
      <c r="J6" s="500" t="s">
        <v>99</v>
      </c>
      <c r="K6" s="501" t="s">
        <v>69</v>
      </c>
    </row>
    <row r="7" spans="1:11">
      <c r="A7" s="502" t="s">
        <v>454</v>
      </c>
      <c r="B7" s="503"/>
      <c r="C7" s="716"/>
      <c r="D7" s="716"/>
      <c r="E7" s="716"/>
      <c r="F7" s="716"/>
      <c r="G7" s="716"/>
      <c r="H7" s="717"/>
      <c r="I7" s="503"/>
      <c r="J7" s="503"/>
      <c r="K7" s="504"/>
    </row>
    <row r="8" spans="1:11">
      <c r="A8" s="505">
        <v>1</v>
      </c>
      <c r="B8" s="506" t="s">
        <v>454</v>
      </c>
      <c r="C8" s="481"/>
      <c r="D8" s="481"/>
      <c r="E8" s="481"/>
      <c r="F8" s="718">
        <v>19123913.665108707</v>
      </c>
      <c r="G8" s="718">
        <v>70063234.567934752</v>
      </c>
      <c r="H8" s="719">
        <v>89187148.233043477</v>
      </c>
      <c r="I8" s="718">
        <v>11352508.504347822</v>
      </c>
      <c r="J8" s="718">
        <v>37829384.357500009</v>
      </c>
      <c r="K8" s="719">
        <v>49181892.861847825</v>
      </c>
    </row>
    <row r="9" spans="1:11">
      <c r="A9" s="502" t="s">
        <v>455</v>
      </c>
      <c r="B9" s="503"/>
      <c r="C9" s="716"/>
      <c r="D9" s="716"/>
      <c r="E9" s="716"/>
      <c r="F9" s="720"/>
      <c r="G9" s="720"/>
      <c r="H9" s="721"/>
      <c r="I9" s="734"/>
      <c r="J9" s="734"/>
      <c r="K9" s="735"/>
    </row>
    <row r="10" spans="1:11">
      <c r="A10" s="236">
        <v>2</v>
      </c>
      <c r="B10" s="507" t="s">
        <v>456</v>
      </c>
      <c r="C10" s="722">
        <v>289254.93250000011</v>
      </c>
      <c r="D10" s="722">
        <v>14667889.080326093</v>
      </c>
      <c r="E10" s="722">
        <v>14957144.012826078</v>
      </c>
      <c r="F10" s="723">
        <v>75307.630135326079</v>
      </c>
      <c r="G10" s="723">
        <v>6859878.2437744541</v>
      </c>
      <c r="H10" s="724">
        <v>6935185.8739097808</v>
      </c>
      <c r="I10" s="723">
        <v>16834.448141304336</v>
      </c>
      <c r="J10" s="723">
        <v>1381722.1708586961</v>
      </c>
      <c r="K10" s="724">
        <v>1398556.6190000002</v>
      </c>
    </row>
    <row r="11" spans="1:11">
      <c r="A11" s="236">
        <v>3</v>
      </c>
      <c r="B11" s="507" t="s">
        <v>457</v>
      </c>
      <c r="C11" s="722">
        <v>14490283.198369564</v>
      </c>
      <c r="D11" s="722">
        <v>170563399.3824999</v>
      </c>
      <c r="E11" s="722">
        <v>185053682.58086953</v>
      </c>
      <c r="F11" s="723">
        <v>11487859.061864136</v>
      </c>
      <c r="G11" s="723">
        <v>42660943.965467378</v>
      </c>
      <c r="H11" s="724">
        <v>54148803.027331546</v>
      </c>
      <c r="I11" s="723">
        <v>11080919.467543481</v>
      </c>
      <c r="J11" s="723">
        <v>40182148.149842389</v>
      </c>
      <c r="K11" s="724">
        <v>51263067.617385872</v>
      </c>
    </row>
    <row r="12" spans="1:11">
      <c r="A12" s="236">
        <v>4</v>
      </c>
      <c r="B12" s="507" t="s">
        <v>458</v>
      </c>
      <c r="C12" s="722">
        <v>2445652.1739130435</v>
      </c>
      <c r="D12" s="722">
        <v>0</v>
      </c>
      <c r="E12" s="722">
        <v>2445652.1739130435</v>
      </c>
      <c r="F12" s="723">
        <v>0</v>
      </c>
      <c r="G12" s="723">
        <v>0</v>
      </c>
      <c r="H12" s="724">
        <v>0</v>
      </c>
      <c r="I12" s="723">
        <v>0</v>
      </c>
      <c r="J12" s="723">
        <v>0</v>
      </c>
      <c r="K12" s="724">
        <v>0</v>
      </c>
    </row>
    <row r="13" spans="1:11">
      <c r="A13" s="236">
        <v>5</v>
      </c>
      <c r="B13" s="507" t="s">
        <v>459</v>
      </c>
      <c r="C13" s="722">
        <v>13275982.767826082</v>
      </c>
      <c r="D13" s="722">
        <v>51617129.774999991</v>
      </c>
      <c r="E13" s="722">
        <v>64893112.542826049</v>
      </c>
      <c r="F13" s="723">
        <v>3099875.6853554333</v>
      </c>
      <c r="G13" s="723">
        <v>27015065.896500003</v>
      </c>
      <c r="H13" s="724">
        <v>30114941.581855446</v>
      </c>
      <c r="I13" s="723">
        <v>1318453.8231847829</v>
      </c>
      <c r="J13" s="723">
        <v>21926994.892532602</v>
      </c>
      <c r="K13" s="724">
        <v>23245448.71571739</v>
      </c>
    </row>
    <row r="14" spans="1:11">
      <c r="A14" s="236">
        <v>6</v>
      </c>
      <c r="B14" s="507" t="s">
        <v>595</v>
      </c>
      <c r="C14" s="722">
        <v>0</v>
      </c>
      <c r="D14" s="722">
        <v>0</v>
      </c>
      <c r="E14" s="722">
        <v>0</v>
      </c>
      <c r="F14" s="723">
        <v>0</v>
      </c>
      <c r="G14" s="723">
        <v>0</v>
      </c>
      <c r="H14" s="723">
        <v>0</v>
      </c>
      <c r="I14" s="723">
        <v>0</v>
      </c>
      <c r="J14" s="723">
        <v>0</v>
      </c>
      <c r="K14" s="724">
        <v>0</v>
      </c>
    </row>
    <row r="15" spans="1:11">
      <c r="A15" s="236">
        <v>7</v>
      </c>
      <c r="B15" s="507" t="s">
        <v>461</v>
      </c>
      <c r="C15" s="722">
        <v>1362124.1096739131</v>
      </c>
      <c r="D15" s="722">
        <v>3826592.0482608695</v>
      </c>
      <c r="E15" s="722">
        <v>5188716.1579347793</v>
      </c>
      <c r="F15" s="723">
        <v>790544.8625000004</v>
      </c>
      <c r="G15" s="723">
        <v>2231292.8769565211</v>
      </c>
      <c r="H15" s="723">
        <v>3021837.7394565232</v>
      </c>
      <c r="I15" s="723">
        <v>802396.96586956538</v>
      </c>
      <c r="J15" s="723">
        <v>2181277.0733695645</v>
      </c>
      <c r="K15" s="724">
        <v>2983674.0392391318</v>
      </c>
    </row>
    <row r="16" spans="1:11">
      <c r="A16" s="236">
        <v>8</v>
      </c>
      <c r="B16" s="508" t="s">
        <v>462</v>
      </c>
      <c r="C16" s="722">
        <v>31863297.182282601</v>
      </c>
      <c r="D16" s="723">
        <v>240675010.28608686</v>
      </c>
      <c r="E16" s="723">
        <v>272538307.46836948</v>
      </c>
      <c r="F16" s="722">
        <v>15453587.239854895</v>
      </c>
      <c r="G16" s="723">
        <v>78767180.982698351</v>
      </c>
      <c r="H16" s="724">
        <v>94220768.222553298</v>
      </c>
      <c r="I16" s="723">
        <v>13218604.704739133</v>
      </c>
      <c r="J16" s="723">
        <v>65672142.28660325</v>
      </c>
      <c r="K16" s="724">
        <v>78890746.991342396</v>
      </c>
    </row>
    <row r="17" spans="1:11">
      <c r="A17" s="502" t="s">
        <v>463</v>
      </c>
      <c r="B17" s="503"/>
      <c r="C17" s="720"/>
      <c r="D17" s="720"/>
      <c r="E17" s="720"/>
      <c r="F17" s="716"/>
      <c r="G17" s="716"/>
      <c r="H17" s="717"/>
      <c r="I17" s="736"/>
      <c r="J17" s="736"/>
      <c r="K17" s="737"/>
    </row>
    <row r="18" spans="1:11">
      <c r="A18" s="236">
        <v>9</v>
      </c>
      <c r="B18" s="507" t="s">
        <v>464</v>
      </c>
      <c r="C18" s="722">
        <v>0</v>
      </c>
      <c r="D18" s="722">
        <v>0</v>
      </c>
      <c r="E18" s="722">
        <v>0</v>
      </c>
      <c r="F18" s="723">
        <v>0</v>
      </c>
      <c r="G18" s="723">
        <v>0</v>
      </c>
      <c r="H18" s="724">
        <v>0</v>
      </c>
      <c r="I18" s="723">
        <v>0</v>
      </c>
      <c r="J18" s="723">
        <v>0</v>
      </c>
      <c r="K18" s="724">
        <v>0</v>
      </c>
    </row>
    <row r="19" spans="1:11">
      <c r="A19" s="236">
        <v>10</v>
      </c>
      <c r="B19" s="507" t="s">
        <v>465</v>
      </c>
      <c r="C19" s="722">
        <v>85525813.220760837</v>
      </c>
      <c r="D19" s="722">
        <v>137317457.15586945</v>
      </c>
      <c r="E19" s="722">
        <v>222843270.37663049</v>
      </c>
      <c r="F19" s="723">
        <v>792498.86918478261</v>
      </c>
      <c r="G19" s="723">
        <v>772095.89005434769</v>
      </c>
      <c r="H19" s="724">
        <v>1564594.7592391304</v>
      </c>
      <c r="I19" s="723">
        <v>8407643.1827173941</v>
      </c>
      <c r="J19" s="723">
        <v>44097280.7572826</v>
      </c>
      <c r="K19" s="724">
        <v>52504923.940000005</v>
      </c>
    </row>
    <row r="20" spans="1:11">
      <c r="A20" s="236">
        <v>11</v>
      </c>
      <c r="B20" s="507" t="s">
        <v>466</v>
      </c>
      <c r="C20" s="722">
        <v>8664167.1694565173</v>
      </c>
      <c r="D20" s="722">
        <v>51894964.853478268</v>
      </c>
      <c r="E20" s="722">
        <v>60559132.022934772</v>
      </c>
      <c r="F20" s="723">
        <v>221340.75163043468</v>
      </c>
      <c r="G20" s="723">
        <v>24412960.262608688</v>
      </c>
      <c r="H20" s="724">
        <v>24634301.014239125</v>
      </c>
      <c r="I20" s="723">
        <v>221990.72141304341</v>
      </c>
      <c r="J20" s="723">
        <v>24167750.350652166</v>
      </c>
      <c r="K20" s="724">
        <v>24389741.072065208</v>
      </c>
    </row>
    <row r="21" spans="1:11" ht="13.5" thickBot="1">
      <c r="A21" s="241">
        <v>12</v>
      </c>
      <c r="B21" s="509" t="s">
        <v>467</v>
      </c>
      <c r="C21" s="725">
        <v>94189980.390217349</v>
      </c>
      <c r="D21" s="726">
        <v>189212422.00934774</v>
      </c>
      <c r="E21" s="725">
        <v>283402402.39956528</v>
      </c>
      <c r="F21" s="725">
        <v>1013839.6208152173</v>
      </c>
      <c r="G21" s="726">
        <v>25185056.152663037</v>
      </c>
      <c r="H21" s="727">
        <v>26198895.773478255</v>
      </c>
      <c r="I21" s="726">
        <v>8629633.9041304383</v>
      </c>
      <c r="J21" s="726">
        <v>68265031.107934773</v>
      </c>
      <c r="K21" s="727">
        <v>76894665.012065217</v>
      </c>
    </row>
    <row r="22" spans="1:11" ht="13.5" customHeight="1" thickBot="1">
      <c r="A22" s="510"/>
      <c r="B22" s="511"/>
      <c r="C22" s="728"/>
      <c r="D22" s="728"/>
      <c r="E22" s="728"/>
      <c r="F22" s="792" t="s">
        <v>468</v>
      </c>
      <c r="G22" s="790"/>
      <c r="H22" s="791"/>
      <c r="I22" s="792" t="s">
        <v>469</v>
      </c>
      <c r="J22" s="790"/>
      <c r="K22" s="791"/>
    </row>
    <row r="23" spans="1:11">
      <c r="A23" s="512">
        <v>13</v>
      </c>
      <c r="B23" s="513" t="s">
        <v>454</v>
      </c>
      <c r="C23" s="514"/>
      <c r="D23" s="514"/>
      <c r="E23" s="514"/>
      <c r="F23" s="729">
        <v>19123913.665108707</v>
      </c>
      <c r="G23" s="729">
        <v>70063234.567934752</v>
      </c>
      <c r="H23" s="730">
        <v>89187148.233043477</v>
      </c>
      <c r="I23" s="729">
        <v>11352508.504347822</v>
      </c>
      <c r="J23" s="729">
        <v>37829384.357500009</v>
      </c>
      <c r="K23" s="730">
        <v>49181892.861847825</v>
      </c>
    </row>
    <row r="24" spans="1:11" ht="15.75" thickBot="1">
      <c r="A24" s="515">
        <v>14</v>
      </c>
      <c r="B24" s="516" t="s">
        <v>470</v>
      </c>
      <c r="C24" s="517"/>
      <c r="D24" s="518"/>
      <c r="E24" s="519"/>
      <c r="F24" s="731">
        <v>14439747.619039677</v>
      </c>
      <c r="G24" s="731">
        <v>53582124.830035314</v>
      </c>
      <c r="H24" s="731">
        <v>68021872.449075043</v>
      </c>
      <c r="I24" s="731">
        <v>4588970.8006086946</v>
      </c>
      <c r="J24" s="731">
        <v>16418035.571650812</v>
      </c>
      <c r="K24" s="731">
        <v>19722686.747835599</v>
      </c>
    </row>
    <row r="25" spans="1:11" ht="13.5" thickBot="1">
      <c r="A25" s="520">
        <v>15</v>
      </c>
      <c r="B25" s="521" t="s">
        <v>452</v>
      </c>
      <c r="C25" s="522"/>
      <c r="D25" s="522"/>
      <c r="E25" s="522"/>
      <c r="F25" s="732">
        <v>1.4266634451729336</v>
      </c>
      <c r="G25" s="732">
        <v>1.3353507216694982</v>
      </c>
      <c r="H25" s="733">
        <v>1.3360603287973039</v>
      </c>
      <c r="I25" s="732">
        <v>2.4366211545060814</v>
      </c>
      <c r="J25" s="732">
        <v>2.3282657346409299</v>
      </c>
      <c r="K25" s="733">
        <v>2.5103584490122275</v>
      </c>
    </row>
    <row r="28" spans="1:11" ht="38.25">
      <c r="B28" s="567" t="s">
        <v>906</v>
      </c>
    </row>
  </sheetData>
  <mergeCells count="6">
    <mergeCell ref="A5:B5"/>
    <mergeCell ref="C5:E5"/>
    <mergeCell ref="F5:H5"/>
    <mergeCell ref="I5:K5"/>
    <mergeCell ref="F22:H22"/>
    <mergeCell ref="I22:K2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selection pane="bottomLeft"/>
      <selection pane="bottomRight" activeCell="L34" sqref="L34"/>
    </sheetView>
  </sheetViews>
  <sheetFormatPr defaultColWidth="9.140625" defaultRowHeight="15"/>
  <cols>
    <col min="1" max="1" width="10.5703125" style="78" bestFit="1" customWidth="1"/>
    <col min="2" max="2" width="95" style="78" customWidth="1"/>
    <col min="3" max="3" width="12.5703125" style="78" bestFit="1" customWidth="1"/>
    <col min="4" max="4" width="10" style="78" bestFit="1" customWidth="1"/>
    <col min="5" max="5" width="18.28515625" style="78" bestFit="1" customWidth="1"/>
    <col min="6" max="13" width="8.140625" style="78" customWidth="1"/>
    <col min="14" max="14" width="31" style="78" bestFit="1" customWidth="1"/>
    <col min="15" max="16384" width="9.140625" style="13"/>
  </cols>
  <sheetData>
    <row r="1" spans="1:14">
      <c r="A1" s="5" t="s">
        <v>194</v>
      </c>
      <c r="B1" s="361" t="str">
        <f>'2. RC'!B1</f>
        <v>სს " პაშა ბანკი საქართველო"</v>
      </c>
    </row>
    <row r="2" spans="1:14" ht="14.25" customHeight="1">
      <c r="A2" s="78" t="s">
        <v>195</v>
      </c>
      <c r="B2" s="361" t="str">
        <f>'2. RC'!B2</f>
        <v>30.09.2018</v>
      </c>
    </row>
    <row r="3" spans="1:14" ht="14.25" customHeight="1"/>
    <row r="4" spans="1:14" ht="15.75" thickBot="1">
      <c r="A4" s="2" t="s">
        <v>352</v>
      </c>
      <c r="B4" s="103" t="s">
        <v>79</v>
      </c>
    </row>
    <row r="5" spans="1:14" s="25" customFormat="1" ht="12.75">
      <c r="A5" s="186"/>
      <c r="B5" s="187"/>
      <c r="C5" s="188" t="s">
        <v>0</v>
      </c>
      <c r="D5" s="188" t="s">
        <v>1</v>
      </c>
      <c r="E5" s="188" t="s">
        <v>2</v>
      </c>
      <c r="F5" s="188" t="s">
        <v>3</v>
      </c>
      <c r="G5" s="188" t="s">
        <v>4</v>
      </c>
      <c r="H5" s="188" t="s">
        <v>5</v>
      </c>
      <c r="I5" s="188" t="s">
        <v>244</v>
      </c>
      <c r="J5" s="188" t="s">
        <v>245</v>
      </c>
      <c r="K5" s="188" t="s">
        <v>246</v>
      </c>
      <c r="L5" s="188" t="s">
        <v>247</v>
      </c>
      <c r="M5" s="188" t="s">
        <v>248</v>
      </c>
      <c r="N5" s="189" t="s">
        <v>249</v>
      </c>
    </row>
    <row r="6" spans="1:14" ht="45">
      <c r="A6" s="178"/>
      <c r="B6" s="115"/>
      <c r="C6" s="116" t="s">
        <v>89</v>
      </c>
      <c r="D6" s="117" t="s">
        <v>78</v>
      </c>
      <c r="E6" s="118" t="s">
        <v>88</v>
      </c>
      <c r="F6" s="119">
        <v>0</v>
      </c>
      <c r="G6" s="119">
        <v>0.2</v>
      </c>
      <c r="H6" s="119">
        <v>0.35</v>
      </c>
      <c r="I6" s="119">
        <v>0.5</v>
      </c>
      <c r="J6" s="119">
        <v>0.75</v>
      </c>
      <c r="K6" s="119">
        <v>1</v>
      </c>
      <c r="L6" s="119">
        <v>1.5</v>
      </c>
      <c r="M6" s="119">
        <v>2.5</v>
      </c>
      <c r="N6" s="179" t="s">
        <v>79</v>
      </c>
    </row>
    <row r="7" spans="1:14">
      <c r="A7" s="180">
        <v>1</v>
      </c>
      <c r="B7" s="120" t="s">
        <v>80</v>
      </c>
      <c r="C7" s="308">
        <f>SUM(C8:C13)</f>
        <v>34300562.484499998</v>
      </c>
      <c r="D7" s="115"/>
      <c r="E7" s="311">
        <f>SUM(E8:E12)</f>
        <v>686011.24968999997</v>
      </c>
      <c r="F7" s="309"/>
      <c r="G7" s="309"/>
      <c r="H7" s="309"/>
      <c r="I7" s="309"/>
      <c r="J7" s="309"/>
      <c r="K7" s="309"/>
      <c r="L7" s="309"/>
      <c r="M7" s="309"/>
      <c r="N7" s="181"/>
    </row>
    <row r="8" spans="1:14" ht="15.75" customHeight="1">
      <c r="A8" s="180">
        <v>1.1000000000000001</v>
      </c>
      <c r="B8" s="121" t="s">
        <v>81</v>
      </c>
      <c r="C8" s="366">
        <v>34300562.484499998</v>
      </c>
      <c r="D8" s="122">
        <v>0.02</v>
      </c>
      <c r="E8" s="311">
        <f>C8*D8</f>
        <v>686011.24968999997</v>
      </c>
      <c r="F8" s="309">
        <v>0</v>
      </c>
      <c r="G8" s="309">
        <v>0</v>
      </c>
      <c r="H8" s="309">
        <v>0</v>
      </c>
      <c r="I8" s="309">
        <v>0</v>
      </c>
      <c r="J8" s="309">
        <v>0</v>
      </c>
      <c r="K8" s="309">
        <v>686011.24970000004</v>
      </c>
      <c r="L8" s="309">
        <v>0</v>
      </c>
      <c r="M8" s="309">
        <v>0</v>
      </c>
      <c r="N8" s="181"/>
    </row>
    <row r="9" spans="1:14" ht="15.75" customHeight="1">
      <c r="A9" s="180">
        <v>1.2</v>
      </c>
      <c r="B9" s="121" t="s">
        <v>82</v>
      </c>
      <c r="C9" s="366">
        <v>0</v>
      </c>
      <c r="D9" s="122">
        <v>0.05</v>
      </c>
      <c r="E9" s="311">
        <f>C9*D9</f>
        <v>0</v>
      </c>
      <c r="F9" s="309">
        <v>0</v>
      </c>
      <c r="G9" s="309">
        <v>0</v>
      </c>
      <c r="H9" s="309">
        <v>0</v>
      </c>
      <c r="I9" s="309">
        <v>0</v>
      </c>
      <c r="J9" s="309">
        <v>0</v>
      </c>
      <c r="K9" s="309">
        <v>0</v>
      </c>
      <c r="L9" s="309">
        <v>0</v>
      </c>
      <c r="M9" s="309">
        <v>0</v>
      </c>
      <c r="N9" s="181"/>
    </row>
    <row r="10" spans="1:14" ht="15.75" customHeight="1">
      <c r="A10" s="180">
        <v>1.3</v>
      </c>
      <c r="B10" s="121" t="s">
        <v>83</v>
      </c>
      <c r="C10" s="366">
        <v>0</v>
      </c>
      <c r="D10" s="122">
        <v>0.08</v>
      </c>
      <c r="E10" s="311">
        <f>C10*D10</f>
        <v>0</v>
      </c>
      <c r="F10" s="309">
        <v>0</v>
      </c>
      <c r="G10" s="309">
        <v>0</v>
      </c>
      <c r="H10" s="309">
        <v>0</v>
      </c>
      <c r="I10" s="309">
        <v>0</v>
      </c>
      <c r="J10" s="309">
        <v>0</v>
      </c>
      <c r="K10" s="309">
        <v>0</v>
      </c>
      <c r="L10" s="309">
        <v>0</v>
      </c>
      <c r="M10" s="309">
        <v>0</v>
      </c>
      <c r="N10" s="181"/>
    </row>
    <row r="11" spans="1:14" ht="15.75" customHeight="1">
      <c r="A11" s="180">
        <v>1.4</v>
      </c>
      <c r="B11" s="121" t="s">
        <v>84</v>
      </c>
      <c r="C11" s="366">
        <v>0</v>
      </c>
      <c r="D11" s="122">
        <v>0.11</v>
      </c>
      <c r="E11" s="311">
        <f>C11*D11</f>
        <v>0</v>
      </c>
      <c r="F11" s="309">
        <v>0</v>
      </c>
      <c r="G11" s="309">
        <v>0</v>
      </c>
      <c r="H11" s="309">
        <v>0</v>
      </c>
      <c r="I11" s="309">
        <v>0</v>
      </c>
      <c r="J11" s="309">
        <v>0</v>
      </c>
      <c r="K11" s="309">
        <v>0</v>
      </c>
      <c r="L11" s="309">
        <v>0</v>
      </c>
      <c r="M11" s="309">
        <v>0</v>
      </c>
      <c r="N11" s="181"/>
    </row>
    <row r="12" spans="1:14" ht="15.75" customHeight="1">
      <c r="A12" s="180">
        <v>1.5</v>
      </c>
      <c r="B12" s="121" t="s">
        <v>85</v>
      </c>
      <c r="C12" s="366">
        <v>0</v>
      </c>
      <c r="D12" s="122">
        <v>0.14000000000000001</v>
      </c>
      <c r="E12" s="311">
        <f>C12*D12</f>
        <v>0</v>
      </c>
      <c r="F12" s="309">
        <v>0</v>
      </c>
      <c r="G12" s="309">
        <v>0</v>
      </c>
      <c r="H12" s="309">
        <v>0</v>
      </c>
      <c r="I12" s="309">
        <v>0</v>
      </c>
      <c r="J12" s="309">
        <v>0</v>
      </c>
      <c r="K12" s="309">
        <v>0</v>
      </c>
      <c r="L12" s="309">
        <v>0</v>
      </c>
      <c r="M12" s="309">
        <v>0</v>
      </c>
      <c r="N12" s="181"/>
    </row>
    <row r="13" spans="1:14" ht="15.75" customHeight="1">
      <c r="A13" s="180">
        <v>1.6</v>
      </c>
      <c r="B13" s="123" t="s">
        <v>86</v>
      </c>
      <c r="C13" s="366">
        <v>0</v>
      </c>
      <c r="D13" s="124"/>
      <c r="E13" s="309"/>
      <c r="F13" s="309"/>
      <c r="G13" s="309"/>
      <c r="H13" s="309"/>
      <c r="I13" s="309"/>
      <c r="J13" s="309"/>
      <c r="K13" s="309"/>
      <c r="L13" s="309"/>
      <c r="M13" s="309"/>
      <c r="N13" s="181"/>
    </row>
    <row r="14" spans="1:14">
      <c r="A14" s="180">
        <v>2</v>
      </c>
      <c r="B14" s="125" t="s">
        <v>87</v>
      </c>
      <c r="C14" s="308">
        <f>SUM(C15:C20)</f>
        <v>0</v>
      </c>
      <c r="D14" s="115"/>
      <c r="E14" s="311">
        <f>SUM(E15:E19)</f>
        <v>0</v>
      </c>
      <c r="F14" s="309"/>
      <c r="G14" s="309"/>
      <c r="H14" s="309"/>
      <c r="I14" s="309"/>
      <c r="J14" s="309"/>
      <c r="K14" s="309"/>
      <c r="L14" s="309"/>
      <c r="M14" s="309"/>
      <c r="N14" s="181"/>
    </row>
    <row r="15" spans="1:14" ht="15" customHeight="1">
      <c r="A15" s="180">
        <v>2.1</v>
      </c>
      <c r="B15" s="123" t="s">
        <v>81</v>
      </c>
      <c r="C15" s="366">
        <v>0</v>
      </c>
      <c r="D15" s="122">
        <v>5.0000000000000001E-3</v>
      </c>
      <c r="E15" s="311">
        <f>D15*C15</f>
        <v>0</v>
      </c>
      <c r="F15" s="309">
        <v>0</v>
      </c>
      <c r="G15" s="309">
        <v>0</v>
      </c>
      <c r="H15" s="309">
        <v>0</v>
      </c>
      <c r="I15" s="309">
        <v>0</v>
      </c>
      <c r="J15" s="309">
        <v>0</v>
      </c>
      <c r="K15" s="309">
        <v>0</v>
      </c>
      <c r="L15" s="309">
        <v>0</v>
      </c>
      <c r="M15" s="309">
        <v>0</v>
      </c>
      <c r="N15" s="181"/>
    </row>
    <row r="16" spans="1:14" ht="15" customHeight="1">
      <c r="A16" s="180">
        <v>2.2000000000000002</v>
      </c>
      <c r="B16" s="123" t="s">
        <v>82</v>
      </c>
      <c r="C16" s="366">
        <v>0</v>
      </c>
      <c r="D16" s="122">
        <v>0.01</v>
      </c>
      <c r="E16" s="311">
        <f>D16*C16</f>
        <v>0</v>
      </c>
      <c r="F16" s="309">
        <v>0</v>
      </c>
      <c r="G16" s="309">
        <v>0</v>
      </c>
      <c r="H16" s="309">
        <v>0</v>
      </c>
      <c r="I16" s="309">
        <v>0</v>
      </c>
      <c r="J16" s="309">
        <v>0</v>
      </c>
      <c r="K16" s="309">
        <v>0</v>
      </c>
      <c r="L16" s="309">
        <v>0</v>
      </c>
      <c r="M16" s="309">
        <v>0</v>
      </c>
      <c r="N16" s="181"/>
    </row>
    <row r="17" spans="1:14" ht="15" customHeight="1">
      <c r="A17" s="180">
        <v>2.2999999999999998</v>
      </c>
      <c r="B17" s="123" t="s">
        <v>83</v>
      </c>
      <c r="C17" s="366">
        <v>0</v>
      </c>
      <c r="D17" s="122">
        <v>0.02</v>
      </c>
      <c r="E17" s="311">
        <f>D17*C17</f>
        <v>0</v>
      </c>
      <c r="F17" s="309">
        <v>0</v>
      </c>
      <c r="G17" s="309">
        <v>0</v>
      </c>
      <c r="H17" s="309">
        <v>0</v>
      </c>
      <c r="I17" s="309">
        <v>0</v>
      </c>
      <c r="J17" s="309">
        <v>0</v>
      </c>
      <c r="K17" s="309">
        <v>0</v>
      </c>
      <c r="L17" s="309">
        <v>0</v>
      </c>
      <c r="M17" s="309">
        <v>0</v>
      </c>
      <c r="N17" s="181"/>
    </row>
    <row r="18" spans="1:14" ht="15" customHeight="1">
      <c r="A18" s="180">
        <v>2.4</v>
      </c>
      <c r="B18" s="123" t="s">
        <v>84</v>
      </c>
      <c r="C18" s="366">
        <v>0</v>
      </c>
      <c r="D18" s="122">
        <v>0.03</v>
      </c>
      <c r="E18" s="311">
        <f>D18*C18</f>
        <v>0</v>
      </c>
      <c r="F18" s="309">
        <v>0</v>
      </c>
      <c r="G18" s="309">
        <v>0</v>
      </c>
      <c r="H18" s="309">
        <v>0</v>
      </c>
      <c r="I18" s="309">
        <v>0</v>
      </c>
      <c r="J18" s="309">
        <v>0</v>
      </c>
      <c r="K18" s="309">
        <v>0</v>
      </c>
      <c r="L18" s="309">
        <v>0</v>
      </c>
      <c r="M18" s="309">
        <v>0</v>
      </c>
      <c r="N18" s="181"/>
    </row>
    <row r="19" spans="1:14" ht="15" customHeight="1">
      <c r="A19" s="180">
        <v>2.5</v>
      </c>
      <c r="B19" s="123" t="s">
        <v>85</v>
      </c>
      <c r="C19" s="366">
        <v>0</v>
      </c>
      <c r="D19" s="122">
        <v>0.04</v>
      </c>
      <c r="E19" s="311">
        <f>D19*C19</f>
        <v>0</v>
      </c>
      <c r="F19" s="309">
        <v>0</v>
      </c>
      <c r="G19" s="309">
        <v>0</v>
      </c>
      <c r="H19" s="309">
        <v>0</v>
      </c>
      <c r="I19" s="309">
        <v>0</v>
      </c>
      <c r="J19" s="309">
        <v>0</v>
      </c>
      <c r="K19" s="309">
        <v>0</v>
      </c>
      <c r="L19" s="309">
        <v>0</v>
      </c>
      <c r="M19" s="309">
        <v>0</v>
      </c>
      <c r="N19" s="181"/>
    </row>
    <row r="20" spans="1:14" ht="15" customHeight="1">
      <c r="A20" s="180">
        <v>2.6</v>
      </c>
      <c r="B20" s="123" t="s">
        <v>86</v>
      </c>
      <c r="C20" s="366">
        <v>0</v>
      </c>
      <c r="D20" s="124"/>
      <c r="E20" s="312"/>
      <c r="F20" s="309">
        <v>0</v>
      </c>
      <c r="G20" s="309">
        <v>0</v>
      </c>
      <c r="H20" s="309">
        <v>0</v>
      </c>
      <c r="I20" s="309">
        <v>0</v>
      </c>
      <c r="J20" s="309">
        <v>0</v>
      </c>
      <c r="K20" s="309">
        <v>0</v>
      </c>
      <c r="L20" s="309">
        <v>0</v>
      </c>
      <c r="M20" s="309">
        <v>0</v>
      </c>
      <c r="N20" s="181"/>
    </row>
    <row r="21" spans="1:14" ht="15.75" thickBot="1">
      <c r="A21" s="182">
        <v>3</v>
      </c>
      <c r="B21" s="183" t="s">
        <v>69</v>
      </c>
      <c r="C21" s="310">
        <f>C7+C14</f>
        <v>34300562.484499998</v>
      </c>
      <c r="D21" s="184"/>
      <c r="E21" s="313">
        <f>SUM(E7+E14)</f>
        <v>686011.24968999997</v>
      </c>
      <c r="F21" s="314"/>
      <c r="G21" s="314"/>
      <c r="H21" s="314"/>
      <c r="I21" s="314"/>
      <c r="J21" s="314"/>
      <c r="K21" s="314"/>
      <c r="L21" s="314"/>
      <c r="M21" s="314"/>
      <c r="N21" s="185"/>
    </row>
    <row r="22" spans="1:14">
      <c r="E22" s="315"/>
      <c r="F22" s="315"/>
      <c r="G22" s="315"/>
      <c r="H22" s="315"/>
      <c r="I22" s="315"/>
      <c r="J22" s="315"/>
      <c r="K22" s="315"/>
      <c r="L22" s="315"/>
      <c r="M22" s="315"/>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workbookViewId="0">
      <selection activeCell="B53" sqref="B53:C53"/>
    </sheetView>
  </sheetViews>
  <sheetFormatPr defaultColWidth="43.5703125" defaultRowHeight="11.25"/>
  <cols>
    <col min="1" max="1" width="5.28515625" style="554" customWidth="1"/>
    <col min="2" max="2" width="66.140625" style="555" customWidth="1"/>
    <col min="3" max="3" width="131.42578125" style="556" customWidth="1"/>
    <col min="4" max="5" width="10.28515625" style="523" customWidth="1"/>
    <col min="6" max="16384" width="43.5703125" style="523"/>
  </cols>
  <sheetData>
    <row r="1" spans="1:3" ht="12.75" thickTop="1" thickBot="1">
      <c r="A1" s="826" t="s">
        <v>471</v>
      </c>
      <c r="B1" s="827"/>
      <c r="C1" s="828"/>
    </row>
    <row r="2" spans="1:3">
      <c r="A2" s="524"/>
      <c r="B2" s="848" t="s">
        <v>472</v>
      </c>
      <c r="C2" s="848"/>
    </row>
    <row r="3" spans="1:3" s="526" customFormat="1">
      <c r="A3" s="525"/>
      <c r="B3" s="848" t="s">
        <v>473</v>
      </c>
      <c r="C3" s="848"/>
    </row>
    <row r="4" spans="1:3" ht="12" thickBot="1">
      <c r="A4" s="829" t="s">
        <v>474</v>
      </c>
      <c r="B4" s="830"/>
      <c r="C4" s="831"/>
    </row>
    <row r="5" spans="1:3" ht="12" thickTop="1">
      <c r="A5" s="527"/>
      <c r="B5" s="832" t="s">
        <v>475</v>
      </c>
      <c r="C5" s="833"/>
    </row>
    <row r="6" spans="1:3">
      <c r="A6" s="524"/>
      <c r="B6" s="814" t="s">
        <v>476</v>
      </c>
      <c r="C6" s="815"/>
    </row>
    <row r="7" spans="1:3">
      <c r="A7" s="524"/>
      <c r="B7" s="814" t="s">
        <v>477</v>
      </c>
      <c r="C7" s="815"/>
    </row>
    <row r="8" spans="1:3">
      <c r="A8" s="524"/>
      <c r="B8" s="814" t="s">
        <v>478</v>
      </c>
      <c r="C8" s="815"/>
    </row>
    <row r="9" spans="1:3">
      <c r="A9" s="524"/>
      <c r="B9" s="849" t="s">
        <v>479</v>
      </c>
      <c r="C9" s="850"/>
    </row>
    <row r="10" spans="1:3">
      <c r="A10" s="524"/>
      <c r="B10" s="838" t="s">
        <v>480</v>
      </c>
      <c r="C10" s="839" t="s">
        <v>480</v>
      </c>
    </row>
    <row r="11" spans="1:3">
      <c r="A11" s="524"/>
      <c r="B11" s="838" t="s">
        <v>481</v>
      </c>
      <c r="C11" s="839" t="s">
        <v>481</v>
      </c>
    </row>
    <row r="12" spans="1:3">
      <c r="A12" s="524"/>
      <c r="B12" s="838" t="s">
        <v>482</v>
      </c>
      <c r="C12" s="839" t="s">
        <v>482</v>
      </c>
    </row>
    <row r="13" spans="1:3">
      <c r="A13" s="524"/>
      <c r="B13" s="838" t="s">
        <v>483</v>
      </c>
      <c r="C13" s="839" t="s">
        <v>483</v>
      </c>
    </row>
    <row r="14" spans="1:3">
      <c r="A14" s="524"/>
      <c r="B14" s="838" t="s">
        <v>484</v>
      </c>
      <c r="C14" s="839" t="s">
        <v>484</v>
      </c>
    </row>
    <row r="15" spans="1:3">
      <c r="A15" s="524"/>
      <c r="B15" s="838" t="s">
        <v>485</v>
      </c>
      <c r="C15" s="839" t="s">
        <v>485</v>
      </c>
    </row>
    <row r="16" spans="1:3">
      <c r="A16" s="524"/>
      <c r="B16" s="838" t="s">
        <v>486</v>
      </c>
      <c r="C16" s="839" t="s">
        <v>487</v>
      </c>
    </row>
    <row r="17" spans="1:3">
      <c r="A17" s="524"/>
      <c r="B17" s="838" t="s">
        <v>488</v>
      </c>
      <c r="C17" s="839" t="s">
        <v>489</v>
      </c>
    </row>
    <row r="18" spans="1:3">
      <c r="A18" s="524"/>
      <c r="B18" s="838" t="s">
        <v>490</v>
      </c>
      <c r="C18" s="839" t="s">
        <v>491</v>
      </c>
    </row>
    <row r="19" spans="1:3">
      <c r="A19" s="524"/>
      <c r="B19" s="838" t="s">
        <v>492</v>
      </c>
      <c r="C19" s="839" t="s">
        <v>492</v>
      </c>
    </row>
    <row r="20" spans="1:3">
      <c r="A20" s="524"/>
      <c r="B20" s="838" t="s">
        <v>493</v>
      </c>
      <c r="C20" s="839" t="s">
        <v>493</v>
      </c>
    </row>
    <row r="21" spans="1:3">
      <c r="A21" s="524"/>
      <c r="B21" s="838" t="s">
        <v>494</v>
      </c>
      <c r="C21" s="839" t="s">
        <v>494</v>
      </c>
    </row>
    <row r="22" spans="1:3">
      <c r="A22" s="524"/>
      <c r="B22" s="838" t="s">
        <v>495</v>
      </c>
      <c r="C22" s="839" t="s">
        <v>496</v>
      </c>
    </row>
    <row r="23" spans="1:3">
      <c r="A23" s="524"/>
      <c r="B23" s="838" t="s">
        <v>497</v>
      </c>
      <c r="C23" s="839" t="s">
        <v>497</v>
      </c>
    </row>
    <row r="24" spans="1:3">
      <c r="A24" s="524"/>
      <c r="B24" s="838" t="s">
        <v>498</v>
      </c>
      <c r="C24" s="839" t="s">
        <v>499</v>
      </c>
    </row>
    <row r="25" spans="1:3" ht="12" thickBot="1">
      <c r="A25" s="528"/>
      <c r="B25" s="842" t="s">
        <v>500</v>
      </c>
      <c r="C25" s="843"/>
    </row>
    <row r="26" spans="1:3" ht="12.75" thickTop="1" thickBot="1">
      <c r="A26" s="829" t="s">
        <v>501</v>
      </c>
      <c r="B26" s="830"/>
      <c r="C26" s="831"/>
    </row>
    <row r="27" spans="1:3" ht="12.75" thickTop="1" thickBot="1">
      <c r="A27" s="529"/>
      <c r="B27" s="844" t="s">
        <v>502</v>
      </c>
      <c r="C27" s="845"/>
    </row>
    <row r="28" spans="1:3" ht="12.75" thickTop="1" thickBot="1">
      <c r="A28" s="829" t="s">
        <v>503</v>
      </c>
      <c r="B28" s="830"/>
      <c r="C28" s="831"/>
    </row>
    <row r="29" spans="1:3" ht="12" thickTop="1">
      <c r="A29" s="527"/>
      <c r="B29" s="846" t="s">
        <v>504</v>
      </c>
      <c r="C29" s="847" t="s">
        <v>505</v>
      </c>
    </row>
    <row r="30" spans="1:3">
      <c r="A30" s="524"/>
      <c r="B30" s="818" t="s">
        <v>506</v>
      </c>
      <c r="C30" s="819" t="s">
        <v>507</v>
      </c>
    </row>
    <row r="31" spans="1:3">
      <c r="A31" s="524"/>
      <c r="B31" s="818" t="s">
        <v>508</v>
      </c>
      <c r="C31" s="819" t="s">
        <v>509</v>
      </c>
    </row>
    <row r="32" spans="1:3">
      <c r="A32" s="524"/>
      <c r="B32" s="818" t="s">
        <v>510</v>
      </c>
      <c r="C32" s="819" t="s">
        <v>511</v>
      </c>
    </row>
    <row r="33" spans="1:3">
      <c r="A33" s="524"/>
      <c r="B33" s="818" t="s">
        <v>512</v>
      </c>
      <c r="C33" s="819" t="s">
        <v>513</v>
      </c>
    </row>
    <row r="34" spans="1:3">
      <c r="A34" s="524"/>
      <c r="B34" s="818" t="s">
        <v>514</v>
      </c>
      <c r="C34" s="819" t="s">
        <v>515</v>
      </c>
    </row>
    <row r="35" spans="1:3">
      <c r="A35" s="524"/>
      <c r="B35" s="818" t="s">
        <v>516</v>
      </c>
      <c r="C35" s="819" t="s">
        <v>517</v>
      </c>
    </row>
    <row r="36" spans="1:3">
      <c r="A36" s="524"/>
      <c r="B36" s="818" t="s">
        <v>518</v>
      </c>
      <c r="C36" s="819" t="s">
        <v>519</v>
      </c>
    </row>
    <row r="37" spans="1:3">
      <c r="A37" s="524"/>
      <c r="B37" s="818" t="s">
        <v>520</v>
      </c>
      <c r="C37" s="819" t="s">
        <v>521</v>
      </c>
    </row>
    <row r="38" spans="1:3">
      <c r="A38" s="524"/>
      <c r="B38" s="818" t="s">
        <v>522</v>
      </c>
      <c r="C38" s="819" t="s">
        <v>523</v>
      </c>
    </row>
    <row r="39" spans="1:3">
      <c r="A39" s="524"/>
      <c r="B39" s="838" t="s">
        <v>524</v>
      </c>
      <c r="C39" s="839" t="s">
        <v>525</v>
      </c>
    </row>
    <row r="40" spans="1:3">
      <c r="A40" s="524"/>
      <c r="B40" s="818" t="s">
        <v>526</v>
      </c>
      <c r="C40" s="819" t="s">
        <v>527</v>
      </c>
    </row>
    <row r="41" spans="1:3" ht="12" thickBot="1">
      <c r="A41" s="528"/>
      <c r="B41" s="840" t="s">
        <v>528</v>
      </c>
      <c r="C41" s="841" t="s">
        <v>529</v>
      </c>
    </row>
    <row r="42" spans="1:3" ht="12.75" thickTop="1" thickBot="1">
      <c r="A42" s="829" t="s">
        <v>530</v>
      </c>
      <c r="B42" s="830"/>
      <c r="C42" s="831"/>
    </row>
    <row r="43" spans="1:3" ht="12" thickTop="1">
      <c r="A43" s="527"/>
      <c r="B43" s="832" t="s">
        <v>531</v>
      </c>
      <c r="C43" s="833" t="s">
        <v>532</v>
      </c>
    </row>
    <row r="44" spans="1:3">
      <c r="A44" s="524"/>
      <c r="B44" s="814" t="s">
        <v>533</v>
      </c>
      <c r="C44" s="815"/>
    </row>
    <row r="45" spans="1:3" ht="12" thickBot="1">
      <c r="A45" s="528"/>
      <c r="B45" s="836" t="s">
        <v>534</v>
      </c>
      <c r="C45" s="837" t="s">
        <v>535</v>
      </c>
    </row>
    <row r="46" spans="1:3" ht="12.75" thickTop="1" thickBot="1">
      <c r="A46" s="829" t="s">
        <v>536</v>
      </c>
      <c r="B46" s="830"/>
      <c r="C46" s="831"/>
    </row>
    <row r="47" spans="1:3" ht="12" thickTop="1">
      <c r="A47" s="524"/>
      <c r="B47" s="814" t="s">
        <v>537</v>
      </c>
      <c r="C47" s="815"/>
    </row>
    <row r="48" spans="1:3" ht="12" thickBot="1">
      <c r="A48" s="829" t="s">
        <v>538</v>
      </c>
      <c r="B48" s="830"/>
      <c r="C48" s="831"/>
    </row>
    <row r="49" spans="1:3" ht="12" thickTop="1">
      <c r="A49" s="527"/>
      <c r="B49" s="832" t="s">
        <v>539</v>
      </c>
      <c r="C49" s="833" t="s">
        <v>539</v>
      </c>
    </row>
    <row r="50" spans="1:3">
      <c r="A50" s="524"/>
      <c r="B50" s="814" t="s">
        <v>540</v>
      </c>
      <c r="C50" s="815" t="s">
        <v>540</v>
      </c>
    </row>
    <row r="51" spans="1:3">
      <c r="A51" s="524"/>
      <c r="B51" s="814" t="s">
        <v>541</v>
      </c>
      <c r="C51" s="815" t="s">
        <v>541</v>
      </c>
    </row>
    <row r="52" spans="1:3">
      <c r="A52" s="524"/>
      <c r="B52" s="814" t="s">
        <v>542</v>
      </c>
      <c r="C52" s="815" t="s">
        <v>543</v>
      </c>
    </row>
    <row r="53" spans="1:3">
      <c r="A53" s="524"/>
      <c r="B53" s="814" t="s">
        <v>544</v>
      </c>
      <c r="C53" s="815" t="s">
        <v>544</v>
      </c>
    </row>
    <row r="54" spans="1:3">
      <c r="A54" s="524"/>
      <c r="B54" s="814" t="s">
        <v>545</v>
      </c>
      <c r="C54" s="815" t="s">
        <v>546</v>
      </c>
    </row>
    <row r="55" spans="1:3" ht="12" thickBot="1">
      <c r="A55" s="829" t="s">
        <v>547</v>
      </c>
      <c r="B55" s="830"/>
      <c r="C55" s="831"/>
    </row>
    <row r="56" spans="1:3" ht="12" thickTop="1">
      <c r="A56" s="527"/>
      <c r="B56" s="832" t="s">
        <v>539</v>
      </c>
      <c r="C56" s="833" t="s">
        <v>539</v>
      </c>
    </row>
    <row r="57" spans="1:3">
      <c r="A57" s="524"/>
      <c r="B57" s="814" t="s">
        <v>548</v>
      </c>
      <c r="C57" s="815" t="s">
        <v>548</v>
      </c>
    </row>
    <row r="58" spans="1:3">
      <c r="A58" s="524"/>
      <c r="B58" s="814" t="s">
        <v>549</v>
      </c>
      <c r="C58" s="815" t="s">
        <v>550</v>
      </c>
    </row>
    <row r="59" spans="1:3">
      <c r="A59" s="524"/>
      <c r="B59" s="814" t="s">
        <v>551</v>
      </c>
      <c r="C59" s="815" t="s">
        <v>551</v>
      </c>
    </row>
    <row r="60" spans="1:3">
      <c r="A60" s="524"/>
      <c r="B60" s="814" t="s">
        <v>552</v>
      </c>
      <c r="C60" s="815" t="s">
        <v>552</v>
      </c>
    </row>
    <row r="61" spans="1:3">
      <c r="A61" s="524"/>
      <c r="B61" s="814" t="s">
        <v>553</v>
      </c>
      <c r="C61" s="815" t="s">
        <v>553</v>
      </c>
    </row>
    <row r="62" spans="1:3">
      <c r="A62" s="524"/>
      <c r="B62" s="814" t="s">
        <v>554</v>
      </c>
      <c r="C62" s="815" t="s">
        <v>555</v>
      </c>
    </row>
    <row r="63" spans="1:3">
      <c r="A63" s="524"/>
      <c r="B63" s="814" t="s">
        <v>556</v>
      </c>
      <c r="C63" s="815" t="s">
        <v>556</v>
      </c>
    </row>
    <row r="64" spans="1:3" ht="12" thickBot="1">
      <c r="A64" s="528"/>
      <c r="B64" s="836" t="s">
        <v>557</v>
      </c>
      <c r="C64" s="837" t="s">
        <v>557</v>
      </c>
    </row>
    <row r="65" spans="1:3" ht="12" thickTop="1">
      <c r="A65" s="820" t="s">
        <v>558</v>
      </c>
      <c r="B65" s="821"/>
      <c r="C65" s="822"/>
    </row>
    <row r="66" spans="1:3" ht="12" thickBot="1">
      <c r="A66" s="528"/>
      <c r="B66" s="836" t="s">
        <v>559</v>
      </c>
      <c r="C66" s="837" t="s">
        <v>559</v>
      </c>
    </row>
    <row r="67" spans="1:3" ht="12.75" thickTop="1" thickBot="1">
      <c r="A67" s="829" t="s">
        <v>560</v>
      </c>
      <c r="B67" s="830"/>
      <c r="C67" s="831"/>
    </row>
    <row r="68" spans="1:3" ht="12" thickTop="1">
      <c r="A68" s="527"/>
      <c r="B68" s="832" t="s">
        <v>561</v>
      </c>
      <c r="C68" s="833" t="s">
        <v>561</v>
      </c>
    </row>
    <row r="69" spans="1:3">
      <c r="A69" s="524"/>
      <c r="B69" s="814" t="s">
        <v>562</v>
      </c>
      <c r="C69" s="815" t="s">
        <v>562</v>
      </c>
    </row>
    <row r="70" spans="1:3">
      <c r="A70" s="524"/>
      <c r="B70" s="814" t="s">
        <v>563</v>
      </c>
      <c r="C70" s="815" t="s">
        <v>563</v>
      </c>
    </row>
    <row r="71" spans="1:3">
      <c r="A71" s="524"/>
      <c r="B71" s="834" t="s">
        <v>564</v>
      </c>
      <c r="C71" s="835" t="s">
        <v>565</v>
      </c>
    </row>
    <row r="72" spans="1:3">
      <c r="A72" s="524"/>
      <c r="B72" s="834" t="s">
        <v>566</v>
      </c>
      <c r="C72" s="835" t="s">
        <v>567</v>
      </c>
    </row>
    <row r="73" spans="1:3">
      <c r="A73" s="524"/>
      <c r="B73" s="834" t="s">
        <v>568</v>
      </c>
      <c r="C73" s="835" t="s">
        <v>569</v>
      </c>
    </row>
    <row r="74" spans="1:3">
      <c r="A74" s="524"/>
      <c r="B74" s="814" t="s">
        <v>570</v>
      </c>
      <c r="C74" s="815" t="s">
        <v>570</v>
      </c>
    </row>
    <row r="75" spans="1:3" ht="12" thickBot="1">
      <c r="A75" s="528"/>
      <c r="B75" s="836" t="s">
        <v>571</v>
      </c>
      <c r="C75" s="837" t="s">
        <v>571</v>
      </c>
    </row>
    <row r="76" spans="1:3" ht="12" thickTop="1">
      <c r="A76" s="820" t="s">
        <v>572</v>
      </c>
      <c r="B76" s="821"/>
      <c r="C76" s="822"/>
    </row>
    <row r="77" spans="1:3">
      <c r="A77" s="524"/>
      <c r="B77" s="814" t="s">
        <v>559</v>
      </c>
      <c r="C77" s="815"/>
    </row>
    <row r="78" spans="1:3">
      <c r="A78" s="524"/>
      <c r="B78" s="814" t="s">
        <v>573</v>
      </c>
      <c r="C78" s="815"/>
    </row>
    <row r="79" spans="1:3">
      <c r="A79" s="524"/>
      <c r="B79" s="814" t="s">
        <v>574</v>
      </c>
      <c r="C79" s="815"/>
    </row>
    <row r="80" spans="1:3">
      <c r="A80" s="820" t="s">
        <v>575</v>
      </c>
      <c r="B80" s="821"/>
      <c r="C80" s="822"/>
    </row>
    <row r="81" spans="1:3">
      <c r="A81" s="524"/>
      <c r="B81" s="814" t="s">
        <v>559</v>
      </c>
      <c r="C81" s="815"/>
    </row>
    <row r="82" spans="1:3">
      <c r="A82" s="524"/>
      <c r="B82" s="814" t="s">
        <v>576</v>
      </c>
      <c r="C82" s="815"/>
    </row>
    <row r="83" spans="1:3">
      <c r="A83" s="524"/>
      <c r="B83" s="814" t="s">
        <v>577</v>
      </c>
      <c r="C83" s="815"/>
    </row>
    <row r="84" spans="1:3">
      <c r="A84" s="524"/>
      <c r="B84" s="814" t="s">
        <v>578</v>
      </c>
      <c r="C84" s="815"/>
    </row>
    <row r="85" spans="1:3">
      <c r="A85" s="524"/>
      <c r="B85" s="814" t="s">
        <v>579</v>
      </c>
      <c r="C85" s="815"/>
    </row>
    <row r="86" spans="1:3">
      <c r="A86" s="524"/>
      <c r="B86" s="814" t="s">
        <v>580</v>
      </c>
      <c r="C86" s="815"/>
    </row>
    <row r="87" spans="1:3">
      <c r="A87" s="524"/>
      <c r="B87" s="814" t="s">
        <v>581</v>
      </c>
      <c r="C87" s="815"/>
    </row>
    <row r="88" spans="1:3">
      <c r="A88" s="820" t="s">
        <v>582</v>
      </c>
      <c r="B88" s="821"/>
      <c r="C88" s="822"/>
    </row>
    <row r="89" spans="1:3">
      <c r="A89" s="524"/>
      <c r="B89" s="814" t="s">
        <v>559</v>
      </c>
      <c r="C89" s="815"/>
    </row>
    <row r="90" spans="1:3">
      <c r="A90" s="524"/>
      <c r="B90" s="814" t="s">
        <v>583</v>
      </c>
      <c r="C90" s="815"/>
    </row>
    <row r="91" spans="1:3">
      <c r="A91" s="524"/>
      <c r="B91" s="814" t="s">
        <v>584</v>
      </c>
      <c r="C91" s="815"/>
    </row>
    <row r="92" spans="1:3">
      <c r="A92" s="524"/>
      <c r="B92" s="814" t="s">
        <v>585</v>
      </c>
      <c r="C92" s="815"/>
    </row>
    <row r="93" spans="1:3">
      <c r="A93" s="524"/>
      <c r="B93" s="816" t="s">
        <v>586</v>
      </c>
      <c r="C93" s="817"/>
    </row>
    <row r="94" spans="1:3">
      <c r="A94" s="524"/>
      <c r="B94" s="816" t="s">
        <v>587</v>
      </c>
      <c r="C94" s="817"/>
    </row>
    <row r="95" spans="1:3">
      <c r="A95" s="524"/>
      <c r="B95" s="818" t="s">
        <v>588</v>
      </c>
      <c r="C95" s="819"/>
    </row>
    <row r="96" spans="1:3" ht="12" thickBot="1">
      <c r="A96" s="805" t="s">
        <v>589</v>
      </c>
      <c r="B96" s="806"/>
      <c r="C96" s="807"/>
    </row>
    <row r="97" spans="1:3" ht="12.75" thickTop="1" thickBot="1">
      <c r="A97" s="796" t="s">
        <v>590</v>
      </c>
      <c r="B97" s="796"/>
      <c r="C97" s="796"/>
    </row>
    <row r="98" spans="1:3">
      <c r="A98" s="530">
        <v>2</v>
      </c>
      <c r="B98" s="531" t="s">
        <v>456</v>
      </c>
      <c r="C98" s="531" t="s">
        <v>591</v>
      </c>
    </row>
    <row r="99" spans="1:3">
      <c r="A99" s="532">
        <v>3</v>
      </c>
      <c r="B99" s="533" t="s">
        <v>457</v>
      </c>
      <c r="C99" s="534" t="s">
        <v>592</v>
      </c>
    </row>
    <row r="100" spans="1:3">
      <c r="A100" s="532">
        <v>4</v>
      </c>
      <c r="B100" s="533" t="s">
        <v>458</v>
      </c>
      <c r="C100" s="534" t="s">
        <v>593</v>
      </c>
    </row>
    <row r="101" spans="1:3" ht="22.5">
      <c r="A101" s="532">
        <v>5</v>
      </c>
      <c r="B101" s="533" t="s">
        <v>459</v>
      </c>
      <c r="C101" s="534" t="s">
        <v>594</v>
      </c>
    </row>
    <row r="102" spans="1:3" ht="22.5">
      <c r="A102" s="532">
        <v>6</v>
      </c>
      <c r="B102" s="533" t="s">
        <v>595</v>
      </c>
      <c r="C102" s="534" t="s">
        <v>460</v>
      </c>
    </row>
    <row r="103" spans="1:3">
      <c r="A103" s="532">
        <v>7</v>
      </c>
      <c r="B103" s="533" t="s">
        <v>461</v>
      </c>
      <c r="C103" s="534" t="s">
        <v>596</v>
      </c>
    </row>
    <row r="104" spans="1:3">
      <c r="A104" s="532">
        <v>8</v>
      </c>
      <c r="B104" s="533" t="s">
        <v>466</v>
      </c>
      <c r="C104" s="534" t="s">
        <v>597</v>
      </c>
    </row>
    <row r="105" spans="1:3">
      <c r="A105" s="820" t="s">
        <v>598</v>
      </c>
      <c r="B105" s="821"/>
      <c r="C105" s="822"/>
    </row>
    <row r="106" spans="1:3">
      <c r="A106" s="524"/>
      <c r="B106" s="814" t="s">
        <v>559</v>
      </c>
      <c r="C106" s="815"/>
    </row>
    <row r="107" spans="1:3" ht="12" thickBot="1">
      <c r="A107" s="823" t="s">
        <v>599</v>
      </c>
      <c r="B107" s="824"/>
      <c r="C107" s="825"/>
    </row>
    <row r="108" spans="1:3" ht="12.75" thickTop="1" thickBot="1">
      <c r="A108" s="826" t="s">
        <v>471</v>
      </c>
      <c r="B108" s="827"/>
      <c r="C108" s="828"/>
    </row>
    <row r="109" spans="1:3">
      <c r="A109" s="525" t="s">
        <v>600</v>
      </c>
      <c r="B109" s="812" t="s">
        <v>601</v>
      </c>
      <c r="C109" s="813"/>
    </row>
    <row r="110" spans="1:3">
      <c r="A110" s="535" t="s">
        <v>602</v>
      </c>
      <c r="B110" s="797" t="s">
        <v>603</v>
      </c>
      <c r="C110" s="798"/>
    </row>
    <row r="111" spans="1:3">
      <c r="A111" s="525" t="s">
        <v>604</v>
      </c>
      <c r="B111" s="799" t="s">
        <v>605</v>
      </c>
      <c r="C111" s="799"/>
    </row>
    <row r="112" spans="1:3">
      <c r="A112" s="535" t="s">
        <v>606</v>
      </c>
      <c r="B112" s="797" t="s">
        <v>607</v>
      </c>
      <c r="C112" s="798"/>
    </row>
    <row r="113" spans="1:3" ht="12" thickBot="1">
      <c r="A113" s="536" t="s">
        <v>608</v>
      </c>
      <c r="B113" s="800" t="s">
        <v>609</v>
      </c>
      <c r="C113" s="800"/>
    </row>
    <row r="114" spans="1:3" ht="12" thickBot="1">
      <c r="A114" s="801" t="s">
        <v>599</v>
      </c>
      <c r="B114" s="802"/>
      <c r="C114" s="803"/>
    </row>
    <row r="115" spans="1:3" ht="12.75" thickTop="1" thickBot="1">
      <c r="A115" s="804" t="s">
        <v>610</v>
      </c>
      <c r="B115" s="804"/>
      <c r="C115" s="804"/>
    </row>
    <row r="116" spans="1:3">
      <c r="A116" s="525">
        <v>1</v>
      </c>
      <c r="B116" s="537" t="s">
        <v>611</v>
      </c>
      <c r="C116" s="538" t="s">
        <v>612</v>
      </c>
    </row>
    <row r="117" spans="1:3">
      <c r="A117" s="525">
        <v>2</v>
      </c>
      <c r="B117" s="537" t="s">
        <v>613</v>
      </c>
      <c r="C117" s="538" t="s">
        <v>613</v>
      </c>
    </row>
    <row r="118" spans="1:3">
      <c r="A118" s="525">
        <v>3</v>
      </c>
      <c r="B118" s="537" t="s">
        <v>614</v>
      </c>
      <c r="C118" s="539" t="s">
        <v>615</v>
      </c>
    </row>
    <row r="119" spans="1:3" ht="33.75">
      <c r="A119" s="525">
        <v>4</v>
      </c>
      <c r="B119" s="537" t="s">
        <v>616</v>
      </c>
      <c r="C119" s="539" t="s">
        <v>617</v>
      </c>
    </row>
    <row r="120" spans="1:3">
      <c r="A120" s="525">
        <v>5</v>
      </c>
      <c r="B120" s="537" t="s">
        <v>618</v>
      </c>
      <c r="C120" s="539" t="s">
        <v>619</v>
      </c>
    </row>
    <row r="121" spans="1:3">
      <c r="A121" s="525">
        <v>5.0999999999999996</v>
      </c>
      <c r="B121" s="537" t="s">
        <v>620</v>
      </c>
      <c r="C121" s="538" t="s">
        <v>621</v>
      </c>
    </row>
    <row r="122" spans="1:3">
      <c r="A122" s="525">
        <v>5.2</v>
      </c>
      <c r="B122" s="537" t="s">
        <v>622</v>
      </c>
      <c r="C122" s="538" t="s">
        <v>623</v>
      </c>
    </row>
    <row r="123" spans="1:3">
      <c r="A123" s="525">
        <v>6</v>
      </c>
      <c r="B123" s="537" t="s">
        <v>624</v>
      </c>
      <c r="C123" s="539" t="s">
        <v>625</v>
      </c>
    </row>
    <row r="124" spans="1:3">
      <c r="A124" s="525">
        <v>7</v>
      </c>
      <c r="B124" s="537" t="s">
        <v>626</v>
      </c>
      <c r="C124" s="539" t="s">
        <v>627</v>
      </c>
    </row>
    <row r="125" spans="1:3" ht="22.5">
      <c r="A125" s="525">
        <v>8</v>
      </c>
      <c r="B125" s="537" t="s">
        <v>628</v>
      </c>
      <c r="C125" s="539" t="s">
        <v>629</v>
      </c>
    </row>
    <row r="126" spans="1:3">
      <c r="A126" s="525">
        <v>9</v>
      </c>
      <c r="B126" s="537" t="s">
        <v>630</v>
      </c>
      <c r="C126" s="539" t="s">
        <v>631</v>
      </c>
    </row>
    <row r="127" spans="1:3" ht="22.5">
      <c r="A127" s="525">
        <v>10</v>
      </c>
      <c r="B127" s="537" t="s">
        <v>632</v>
      </c>
      <c r="C127" s="539" t="s">
        <v>633</v>
      </c>
    </row>
    <row r="128" spans="1:3" ht="22.5">
      <c r="A128" s="525">
        <v>11</v>
      </c>
      <c r="B128" s="537" t="s">
        <v>634</v>
      </c>
      <c r="C128" s="539" t="s">
        <v>635</v>
      </c>
    </row>
    <row r="129" spans="1:3">
      <c r="A129" s="525">
        <v>12</v>
      </c>
      <c r="B129" s="537" t="s">
        <v>636</v>
      </c>
      <c r="C129" s="539" t="s">
        <v>637</v>
      </c>
    </row>
    <row r="130" spans="1:3">
      <c r="A130" s="525">
        <v>13</v>
      </c>
      <c r="B130" s="537" t="s">
        <v>638</v>
      </c>
      <c r="C130" s="539" t="s">
        <v>639</v>
      </c>
    </row>
    <row r="131" spans="1:3">
      <c r="A131" s="525">
        <v>14</v>
      </c>
      <c r="B131" s="537" t="s">
        <v>640</v>
      </c>
      <c r="C131" s="539" t="s">
        <v>641</v>
      </c>
    </row>
    <row r="132" spans="1:3">
      <c r="A132" s="525">
        <v>15</v>
      </c>
      <c r="B132" s="537" t="s">
        <v>642</v>
      </c>
      <c r="C132" s="539" t="s">
        <v>643</v>
      </c>
    </row>
    <row r="133" spans="1:3">
      <c r="A133" s="525">
        <v>16</v>
      </c>
      <c r="B133" s="537" t="s">
        <v>644</v>
      </c>
      <c r="C133" s="539" t="s">
        <v>645</v>
      </c>
    </row>
    <row r="134" spans="1:3">
      <c r="A134" s="525">
        <v>17</v>
      </c>
      <c r="B134" s="537" t="s">
        <v>646</v>
      </c>
      <c r="C134" s="539" t="s">
        <v>647</v>
      </c>
    </row>
    <row r="135" spans="1:3">
      <c r="A135" s="525">
        <v>18</v>
      </c>
      <c r="B135" s="537" t="s">
        <v>648</v>
      </c>
      <c r="C135" s="539" t="s">
        <v>649</v>
      </c>
    </row>
    <row r="136" spans="1:3" ht="22.5">
      <c r="A136" s="525">
        <v>19</v>
      </c>
      <c r="B136" s="537" t="s">
        <v>650</v>
      </c>
      <c r="C136" s="539" t="s">
        <v>651</v>
      </c>
    </row>
    <row r="137" spans="1:3" ht="22.5">
      <c r="A137" s="525">
        <v>20</v>
      </c>
      <c r="B137" s="537" t="s">
        <v>652</v>
      </c>
      <c r="C137" s="539" t="s">
        <v>653</v>
      </c>
    </row>
    <row r="138" spans="1:3">
      <c r="A138" s="525">
        <v>21</v>
      </c>
      <c r="B138" s="537" t="s">
        <v>654</v>
      </c>
      <c r="C138" s="539" t="s">
        <v>655</v>
      </c>
    </row>
    <row r="139" spans="1:3">
      <c r="A139" s="525">
        <v>22</v>
      </c>
      <c r="B139" s="537" t="s">
        <v>656</v>
      </c>
      <c r="C139" s="539" t="s">
        <v>657</v>
      </c>
    </row>
    <row r="140" spans="1:3">
      <c r="A140" s="525">
        <v>23</v>
      </c>
      <c r="B140" s="537" t="s">
        <v>658</v>
      </c>
      <c r="C140" s="539" t="s">
        <v>659</v>
      </c>
    </row>
    <row r="141" spans="1:3">
      <c r="A141" s="525">
        <v>24</v>
      </c>
      <c r="B141" s="537" t="s">
        <v>660</v>
      </c>
      <c r="C141" s="539" t="s">
        <v>661</v>
      </c>
    </row>
    <row r="142" spans="1:3" ht="22.5">
      <c r="A142" s="525">
        <v>25</v>
      </c>
      <c r="B142" s="537" t="s">
        <v>662</v>
      </c>
      <c r="C142" s="539" t="s">
        <v>663</v>
      </c>
    </row>
    <row r="143" spans="1:3" ht="33.75">
      <c r="A143" s="525">
        <v>26</v>
      </c>
      <c r="B143" s="537" t="s">
        <v>664</v>
      </c>
      <c r="C143" s="539" t="s">
        <v>665</v>
      </c>
    </row>
    <row r="144" spans="1:3">
      <c r="A144" s="525">
        <v>27</v>
      </c>
      <c r="B144" s="537" t="s">
        <v>666</v>
      </c>
      <c r="C144" s="539" t="s">
        <v>667</v>
      </c>
    </row>
    <row r="145" spans="1:3" ht="22.5">
      <c r="A145" s="525">
        <v>28</v>
      </c>
      <c r="B145" s="537" t="s">
        <v>668</v>
      </c>
      <c r="C145" s="539" t="s">
        <v>669</v>
      </c>
    </row>
    <row r="146" spans="1:3">
      <c r="A146" s="525">
        <v>29</v>
      </c>
      <c r="B146" s="537" t="s">
        <v>670</v>
      </c>
      <c r="C146" s="538" t="s">
        <v>671</v>
      </c>
    </row>
    <row r="147" spans="1:3">
      <c r="A147" s="525">
        <v>30</v>
      </c>
      <c r="B147" s="537" t="s">
        <v>672</v>
      </c>
      <c r="C147" s="538" t="s">
        <v>673</v>
      </c>
    </row>
    <row r="148" spans="1:3">
      <c r="A148" s="525">
        <v>31</v>
      </c>
      <c r="B148" s="537" t="s">
        <v>674</v>
      </c>
      <c r="C148" s="538" t="s">
        <v>675</v>
      </c>
    </row>
    <row r="149" spans="1:3">
      <c r="A149" s="525">
        <v>31.1</v>
      </c>
      <c r="B149" s="537" t="s">
        <v>676</v>
      </c>
      <c r="C149" s="540" t="s">
        <v>677</v>
      </c>
    </row>
    <row r="150" spans="1:3" ht="33.75">
      <c r="A150" s="525" t="s">
        <v>678</v>
      </c>
      <c r="B150" s="537" t="s">
        <v>679</v>
      </c>
      <c r="C150" s="541" t="s">
        <v>680</v>
      </c>
    </row>
    <row r="151" spans="1:3">
      <c r="A151" s="525">
        <v>31.2</v>
      </c>
      <c r="B151" s="537" t="s">
        <v>681</v>
      </c>
      <c r="C151" s="541" t="s">
        <v>682</v>
      </c>
    </row>
    <row r="152" spans="1:3">
      <c r="A152" s="525" t="s">
        <v>683</v>
      </c>
      <c r="B152" s="537" t="s">
        <v>679</v>
      </c>
      <c r="C152" s="541" t="s">
        <v>684</v>
      </c>
    </row>
    <row r="153" spans="1:3" ht="33.75">
      <c r="A153" s="525">
        <v>32</v>
      </c>
      <c r="B153" s="542" t="s">
        <v>685</v>
      </c>
      <c r="C153" s="541" t="s">
        <v>686</v>
      </c>
    </row>
    <row r="154" spans="1:3">
      <c r="A154" s="525">
        <v>33</v>
      </c>
      <c r="B154" s="537" t="s">
        <v>687</v>
      </c>
      <c r="C154" s="541" t="s">
        <v>688</v>
      </c>
    </row>
    <row r="155" spans="1:3">
      <c r="A155" s="525">
        <v>34</v>
      </c>
      <c r="B155" s="543" t="s">
        <v>689</v>
      </c>
      <c r="C155" s="541" t="s">
        <v>690</v>
      </c>
    </row>
    <row r="156" spans="1:3">
      <c r="A156" s="525">
        <v>35</v>
      </c>
      <c r="B156" s="543" t="s">
        <v>691</v>
      </c>
      <c r="C156" s="541" t="s">
        <v>692</v>
      </c>
    </row>
    <row r="157" spans="1:3">
      <c r="A157" s="544" t="s">
        <v>693</v>
      </c>
      <c r="B157" s="543" t="s">
        <v>694</v>
      </c>
      <c r="C157" s="541" t="s">
        <v>695</v>
      </c>
    </row>
    <row r="158" spans="1:3">
      <c r="A158" s="544">
        <v>36.1</v>
      </c>
      <c r="B158" s="543" t="s">
        <v>696</v>
      </c>
      <c r="C158" s="541" t="s">
        <v>697</v>
      </c>
    </row>
    <row r="159" spans="1:3" ht="22.5">
      <c r="A159" s="544" t="s">
        <v>698</v>
      </c>
      <c r="B159" s="543" t="s">
        <v>679</v>
      </c>
      <c r="C159" s="540" t="s">
        <v>699</v>
      </c>
    </row>
    <row r="160" spans="1:3" ht="22.5">
      <c r="A160" s="544">
        <v>36.200000000000003</v>
      </c>
      <c r="B160" s="545" t="s">
        <v>700</v>
      </c>
      <c r="C160" s="540" t="s">
        <v>701</v>
      </c>
    </row>
    <row r="161" spans="1:3" ht="22.5">
      <c r="A161" s="544" t="s">
        <v>702</v>
      </c>
      <c r="B161" s="543" t="s">
        <v>679</v>
      </c>
      <c r="C161" s="540" t="s">
        <v>703</v>
      </c>
    </row>
    <row r="162" spans="1:3" ht="22.5">
      <c r="A162" s="544">
        <v>36.299999999999997</v>
      </c>
      <c r="B162" s="545" t="s">
        <v>704</v>
      </c>
      <c r="C162" s="540" t="s">
        <v>705</v>
      </c>
    </row>
    <row r="163" spans="1:3" ht="22.5">
      <c r="A163" s="544" t="s">
        <v>706</v>
      </c>
      <c r="B163" s="543" t="s">
        <v>679</v>
      </c>
      <c r="C163" s="540" t="s">
        <v>707</v>
      </c>
    </row>
    <row r="164" spans="1:3">
      <c r="A164" s="544" t="s">
        <v>708</v>
      </c>
      <c r="B164" s="543" t="s">
        <v>709</v>
      </c>
      <c r="C164" s="540" t="s">
        <v>710</v>
      </c>
    </row>
    <row r="165" spans="1:3">
      <c r="A165" s="544" t="s">
        <v>711</v>
      </c>
      <c r="B165" s="543" t="s">
        <v>679</v>
      </c>
      <c r="C165" s="540" t="s">
        <v>712</v>
      </c>
    </row>
    <row r="166" spans="1:3">
      <c r="A166" s="546">
        <v>37</v>
      </c>
      <c r="B166" s="543" t="s">
        <v>713</v>
      </c>
      <c r="C166" s="540" t="s">
        <v>714</v>
      </c>
    </row>
    <row r="167" spans="1:3">
      <c r="A167" s="546">
        <v>37.1</v>
      </c>
      <c r="B167" s="543" t="s">
        <v>715</v>
      </c>
      <c r="C167" s="540" t="s">
        <v>716</v>
      </c>
    </row>
    <row r="168" spans="1:3">
      <c r="A168" s="547" t="s">
        <v>717</v>
      </c>
      <c r="B168" s="543" t="s">
        <v>679</v>
      </c>
      <c r="C168" s="540" t="s">
        <v>718</v>
      </c>
    </row>
    <row r="169" spans="1:3">
      <c r="A169" s="546">
        <v>37.200000000000003</v>
      </c>
      <c r="B169" s="543" t="s">
        <v>719</v>
      </c>
      <c r="C169" s="540" t="s">
        <v>720</v>
      </c>
    </row>
    <row r="170" spans="1:3" ht="22.5">
      <c r="A170" s="547" t="s">
        <v>721</v>
      </c>
      <c r="B170" s="537" t="s">
        <v>679</v>
      </c>
      <c r="C170" s="540" t="s">
        <v>722</v>
      </c>
    </row>
    <row r="171" spans="1:3">
      <c r="A171" s="546">
        <v>38</v>
      </c>
      <c r="B171" s="537" t="s">
        <v>723</v>
      </c>
      <c r="C171" s="540" t="s">
        <v>724</v>
      </c>
    </row>
    <row r="172" spans="1:3">
      <c r="A172" s="544">
        <v>38.1</v>
      </c>
      <c r="B172" s="537" t="s">
        <v>725</v>
      </c>
      <c r="C172" s="538" t="s">
        <v>725</v>
      </c>
    </row>
    <row r="173" spans="1:3">
      <c r="A173" s="544" t="s">
        <v>726</v>
      </c>
      <c r="B173" s="548" t="s">
        <v>727</v>
      </c>
      <c r="C173" s="799" t="s">
        <v>728</v>
      </c>
    </row>
    <row r="174" spans="1:3">
      <c r="A174" s="544" t="s">
        <v>729</v>
      </c>
      <c r="B174" s="548" t="s">
        <v>730</v>
      </c>
      <c r="C174" s="799"/>
    </row>
    <row r="175" spans="1:3">
      <c r="A175" s="544" t="s">
        <v>731</v>
      </c>
      <c r="B175" s="548" t="s">
        <v>732</v>
      </c>
      <c r="C175" s="799"/>
    </row>
    <row r="176" spans="1:3">
      <c r="A176" s="544" t="s">
        <v>733</v>
      </c>
      <c r="B176" s="548" t="s">
        <v>734</v>
      </c>
      <c r="C176" s="799"/>
    </row>
    <row r="177" spans="1:3">
      <c r="A177" s="544" t="s">
        <v>735</v>
      </c>
      <c r="B177" s="548" t="s">
        <v>736</v>
      </c>
      <c r="C177" s="799"/>
    </row>
    <row r="178" spans="1:3">
      <c r="A178" s="544" t="s">
        <v>737</v>
      </c>
      <c r="B178" s="548" t="s">
        <v>738</v>
      </c>
      <c r="C178" s="799"/>
    </row>
    <row r="179" spans="1:3">
      <c r="A179" s="544">
        <v>38.200000000000003</v>
      </c>
      <c r="B179" s="537" t="s">
        <v>739</v>
      </c>
      <c r="C179" s="538" t="s">
        <v>739</v>
      </c>
    </row>
    <row r="180" spans="1:3">
      <c r="A180" s="544" t="s">
        <v>740</v>
      </c>
      <c r="B180" s="548" t="s">
        <v>741</v>
      </c>
      <c r="C180" s="799" t="s">
        <v>742</v>
      </c>
    </row>
    <row r="181" spans="1:3">
      <c r="A181" s="544" t="s">
        <v>743</v>
      </c>
      <c r="B181" s="548" t="s">
        <v>744</v>
      </c>
      <c r="C181" s="799"/>
    </row>
    <row r="182" spans="1:3">
      <c r="A182" s="544" t="s">
        <v>745</v>
      </c>
      <c r="B182" s="548" t="s">
        <v>746</v>
      </c>
      <c r="C182" s="799"/>
    </row>
    <row r="183" spans="1:3">
      <c r="A183" s="544" t="s">
        <v>747</v>
      </c>
      <c r="B183" s="548" t="s">
        <v>748</v>
      </c>
      <c r="C183" s="799"/>
    </row>
    <row r="184" spans="1:3">
      <c r="A184" s="544" t="s">
        <v>749</v>
      </c>
      <c r="B184" s="548" t="s">
        <v>750</v>
      </c>
      <c r="C184" s="799"/>
    </row>
    <row r="185" spans="1:3">
      <c r="A185" s="544" t="s">
        <v>751</v>
      </c>
      <c r="B185" s="548" t="s">
        <v>752</v>
      </c>
      <c r="C185" s="799"/>
    </row>
    <row r="186" spans="1:3">
      <c r="A186" s="544" t="s">
        <v>753</v>
      </c>
      <c r="B186" s="548" t="s">
        <v>754</v>
      </c>
      <c r="C186" s="799"/>
    </row>
    <row r="187" spans="1:3">
      <c r="A187" s="544">
        <v>38.299999999999997</v>
      </c>
      <c r="B187" s="537" t="s">
        <v>755</v>
      </c>
      <c r="C187" s="538" t="s">
        <v>756</v>
      </c>
    </row>
    <row r="188" spans="1:3">
      <c r="A188" s="544" t="s">
        <v>757</v>
      </c>
      <c r="B188" s="548" t="s">
        <v>758</v>
      </c>
      <c r="C188" s="799" t="s">
        <v>759</v>
      </c>
    </row>
    <row r="189" spans="1:3">
      <c r="A189" s="544" t="s">
        <v>760</v>
      </c>
      <c r="B189" s="548" t="s">
        <v>761</v>
      </c>
      <c r="C189" s="799"/>
    </row>
    <row r="190" spans="1:3">
      <c r="A190" s="544" t="s">
        <v>762</v>
      </c>
      <c r="B190" s="548" t="s">
        <v>763</v>
      </c>
      <c r="C190" s="799"/>
    </row>
    <row r="191" spans="1:3">
      <c r="A191" s="544" t="s">
        <v>764</v>
      </c>
      <c r="B191" s="548" t="s">
        <v>765</v>
      </c>
      <c r="C191" s="799"/>
    </row>
    <row r="192" spans="1:3">
      <c r="A192" s="544" t="s">
        <v>766</v>
      </c>
      <c r="B192" s="548" t="s">
        <v>767</v>
      </c>
      <c r="C192" s="799"/>
    </row>
    <row r="193" spans="1:3">
      <c r="A193" s="544" t="s">
        <v>768</v>
      </c>
      <c r="B193" s="548" t="s">
        <v>769</v>
      </c>
      <c r="C193" s="799"/>
    </row>
    <row r="194" spans="1:3">
      <c r="A194" s="544">
        <v>38.4</v>
      </c>
      <c r="B194" s="537" t="s">
        <v>713</v>
      </c>
      <c r="C194" s="540" t="s">
        <v>714</v>
      </c>
    </row>
    <row r="195" spans="1:3" s="526" customFormat="1">
      <c r="A195" s="544" t="s">
        <v>770</v>
      </c>
      <c r="B195" s="548" t="s">
        <v>758</v>
      </c>
      <c r="C195" s="799" t="s">
        <v>771</v>
      </c>
    </row>
    <row r="196" spans="1:3">
      <c r="A196" s="544" t="s">
        <v>772</v>
      </c>
      <c r="B196" s="548" t="s">
        <v>761</v>
      </c>
      <c r="C196" s="799"/>
    </row>
    <row r="197" spans="1:3">
      <c r="A197" s="544" t="s">
        <v>773</v>
      </c>
      <c r="B197" s="548" t="s">
        <v>763</v>
      </c>
      <c r="C197" s="799"/>
    </row>
    <row r="198" spans="1:3">
      <c r="A198" s="544" t="s">
        <v>774</v>
      </c>
      <c r="B198" s="548" t="s">
        <v>765</v>
      </c>
      <c r="C198" s="799"/>
    </row>
    <row r="199" spans="1:3" ht="12" thickBot="1">
      <c r="A199" s="549" t="s">
        <v>775</v>
      </c>
      <c r="B199" s="548" t="s">
        <v>776</v>
      </c>
      <c r="C199" s="799"/>
    </row>
    <row r="200" spans="1:3" ht="12" thickBot="1">
      <c r="A200" s="805" t="s">
        <v>777</v>
      </c>
      <c r="B200" s="806"/>
      <c r="C200" s="807"/>
    </row>
    <row r="201" spans="1:3" ht="12.75" thickTop="1" thickBot="1">
      <c r="A201" s="796" t="s">
        <v>590</v>
      </c>
      <c r="B201" s="796"/>
      <c r="C201" s="796"/>
    </row>
    <row r="202" spans="1:3">
      <c r="A202" s="532">
        <v>11.1</v>
      </c>
      <c r="B202" s="550" t="s">
        <v>778</v>
      </c>
      <c r="C202" s="538" t="s">
        <v>779</v>
      </c>
    </row>
    <row r="203" spans="1:3">
      <c r="A203" s="532">
        <v>11.2</v>
      </c>
      <c r="B203" s="550" t="s">
        <v>780</v>
      </c>
      <c r="C203" s="538" t="s">
        <v>781</v>
      </c>
    </row>
    <row r="204" spans="1:3" ht="22.5">
      <c r="A204" s="532">
        <v>11.3</v>
      </c>
      <c r="B204" s="550" t="s">
        <v>782</v>
      </c>
      <c r="C204" s="538" t="s">
        <v>783</v>
      </c>
    </row>
    <row r="205" spans="1:3" ht="22.5">
      <c r="A205" s="532">
        <v>11.4</v>
      </c>
      <c r="B205" s="550" t="s">
        <v>784</v>
      </c>
      <c r="C205" s="538" t="s">
        <v>785</v>
      </c>
    </row>
    <row r="206" spans="1:3" ht="22.5">
      <c r="A206" s="532">
        <v>11.5</v>
      </c>
      <c r="B206" s="550" t="s">
        <v>786</v>
      </c>
      <c r="C206" s="538" t="s">
        <v>787</v>
      </c>
    </row>
    <row r="207" spans="1:3">
      <c r="A207" s="532">
        <v>11.6</v>
      </c>
      <c r="B207" s="550" t="s">
        <v>788</v>
      </c>
      <c r="C207" s="538" t="s">
        <v>789</v>
      </c>
    </row>
    <row r="208" spans="1:3" ht="22.5">
      <c r="A208" s="532">
        <v>11.7</v>
      </c>
      <c r="B208" s="550" t="s">
        <v>790</v>
      </c>
      <c r="C208" s="538" t="s">
        <v>791</v>
      </c>
    </row>
    <row r="209" spans="1:3" ht="22.5">
      <c r="A209" s="532">
        <v>11.8</v>
      </c>
      <c r="B209" s="550" t="s">
        <v>792</v>
      </c>
      <c r="C209" s="538" t="s">
        <v>793</v>
      </c>
    </row>
    <row r="210" spans="1:3">
      <c r="A210" s="532">
        <v>11.9</v>
      </c>
      <c r="B210" s="538" t="s">
        <v>794</v>
      </c>
      <c r="C210" s="538" t="s">
        <v>795</v>
      </c>
    </row>
    <row r="211" spans="1:3">
      <c r="A211" s="532">
        <v>11.1</v>
      </c>
      <c r="B211" s="538" t="s">
        <v>796</v>
      </c>
      <c r="C211" s="538" t="s">
        <v>797</v>
      </c>
    </row>
    <row r="212" spans="1:3">
      <c r="A212" s="532">
        <v>11.11</v>
      </c>
      <c r="B212" s="540" t="s">
        <v>798</v>
      </c>
      <c r="C212" s="538" t="s">
        <v>799</v>
      </c>
    </row>
    <row r="213" spans="1:3">
      <c r="A213" s="532">
        <v>11.12</v>
      </c>
      <c r="B213" s="550" t="s">
        <v>800</v>
      </c>
      <c r="C213" s="538" t="s">
        <v>801</v>
      </c>
    </row>
    <row r="214" spans="1:3">
      <c r="A214" s="532">
        <v>11.13</v>
      </c>
      <c r="B214" s="550" t="s">
        <v>802</v>
      </c>
      <c r="C214" s="538" t="s">
        <v>803</v>
      </c>
    </row>
    <row r="215" spans="1:3" ht="22.5">
      <c r="A215" s="532">
        <v>11.14</v>
      </c>
      <c r="B215" s="550" t="s">
        <v>804</v>
      </c>
      <c r="C215" s="538" t="s">
        <v>805</v>
      </c>
    </row>
    <row r="216" spans="1:3">
      <c r="A216" s="532">
        <v>11.15</v>
      </c>
      <c r="B216" s="550" t="s">
        <v>806</v>
      </c>
      <c r="C216" s="538" t="s">
        <v>807</v>
      </c>
    </row>
    <row r="217" spans="1:3">
      <c r="A217" s="532">
        <v>11.16</v>
      </c>
      <c r="B217" s="550" t="s">
        <v>808</v>
      </c>
      <c r="C217" s="538" t="s">
        <v>809</v>
      </c>
    </row>
    <row r="218" spans="1:3">
      <c r="A218" s="532">
        <v>11.17</v>
      </c>
      <c r="B218" s="550" t="s">
        <v>810</v>
      </c>
      <c r="C218" s="538" t="s">
        <v>811</v>
      </c>
    </row>
    <row r="219" spans="1:3">
      <c r="A219" s="532">
        <v>11.18</v>
      </c>
      <c r="B219" s="550" t="s">
        <v>812</v>
      </c>
      <c r="C219" s="538" t="s">
        <v>813</v>
      </c>
    </row>
    <row r="220" spans="1:3" ht="22.5">
      <c r="A220" s="532">
        <v>11.19</v>
      </c>
      <c r="B220" s="550" t="s">
        <v>814</v>
      </c>
      <c r="C220" s="538" t="s">
        <v>815</v>
      </c>
    </row>
    <row r="221" spans="1:3" ht="22.5">
      <c r="A221" s="532">
        <v>11.2</v>
      </c>
      <c r="B221" s="550" t="s">
        <v>816</v>
      </c>
      <c r="C221" s="538" t="s">
        <v>817</v>
      </c>
    </row>
    <row r="222" spans="1:3" s="526" customFormat="1">
      <c r="A222" s="532">
        <v>11.21</v>
      </c>
      <c r="B222" s="550" t="s">
        <v>818</v>
      </c>
      <c r="C222" s="538" t="s">
        <v>819</v>
      </c>
    </row>
    <row r="223" spans="1:3">
      <c r="A223" s="532">
        <v>11.22</v>
      </c>
      <c r="B223" s="550" t="s">
        <v>820</v>
      </c>
      <c r="C223" s="538" t="s">
        <v>821</v>
      </c>
    </row>
    <row r="224" spans="1:3">
      <c r="A224" s="532">
        <v>11.23</v>
      </c>
      <c r="B224" s="550" t="s">
        <v>822</v>
      </c>
      <c r="C224" s="538" t="s">
        <v>823</v>
      </c>
    </row>
    <row r="225" spans="1:3">
      <c r="A225" s="532">
        <v>11.24</v>
      </c>
      <c r="B225" s="550" t="s">
        <v>824</v>
      </c>
      <c r="C225" s="538" t="s">
        <v>825</v>
      </c>
    </row>
    <row r="226" spans="1:3">
      <c r="A226" s="532">
        <v>11.25</v>
      </c>
      <c r="B226" s="551" t="s">
        <v>826</v>
      </c>
      <c r="C226" s="552" t="s">
        <v>827</v>
      </c>
    </row>
    <row r="227" spans="1:3" ht="12" thickBot="1">
      <c r="A227" s="808" t="s">
        <v>828</v>
      </c>
      <c r="B227" s="809"/>
      <c r="C227" s="810"/>
    </row>
    <row r="228" spans="1:3" ht="12.75" thickTop="1" thickBot="1">
      <c r="A228" s="796" t="s">
        <v>590</v>
      </c>
      <c r="B228" s="796"/>
      <c r="C228" s="796"/>
    </row>
    <row r="229" spans="1:3">
      <c r="A229" s="535" t="s">
        <v>829</v>
      </c>
      <c r="B229" s="553" t="s">
        <v>830</v>
      </c>
      <c r="C229" s="811" t="s">
        <v>831</v>
      </c>
    </row>
    <row r="230" spans="1:3">
      <c r="A230" s="525" t="s">
        <v>832</v>
      </c>
      <c r="B230" s="540" t="s">
        <v>833</v>
      </c>
      <c r="C230" s="799"/>
    </row>
    <row r="231" spans="1:3">
      <c r="A231" s="525" t="s">
        <v>834</v>
      </c>
      <c r="B231" s="540" t="s">
        <v>835</v>
      </c>
      <c r="C231" s="799"/>
    </row>
    <row r="232" spans="1:3">
      <c r="A232" s="525" t="s">
        <v>836</v>
      </c>
      <c r="B232" s="540" t="s">
        <v>837</v>
      </c>
      <c r="C232" s="799"/>
    </row>
    <row r="233" spans="1:3">
      <c r="A233" s="525" t="s">
        <v>838</v>
      </c>
      <c r="B233" s="540" t="s">
        <v>839</v>
      </c>
      <c r="C233" s="799"/>
    </row>
    <row r="234" spans="1:3">
      <c r="A234" s="525" t="s">
        <v>840</v>
      </c>
      <c r="B234" s="540" t="s">
        <v>841</v>
      </c>
      <c r="C234" s="538" t="s">
        <v>842</v>
      </c>
    </row>
    <row r="235" spans="1:3" ht="22.5">
      <c r="A235" s="525" t="s">
        <v>843</v>
      </c>
      <c r="B235" s="540" t="s">
        <v>844</v>
      </c>
      <c r="C235" s="538" t="s">
        <v>845</v>
      </c>
    </row>
    <row r="236" spans="1:3">
      <c r="A236" s="525" t="s">
        <v>846</v>
      </c>
      <c r="B236" s="540" t="s">
        <v>847</v>
      </c>
      <c r="C236" s="538" t="s">
        <v>848</v>
      </c>
    </row>
    <row r="237" spans="1:3">
      <c r="A237" s="525" t="s">
        <v>849</v>
      </c>
      <c r="B237" s="540" t="s">
        <v>850</v>
      </c>
      <c r="C237" s="799" t="s">
        <v>851</v>
      </c>
    </row>
    <row r="238" spans="1:3">
      <c r="A238" s="525" t="s">
        <v>852</v>
      </c>
      <c r="B238" s="540" t="s">
        <v>853</v>
      </c>
      <c r="C238" s="799"/>
    </row>
    <row r="239" spans="1:3">
      <c r="A239" s="525" t="s">
        <v>854</v>
      </c>
      <c r="B239" s="540" t="s">
        <v>855</v>
      </c>
      <c r="C239" s="799"/>
    </row>
    <row r="240" spans="1:3">
      <c r="A240" s="525" t="s">
        <v>856</v>
      </c>
      <c r="B240" s="540" t="s">
        <v>857</v>
      </c>
      <c r="C240" s="799" t="s">
        <v>831</v>
      </c>
    </row>
    <row r="241" spans="1:3">
      <c r="A241" s="525" t="s">
        <v>858</v>
      </c>
      <c r="B241" s="540" t="s">
        <v>859</v>
      </c>
      <c r="C241" s="799"/>
    </row>
    <row r="242" spans="1:3">
      <c r="A242" s="525" t="s">
        <v>860</v>
      </c>
      <c r="B242" s="540" t="s">
        <v>861</v>
      </c>
      <c r="C242" s="799"/>
    </row>
    <row r="243" spans="1:3" s="526" customFormat="1">
      <c r="A243" s="525" t="s">
        <v>862</v>
      </c>
      <c r="B243" s="540" t="s">
        <v>863</v>
      </c>
      <c r="C243" s="799"/>
    </row>
    <row r="244" spans="1:3">
      <c r="A244" s="525" t="s">
        <v>864</v>
      </c>
      <c r="B244" s="540" t="s">
        <v>865</v>
      </c>
      <c r="C244" s="799"/>
    </row>
    <row r="245" spans="1:3">
      <c r="A245" s="525" t="s">
        <v>866</v>
      </c>
      <c r="B245" s="540" t="s">
        <v>867</v>
      </c>
      <c r="C245" s="799"/>
    </row>
    <row r="246" spans="1:3">
      <c r="A246" s="525" t="s">
        <v>868</v>
      </c>
      <c r="B246" s="540" t="s">
        <v>869</v>
      </c>
      <c r="C246" s="799"/>
    </row>
    <row r="247" spans="1:3">
      <c r="A247" s="525" t="s">
        <v>870</v>
      </c>
      <c r="B247" s="540" t="s">
        <v>871</v>
      </c>
      <c r="C247" s="799"/>
    </row>
    <row r="248" spans="1:3" s="526" customFormat="1" ht="12" thickBot="1">
      <c r="A248" s="805" t="s">
        <v>872</v>
      </c>
      <c r="B248" s="806"/>
      <c r="C248" s="807"/>
    </row>
    <row r="249" spans="1:3" ht="12.75" thickTop="1" thickBot="1">
      <c r="A249" s="793" t="s">
        <v>873</v>
      </c>
      <c r="B249" s="793"/>
      <c r="C249" s="793"/>
    </row>
    <row r="250" spans="1:3">
      <c r="A250" s="525">
        <v>13.1</v>
      </c>
      <c r="B250" s="794" t="s">
        <v>874</v>
      </c>
      <c r="C250" s="795"/>
    </row>
    <row r="251" spans="1:3" ht="33.75">
      <c r="A251" s="525" t="s">
        <v>875</v>
      </c>
      <c r="B251" s="550" t="s">
        <v>876</v>
      </c>
      <c r="C251" s="538" t="s">
        <v>877</v>
      </c>
    </row>
    <row r="252" spans="1:3" ht="101.25">
      <c r="A252" s="525" t="s">
        <v>878</v>
      </c>
      <c r="B252" s="550" t="s">
        <v>879</v>
      </c>
      <c r="C252" s="538" t="s">
        <v>880</v>
      </c>
    </row>
    <row r="253" spans="1:3" ht="12" thickBot="1">
      <c r="A253" s="805" t="s">
        <v>881</v>
      </c>
      <c r="B253" s="806"/>
      <c r="C253" s="807"/>
    </row>
    <row r="254" spans="1:3" ht="12.75" thickTop="1" thickBot="1">
      <c r="A254" s="793" t="s">
        <v>873</v>
      </c>
      <c r="B254" s="793"/>
      <c r="C254" s="793"/>
    </row>
    <row r="255" spans="1:3">
      <c r="A255" s="525">
        <v>14.1</v>
      </c>
      <c r="B255" s="794" t="s">
        <v>882</v>
      </c>
      <c r="C255" s="795"/>
    </row>
    <row r="256" spans="1:3" ht="22.5">
      <c r="A256" s="525" t="s">
        <v>883</v>
      </c>
      <c r="B256" s="550" t="s">
        <v>884</v>
      </c>
      <c r="C256" s="538" t="s">
        <v>885</v>
      </c>
    </row>
    <row r="257" spans="1:3" ht="45">
      <c r="A257" s="525" t="s">
        <v>886</v>
      </c>
      <c r="B257" s="550" t="s">
        <v>887</v>
      </c>
      <c r="C257" s="538" t="s">
        <v>888</v>
      </c>
    </row>
    <row r="258" spans="1:3">
      <c r="A258" s="525" t="s">
        <v>889</v>
      </c>
      <c r="B258" s="550" t="s">
        <v>890</v>
      </c>
      <c r="C258" s="538" t="s">
        <v>891</v>
      </c>
    </row>
    <row r="259" spans="1:3" ht="33.75">
      <c r="A259" s="525" t="s">
        <v>892</v>
      </c>
      <c r="B259" s="550" t="s">
        <v>893</v>
      </c>
      <c r="C259" s="538" t="s">
        <v>894</v>
      </c>
    </row>
    <row r="260" spans="1:3" ht="56.25">
      <c r="A260" s="525" t="s">
        <v>895</v>
      </c>
      <c r="B260" s="550" t="s">
        <v>896</v>
      </c>
      <c r="C260" s="538" t="s">
        <v>897</v>
      </c>
    </row>
    <row r="261" spans="1:3" ht="56.25">
      <c r="A261" s="525" t="s">
        <v>898</v>
      </c>
      <c r="B261" s="550" t="s">
        <v>899</v>
      </c>
      <c r="C261" s="538" t="s">
        <v>900</v>
      </c>
    </row>
    <row r="262" spans="1:3">
      <c r="A262" s="523"/>
      <c r="B262" s="523"/>
      <c r="C262" s="523"/>
    </row>
    <row r="263" spans="1:3">
      <c r="A263" s="523"/>
      <c r="B263" s="523"/>
      <c r="C263" s="523"/>
    </row>
    <row r="264" spans="1:3">
      <c r="A264" s="523"/>
      <c r="B264" s="523"/>
      <c r="C264" s="523"/>
    </row>
    <row r="265" spans="1:3">
      <c r="A265" s="523"/>
      <c r="B265" s="523"/>
      <c r="C265" s="523"/>
    </row>
    <row r="266" spans="1:3">
      <c r="A266" s="523"/>
      <c r="B266" s="523"/>
      <c r="C266" s="523"/>
    </row>
  </sheetData>
  <mergeCells count="125">
    <mergeCell ref="A1:C1"/>
    <mergeCell ref="B2:C2"/>
    <mergeCell ref="B3:C3"/>
    <mergeCell ref="A4:C4"/>
    <mergeCell ref="B5:C5"/>
    <mergeCell ref="B17:C17"/>
    <mergeCell ref="B18:C18"/>
    <mergeCell ref="B7:C7"/>
    <mergeCell ref="B8:C8"/>
    <mergeCell ref="B9:C9"/>
    <mergeCell ref="B10:C10"/>
    <mergeCell ref="B11:C11"/>
    <mergeCell ref="B12:C12"/>
    <mergeCell ref="B6:C6"/>
    <mergeCell ref="B13:C13"/>
    <mergeCell ref="B14:C14"/>
    <mergeCell ref="B15:C15"/>
    <mergeCell ref="B16:C16"/>
    <mergeCell ref="B30:C30"/>
    <mergeCell ref="B19:C19"/>
    <mergeCell ref="B20:C20"/>
    <mergeCell ref="B21:C21"/>
    <mergeCell ref="B22:C22"/>
    <mergeCell ref="B23:C23"/>
    <mergeCell ref="B24:C24"/>
    <mergeCell ref="B25:C25"/>
    <mergeCell ref="A26:C26"/>
    <mergeCell ref="B27:C27"/>
    <mergeCell ref="A28:C28"/>
    <mergeCell ref="B29:C29"/>
    <mergeCell ref="A42:C42"/>
    <mergeCell ref="B31:C31"/>
    <mergeCell ref="B32:C32"/>
    <mergeCell ref="B33:C33"/>
    <mergeCell ref="B34:C34"/>
    <mergeCell ref="B35:C35"/>
    <mergeCell ref="B36:C36"/>
    <mergeCell ref="B37:C37"/>
    <mergeCell ref="B38:C38"/>
    <mergeCell ref="B39:C39"/>
    <mergeCell ref="B40:C40"/>
    <mergeCell ref="B41:C41"/>
    <mergeCell ref="B54:C54"/>
    <mergeCell ref="B43:C43"/>
    <mergeCell ref="B44:C44"/>
    <mergeCell ref="B45:C45"/>
    <mergeCell ref="A46:C46"/>
    <mergeCell ref="B47:C47"/>
    <mergeCell ref="A48:C48"/>
    <mergeCell ref="B49:C49"/>
    <mergeCell ref="B50:C50"/>
    <mergeCell ref="B51:C51"/>
    <mergeCell ref="B52:C52"/>
    <mergeCell ref="B53:C53"/>
    <mergeCell ref="B66:C66"/>
    <mergeCell ref="A55:C55"/>
    <mergeCell ref="B56:C56"/>
    <mergeCell ref="B57:C57"/>
    <mergeCell ref="B58:C58"/>
    <mergeCell ref="B59:C59"/>
    <mergeCell ref="B60:C60"/>
    <mergeCell ref="B61:C61"/>
    <mergeCell ref="B62:C62"/>
    <mergeCell ref="B63:C63"/>
    <mergeCell ref="B64:C64"/>
    <mergeCell ref="A65:C65"/>
    <mergeCell ref="B78:C78"/>
    <mergeCell ref="A67:C67"/>
    <mergeCell ref="B68:C68"/>
    <mergeCell ref="B69:C69"/>
    <mergeCell ref="B70:C70"/>
    <mergeCell ref="B71:C71"/>
    <mergeCell ref="B72:C72"/>
    <mergeCell ref="B73:C73"/>
    <mergeCell ref="B74:C74"/>
    <mergeCell ref="B75:C75"/>
    <mergeCell ref="A76:C76"/>
    <mergeCell ref="B77:C77"/>
    <mergeCell ref="B90:C90"/>
    <mergeCell ref="B79:C79"/>
    <mergeCell ref="A80:C80"/>
    <mergeCell ref="B81:C81"/>
    <mergeCell ref="B82:C82"/>
    <mergeCell ref="B83:C83"/>
    <mergeCell ref="B84:C84"/>
    <mergeCell ref="B85:C85"/>
    <mergeCell ref="B86:C86"/>
    <mergeCell ref="B87:C87"/>
    <mergeCell ref="A88:C88"/>
    <mergeCell ref="B89:C89"/>
    <mergeCell ref="B109:C109"/>
    <mergeCell ref="B91:C91"/>
    <mergeCell ref="B92:C92"/>
    <mergeCell ref="B93:C93"/>
    <mergeCell ref="B94:C94"/>
    <mergeCell ref="B95:C95"/>
    <mergeCell ref="A96:C96"/>
    <mergeCell ref="A97:C97"/>
    <mergeCell ref="A105:C105"/>
    <mergeCell ref="B106:C106"/>
    <mergeCell ref="A107:C107"/>
    <mergeCell ref="A108:C108"/>
    <mergeCell ref="A254:C254"/>
    <mergeCell ref="B255:C255"/>
    <mergeCell ref="A201:C201"/>
    <mergeCell ref="B110:C110"/>
    <mergeCell ref="B111:C111"/>
    <mergeCell ref="B112:C112"/>
    <mergeCell ref="B113:C113"/>
    <mergeCell ref="A114:C114"/>
    <mergeCell ref="A115:C115"/>
    <mergeCell ref="C173:C178"/>
    <mergeCell ref="C180:C186"/>
    <mergeCell ref="C188:C193"/>
    <mergeCell ref="C195:C199"/>
    <mergeCell ref="A200:C200"/>
    <mergeCell ref="A248:C248"/>
    <mergeCell ref="A227:C227"/>
    <mergeCell ref="A228:C228"/>
    <mergeCell ref="C229:C233"/>
    <mergeCell ref="C237:C239"/>
    <mergeCell ref="C240:C247"/>
    <mergeCell ref="A249:C249"/>
    <mergeCell ref="B250:C250"/>
    <mergeCell ref="A253:C25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5"/>
  <sheetViews>
    <sheetView zoomScale="70" zoomScaleNormal="70" workbookViewId="0">
      <selection activeCell="O25" sqref="O25"/>
    </sheetView>
  </sheetViews>
  <sheetFormatPr defaultColWidth="9.140625" defaultRowHeight="27" customHeight="1"/>
  <cols>
    <col min="1" max="1" width="10.28515625" style="390" customWidth="1"/>
    <col min="2" max="2" width="82.5703125" style="383" bestFit="1" customWidth="1"/>
    <col min="3" max="3" width="37.28515625" style="441" customWidth="1"/>
    <col min="4" max="4" width="39.42578125" style="383" customWidth="1"/>
    <col min="5" max="5" width="34.7109375" style="384" customWidth="1"/>
    <col min="6" max="6" width="25.140625" style="383" customWidth="1"/>
    <col min="7" max="7" width="34.140625" style="383" customWidth="1"/>
    <col min="8" max="13" width="15.7109375" style="383" customWidth="1"/>
    <col min="14" max="14" width="32.7109375" style="383" customWidth="1"/>
    <col min="15" max="15" width="17.140625" style="383" customWidth="1"/>
    <col min="16" max="16" width="40.140625" style="383" customWidth="1"/>
    <col min="17" max="17" width="12.5703125" style="383" bestFit="1" customWidth="1"/>
    <col min="18" max="18" width="18.42578125" style="383" bestFit="1" customWidth="1"/>
    <col min="19" max="16384" width="9.140625" style="383"/>
  </cols>
  <sheetData>
    <row r="1" spans="1:7" ht="27" customHeight="1">
      <c r="A1" s="381" t="s">
        <v>399</v>
      </c>
      <c r="B1" s="468" t="s">
        <v>942</v>
      </c>
      <c r="C1" s="382"/>
    </row>
    <row r="2" spans="1:7" ht="27" customHeight="1">
      <c r="A2" s="381" t="s">
        <v>400</v>
      </c>
      <c r="B2" s="469" t="s">
        <v>943</v>
      </c>
      <c r="C2" s="385"/>
    </row>
    <row r="3" spans="1:7" ht="27" customHeight="1">
      <c r="A3" s="386"/>
      <c r="B3" s="385"/>
      <c r="C3" s="385"/>
    </row>
    <row r="4" spans="1:7" ht="27" customHeight="1">
      <c r="A4" s="387" t="s">
        <v>191</v>
      </c>
      <c r="B4" s="388"/>
      <c r="C4" s="385"/>
      <c r="G4" s="389"/>
    </row>
    <row r="5" spans="1:7" ht="27" customHeight="1">
      <c r="B5" s="385"/>
      <c r="C5" s="385"/>
    </row>
    <row r="6" spans="1:7" ht="27" customHeight="1">
      <c r="A6" s="391"/>
      <c r="B6" s="392" t="s">
        <v>191</v>
      </c>
      <c r="C6" s="393" t="s">
        <v>401</v>
      </c>
      <c r="D6" s="393" t="s">
        <v>402</v>
      </c>
    </row>
    <row r="7" spans="1:7" ht="27" customHeight="1">
      <c r="A7" s="394">
        <v>1</v>
      </c>
      <c r="B7" s="395" t="s">
        <v>257</v>
      </c>
      <c r="C7" s="396">
        <f>SUM(C8:C10)</f>
        <v>310726936.38697004</v>
      </c>
      <c r="D7" s="396">
        <f>SUM(D8:D10)</f>
        <v>310726936.38697004</v>
      </c>
    </row>
    <row r="8" spans="1:7" ht="27" customHeight="1">
      <c r="A8" s="394">
        <v>1.1000000000000001</v>
      </c>
      <c r="B8" s="397" t="s">
        <v>22</v>
      </c>
      <c r="C8" s="398">
        <f>N44</f>
        <v>277989589.31532001</v>
      </c>
      <c r="D8" s="398">
        <f>P44</f>
        <v>277989589.31532001</v>
      </c>
    </row>
    <row r="9" spans="1:7" ht="27" customHeight="1">
      <c r="A9" s="394">
        <v>1.2</v>
      </c>
      <c r="B9" s="397" t="s">
        <v>23</v>
      </c>
      <c r="C9" s="398">
        <f>N73</f>
        <v>32051335.821950004</v>
      </c>
      <c r="D9" s="398">
        <f>P73</f>
        <v>32051335.821950004</v>
      </c>
    </row>
    <row r="10" spans="1:7" ht="27" customHeight="1">
      <c r="A10" s="394">
        <v>1.3</v>
      </c>
      <c r="B10" s="397" t="s">
        <v>403</v>
      </c>
      <c r="C10" s="398">
        <f>N92</f>
        <v>686011.24970000004</v>
      </c>
      <c r="D10" s="398">
        <f>N92</f>
        <v>686011.24970000004</v>
      </c>
    </row>
    <row r="11" spans="1:7" s="404" customFormat="1" ht="27" customHeight="1">
      <c r="A11" s="399">
        <v>2</v>
      </c>
      <c r="B11" s="400" t="s">
        <v>404</v>
      </c>
      <c r="C11" s="470">
        <v>9313723.4399999995</v>
      </c>
      <c r="D11" s="470">
        <v>9313723.4399999995</v>
      </c>
      <c r="E11" s="402"/>
      <c r="F11" s="403"/>
    </row>
    <row r="12" spans="1:7" s="404" customFormat="1" ht="27" customHeight="1">
      <c r="A12" s="399">
        <v>3</v>
      </c>
      <c r="B12" s="400" t="s">
        <v>197</v>
      </c>
      <c r="C12" s="405">
        <v>30501295.337499999</v>
      </c>
      <c r="D12" s="401">
        <v>30501295.337499999</v>
      </c>
      <c r="E12" s="402"/>
      <c r="F12" s="403"/>
      <c r="G12" s="403"/>
    </row>
    <row r="13" spans="1:7" ht="27" customHeight="1">
      <c r="A13" s="394">
        <v>4</v>
      </c>
      <c r="B13" s="406" t="s">
        <v>260</v>
      </c>
      <c r="C13" s="396">
        <f>C7+C11+C12</f>
        <v>350541955.16447002</v>
      </c>
      <c r="D13" s="396">
        <f>D7+D11+D12</f>
        <v>350541955.16447002</v>
      </c>
      <c r="F13" s="407"/>
      <c r="G13" s="408"/>
    </row>
    <row r="14" spans="1:7" ht="27" customHeight="1">
      <c r="A14" s="411"/>
      <c r="B14" s="412"/>
      <c r="C14" s="412"/>
      <c r="E14" s="409"/>
      <c r="F14" s="410"/>
      <c r="G14" s="410"/>
    </row>
    <row r="15" spans="1:7" ht="27" customHeight="1">
      <c r="A15" s="411"/>
      <c r="B15" s="412"/>
      <c r="C15" s="412"/>
      <c r="E15" s="409"/>
      <c r="F15" s="410"/>
      <c r="G15" s="410"/>
    </row>
    <row r="16" spans="1:7" ht="27" customHeight="1">
      <c r="A16" s="411"/>
      <c r="B16" s="412"/>
      <c r="C16" s="412"/>
      <c r="F16" s="413"/>
    </row>
    <row r="17" spans="1:16" ht="27" customHeight="1">
      <c r="A17" s="414"/>
      <c r="C17" s="415"/>
    </row>
    <row r="18" spans="1:16" ht="27" customHeight="1">
      <c r="A18" s="416" t="s">
        <v>405</v>
      </c>
      <c r="B18" s="416"/>
      <c r="C18" s="415"/>
    </row>
    <row r="19" spans="1:16" ht="27" customHeight="1">
      <c r="A19" s="417"/>
      <c r="C19" s="418"/>
    </row>
    <row r="20" spans="1:16" ht="27" customHeight="1">
      <c r="A20" s="419" t="s">
        <v>406</v>
      </c>
      <c r="B20" s="418"/>
      <c r="C20" s="418"/>
    </row>
    <row r="21" spans="1:16" ht="27" customHeight="1">
      <c r="A21" s="391"/>
      <c r="B21" s="420"/>
      <c r="C21" s="393" t="s">
        <v>407</v>
      </c>
      <c r="D21" s="393" t="s">
        <v>408</v>
      </c>
      <c r="E21" s="421" t="s">
        <v>409</v>
      </c>
      <c r="F21" s="422">
        <v>0</v>
      </c>
      <c r="G21" s="422">
        <v>0.2</v>
      </c>
      <c r="H21" s="422">
        <v>0.35</v>
      </c>
      <c r="I21" s="422">
        <v>0.5</v>
      </c>
      <c r="J21" s="422">
        <v>0.75</v>
      </c>
      <c r="K21" s="422">
        <v>1</v>
      </c>
      <c r="L21" s="422">
        <v>1.5</v>
      </c>
      <c r="M21" s="422">
        <v>2.5</v>
      </c>
      <c r="N21" s="393" t="s">
        <v>258</v>
      </c>
      <c r="O21" s="393" t="s">
        <v>254</v>
      </c>
      <c r="P21" s="393" t="s">
        <v>410</v>
      </c>
    </row>
    <row r="22" spans="1:16" ht="27" customHeight="1">
      <c r="A22" s="423">
        <v>1</v>
      </c>
      <c r="B22" s="377" t="s">
        <v>222</v>
      </c>
      <c r="C22" s="424">
        <v>47185045.195200004</v>
      </c>
      <c r="D22" s="424"/>
      <c r="E22" s="426">
        <f t="shared" ref="E22:E34" si="0">SUM(F22:M22)</f>
        <v>47185045.195199996</v>
      </c>
      <c r="F22" s="424">
        <v>79816.83</v>
      </c>
      <c r="G22" s="424"/>
      <c r="H22" s="427"/>
      <c r="I22" s="427"/>
      <c r="J22" s="427"/>
      <c r="K22" s="424">
        <v>47105228.365199998</v>
      </c>
      <c r="L22" s="427"/>
      <c r="M22" s="427"/>
      <c r="N22" s="398">
        <f t="shared" ref="N22:N34" si="1">SUMPRODUCT($F$21:$M$21,F22:M22)</f>
        <v>47105228.365199998</v>
      </c>
      <c r="O22" s="398"/>
      <c r="P22" s="398">
        <f t="shared" ref="P22:P43" si="2">N22-O22</f>
        <v>47105228.365199998</v>
      </c>
    </row>
    <row r="23" spans="1:16" ht="27" customHeight="1">
      <c r="A23" s="423">
        <v>2</v>
      </c>
      <c r="B23" s="377" t="s">
        <v>223</v>
      </c>
      <c r="C23" s="427"/>
      <c r="D23" s="427"/>
      <c r="E23" s="426">
        <f t="shared" si="0"/>
        <v>0</v>
      </c>
      <c r="F23" s="427"/>
      <c r="G23" s="427"/>
      <c r="H23" s="427"/>
      <c r="I23" s="427"/>
      <c r="J23" s="427"/>
      <c r="K23" s="427"/>
      <c r="L23" s="427"/>
      <c r="M23" s="427"/>
      <c r="N23" s="398">
        <f t="shared" si="1"/>
        <v>0</v>
      </c>
      <c r="O23" s="398"/>
      <c r="P23" s="398">
        <f t="shared" si="2"/>
        <v>0</v>
      </c>
    </row>
    <row r="24" spans="1:16" ht="27" customHeight="1">
      <c r="A24" s="423">
        <v>3</v>
      </c>
      <c r="B24" s="377" t="s">
        <v>224</v>
      </c>
      <c r="C24" s="427"/>
      <c r="D24" s="425"/>
      <c r="E24" s="426">
        <f t="shared" si="0"/>
        <v>0</v>
      </c>
      <c r="F24" s="427"/>
      <c r="G24" s="427"/>
      <c r="H24" s="427"/>
      <c r="I24" s="427"/>
      <c r="J24" s="427"/>
      <c r="K24" s="427"/>
      <c r="L24" s="427"/>
      <c r="M24" s="427"/>
      <c r="N24" s="398">
        <f t="shared" si="1"/>
        <v>0</v>
      </c>
      <c r="O24" s="398"/>
      <c r="P24" s="398">
        <f t="shared" si="2"/>
        <v>0</v>
      </c>
    </row>
    <row r="25" spans="1:16" ht="27" customHeight="1">
      <c r="A25" s="423">
        <v>4</v>
      </c>
      <c r="B25" s="377" t="s">
        <v>225</v>
      </c>
      <c r="C25" s="427"/>
      <c r="D25" s="425"/>
      <c r="E25" s="426">
        <f t="shared" si="0"/>
        <v>0</v>
      </c>
      <c r="F25" s="427"/>
      <c r="G25" s="427"/>
      <c r="H25" s="427"/>
      <c r="I25" s="427"/>
      <c r="J25" s="427"/>
      <c r="K25" s="427"/>
      <c r="L25" s="427"/>
      <c r="M25" s="427"/>
      <c r="N25" s="398">
        <f t="shared" si="1"/>
        <v>0</v>
      </c>
      <c r="O25" s="398"/>
      <c r="P25" s="398">
        <f t="shared" si="2"/>
        <v>0</v>
      </c>
    </row>
    <row r="26" spans="1:16" ht="27" customHeight="1">
      <c r="A26" s="423">
        <v>5</v>
      </c>
      <c r="B26" s="377" t="s">
        <v>226</v>
      </c>
      <c r="C26" s="427"/>
      <c r="D26" s="425"/>
      <c r="E26" s="426">
        <f t="shared" si="0"/>
        <v>0</v>
      </c>
      <c r="F26" s="427"/>
      <c r="G26" s="427"/>
      <c r="H26" s="427"/>
      <c r="I26" s="427"/>
      <c r="J26" s="427"/>
      <c r="K26" s="427"/>
      <c r="L26" s="427"/>
      <c r="M26" s="427"/>
      <c r="N26" s="398">
        <f t="shared" si="1"/>
        <v>0</v>
      </c>
      <c r="O26" s="398"/>
      <c r="P26" s="398">
        <f t="shared" si="2"/>
        <v>0</v>
      </c>
    </row>
    <row r="27" spans="1:16" ht="27" customHeight="1">
      <c r="A27" s="423">
        <v>6</v>
      </c>
      <c r="B27" s="377" t="s">
        <v>227</v>
      </c>
      <c r="C27" s="424">
        <v>96023453.502399996</v>
      </c>
      <c r="D27" s="425"/>
      <c r="E27" s="426">
        <f t="shared" si="0"/>
        <v>96023453.502400011</v>
      </c>
      <c r="F27" s="427"/>
      <c r="G27" s="427">
        <v>42164767.140600003</v>
      </c>
      <c r="H27" s="427"/>
      <c r="I27" s="427">
        <v>7337077.9818000002</v>
      </c>
      <c r="J27" s="427"/>
      <c r="K27" s="424">
        <v>46521608.380000003</v>
      </c>
      <c r="L27" s="427"/>
      <c r="M27" s="427"/>
      <c r="N27" s="398">
        <f t="shared" si="1"/>
        <v>58623100.799020007</v>
      </c>
      <c r="O27" s="398"/>
      <c r="P27" s="398">
        <f t="shared" si="2"/>
        <v>58623100.799020007</v>
      </c>
    </row>
    <row r="28" spans="1:16" ht="27" customHeight="1">
      <c r="A28" s="423">
        <v>7</v>
      </c>
      <c r="B28" s="377" t="s">
        <v>75</v>
      </c>
      <c r="C28" s="425">
        <v>168593840.21110001</v>
      </c>
      <c r="D28" s="425"/>
      <c r="E28" s="426">
        <f t="shared" si="0"/>
        <v>168593840.21110001</v>
      </c>
      <c r="F28" s="427"/>
      <c r="G28" s="427"/>
      <c r="H28" s="427"/>
      <c r="I28" s="427"/>
      <c r="J28" s="427"/>
      <c r="K28" s="427">
        <v>168593840.21110001</v>
      </c>
      <c r="L28" s="427"/>
      <c r="M28" s="427"/>
      <c r="N28" s="398">
        <f t="shared" si="1"/>
        <v>168593840.21110001</v>
      </c>
      <c r="O28" s="398"/>
      <c r="P28" s="398">
        <f t="shared" si="2"/>
        <v>168593840.21110001</v>
      </c>
    </row>
    <row r="29" spans="1:16" ht="27" customHeight="1">
      <c r="A29" s="423">
        <v>8</v>
      </c>
      <c r="B29" s="377" t="s">
        <v>76</v>
      </c>
      <c r="C29" s="424">
        <v>2002991.92</v>
      </c>
      <c r="D29" s="425"/>
      <c r="E29" s="426">
        <f t="shared" si="0"/>
        <v>2002991.92</v>
      </c>
      <c r="F29" s="427"/>
      <c r="G29" s="427"/>
      <c r="H29" s="427"/>
      <c r="I29" s="427"/>
      <c r="J29" s="427">
        <v>2002991.92</v>
      </c>
      <c r="K29" s="424"/>
      <c r="L29" s="427"/>
      <c r="M29" s="427"/>
      <c r="N29" s="398">
        <f t="shared" si="1"/>
        <v>1502243.94</v>
      </c>
      <c r="O29" s="398"/>
      <c r="P29" s="398">
        <f t="shared" si="2"/>
        <v>1502243.94</v>
      </c>
    </row>
    <row r="30" spans="1:16" ht="27" customHeight="1">
      <c r="A30" s="423">
        <v>9</v>
      </c>
      <c r="B30" s="377" t="s">
        <v>77</v>
      </c>
      <c r="C30" s="428"/>
      <c r="D30" s="425"/>
      <c r="E30" s="426">
        <f t="shared" si="0"/>
        <v>0</v>
      </c>
      <c r="F30" s="428"/>
      <c r="G30" s="428"/>
      <c r="H30" s="428"/>
      <c r="I30" s="428"/>
      <c r="J30" s="428"/>
      <c r="K30" s="428"/>
      <c r="L30" s="427"/>
      <c r="M30" s="427"/>
      <c r="N30" s="398">
        <f t="shared" si="1"/>
        <v>0</v>
      </c>
      <c r="O30" s="398"/>
      <c r="P30" s="398">
        <f t="shared" si="2"/>
        <v>0</v>
      </c>
    </row>
    <row r="31" spans="1:16" ht="27" customHeight="1">
      <c r="A31" s="423">
        <v>10</v>
      </c>
      <c r="B31" s="377" t="s">
        <v>70</v>
      </c>
      <c r="C31" s="427"/>
      <c r="D31" s="425"/>
      <c r="E31" s="426">
        <f t="shared" si="0"/>
        <v>0</v>
      </c>
      <c r="F31" s="427"/>
      <c r="G31" s="427"/>
      <c r="H31" s="427"/>
      <c r="I31" s="427"/>
      <c r="J31" s="427"/>
      <c r="K31" s="427"/>
      <c r="L31" s="427"/>
      <c r="M31" s="427"/>
      <c r="N31" s="398">
        <f t="shared" si="1"/>
        <v>0</v>
      </c>
      <c r="O31" s="398"/>
      <c r="P31" s="398">
        <f t="shared" si="2"/>
        <v>0</v>
      </c>
    </row>
    <row r="32" spans="1:16" ht="27" customHeight="1">
      <c r="A32" s="423">
        <v>11</v>
      </c>
      <c r="B32" s="377" t="s">
        <v>71</v>
      </c>
      <c r="C32" s="427"/>
      <c r="D32" s="425"/>
      <c r="E32" s="426">
        <f t="shared" si="0"/>
        <v>0</v>
      </c>
      <c r="F32" s="427"/>
      <c r="G32" s="427"/>
      <c r="H32" s="427"/>
      <c r="I32" s="427"/>
      <c r="J32" s="427"/>
      <c r="K32" s="427"/>
      <c r="L32" s="427"/>
      <c r="M32" s="427"/>
      <c r="N32" s="398">
        <f t="shared" si="1"/>
        <v>0</v>
      </c>
      <c r="O32" s="398"/>
      <c r="P32" s="398">
        <f t="shared" si="2"/>
        <v>0</v>
      </c>
    </row>
    <row r="33" spans="1:16" ht="27" customHeight="1">
      <c r="A33" s="423">
        <v>12</v>
      </c>
      <c r="B33" s="377" t="s">
        <v>72</v>
      </c>
      <c r="C33" s="428"/>
      <c r="D33" s="425"/>
      <c r="E33" s="426">
        <f t="shared" si="0"/>
        <v>0</v>
      </c>
      <c r="F33" s="428"/>
      <c r="G33" s="428"/>
      <c r="H33" s="428"/>
      <c r="I33" s="428"/>
      <c r="J33" s="428"/>
      <c r="K33" s="428"/>
      <c r="L33" s="427"/>
      <c r="M33" s="427"/>
      <c r="N33" s="398">
        <f t="shared" si="1"/>
        <v>0</v>
      </c>
      <c r="O33" s="398"/>
      <c r="P33" s="398">
        <f t="shared" si="2"/>
        <v>0</v>
      </c>
    </row>
    <row r="34" spans="1:16" s="432" customFormat="1" ht="27" customHeight="1">
      <c r="A34" s="429">
        <v>13</v>
      </c>
      <c r="B34" s="378" t="s">
        <v>73</v>
      </c>
      <c r="C34" s="430"/>
      <c r="D34" s="431"/>
      <c r="E34" s="426">
        <f t="shared" si="0"/>
        <v>0</v>
      </c>
      <c r="F34" s="430"/>
      <c r="G34" s="430"/>
      <c r="H34" s="430"/>
      <c r="I34" s="430"/>
      <c r="J34" s="430"/>
      <c r="K34" s="430"/>
      <c r="L34" s="430"/>
      <c r="M34" s="430"/>
      <c r="N34" s="471">
        <f t="shared" si="1"/>
        <v>0</v>
      </c>
      <c r="O34" s="471"/>
      <c r="P34" s="471">
        <f t="shared" si="2"/>
        <v>0</v>
      </c>
    </row>
    <row r="35" spans="1:16" ht="27" customHeight="1">
      <c r="A35" s="423">
        <v>14</v>
      </c>
      <c r="B35" s="377" t="s">
        <v>411</v>
      </c>
      <c r="C35" s="398">
        <f t="shared" ref="C35:N35" si="3">SUM(C36:C43)</f>
        <v>5663577.3491000002</v>
      </c>
      <c r="D35" s="398">
        <f t="shared" si="3"/>
        <v>2014713.37</v>
      </c>
      <c r="E35" s="426">
        <f t="shared" si="3"/>
        <v>3648863.9791000001</v>
      </c>
      <c r="F35" s="398">
        <f t="shared" si="3"/>
        <v>1483687.9791000001</v>
      </c>
      <c r="G35" s="398">
        <f t="shared" si="3"/>
        <v>0</v>
      </c>
      <c r="H35" s="398">
        <f t="shared" si="3"/>
        <v>0</v>
      </c>
      <c r="I35" s="398">
        <f t="shared" si="3"/>
        <v>0</v>
      </c>
      <c r="J35" s="398">
        <f t="shared" si="3"/>
        <v>0</v>
      </c>
      <c r="K35" s="398">
        <f t="shared" si="3"/>
        <v>2165176</v>
      </c>
      <c r="L35" s="398">
        <f t="shared" si="3"/>
        <v>0</v>
      </c>
      <c r="M35" s="398">
        <f t="shared" si="3"/>
        <v>0</v>
      </c>
      <c r="N35" s="426">
        <f t="shared" si="3"/>
        <v>2165176</v>
      </c>
      <c r="O35" s="398"/>
      <c r="P35" s="398">
        <f t="shared" si="2"/>
        <v>2165176</v>
      </c>
    </row>
    <row r="36" spans="1:16" ht="27" customHeight="1">
      <c r="A36" s="423">
        <v>14.1</v>
      </c>
      <c r="B36" s="433" t="s">
        <v>412</v>
      </c>
      <c r="C36" s="427">
        <v>2957758.21</v>
      </c>
      <c r="D36" s="434">
        <v>2014713.37</v>
      </c>
      <c r="E36" s="426">
        <f t="shared" ref="E36:E43" si="4">SUM(F36:M36)</f>
        <v>943044.84</v>
      </c>
      <c r="F36" s="427"/>
      <c r="G36" s="427"/>
      <c r="H36" s="427"/>
      <c r="I36" s="427"/>
      <c r="J36" s="427"/>
      <c r="K36" s="427">
        <v>943044.84</v>
      </c>
      <c r="L36" s="427"/>
      <c r="M36" s="427"/>
      <c r="N36" s="398">
        <f t="shared" ref="N36:N43" si="5">SUMPRODUCT($F$21:$M$21,F36:M36)</f>
        <v>943044.84</v>
      </c>
      <c r="O36" s="398"/>
      <c r="P36" s="398">
        <f t="shared" si="2"/>
        <v>943044.84</v>
      </c>
    </row>
    <row r="37" spans="1:16" ht="27" customHeight="1">
      <c r="A37" s="423">
        <v>14.2</v>
      </c>
      <c r="B37" s="433" t="s">
        <v>413</v>
      </c>
      <c r="C37" s="427">
        <v>1483687.9791000001</v>
      </c>
      <c r="D37" s="425"/>
      <c r="E37" s="426">
        <f t="shared" si="4"/>
        <v>1483687.9791000001</v>
      </c>
      <c r="F37" s="427">
        <v>1483687.9791000001</v>
      </c>
      <c r="G37" s="427"/>
      <c r="H37" s="427"/>
      <c r="I37" s="427"/>
      <c r="J37" s="427"/>
      <c r="K37" s="427"/>
      <c r="L37" s="427"/>
      <c r="M37" s="427"/>
      <c r="N37" s="398">
        <f t="shared" si="5"/>
        <v>0</v>
      </c>
      <c r="O37" s="398"/>
      <c r="P37" s="398">
        <f t="shared" si="2"/>
        <v>0</v>
      </c>
    </row>
    <row r="38" spans="1:16" ht="27" customHeight="1">
      <c r="A38" s="423">
        <v>14.3</v>
      </c>
      <c r="B38" s="433" t="s">
        <v>414</v>
      </c>
      <c r="C38" s="427"/>
      <c r="D38" s="425"/>
      <c r="E38" s="426">
        <f t="shared" si="4"/>
        <v>0</v>
      </c>
      <c r="F38" s="427"/>
      <c r="G38" s="427"/>
      <c r="H38" s="427"/>
      <c r="I38" s="427"/>
      <c r="J38" s="427"/>
      <c r="K38" s="427"/>
      <c r="L38" s="427"/>
      <c r="M38" s="427"/>
      <c r="N38" s="398">
        <f t="shared" si="5"/>
        <v>0</v>
      </c>
      <c r="O38" s="398"/>
      <c r="P38" s="398">
        <f t="shared" si="2"/>
        <v>0</v>
      </c>
    </row>
    <row r="39" spans="1:16" ht="27" customHeight="1">
      <c r="A39" s="423">
        <v>14.4</v>
      </c>
      <c r="B39" s="433" t="s">
        <v>415</v>
      </c>
      <c r="C39" s="427"/>
      <c r="D39" s="425"/>
      <c r="E39" s="426">
        <f t="shared" si="4"/>
        <v>0</v>
      </c>
      <c r="F39" s="427"/>
      <c r="G39" s="427"/>
      <c r="H39" s="427"/>
      <c r="I39" s="427"/>
      <c r="J39" s="427"/>
      <c r="K39" s="427"/>
      <c r="L39" s="427"/>
      <c r="M39" s="427"/>
      <c r="N39" s="398">
        <f t="shared" si="5"/>
        <v>0</v>
      </c>
      <c r="O39" s="398"/>
      <c r="P39" s="398">
        <f t="shared" si="2"/>
        <v>0</v>
      </c>
    </row>
    <row r="40" spans="1:16" s="432" customFormat="1" ht="27" customHeight="1">
      <c r="A40" s="429">
        <v>14.5</v>
      </c>
      <c r="B40" s="435" t="s">
        <v>416</v>
      </c>
      <c r="C40" s="430"/>
      <c r="D40" s="431"/>
      <c r="E40" s="426">
        <f t="shared" si="4"/>
        <v>0</v>
      </c>
      <c r="F40" s="430"/>
      <c r="G40" s="430"/>
      <c r="H40" s="430"/>
      <c r="I40" s="430"/>
      <c r="J40" s="430"/>
      <c r="K40" s="430"/>
      <c r="L40" s="430"/>
      <c r="M40" s="430"/>
      <c r="N40" s="471">
        <f t="shared" si="5"/>
        <v>0</v>
      </c>
      <c r="O40" s="471"/>
      <c r="P40" s="471">
        <f t="shared" si="2"/>
        <v>0</v>
      </c>
    </row>
    <row r="41" spans="1:16" ht="27" customHeight="1">
      <c r="A41" s="423">
        <v>14.6</v>
      </c>
      <c r="B41" s="433" t="s">
        <v>417</v>
      </c>
      <c r="C41" s="427"/>
      <c r="D41" s="425"/>
      <c r="E41" s="426">
        <f t="shared" si="4"/>
        <v>0</v>
      </c>
      <c r="F41" s="427"/>
      <c r="G41" s="427"/>
      <c r="H41" s="427"/>
      <c r="I41" s="427"/>
      <c r="J41" s="427"/>
      <c r="K41" s="427"/>
      <c r="L41" s="427"/>
      <c r="M41" s="427"/>
      <c r="N41" s="398">
        <f t="shared" si="5"/>
        <v>0</v>
      </c>
      <c r="O41" s="398"/>
      <c r="P41" s="398">
        <f t="shared" si="2"/>
        <v>0</v>
      </c>
    </row>
    <row r="42" spans="1:16" ht="27" customHeight="1">
      <c r="A42" s="423">
        <v>14.7</v>
      </c>
      <c r="B42" s="433" t="s">
        <v>418</v>
      </c>
      <c r="C42" s="427"/>
      <c r="D42" s="425"/>
      <c r="E42" s="426">
        <f t="shared" si="4"/>
        <v>0</v>
      </c>
      <c r="F42" s="427"/>
      <c r="G42" s="427"/>
      <c r="H42" s="427"/>
      <c r="I42" s="427"/>
      <c r="J42" s="427"/>
      <c r="K42" s="427"/>
      <c r="L42" s="427"/>
      <c r="M42" s="427"/>
      <c r="N42" s="398">
        <f t="shared" si="5"/>
        <v>0</v>
      </c>
      <c r="O42" s="398"/>
      <c r="P42" s="398">
        <f t="shared" si="2"/>
        <v>0</v>
      </c>
    </row>
    <row r="43" spans="1:16" ht="27" customHeight="1">
      <c r="A43" s="423">
        <v>14.8</v>
      </c>
      <c r="B43" s="433" t="s">
        <v>168</v>
      </c>
      <c r="C43" s="436">
        <v>1222131.1599999999</v>
      </c>
      <c r="D43" s="425"/>
      <c r="E43" s="426">
        <f t="shared" si="4"/>
        <v>1222131.1599999999</v>
      </c>
      <c r="F43" s="427"/>
      <c r="G43" s="427"/>
      <c r="H43" s="427"/>
      <c r="I43" s="427"/>
      <c r="J43" s="427"/>
      <c r="K43" s="472">
        <f>C43-D43</f>
        <v>1222131.1599999999</v>
      </c>
      <c r="L43" s="427"/>
      <c r="M43" s="427"/>
      <c r="N43" s="398">
        <f t="shared" si="5"/>
        <v>1222131.1599999999</v>
      </c>
      <c r="O43" s="398"/>
      <c r="P43" s="398">
        <f t="shared" si="2"/>
        <v>1222131.1599999999</v>
      </c>
    </row>
    <row r="44" spans="1:16" ht="27" customHeight="1">
      <c r="A44" s="380"/>
      <c r="B44" s="437" t="s">
        <v>69</v>
      </c>
      <c r="C44" s="439">
        <f t="shared" ref="C44:P44" si="6">SUM(C22:C35)</f>
        <v>319468908.1778</v>
      </c>
      <c r="D44" s="439">
        <f t="shared" si="6"/>
        <v>2014713.37</v>
      </c>
      <c r="E44" s="439">
        <f t="shared" si="6"/>
        <v>317454194.80779999</v>
      </c>
      <c r="F44" s="439">
        <f t="shared" si="6"/>
        <v>1563504.8091000002</v>
      </c>
      <c r="G44" s="439">
        <f t="shared" si="6"/>
        <v>42164767.140600003</v>
      </c>
      <c r="H44" s="439">
        <f t="shared" si="6"/>
        <v>0</v>
      </c>
      <c r="I44" s="439">
        <f t="shared" si="6"/>
        <v>7337077.9818000002</v>
      </c>
      <c r="J44" s="439">
        <f t="shared" si="6"/>
        <v>2002991.92</v>
      </c>
      <c r="K44" s="439">
        <f t="shared" si="6"/>
        <v>264385852.95630002</v>
      </c>
      <c r="L44" s="439">
        <f t="shared" si="6"/>
        <v>0</v>
      </c>
      <c r="M44" s="439">
        <f t="shared" si="6"/>
        <v>0</v>
      </c>
      <c r="N44" s="439">
        <f t="shared" si="6"/>
        <v>277989589.31532001</v>
      </c>
      <c r="O44" s="439">
        <f t="shared" si="6"/>
        <v>0</v>
      </c>
      <c r="P44" s="439">
        <f t="shared" si="6"/>
        <v>277989589.31532001</v>
      </c>
    </row>
    <row r="45" spans="1:16" ht="27" customHeight="1">
      <c r="B45" s="440"/>
    </row>
    <row r="46" spans="1:16" ht="27" customHeight="1">
      <c r="C46" s="418"/>
    </row>
    <row r="47" spans="1:16" ht="27" customHeight="1">
      <c r="A47" s="442" t="s">
        <v>419</v>
      </c>
      <c r="B47" s="443"/>
      <c r="C47" s="418"/>
    </row>
    <row r="48" spans="1:16" ht="27" customHeight="1">
      <c r="A48" s="391"/>
      <c r="B48" s="420"/>
      <c r="C48" s="393" t="s">
        <v>420</v>
      </c>
      <c r="D48" s="393" t="s">
        <v>78</v>
      </c>
      <c r="E48" s="421" t="s">
        <v>409</v>
      </c>
      <c r="F48" s="422">
        <v>0</v>
      </c>
      <c r="G48" s="422">
        <v>0.2</v>
      </c>
      <c r="H48" s="422">
        <v>0.35</v>
      </c>
      <c r="I48" s="422">
        <v>0.5</v>
      </c>
      <c r="J48" s="422">
        <v>0.75</v>
      </c>
      <c r="K48" s="422">
        <v>1</v>
      </c>
      <c r="L48" s="422">
        <v>1.5</v>
      </c>
      <c r="M48" s="422">
        <v>2.5</v>
      </c>
      <c r="N48" s="393" t="s">
        <v>421</v>
      </c>
      <c r="O48" s="393" t="s">
        <v>254</v>
      </c>
      <c r="P48" s="393" t="s">
        <v>422</v>
      </c>
    </row>
    <row r="49" spans="1:16" ht="27" customHeight="1">
      <c r="A49" s="394">
        <v>1</v>
      </c>
      <c r="B49" s="444" t="s">
        <v>423</v>
      </c>
      <c r="C49" s="420"/>
      <c r="D49" s="420"/>
      <c r="E49" s="445"/>
      <c r="F49" s="420"/>
      <c r="G49" s="420"/>
      <c r="H49" s="420"/>
      <c r="I49" s="420"/>
      <c r="J49" s="420"/>
      <c r="K49" s="420"/>
      <c r="L49" s="420"/>
      <c r="M49" s="420"/>
      <c r="N49" s="420"/>
      <c r="O49" s="420"/>
      <c r="P49" s="420"/>
    </row>
    <row r="50" spans="1:16" ht="27" customHeight="1">
      <c r="A50" s="394">
        <v>1.1000000000000001</v>
      </c>
      <c r="B50" s="377" t="s">
        <v>424</v>
      </c>
      <c r="C50" s="427">
        <v>20205640.568</v>
      </c>
      <c r="D50" s="446">
        <v>1</v>
      </c>
      <c r="E50" s="426">
        <f t="shared" ref="E50:E59" si="7">SUM(F50:M50)</f>
        <v>20205640.568</v>
      </c>
      <c r="F50" s="427"/>
      <c r="G50" s="427"/>
      <c r="H50" s="427"/>
      <c r="I50" s="427"/>
      <c r="J50" s="427"/>
      <c r="K50" s="427">
        <v>20205640.568</v>
      </c>
      <c r="L50" s="427"/>
      <c r="M50" s="427"/>
      <c r="N50" s="398">
        <f t="shared" ref="N50:N59" si="8">SUMPRODUCT($F$48:$M$48,F50:M50)</f>
        <v>20205640.568</v>
      </c>
      <c r="O50" s="398"/>
      <c r="P50" s="398">
        <f t="shared" ref="P50:P59" si="9">N50-O50</f>
        <v>20205640.568</v>
      </c>
    </row>
    <row r="51" spans="1:16" ht="27" customHeight="1">
      <c r="A51" s="394">
        <v>1.2</v>
      </c>
      <c r="B51" s="377" t="s">
        <v>425</v>
      </c>
      <c r="C51" s="427"/>
      <c r="D51" s="446">
        <v>1</v>
      </c>
      <c r="E51" s="426">
        <f t="shared" si="7"/>
        <v>0</v>
      </c>
      <c r="F51" s="427"/>
      <c r="G51" s="427"/>
      <c r="H51" s="427"/>
      <c r="I51" s="427"/>
      <c r="J51" s="427"/>
      <c r="K51" s="427"/>
      <c r="L51" s="427"/>
      <c r="M51" s="427"/>
      <c r="N51" s="398">
        <f t="shared" si="8"/>
        <v>0</v>
      </c>
      <c r="O51" s="398"/>
      <c r="P51" s="398">
        <f t="shared" si="9"/>
        <v>0</v>
      </c>
    </row>
    <row r="52" spans="1:16" ht="27" customHeight="1">
      <c r="A52" s="394">
        <v>1.3</v>
      </c>
      <c r="B52" s="377" t="s">
        <v>426</v>
      </c>
      <c r="C52" s="427"/>
      <c r="D52" s="446">
        <v>1</v>
      </c>
      <c r="E52" s="426">
        <f t="shared" si="7"/>
        <v>0</v>
      </c>
      <c r="F52" s="427"/>
      <c r="G52" s="427"/>
      <c r="H52" s="427"/>
      <c r="I52" s="427"/>
      <c r="J52" s="427"/>
      <c r="K52" s="427"/>
      <c r="L52" s="427"/>
      <c r="M52" s="427"/>
      <c r="N52" s="398">
        <f t="shared" si="8"/>
        <v>0</v>
      </c>
      <c r="O52" s="398"/>
      <c r="P52" s="398">
        <f t="shared" si="9"/>
        <v>0</v>
      </c>
    </row>
    <row r="53" spans="1:16" ht="27" customHeight="1">
      <c r="A53" s="394">
        <v>1.4</v>
      </c>
      <c r="B53" s="377" t="s">
        <v>427</v>
      </c>
      <c r="C53" s="427"/>
      <c r="D53" s="446">
        <v>1</v>
      </c>
      <c r="E53" s="426">
        <f t="shared" si="7"/>
        <v>0</v>
      </c>
      <c r="F53" s="427"/>
      <c r="G53" s="427"/>
      <c r="H53" s="427"/>
      <c r="I53" s="427"/>
      <c r="J53" s="427"/>
      <c r="K53" s="427"/>
      <c r="L53" s="427"/>
      <c r="M53" s="427"/>
      <c r="N53" s="398">
        <f t="shared" si="8"/>
        <v>0</v>
      </c>
      <c r="O53" s="398"/>
      <c r="P53" s="398">
        <f t="shared" si="9"/>
        <v>0</v>
      </c>
    </row>
    <row r="54" spans="1:16" ht="27" customHeight="1">
      <c r="A54" s="394">
        <v>1.5</v>
      </c>
      <c r="B54" s="377" t="s">
        <v>428</v>
      </c>
      <c r="C54" s="427"/>
      <c r="D54" s="446">
        <v>1</v>
      </c>
      <c r="E54" s="426">
        <f t="shared" si="7"/>
        <v>0</v>
      </c>
      <c r="F54" s="427"/>
      <c r="G54" s="427"/>
      <c r="H54" s="427"/>
      <c r="I54" s="427"/>
      <c r="J54" s="427"/>
      <c r="K54" s="427"/>
      <c r="L54" s="427"/>
      <c r="M54" s="427"/>
      <c r="N54" s="398">
        <f t="shared" si="8"/>
        <v>0</v>
      </c>
      <c r="O54" s="398"/>
      <c r="P54" s="398">
        <f t="shared" si="9"/>
        <v>0</v>
      </c>
    </row>
    <row r="55" spans="1:16" ht="27" customHeight="1">
      <c r="A55" s="394">
        <v>1.6</v>
      </c>
      <c r="B55" s="377" t="s">
        <v>429</v>
      </c>
      <c r="C55" s="427"/>
      <c r="D55" s="446">
        <v>1</v>
      </c>
      <c r="E55" s="426">
        <f t="shared" si="7"/>
        <v>0</v>
      </c>
      <c r="F55" s="427"/>
      <c r="G55" s="427"/>
      <c r="H55" s="427"/>
      <c r="I55" s="427"/>
      <c r="J55" s="427"/>
      <c r="K55" s="427"/>
      <c r="L55" s="427"/>
      <c r="M55" s="427"/>
      <c r="N55" s="398">
        <f t="shared" si="8"/>
        <v>0</v>
      </c>
      <c r="O55" s="398"/>
      <c r="P55" s="398">
        <f t="shared" si="9"/>
        <v>0</v>
      </c>
    </row>
    <row r="56" spans="1:16" ht="27" customHeight="1">
      <c r="A56" s="394">
        <v>1.7</v>
      </c>
      <c r="B56" s="377" t="s">
        <v>430</v>
      </c>
      <c r="C56" s="427"/>
      <c r="D56" s="446">
        <v>1</v>
      </c>
      <c r="E56" s="426">
        <f t="shared" si="7"/>
        <v>0</v>
      </c>
      <c r="F56" s="427"/>
      <c r="G56" s="427"/>
      <c r="H56" s="427"/>
      <c r="I56" s="427"/>
      <c r="J56" s="427"/>
      <c r="K56" s="427"/>
      <c r="L56" s="427"/>
      <c r="M56" s="427"/>
      <c r="N56" s="398">
        <f t="shared" si="8"/>
        <v>0</v>
      </c>
      <c r="O56" s="398"/>
      <c r="P56" s="398">
        <f t="shared" si="9"/>
        <v>0</v>
      </c>
    </row>
    <row r="57" spans="1:16" ht="27" customHeight="1">
      <c r="A57" s="394">
        <v>1.8</v>
      </c>
      <c r="B57" s="377" t="s">
        <v>431</v>
      </c>
      <c r="C57" s="427"/>
      <c r="D57" s="446">
        <v>1</v>
      </c>
      <c r="E57" s="426">
        <f t="shared" si="7"/>
        <v>0</v>
      </c>
      <c r="F57" s="427"/>
      <c r="G57" s="427"/>
      <c r="H57" s="427"/>
      <c r="I57" s="427"/>
      <c r="J57" s="427"/>
      <c r="K57" s="427"/>
      <c r="L57" s="427"/>
      <c r="M57" s="427"/>
      <c r="N57" s="398">
        <f t="shared" si="8"/>
        <v>0</v>
      </c>
      <c r="O57" s="398"/>
      <c r="P57" s="398">
        <f t="shared" si="9"/>
        <v>0</v>
      </c>
    </row>
    <row r="58" spans="1:16" ht="27" customHeight="1">
      <c r="A58" s="394">
        <v>1.9</v>
      </c>
      <c r="B58" s="377" t="s">
        <v>432</v>
      </c>
      <c r="C58" s="427"/>
      <c r="D58" s="446">
        <v>1</v>
      </c>
      <c r="E58" s="426">
        <f t="shared" si="7"/>
        <v>0</v>
      </c>
      <c r="F58" s="427"/>
      <c r="G58" s="427"/>
      <c r="H58" s="427"/>
      <c r="I58" s="427"/>
      <c r="J58" s="427"/>
      <c r="K58" s="427"/>
      <c r="L58" s="427"/>
      <c r="M58" s="427"/>
      <c r="N58" s="398">
        <f t="shared" si="8"/>
        <v>0</v>
      </c>
      <c r="O58" s="398"/>
      <c r="P58" s="398">
        <f t="shared" si="9"/>
        <v>0</v>
      </c>
    </row>
    <row r="59" spans="1:16" ht="27" customHeight="1">
      <c r="A59" s="447">
        <v>1.1000000000000001</v>
      </c>
      <c r="B59" s="377" t="s">
        <v>433</v>
      </c>
      <c r="C59" s="427"/>
      <c r="D59" s="446">
        <v>1</v>
      </c>
      <c r="E59" s="426">
        <f t="shared" si="7"/>
        <v>0</v>
      </c>
      <c r="F59" s="427"/>
      <c r="G59" s="427"/>
      <c r="H59" s="427"/>
      <c r="I59" s="427"/>
      <c r="J59" s="427"/>
      <c r="K59" s="427"/>
      <c r="L59" s="427"/>
      <c r="M59" s="427"/>
      <c r="N59" s="398">
        <f t="shared" si="8"/>
        <v>0</v>
      </c>
      <c r="O59" s="398"/>
      <c r="P59" s="398">
        <f t="shared" si="9"/>
        <v>0</v>
      </c>
    </row>
    <row r="60" spans="1:16" ht="27" customHeight="1">
      <c r="A60" s="394">
        <v>2</v>
      </c>
      <c r="B60" s="448" t="s">
        <v>434</v>
      </c>
      <c r="C60" s="427"/>
      <c r="D60" s="420"/>
      <c r="E60" s="445"/>
      <c r="F60" s="427"/>
      <c r="G60" s="427"/>
      <c r="H60" s="427"/>
      <c r="I60" s="427"/>
      <c r="J60" s="427"/>
      <c r="K60" s="427"/>
      <c r="L60" s="427"/>
      <c r="M60" s="427"/>
      <c r="N60" s="430"/>
      <c r="O60" s="427"/>
      <c r="P60" s="430"/>
    </row>
    <row r="61" spans="1:16" ht="27" customHeight="1">
      <c r="A61" s="394">
        <v>2.1</v>
      </c>
      <c r="B61" s="377" t="s">
        <v>435</v>
      </c>
      <c r="C61" s="427"/>
      <c r="D61" s="446">
        <v>0.5</v>
      </c>
      <c r="E61" s="426">
        <f>SUM(F61:M61)</f>
        <v>0</v>
      </c>
      <c r="F61" s="427"/>
      <c r="G61" s="427"/>
      <c r="H61" s="427"/>
      <c r="I61" s="427"/>
      <c r="J61" s="427"/>
      <c r="K61" s="473">
        <f>C61*D61</f>
        <v>0</v>
      </c>
      <c r="L61" s="427"/>
      <c r="M61" s="427"/>
      <c r="N61" s="398">
        <f>SUMPRODUCT($F$48:$M$48,F61:M61)</f>
        <v>0</v>
      </c>
      <c r="O61" s="398"/>
      <c r="P61" s="398">
        <f>N61-O61</f>
        <v>0</v>
      </c>
    </row>
    <row r="62" spans="1:16" ht="27" customHeight="1">
      <c r="A62" s="394">
        <v>2.2000000000000002</v>
      </c>
      <c r="B62" s="377" t="s">
        <v>436</v>
      </c>
      <c r="C62" s="427">
        <v>13961646.4319</v>
      </c>
      <c r="D62" s="446">
        <v>0.5</v>
      </c>
      <c r="E62" s="426">
        <f>SUM(F62:M62)</f>
        <v>6980823.2159500001</v>
      </c>
      <c r="F62" s="427"/>
      <c r="G62" s="427"/>
      <c r="H62" s="427"/>
      <c r="I62" s="427"/>
      <c r="J62" s="427"/>
      <c r="K62" s="473">
        <f>C62*D62</f>
        <v>6980823.2159500001</v>
      </c>
      <c r="L62" s="427"/>
      <c r="M62" s="427"/>
      <c r="N62" s="398">
        <f>SUMPRODUCT($F$48:$M$48,F62:M62)</f>
        <v>6980823.2159500001</v>
      </c>
      <c r="O62" s="398"/>
      <c r="P62" s="398">
        <f>N62-O62</f>
        <v>6980823.2159500001</v>
      </c>
    </row>
    <row r="63" spans="1:16" ht="27" customHeight="1">
      <c r="A63" s="394">
        <v>2.2999999999999998</v>
      </c>
      <c r="B63" s="377" t="s">
        <v>437</v>
      </c>
      <c r="C63" s="427">
        <v>1490607</v>
      </c>
      <c r="D63" s="446">
        <v>0.5</v>
      </c>
      <c r="E63" s="426">
        <f>SUM(F63:M63)</f>
        <v>745303.5</v>
      </c>
      <c r="F63" s="427"/>
      <c r="G63" s="427"/>
      <c r="H63" s="427"/>
      <c r="I63" s="427"/>
      <c r="J63" s="427"/>
      <c r="K63" s="427">
        <v>745303.5</v>
      </c>
      <c r="L63" s="427"/>
      <c r="M63" s="427"/>
      <c r="N63" s="398">
        <f>SUMPRODUCT($F$48:$M$48,F63:M63)</f>
        <v>745303.5</v>
      </c>
      <c r="O63" s="398"/>
      <c r="P63" s="398">
        <f>N63-O63</f>
        <v>745303.5</v>
      </c>
    </row>
    <row r="64" spans="1:16" ht="27" customHeight="1">
      <c r="A64" s="394">
        <v>2.4</v>
      </c>
      <c r="B64" s="377" t="s">
        <v>438</v>
      </c>
      <c r="C64" s="449"/>
      <c r="D64" s="446">
        <v>0.5</v>
      </c>
      <c r="E64" s="426">
        <f>SUM(F64:M64)</f>
        <v>0</v>
      </c>
      <c r="F64" s="427"/>
      <c r="G64" s="427"/>
      <c r="H64" s="427"/>
      <c r="I64" s="450"/>
      <c r="J64" s="427"/>
      <c r="K64" s="473">
        <f>C64*D64</f>
        <v>0</v>
      </c>
      <c r="L64" s="427"/>
      <c r="M64" s="427"/>
      <c r="N64" s="398">
        <f>SUMPRODUCT($F$48:$M$48,F64:M64)</f>
        <v>0</v>
      </c>
      <c r="O64" s="398"/>
      <c r="P64" s="398">
        <f>N64-O64</f>
        <v>0</v>
      </c>
    </row>
    <row r="65" spans="1:16" ht="27" customHeight="1">
      <c r="A65" s="394">
        <v>2.5</v>
      </c>
      <c r="B65" s="377" t="s">
        <v>439</v>
      </c>
      <c r="C65" s="427"/>
      <c r="D65" s="446">
        <v>0.5</v>
      </c>
      <c r="E65" s="426">
        <f>SUM(F65:M65)</f>
        <v>0</v>
      </c>
      <c r="F65" s="427"/>
      <c r="G65" s="427"/>
      <c r="H65" s="427"/>
      <c r="I65" s="427"/>
      <c r="J65" s="427"/>
      <c r="K65" s="427"/>
      <c r="L65" s="427"/>
      <c r="M65" s="427"/>
      <c r="N65" s="398">
        <f>SUMPRODUCT($F$48:$M$48,F65:M65)</f>
        <v>0</v>
      </c>
      <c r="O65" s="398"/>
      <c r="P65" s="398">
        <f>N65-O65</f>
        <v>0</v>
      </c>
    </row>
    <row r="66" spans="1:16" ht="27" customHeight="1">
      <c r="A66" s="394">
        <v>3</v>
      </c>
      <c r="B66" s="448" t="s">
        <v>440</v>
      </c>
      <c r="C66" s="427"/>
      <c r="D66" s="420"/>
      <c r="E66" s="451"/>
      <c r="F66" s="427"/>
      <c r="G66" s="427"/>
      <c r="H66" s="427"/>
      <c r="I66" s="427"/>
      <c r="J66" s="427"/>
      <c r="K66" s="427"/>
      <c r="L66" s="427"/>
      <c r="M66" s="427"/>
      <c r="N66" s="430"/>
      <c r="O66" s="427"/>
      <c r="P66" s="430"/>
    </row>
    <row r="67" spans="1:16" ht="27" customHeight="1">
      <c r="A67" s="394">
        <v>3.1</v>
      </c>
      <c r="B67" s="377" t="s">
        <v>441</v>
      </c>
      <c r="C67" s="427"/>
      <c r="D67" s="446">
        <v>0.2</v>
      </c>
      <c r="E67" s="426">
        <f>SUM(F67:M67)</f>
        <v>0</v>
      </c>
      <c r="F67" s="427"/>
      <c r="G67" s="427"/>
      <c r="H67" s="427"/>
      <c r="I67" s="427"/>
      <c r="J67" s="427"/>
      <c r="K67" s="427"/>
      <c r="L67" s="427"/>
      <c r="M67" s="427"/>
      <c r="N67" s="398">
        <f>SUMPRODUCT($F$48:$M$48,F67:M67)</f>
        <v>0</v>
      </c>
      <c r="O67" s="398"/>
      <c r="P67" s="398">
        <f>N67-O67</f>
        <v>0</v>
      </c>
    </row>
    <row r="68" spans="1:16" ht="27" customHeight="1">
      <c r="A68" s="394">
        <v>3.2</v>
      </c>
      <c r="B68" s="377" t="s">
        <v>442</v>
      </c>
      <c r="C68" s="452">
        <v>20597842.690000001</v>
      </c>
      <c r="D68" s="446">
        <v>0.2</v>
      </c>
      <c r="E68" s="426">
        <f>SUM(F68:M68)</f>
        <v>4119568.5380000006</v>
      </c>
      <c r="F68" s="427"/>
      <c r="G68" s="427"/>
      <c r="H68" s="427"/>
      <c r="I68" s="427"/>
      <c r="J68" s="427"/>
      <c r="K68" s="473">
        <f>C68*D68</f>
        <v>4119568.5380000006</v>
      </c>
      <c r="L68" s="427"/>
      <c r="M68" s="427"/>
      <c r="N68" s="398">
        <f>SUMPRODUCT($F$48:$M$48,F68:M68)</f>
        <v>4119568.5380000006</v>
      </c>
      <c r="O68" s="398"/>
      <c r="P68" s="398">
        <f>N68-O68</f>
        <v>4119568.5380000006</v>
      </c>
    </row>
    <row r="69" spans="1:16" ht="27" customHeight="1">
      <c r="A69" s="394">
        <v>3.3</v>
      </c>
      <c r="B69" s="377" t="s">
        <v>443</v>
      </c>
      <c r="C69" s="427"/>
      <c r="D69" s="446">
        <v>0.2</v>
      </c>
      <c r="E69" s="426">
        <f>SUM(F69:M69)</f>
        <v>0</v>
      </c>
      <c r="F69" s="427"/>
      <c r="G69" s="427"/>
      <c r="H69" s="427"/>
      <c r="I69" s="427"/>
      <c r="J69" s="427"/>
      <c r="K69" s="427"/>
      <c r="L69" s="427"/>
      <c r="M69" s="427"/>
      <c r="N69" s="398">
        <f>SUMPRODUCT($F$48:$M$48,F69:M69)</f>
        <v>0</v>
      </c>
      <c r="O69" s="398"/>
      <c r="P69" s="398">
        <f>N69-O69</f>
        <v>0</v>
      </c>
    </row>
    <row r="70" spans="1:16" ht="27" customHeight="1">
      <c r="A70" s="394">
        <v>4</v>
      </c>
      <c r="B70" s="448" t="s">
        <v>444</v>
      </c>
      <c r="C70" s="427"/>
      <c r="D70" s="420"/>
      <c r="E70" s="445"/>
      <c r="F70" s="420"/>
      <c r="G70" s="420"/>
      <c r="H70" s="420"/>
      <c r="I70" s="420"/>
      <c r="J70" s="420"/>
      <c r="K70" s="420"/>
      <c r="L70" s="420"/>
      <c r="M70" s="420"/>
      <c r="N70" s="453"/>
      <c r="O70" s="420"/>
      <c r="P70" s="453"/>
    </row>
    <row r="71" spans="1:16" ht="27" customHeight="1">
      <c r="A71" s="394">
        <v>4.0999999999999996</v>
      </c>
      <c r="B71" s="377" t="s">
        <v>445</v>
      </c>
      <c r="C71" s="427"/>
      <c r="D71" s="446">
        <v>0</v>
      </c>
      <c r="E71" s="426">
        <f>SUM(F71:M71)</f>
        <v>0</v>
      </c>
      <c r="F71" s="420"/>
      <c r="G71" s="420"/>
      <c r="H71" s="420"/>
      <c r="I71" s="420"/>
      <c r="J71" s="420"/>
      <c r="K71" s="420"/>
      <c r="L71" s="420"/>
      <c r="M71" s="420"/>
      <c r="N71" s="398">
        <f>SUMPRODUCT($F$48:$M$48,F71:M71)</f>
        <v>0</v>
      </c>
      <c r="O71" s="398"/>
      <c r="P71" s="398">
        <f>N71-O71</f>
        <v>0</v>
      </c>
    </row>
    <row r="72" spans="1:16" ht="27" customHeight="1">
      <c r="A72" s="394">
        <v>4.2</v>
      </c>
      <c r="B72" s="377" t="s">
        <v>446</v>
      </c>
      <c r="C72" s="420">
        <v>244301.76</v>
      </c>
      <c r="D72" s="446">
        <v>0</v>
      </c>
      <c r="E72" s="426">
        <f>SUM(F72:M72)</f>
        <v>0</v>
      </c>
      <c r="F72" s="420"/>
      <c r="G72" s="420"/>
      <c r="H72" s="420"/>
      <c r="I72" s="420"/>
      <c r="J72" s="420"/>
      <c r="K72" s="420"/>
      <c r="L72" s="420"/>
      <c r="M72" s="420"/>
      <c r="N72" s="398">
        <f>SUMPRODUCT($F$48:$M$48,F72:M72)</f>
        <v>0</v>
      </c>
      <c r="O72" s="398"/>
      <c r="P72" s="398">
        <f>N72-O72</f>
        <v>0</v>
      </c>
    </row>
    <row r="73" spans="1:16" ht="27" customHeight="1">
      <c r="A73" s="380"/>
      <c r="B73" s="437" t="s">
        <v>69</v>
      </c>
      <c r="C73" s="439">
        <f>SUM(C50:C59)+SUM(C61:C65)+SUM(C67:C69)+SUM(C71:C72)</f>
        <v>56500038.449899994</v>
      </c>
      <c r="D73" s="439"/>
      <c r="E73" s="439">
        <f t="shared" ref="E73:P73" si="10">SUM(E50:E59)+SUM(E61:E65)+SUM(E67:E69)+SUM(E71:E72)</f>
        <v>32051335.821950004</v>
      </c>
      <c r="F73" s="439">
        <f t="shared" si="10"/>
        <v>0</v>
      </c>
      <c r="G73" s="439">
        <f t="shared" si="10"/>
        <v>0</v>
      </c>
      <c r="H73" s="439">
        <f t="shared" si="10"/>
        <v>0</v>
      </c>
      <c r="I73" s="439">
        <f t="shared" si="10"/>
        <v>0</v>
      </c>
      <c r="J73" s="439">
        <f t="shared" si="10"/>
        <v>0</v>
      </c>
      <c r="K73" s="439">
        <f t="shared" si="10"/>
        <v>32051335.821950004</v>
      </c>
      <c r="L73" s="439">
        <f t="shared" si="10"/>
        <v>0</v>
      </c>
      <c r="M73" s="439">
        <f t="shared" si="10"/>
        <v>0</v>
      </c>
      <c r="N73" s="439">
        <f t="shared" si="10"/>
        <v>32051335.821950004</v>
      </c>
      <c r="O73" s="439">
        <f t="shared" si="10"/>
        <v>0</v>
      </c>
      <c r="P73" s="439">
        <f t="shared" si="10"/>
        <v>32051335.821950004</v>
      </c>
    </row>
    <row r="74" spans="1:16" ht="27" customHeight="1">
      <c r="B74" s="440"/>
      <c r="C74" s="383"/>
    </row>
    <row r="75" spans="1:16" ht="27" customHeight="1">
      <c r="C75" s="383"/>
    </row>
    <row r="76" spans="1:16" ht="27" customHeight="1">
      <c r="A76" s="419" t="s">
        <v>447</v>
      </c>
      <c r="B76" s="454"/>
      <c r="C76" s="383"/>
    </row>
    <row r="77" spans="1:16" ht="27" customHeight="1">
      <c r="A77" s="391"/>
      <c r="B77" s="420"/>
      <c r="C77" s="455" t="s">
        <v>448</v>
      </c>
      <c r="D77" s="393" t="s">
        <v>78</v>
      </c>
      <c r="E77" s="421" t="s">
        <v>409</v>
      </c>
      <c r="F77" s="422">
        <v>0</v>
      </c>
      <c r="G77" s="422">
        <v>0.2</v>
      </c>
      <c r="H77" s="422">
        <v>0.35</v>
      </c>
      <c r="I77" s="422">
        <v>0.5</v>
      </c>
      <c r="J77" s="422">
        <v>0.75</v>
      </c>
      <c r="K77" s="422">
        <v>1</v>
      </c>
      <c r="L77" s="422">
        <v>1.5</v>
      </c>
      <c r="M77" s="422">
        <v>2.5</v>
      </c>
      <c r="N77" s="393" t="s">
        <v>79</v>
      </c>
    </row>
    <row r="78" spans="1:16" ht="27" customHeight="1">
      <c r="A78" s="474">
        <v>1</v>
      </c>
      <c r="B78" s="379" t="s">
        <v>80</v>
      </c>
      <c r="C78" s="398">
        <f>SUM(C79:C84)</f>
        <v>34300562.484499998</v>
      </c>
      <c r="D78" s="420"/>
      <c r="E78" s="475">
        <f t="shared" ref="E78:N78" si="11">SUM(E79:E84)</f>
        <v>686011.24968999997</v>
      </c>
      <c r="F78" s="476">
        <f t="shared" si="11"/>
        <v>0</v>
      </c>
      <c r="G78" s="476">
        <f t="shared" si="11"/>
        <v>0</v>
      </c>
      <c r="H78" s="476">
        <f t="shared" si="11"/>
        <v>0</v>
      </c>
      <c r="I78" s="476">
        <f t="shared" si="11"/>
        <v>0</v>
      </c>
      <c r="J78" s="476">
        <f t="shared" si="11"/>
        <v>0</v>
      </c>
      <c r="K78" s="476">
        <f t="shared" si="11"/>
        <v>686011.24970000004</v>
      </c>
      <c r="L78" s="476">
        <f t="shared" si="11"/>
        <v>0</v>
      </c>
      <c r="M78" s="476">
        <f t="shared" si="11"/>
        <v>0</v>
      </c>
      <c r="N78" s="398">
        <f t="shared" si="11"/>
        <v>686011.24970000004</v>
      </c>
    </row>
    <row r="79" spans="1:16" ht="27" customHeight="1">
      <c r="A79" s="394">
        <v>1.1000000000000001</v>
      </c>
      <c r="B79" s="377" t="s">
        <v>81</v>
      </c>
      <c r="C79" s="427">
        <v>34300562.484499998</v>
      </c>
      <c r="D79" s="446">
        <v>0.02</v>
      </c>
      <c r="E79" s="475">
        <f>C79*D79</f>
        <v>686011.24968999997</v>
      </c>
      <c r="F79" s="420"/>
      <c r="G79" s="420"/>
      <c r="H79" s="420"/>
      <c r="I79" s="420"/>
      <c r="J79" s="420"/>
      <c r="K79" s="420">
        <v>686011.24970000004</v>
      </c>
      <c r="L79" s="420"/>
      <c r="M79" s="420"/>
      <c r="N79" s="398">
        <f t="shared" ref="N79:N84" si="12">SUMPRODUCT($F$48:$M$48,F79:M79)</f>
        <v>686011.24970000004</v>
      </c>
    </row>
    <row r="80" spans="1:16" ht="27" customHeight="1">
      <c r="A80" s="394">
        <v>1.2</v>
      </c>
      <c r="B80" s="377" t="s">
        <v>82</v>
      </c>
      <c r="C80" s="427"/>
      <c r="D80" s="446">
        <v>0.05</v>
      </c>
      <c r="E80" s="475">
        <f>C80*D80</f>
        <v>0</v>
      </c>
      <c r="F80" s="420"/>
      <c r="G80" s="420"/>
      <c r="H80" s="420"/>
      <c r="I80" s="420"/>
      <c r="J80" s="420"/>
      <c r="K80" s="420"/>
      <c r="L80" s="420"/>
      <c r="M80" s="420"/>
      <c r="N80" s="398">
        <f t="shared" si="12"/>
        <v>0</v>
      </c>
    </row>
    <row r="81" spans="1:14" ht="27" customHeight="1">
      <c r="A81" s="394">
        <v>1.3</v>
      </c>
      <c r="B81" s="377" t="s">
        <v>83</v>
      </c>
      <c r="C81" s="427"/>
      <c r="D81" s="446">
        <v>0.08</v>
      </c>
      <c r="E81" s="475">
        <f>C81*D81</f>
        <v>0</v>
      </c>
      <c r="F81" s="420"/>
      <c r="G81" s="420"/>
      <c r="H81" s="420"/>
      <c r="I81" s="420"/>
      <c r="J81" s="420"/>
      <c r="K81" s="420"/>
      <c r="L81" s="420"/>
      <c r="M81" s="420"/>
      <c r="N81" s="398">
        <f t="shared" si="12"/>
        <v>0</v>
      </c>
    </row>
    <row r="82" spans="1:14" ht="27" customHeight="1">
      <c r="A82" s="394">
        <v>1.4</v>
      </c>
      <c r="B82" s="377" t="s">
        <v>84</v>
      </c>
      <c r="C82" s="427"/>
      <c r="D82" s="446">
        <v>0.11</v>
      </c>
      <c r="E82" s="475">
        <f>C82*D82</f>
        <v>0</v>
      </c>
      <c r="F82" s="420"/>
      <c r="G82" s="420"/>
      <c r="H82" s="420"/>
      <c r="I82" s="420"/>
      <c r="J82" s="420"/>
      <c r="K82" s="420"/>
      <c r="L82" s="420"/>
      <c r="M82" s="420"/>
      <c r="N82" s="398">
        <f t="shared" si="12"/>
        <v>0</v>
      </c>
    </row>
    <row r="83" spans="1:14" ht="27" customHeight="1">
      <c r="A83" s="394">
        <v>1.5</v>
      </c>
      <c r="B83" s="377" t="s">
        <v>85</v>
      </c>
      <c r="C83" s="427"/>
      <c r="D83" s="446">
        <v>0.14000000000000001</v>
      </c>
      <c r="E83" s="475">
        <f>C83*D83</f>
        <v>0</v>
      </c>
      <c r="F83" s="420"/>
      <c r="G83" s="420"/>
      <c r="H83" s="420"/>
      <c r="I83" s="420"/>
      <c r="J83" s="420"/>
      <c r="K83" s="420"/>
      <c r="L83" s="420"/>
      <c r="M83" s="420"/>
      <c r="N83" s="398">
        <f t="shared" si="12"/>
        <v>0</v>
      </c>
    </row>
    <row r="84" spans="1:14" ht="27" customHeight="1">
      <c r="A84" s="394">
        <v>1.6</v>
      </c>
      <c r="B84" s="378" t="s">
        <v>86</v>
      </c>
      <c r="C84" s="427"/>
      <c r="D84" s="456"/>
      <c r="E84" s="457"/>
      <c r="F84" s="420"/>
      <c r="G84" s="420"/>
      <c r="H84" s="420"/>
      <c r="I84" s="420"/>
      <c r="J84" s="420"/>
      <c r="K84" s="420"/>
      <c r="L84" s="420"/>
      <c r="M84" s="420"/>
      <c r="N84" s="398">
        <f t="shared" si="12"/>
        <v>0</v>
      </c>
    </row>
    <row r="85" spans="1:14" ht="27" customHeight="1">
      <c r="A85" s="474">
        <v>2</v>
      </c>
      <c r="B85" s="458" t="s">
        <v>87</v>
      </c>
      <c r="C85" s="398">
        <f>SUM(C86:C91)</f>
        <v>0</v>
      </c>
      <c r="D85" s="420"/>
      <c r="E85" s="475">
        <f t="shared" ref="E85:N85" si="13">SUM(E86:E91)</f>
        <v>0</v>
      </c>
      <c r="F85" s="476">
        <f t="shared" si="13"/>
        <v>0</v>
      </c>
      <c r="G85" s="476">
        <f t="shared" si="13"/>
        <v>0</v>
      </c>
      <c r="H85" s="476">
        <f t="shared" si="13"/>
        <v>0</v>
      </c>
      <c r="I85" s="476">
        <f t="shared" si="13"/>
        <v>0</v>
      </c>
      <c r="J85" s="476">
        <f t="shared" si="13"/>
        <v>0</v>
      </c>
      <c r="K85" s="476">
        <f t="shared" si="13"/>
        <v>0</v>
      </c>
      <c r="L85" s="476">
        <f t="shared" si="13"/>
        <v>0</v>
      </c>
      <c r="M85" s="476">
        <f t="shared" si="13"/>
        <v>0</v>
      </c>
      <c r="N85" s="398">
        <f t="shared" si="13"/>
        <v>0</v>
      </c>
    </row>
    <row r="86" spans="1:14" ht="27" customHeight="1">
      <c r="A86" s="394">
        <v>2.1</v>
      </c>
      <c r="B86" s="378" t="s">
        <v>81</v>
      </c>
      <c r="C86" s="427"/>
      <c r="D86" s="446">
        <v>5.0000000000000001E-3</v>
      </c>
      <c r="E86" s="475">
        <f>C86*D86</f>
        <v>0</v>
      </c>
      <c r="F86" s="420"/>
      <c r="G86" s="420"/>
      <c r="H86" s="420"/>
      <c r="I86" s="420"/>
      <c r="J86" s="420"/>
      <c r="K86" s="420"/>
      <c r="L86" s="420"/>
      <c r="M86" s="420"/>
      <c r="N86" s="398">
        <f t="shared" ref="N86:N91" si="14">SUMPRODUCT($F$48:$M$48,F86:M86)</f>
        <v>0</v>
      </c>
    </row>
    <row r="87" spans="1:14" ht="27" customHeight="1">
      <c r="A87" s="394">
        <v>2.2000000000000002</v>
      </c>
      <c r="B87" s="378" t="s">
        <v>82</v>
      </c>
      <c r="C87" s="427"/>
      <c r="D87" s="446">
        <v>0.01</v>
      </c>
      <c r="E87" s="475">
        <f>C87*D87</f>
        <v>0</v>
      </c>
      <c r="F87" s="420"/>
      <c r="G87" s="420"/>
      <c r="H87" s="420"/>
      <c r="I87" s="420"/>
      <c r="J87" s="420"/>
      <c r="K87" s="420"/>
      <c r="L87" s="420"/>
      <c r="M87" s="420"/>
      <c r="N87" s="398">
        <f t="shared" si="14"/>
        <v>0</v>
      </c>
    </row>
    <row r="88" spans="1:14" ht="27" customHeight="1">
      <c r="A88" s="394">
        <v>2.2999999999999998</v>
      </c>
      <c r="B88" s="378" t="s">
        <v>83</v>
      </c>
      <c r="C88" s="427"/>
      <c r="D88" s="446">
        <v>0.02</v>
      </c>
      <c r="E88" s="475">
        <f>C88*D88</f>
        <v>0</v>
      </c>
      <c r="F88" s="420"/>
      <c r="G88" s="420"/>
      <c r="H88" s="420"/>
      <c r="I88" s="420"/>
      <c r="J88" s="420"/>
      <c r="K88" s="420"/>
      <c r="L88" s="420"/>
      <c r="M88" s="420"/>
      <c r="N88" s="398">
        <f t="shared" si="14"/>
        <v>0</v>
      </c>
    </row>
    <row r="89" spans="1:14" ht="27" customHeight="1">
      <c r="A89" s="394">
        <v>2.4</v>
      </c>
      <c r="B89" s="378" t="s">
        <v>84</v>
      </c>
      <c r="C89" s="427"/>
      <c r="D89" s="446">
        <v>0.03</v>
      </c>
      <c r="E89" s="475">
        <f>C89*D89</f>
        <v>0</v>
      </c>
      <c r="F89" s="420"/>
      <c r="G89" s="420"/>
      <c r="H89" s="420"/>
      <c r="I89" s="420"/>
      <c r="J89" s="420"/>
      <c r="K89" s="420"/>
      <c r="L89" s="420"/>
      <c r="M89" s="420"/>
      <c r="N89" s="398">
        <f t="shared" si="14"/>
        <v>0</v>
      </c>
    </row>
    <row r="90" spans="1:14" ht="27" customHeight="1">
      <c r="A90" s="394">
        <v>2.5</v>
      </c>
      <c r="B90" s="378" t="s">
        <v>85</v>
      </c>
      <c r="C90" s="427"/>
      <c r="D90" s="446">
        <v>0.04</v>
      </c>
      <c r="E90" s="475">
        <f>C90*D90</f>
        <v>0</v>
      </c>
      <c r="F90" s="420"/>
      <c r="G90" s="420"/>
      <c r="H90" s="420"/>
      <c r="I90" s="420"/>
      <c r="J90" s="420"/>
      <c r="K90" s="420"/>
      <c r="L90" s="420"/>
      <c r="M90" s="420"/>
      <c r="N90" s="398">
        <f t="shared" si="14"/>
        <v>0</v>
      </c>
    </row>
    <row r="91" spans="1:14" ht="27" customHeight="1">
      <c r="A91" s="394">
        <v>2.6</v>
      </c>
      <c r="B91" s="378" t="s">
        <v>86</v>
      </c>
      <c r="C91" s="427"/>
      <c r="D91" s="456"/>
      <c r="E91" s="457"/>
      <c r="F91" s="420"/>
      <c r="G91" s="420"/>
      <c r="H91" s="420"/>
      <c r="I91" s="420"/>
      <c r="J91" s="420"/>
      <c r="K91" s="420"/>
      <c r="L91" s="420"/>
      <c r="M91" s="420"/>
      <c r="N91" s="398">
        <f t="shared" si="14"/>
        <v>0</v>
      </c>
    </row>
    <row r="92" spans="1:14" ht="27" customHeight="1">
      <c r="A92" s="380"/>
      <c r="B92" s="437" t="s">
        <v>69</v>
      </c>
      <c r="C92" s="439">
        <f>C85+C78</f>
        <v>34300562.484499998</v>
      </c>
      <c r="D92" s="438"/>
      <c r="E92" s="477">
        <f>E85+E78</f>
        <v>686011.24968999997</v>
      </c>
      <c r="F92" s="420"/>
      <c r="G92" s="420"/>
      <c r="H92" s="420"/>
      <c r="I92" s="420"/>
      <c r="J92" s="420"/>
      <c r="K92" s="420"/>
      <c r="L92" s="420"/>
      <c r="M92" s="420"/>
      <c r="N92" s="478">
        <f>N85+N78</f>
        <v>686011.24970000004</v>
      </c>
    </row>
    <row r="97" spans="1:5" ht="27" customHeight="1">
      <c r="A97" s="383"/>
      <c r="C97" s="383"/>
      <c r="E97" s="383"/>
    </row>
    <row r="98" spans="1:5" ht="27" customHeight="1">
      <c r="A98" s="383"/>
      <c r="C98" s="383"/>
      <c r="E98" s="383"/>
    </row>
    <row r="99" spans="1:5" ht="27" customHeight="1">
      <c r="A99" s="383"/>
      <c r="C99" s="383"/>
      <c r="E99" s="383"/>
    </row>
    <row r="100" spans="1:5" ht="27" customHeight="1">
      <c r="A100" s="383"/>
      <c r="C100" s="383"/>
      <c r="E100" s="383"/>
    </row>
    <row r="101" spans="1:5" ht="27" customHeight="1">
      <c r="A101" s="383"/>
      <c r="C101" s="383"/>
      <c r="E101" s="383"/>
    </row>
    <row r="102" spans="1:5" ht="27" customHeight="1">
      <c r="A102" s="383"/>
      <c r="C102" s="383"/>
      <c r="E102" s="383"/>
    </row>
    <row r="103" spans="1:5" ht="27" customHeight="1">
      <c r="A103" s="383"/>
      <c r="C103" s="383"/>
      <c r="E103" s="383"/>
    </row>
    <row r="104" spans="1:5" ht="27" customHeight="1">
      <c r="A104" s="383"/>
      <c r="C104" s="383"/>
      <c r="E104" s="383"/>
    </row>
    <row r="105" spans="1:5" ht="27" customHeight="1">
      <c r="A105" s="383"/>
      <c r="C105" s="383"/>
      <c r="E105" s="38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42"/>
  <sheetViews>
    <sheetView tabSelected="1" zoomScaleNormal="100" workbookViewId="0">
      <pane xSplit="1" ySplit="5" topLeftCell="B13" activePane="bottomRight" state="frozen"/>
      <selection pane="topRight"/>
      <selection pane="bottomLeft"/>
      <selection pane="bottomRight" activeCell="B41" sqref="B41"/>
    </sheetView>
  </sheetViews>
  <sheetFormatPr defaultColWidth="9.140625" defaultRowHeight="15.75"/>
  <cols>
    <col min="1" max="1" width="9.5703125" style="20" bestFit="1" customWidth="1"/>
    <col min="2" max="2" width="86" style="17" customWidth="1"/>
    <col min="3" max="3" width="15.140625" style="17" bestFit="1" customWidth="1"/>
    <col min="4" max="6" width="12.7109375" style="2" customWidth="1"/>
    <col min="7" max="7" width="11.42578125" style="2" customWidth="1"/>
    <col min="8" max="8" width="6.7109375" customWidth="1"/>
  </cols>
  <sheetData>
    <row r="1" spans="1:8">
      <c r="A1" s="18" t="s">
        <v>194</v>
      </c>
      <c r="B1" s="361" t="str">
        <f>'2. RC'!B1</f>
        <v>სს " პაშა ბანკი საქართველო"</v>
      </c>
    </row>
    <row r="2" spans="1:8">
      <c r="A2" s="18" t="s">
        <v>195</v>
      </c>
      <c r="B2" s="361" t="str">
        <f>'2. RC'!B2</f>
        <v>30.09.2018</v>
      </c>
      <c r="C2" s="29"/>
      <c r="D2" s="19"/>
      <c r="E2" s="19"/>
      <c r="F2" s="19"/>
      <c r="G2" s="19"/>
      <c r="H2" s="1"/>
    </row>
    <row r="3" spans="1:8">
      <c r="A3" s="18"/>
      <c r="C3" s="29"/>
      <c r="D3" s="19"/>
      <c r="E3" s="19"/>
      <c r="F3" s="19"/>
      <c r="G3" s="19"/>
      <c r="H3" s="1"/>
    </row>
    <row r="4" spans="1:8" ht="16.5" thickBot="1">
      <c r="A4" s="79" t="s">
        <v>338</v>
      </c>
      <c r="B4" s="225" t="s">
        <v>229</v>
      </c>
      <c r="C4" s="226"/>
      <c r="D4" s="227"/>
      <c r="E4" s="227"/>
      <c r="F4" s="227"/>
      <c r="G4" s="227"/>
      <c r="H4" s="1"/>
    </row>
    <row r="5" spans="1:8" ht="15">
      <c r="A5" s="479" t="s">
        <v>27</v>
      </c>
      <c r="B5" s="480"/>
      <c r="C5" s="359" t="str">
        <f>MID($B$2,4,2)/3&amp;"Q"&amp;RIGHT($B$2,4)</f>
        <v>3Q2018</v>
      </c>
      <c r="D5" s="360" t="str">
        <f>MONTH(EDATE(DATE(RIGHT($B$2,4),MID($B$2,4,2),LEFT($B$2,2)),-3))/3&amp;"Q"&amp;YEAR(EDATE(DATE(RIGHT($B$2,4),MID($B$2,4,2),LEFT($B$2,2)),-3))</f>
        <v>2Q2018</v>
      </c>
      <c r="E5" s="360" t="str">
        <f>MONTH(EDATE(DATE(RIGHT($B$2,4),MID($B$2,4,2),LEFT($B$2,2)),-6))/3&amp;"Q"&amp;YEAR(EDATE(DATE(RIGHT($B$2,4),MID($B$2,4,2),LEFT($B$2,2)),-6))</f>
        <v>1Q2018</v>
      </c>
      <c r="F5" s="360" t="str">
        <f>MONTH(EDATE(DATE(RIGHT($B$2,4),MID($B$2,4,2),LEFT($B$2,2)),-9))/3&amp;"Q"&amp;YEAR(EDATE(DATE(RIGHT($B$2,4),MID($B$2,4,2),LEFT($B$2,2)),-9))</f>
        <v>4Q2017</v>
      </c>
      <c r="G5" s="362" t="str">
        <f>MONTH(EDATE(DATE(RIGHT($B$2,4),MID($B$2,4,2),LEFT($B$2,2)),-12))/3&amp;"Q"&amp;YEAR(EDATE(DATE(RIGHT($B$2,4),MID($B$2,4,2),LEFT($B$2,2)),-12))</f>
        <v>3Q2017</v>
      </c>
    </row>
    <row r="6" spans="1:8" ht="15">
      <c r="A6" s="133"/>
      <c r="B6" s="32" t="s">
        <v>189</v>
      </c>
      <c r="C6" s="481"/>
      <c r="D6" s="481"/>
      <c r="E6" s="481"/>
      <c r="F6" s="481"/>
      <c r="G6" s="482"/>
    </row>
    <row r="7" spans="1:8" ht="15">
      <c r="A7" s="133"/>
      <c r="B7" s="33" t="s">
        <v>196</v>
      </c>
      <c r="C7" s="481"/>
      <c r="D7" s="481"/>
      <c r="E7" s="481"/>
      <c r="F7" s="481"/>
      <c r="G7" s="482"/>
    </row>
    <row r="8" spans="1:8" ht="15">
      <c r="A8" s="134">
        <v>1</v>
      </c>
      <c r="B8" s="253" t="s">
        <v>24</v>
      </c>
      <c r="C8" s="254">
        <v>106590792.31</v>
      </c>
      <c r="D8" s="255">
        <v>105097156.95</v>
      </c>
      <c r="E8" s="255">
        <v>104015563.3</v>
      </c>
      <c r="F8" s="255">
        <v>99202513.879999995</v>
      </c>
      <c r="G8" s="256">
        <v>99530551.870000005</v>
      </c>
    </row>
    <row r="9" spans="1:8" ht="15">
      <c r="A9" s="134">
        <v>2</v>
      </c>
      <c r="B9" s="253" t="s">
        <v>91</v>
      </c>
      <c r="C9" s="254">
        <v>106590792.31</v>
      </c>
      <c r="D9" s="255">
        <v>105097156.95</v>
      </c>
      <c r="E9" s="255">
        <v>104015563.3</v>
      </c>
      <c r="F9" s="255">
        <v>99202513.879999995</v>
      </c>
      <c r="G9" s="256">
        <v>99530551.870000005</v>
      </c>
    </row>
    <row r="10" spans="1:8" ht="15">
      <c r="A10" s="134">
        <v>3</v>
      </c>
      <c r="B10" s="253" t="s">
        <v>90</v>
      </c>
      <c r="C10" s="254">
        <v>110474879.0148</v>
      </c>
      <c r="D10" s="255">
        <v>108658931.4728</v>
      </c>
      <c r="E10" s="255">
        <v>107558140.36319999</v>
      </c>
      <c r="F10" s="255">
        <v>102158275.09280001</v>
      </c>
      <c r="G10" s="256">
        <v>102360399.2088</v>
      </c>
    </row>
    <row r="11" spans="1:8" ht="15">
      <c r="A11" s="133"/>
      <c r="B11" s="32" t="s">
        <v>190</v>
      </c>
      <c r="C11" s="481"/>
      <c r="D11" s="481"/>
      <c r="E11" s="481"/>
      <c r="F11" s="481"/>
      <c r="G11" s="482"/>
    </row>
    <row r="12" spans="1:8" ht="15" customHeight="1">
      <c r="A12" s="134">
        <v>4</v>
      </c>
      <c r="B12" s="253" t="s">
        <v>353</v>
      </c>
      <c r="C12" s="483">
        <v>350541955.16439998</v>
      </c>
      <c r="D12" s="255">
        <v>321413597.67460001</v>
      </c>
      <c r="E12" s="255">
        <v>283406165.05396897</v>
      </c>
      <c r="F12" s="255">
        <v>283322297.64723098</v>
      </c>
      <c r="G12" s="256">
        <v>308422862.31276602</v>
      </c>
    </row>
    <row r="13" spans="1:8" ht="15">
      <c r="A13" s="133"/>
      <c r="B13" s="32" t="s">
        <v>92</v>
      </c>
      <c r="C13" s="481"/>
      <c r="D13" s="481"/>
      <c r="E13" s="481"/>
      <c r="F13" s="481"/>
      <c r="G13" s="482"/>
    </row>
    <row r="14" spans="1:8" s="3" customFormat="1" ht="15">
      <c r="A14" s="134"/>
      <c r="B14" s="33" t="s">
        <v>196</v>
      </c>
      <c r="C14" s="481"/>
      <c r="D14" s="481"/>
      <c r="E14" s="481"/>
      <c r="F14" s="481"/>
      <c r="G14" s="482"/>
    </row>
    <row r="15" spans="1:8" ht="15">
      <c r="A15" s="132">
        <v>5</v>
      </c>
      <c r="B15" s="31" t="s">
        <v>250</v>
      </c>
      <c r="C15" s="557">
        <v>0.30409999999999998</v>
      </c>
      <c r="D15" s="558">
        <v>0.32700000000000001</v>
      </c>
      <c r="E15" s="558">
        <v>0.36699999999999999</v>
      </c>
      <c r="F15" s="558">
        <v>0.38590000000000002</v>
      </c>
      <c r="G15" s="559">
        <v>0.39889999999999998</v>
      </c>
    </row>
    <row r="16" spans="1:8" ht="15" customHeight="1">
      <c r="A16" s="132">
        <v>6</v>
      </c>
      <c r="B16" s="31" t="s">
        <v>192</v>
      </c>
      <c r="C16" s="557">
        <v>0.30409999999999998</v>
      </c>
      <c r="D16" s="558">
        <v>0.32700000000000001</v>
      </c>
      <c r="E16" s="558">
        <v>0.36699999999999999</v>
      </c>
      <c r="F16" s="558">
        <v>0.38590000000000002</v>
      </c>
      <c r="G16" s="559">
        <v>0.39889999999999998</v>
      </c>
    </row>
    <row r="17" spans="1:7" ht="15">
      <c r="A17" s="132">
        <v>7</v>
      </c>
      <c r="B17" s="31" t="s">
        <v>193</v>
      </c>
      <c r="C17" s="557">
        <v>0.31519999999999998</v>
      </c>
      <c r="D17" s="558">
        <v>0.33810000000000001</v>
      </c>
      <c r="E17" s="558">
        <v>0.3795</v>
      </c>
      <c r="F17" s="558">
        <v>0.39710000000000001</v>
      </c>
      <c r="G17" s="559">
        <v>0.4103</v>
      </c>
    </row>
    <row r="18" spans="1:7" ht="15">
      <c r="A18" s="133"/>
      <c r="B18" s="32" t="s">
        <v>6</v>
      </c>
      <c r="C18" s="560"/>
      <c r="D18" s="560"/>
      <c r="E18" s="560"/>
      <c r="F18" s="560"/>
      <c r="G18" s="561"/>
    </row>
    <row r="19" spans="1:7" ht="15" customHeight="1">
      <c r="A19" s="135">
        <v>8</v>
      </c>
      <c r="B19" s="34" t="s">
        <v>7</v>
      </c>
      <c r="C19" s="562">
        <v>7.0699999999999999E-2</v>
      </c>
      <c r="D19" s="563">
        <v>6.9400000000000003E-2</v>
      </c>
      <c r="E19" s="563">
        <v>6.4899999999999999E-2</v>
      </c>
      <c r="F19" s="563">
        <v>7.2800000000000004E-2</v>
      </c>
      <c r="G19" s="564">
        <v>7.5600000000000001E-2</v>
      </c>
    </row>
    <row r="20" spans="1:7" ht="15">
      <c r="A20" s="135">
        <v>9</v>
      </c>
      <c r="B20" s="34" t="s">
        <v>8</v>
      </c>
      <c r="C20" s="562">
        <v>1.6899999999999998E-2</v>
      </c>
      <c r="D20" s="563">
        <v>1.66E-2</v>
      </c>
      <c r="E20" s="563">
        <v>1.6400000000000001E-2</v>
      </c>
      <c r="F20" s="563">
        <v>1.5800000000000002E-2</v>
      </c>
      <c r="G20" s="564">
        <v>1.6400000000000001E-2</v>
      </c>
    </row>
    <row r="21" spans="1:7" ht="15">
      <c r="A21" s="135">
        <v>10</v>
      </c>
      <c r="B21" s="34" t="s">
        <v>9</v>
      </c>
      <c r="C21" s="562">
        <v>2.1600000000000001E-2</v>
      </c>
      <c r="D21" s="563">
        <v>2.7900000000000001E-2</v>
      </c>
      <c r="E21" s="563">
        <v>2.9000000000000001E-2</v>
      </c>
      <c r="F21" s="563">
        <v>1.6299999999999999E-2</v>
      </c>
      <c r="G21" s="564">
        <v>2.1999999999999999E-2</v>
      </c>
    </row>
    <row r="22" spans="1:7" ht="15">
      <c r="A22" s="135">
        <v>11</v>
      </c>
      <c r="B22" s="34" t="s">
        <v>230</v>
      </c>
      <c r="C22" s="562">
        <v>5.3800000000000001E-2</v>
      </c>
      <c r="D22" s="563">
        <v>5.28E-2</v>
      </c>
      <c r="E22" s="563">
        <v>4.8500000000000001E-2</v>
      </c>
      <c r="F22" s="563">
        <v>5.7000000000000002E-2</v>
      </c>
      <c r="G22" s="564">
        <v>5.9200000000000003E-2</v>
      </c>
    </row>
    <row r="23" spans="1:7" ht="15">
      <c r="A23" s="135">
        <v>12</v>
      </c>
      <c r="B23" s="34" t="s">
        <v>10</v>
      </c>
      <c r="C23" s="562">
        <v>1.5800000000000002E-2</v>
      </c>
      <c r="D23" s="563">
        <v>1.4500000000000001E-2</v>
      </c>
      <c r="E23" s="563">
        <v>1.29E-2</v>
      </c>
      <c r="F23" s="563">
        <v>1.5699999999999999E-2</v>
      </c>
      <c r="G23" s="564">
        <v>2.1899999999999999E-2</v>
      </c>
    </row>
    <row r="24" spans="1:7" ht="15">
      <c r="A24" s="135">
        <v>13</v>
      </c>
      <c r="B24" s="34" t="s">
        <v>11</v>
      </c>
      <c r="C24" s="562">
        <v>4.2299999999999997E-2</v>
      </c>
      <c r="D24" s="563">
        <v>3.7600000000000001E-2</v>
      </c>
      <c r="E24" s="563">
        <v>3.2899999999999999E-2</v>
      </c>
      <c r="F24" s="563">
        <v>3.8600000000000002E-2</v>
      </c>
      <c r="G24" s="564">
        <v>5.3199999999999997E-2</v>
      </c>
    </row>
    <row r="25" spans="1:7" ht="15">
      <c r="A25" s="133"/>
      <c r="B25" s="32" t="s">
        <v>12</v>
      </c>
      <c r="C25" s="560"/>
      <c r="D25" s="560"/>
      <c r="E25" s="560"/>
      <c r="F25" s="560"/>
      <c r="G25" s="561"/>
    </row>
    <row r="26" spans="1:7" ht="15">
      <c r="A26" s="135">
        <v>14</v>
      </c>
      <c r="B26" s="34" t="s">
        <v>13</v>
      </c>
      <c r="C26" s="562">
        <v>4.0000000000000002E-4</v>
      </c>
      <c r="D26" s="563">
        <v>4.0000000000000002E-4</v>
      </c>
      <c r="E26" s="563">
        <v>5.0000000000000001E-4</v>
      </c>
      <c r="F26" s="563">
        <v>5.9999999999999995E-4</v>
      </c>
      <c r="G26" s="564">
        <v>5.9999999999999995E-4</v>
      </c>
    </row>
    <row r="27" spans="1:7" ht="15" customHeight="1">
      <c r="A27" s="135">
        <v>15</v>
      </c>
      <c r="B27" s="34" t="s">
        <v>14</v>
      </c>
      <c r="C27" s="562">
        <v>2.24E-2</v>
      </c>
      <c r="D27" s="563">
        <v>2.24E-2</v>
      </c>
      <c r="E27" s="563">
        <v>2.2100000000000002E-2</v>
      </c>
      <c r="F27" s="563">
        <v>2.2200000000000001E-2</v>
      </c>
      <c r="G27" s="564">
        <v>2.23E-2</v>
      </c>
    </row>
    <row r="28" spans="1:7" ht="15">
      <c r="A28" s="135">
        <v>16</v>
      </c>
      <c r="B28" s="34" t="s">
        <v>15</v>
      </c>
      <c r="C28" s="562">
        <v>0.56030000000000002</v>
      </c>
      <c r="D28" s="563">
        <v>0.54200000000000004</v>
      </c>
      <c r="E28" s="563">
        <v>0.52259999999999995</v>
      </c>
      <c r="F28" s="563">
        <v>0.48270000000000002</v>
      </c>
      <c r="G28" s="564">
        <v>0.48509999999999998</v>
      </c>
    </row>
    <row r="29" spans="1:7" ht="15" customHeight="1">
      <c r="A29" s="135">
        <v>17</v>
      </c>
      <c r="B29" s="34" t="s">
        <v>16</v>
      </c>
      <c r="C29" s="562">
        <v>0.62219999999999998</v>
      </c>
      <c r="D29" s="563">
        <v>0.57240000000000002</v>
      </c>
      <c r="E29" s="563">
        <v>0.5726</v>
      </c>
      <c r="F29" s="563">
        <v>0.54820000000000002</v>
      </c>
      <c r="G29" s="564">
        <v>0.56740000000000002</v>
      </c>
    </row>
    <row r="30" spans="1:7" ht="15">
      <c r="A30" s="135">
        <v>18</v>
      </c>
      <c r="B30" s="34" t="s">
        <v>17</v>
      </c>
      <c r="C30" s="562">
        <v>0.34200000000000003</v>
      </c>
      <c r="D30" s="563">
        <v>0.2601</v>
      </c>
      <c r="E30" s="563">
        <v>0.1716</v>
      </c>
      <c r="F30" s="563">
        <v>0.16370000000000001</v>
      </c>
      <c r="G30" s="564">
        <v>0.16450000000000001</v>
      </c>
    </row>
    <row r="31" spans="1:7" ht="15" customHeight="1">
      <c r="A31" s="133"/>
      <c r="B31" s="32" t="s">
        <v>18</v>
      </c>
      <c r="C31" s="560"/>
      <c r="D31" s="560"/>
      <c r="E31" s="560"/>
      <c r="F31" s="560"/>
      <c r="G31" s="561"/>
    </row>
    <row r="32" spans="1:7" ht="15">
      <c r="A32" s="135">
        <v>19</v>
      </c>
      <c r="B32" s="34" t="s">
        <v>19</v>
      </c>
      <c r="C32" s="562">
        <v>0.26090000000000002</v>
      </c>
      <c r="D32" s="562">
        <v>0.20480000000000001</v>
      </c>
      <c r="E32" s="562">
        <v>0.1666</v>
      </c>
      <c r="F32" s="562">
        <v>0.25430000000000003</v>
      </c>
      <c r="G32" s="565">
        <v>0.18759999999999999</v>
      </c>
    </row>
    <row r="33" spans="1:7" ht="15" customHeight="1">
      <c r="A33" s="135">
        <v>20</v>
      </c>
      <c r="B33" s="34" t="s">
        <v>20</v>
      </c>
      <c r="C33" s="562">
        <v>0.88100000000000001</v>
      </c>
      <c r="D33" s="562">
        <v>0.88049999999999995</v>
      </c>
      <c r="E33" s="562">
        <v>0.86880000000000002</v>
      </c>
      <c r="F33" s="562">
        <v>0.87870000000000004</v>
      </c>
      <c r="G33" s="565">
        <v>0.93610000000000004</v>
      </c>
    </row>
    <row r="34" spans="1:7" ht="15">
      <c r="A34" s="135">
        <v>21</v>
      </c>
      <c r="B34" s="484" t="s">
        <v>21</v>
      </c>
      <c r="C34" s="562">
        <v>0.12709999999999999</v>
      </c>
      <c r="D34" s="562">
        <v>0.1069</v>
      </c>
      <c r="E34" s="562">
        <v>7.3499999999999996E-2</v>
      </c>
      <c r="F34" s="562">
        <v>7.0699999999999999E-2</v>
      </c>
      <c r="G34" s="565">
        <v>3.9E-2</v>
      </c>
    </row>
    <row r="35" spans="1:7" ht="15">
      <c r="A35" s="485"/>
      <c r="B35" s="32" t="s">
        <v>449</v>
      </c>
      <c r="C35" s="560"/>
      <c r="D35" s="560"/>
      <c r="E35" s="560"/>
      <c r="F35" s="560"/>
      <c r="G35" s="561"/>
    </row>
    <row r="36" spans="1:7" ht="15">
      <c r="A36" s="135">
        <v>22</v>
      </c>
      <c r="B36" s="486" t="s">
        <v>450</v>
      </c>
      <c r="C36" s="712">
        <v>89187148.233043477</v>
      </c>
      <c r="D36" s="712">
        <v>64331527.199333385</v>
      </c>
      <c r="E36" s="712">
        <v>78025741.869444415</v>
      </c>
      <c r="F36" s="712">
        <v>66612789.339999996</v>
      </c>
      <c r="G36" s="715"/>
    </row>
    <row r="37" spans="1:7" ht="15">
      <c r="A37" s="135">
        <v>23</v>
      </c>
      <c r="B37" s="34" t="s">
        <v>451</v>
      </c>
      <c r="C37" s="712">
        <v>68021872.449075043</v>
      </c>
      <c r="D37" s="712">
        <v>30768823.463264458</v>
      </c>
      <c r="E37" s="712">
        <v>43752907.897407219</v>
      </c>
      <c r="F37" s="712">
        <v>38281362.771550007</v>
      </c>
      <c r="G37" s="715"/>
    </row>
    <row r="38" spans="1:7" thickBot="1">
      <c r="A38" s="136">
        <v>24</v>
      </c>
      <c r="B38" s="487" t="s">
        <v>452</v>
      </c>
      <c r="C38" s="566">
        <v>1.3360603287973039</v>
      </c>
      <c r="D38" s="713">
        <v>2.2802221290337514</v>
      </c>
      <c r="E38" s="713">
        <v>1.8159523757249967</v>
      </c>
      <c r="F38" s="713">
        <v>1.7400840648626379</v>
      </c>
      <c r="G38" s="714"/>
    </row>
    <row r="39" spans="1:7">
      <c r="A39" s="21"/>
    </row>
    <row r="40" spans="1:7">
      <c r="B40" s="488"/>
    </row>
    <row r="41" spans="1:7" ht="39.75">
      <c r="B41" s="488" t="s">
        <v>901</v>
      </c>
    </row>
    <row r="42" spans="1:7" ht="65.25">
      <c r="B42" s="489" t="s">
        <v>902</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8"/>
  <sheetViews>
    <sheetView zoomScale="70" zoomScaleNormal="70" workbookViewId="0">
      <selection activeCell="E11" sqref="E11"/>
    </sheetView>
  </sheetViews>
  <sheetFormatPr defaultColWidth="9.140625" defaultRowHeight="15"/>
  <cols>
    <col min="1" max="1" width="10.28515625" style="390" customWidth="1"/>
    <col min="2" max="2" width="82.5703125" style="383" bestFit="1" customWidth="1"/>
    <col min="3" max="3" width="37.28515625" style="441" customWidth="1"/>
    <col min="4" max="4" width="39.42578125" style="383" customWidth="1"/>
    <col min="5" max="5" width="34.7109375" style="384" customWidth="1"/>
    <col min="6" max="6" width="25.140625" style="383" customWidth="1"/>
    <col min="7" max="7" width="34.140625" style="383" customWidth="1"/>
    <col min="8" max="13" width="15.7109375" style="383" customWidth="1"/>
    <col min="14" max="14" width="32.7109375" style="383" customWidth="1"/>
    <col min="15" max="15" width="17.140625" style="383" customWidth="1"/>
    <col min="16" max="16" width="40.140625" style="383" customWidth="1"/>
    <col min="17" max="17" width="12.5703125" style="383" bestFit="1" customWidth="1"/>
    <col min="18" max="18" width="18.42578125" style="383" bestFit="1" customWidth="1"/>
    <col min="19" max="16384" width="9.140625" style="383"/>
  </cols>
  <sheetData>
    <row r="1" spans="1:16">
      <c r="A1" s="604" t="s">
        <v>399</v>
      </c>
      <c r="B1" s="605" t="s">
        <v>942</v>
      </c>
      <c r="C1" s="606"/>
      <c r="D1" s="607"/>
      <c r="E1" s="608"/>
      <c r="F1" s="607"/>
      <c r="G1" s="607"/>
      <c r="H1" s="607"/>
      <c r="I1" s="607"/>
      <c r="J1" s="607"/>
      <c r="K1" s="607"/>
      <c r="L1" s="607"/>
      <c r="M1" s="607"/>
      <c r="N1" s="607"/>
      <c r="O1" s="607"/>
      <c r="P1" s="607"/>
    </row>
    <row r="2" spans="1:16">
      <c r="A2" s="604" t="s">
        <v>400</v>
      </c>
      <c r="B2" s="609" t="s">
        <v>943</v>
      </c>
      <c r="C2" s="610"/>
      <c r="D2" s="607"/>
      <c r="E2" s="608"/>
      <c r="F2" s="607"/>
      <c r="G2" s="607"/>
      <c r="H2" s="607"/>
      <c r="I2" s="607"/>
      <c r="J2" s="607"/>
      <c r="K2" s="607"/>
      <c r="L2" s="607"/>
      <c r="M2" s="607"/>
      <c r="N2" s="607"/>
      <c r="O2" s="607"/>
      <c r="P2" s="607"/>
    </row>
    <row r="3" spans="1:16">
      <c r="A3" s="611"/>
      <c r="B3" s="610"/>
      <c r="C3" s="610"/>
      <c r="D3" s="607"/>
      <c r="E3" s="608"/>
      <c r="F3" s="607"/>
      <c r="G3" s="607"/>
      <c r="H3" s="607"/>
      <c r="I3" s="607"/>
      <c r="J3" s="607"/>
      <c r="K3" s="607"/>
      <c r="L3" s="607"/>
      <c r="M3" s="607"/>
      <c r="N3" s="607"/>
      <c r="O3" s="607"/>
      <c r="P3" s="607"/>
    </row>
    <row r="4" spans="1:16">
      <c r="A4" s="612" t="s">
        <v>191</v>
      </c>
      <c r="B4" s="613"/>
      <c r="C4" s="610"/>
      <c r="D4" s="607"/>
      <c r="E4" s="608"/>
      <c r="F4" s="607"/>
      <c r="G4" s="614"/>
      <c r="H4" s="607"/>
      <c r="I4" s="607"/>
      <c r="J4" s="607"/>
      <c r="K4" s="607"/>
      <c r="L4" s="607"/>
      <c r="M4" s="607"/>
      <c r="N4" s="607"/>
      <c r="O4" s="607"/>
      <c r="P4" s="607"/>
    </row>
    <row r="5" spans="1:16">
      <c r="A5" s="615"/>
      <c r="B5" s="610"/>
      <c r="C5" s="610"/>
      <c r="D5" s="607"/>
      <c r="E5" s="608"/>
      <c r="F5" s="607"/>
      <c r="G5" s="607"/>
      <c r="H5" s="607"/>
      <c r="I5" s="607"/>
      <c r="J5" s="607"/>
      <c r="K5" s="607"/>
      <c r="L5" s="607"/>
      <c r="M5" s="607"/>
      <c r="N5" s="607"/>
      <c r="O5" s="607"/>
      <c r="P5" s="607"/>
    </row>
    <row r="6" spans="1:16" ht="60">
      <c r="A6" s="616"/>
      <c r="B6" s="617" t="s">
        <v>191</v>
      </c>
      <c r="C6" s="618" t="s">
        <v>401</v>
      </c>
      <c r="D6" s="618" t="s">
        <v>402</v>
      </c>
      <c r="E6" s="608"/>
      <c r="F6" s="607"/>
      <c r="G6" s="607"/>
      <c r="H6" s="607"/>
      <c r="I6" s="607"/>
      <c r="J6" s="607"/>
      <c r="K6" s="607"/>
      <c r="L6" s="607"/>
      <c r="M6" s="607"/>
      <c r="N6" s="607"/>
      <c r="O6" s="607"/>
      <c r="P6" s="607"/>
    </row>
    <row r="7" spans="1:16">
      <c r="A7" s="619">
        <v>1</v>
      </c>
      <c r="B7" s="620" t="s">
        <v>257</v>
      </c>
      <c r="C7" s="621">
        <f>SUM(C8:C10)</f>
        <v>284941961.82201999</v>
      </c>
      <c r="D7" s="621">
        <f>SUM(D8:D10)</f>
        <v>284941961.82201999</v>
      </c>
      <c r="E7" s="608"/>
      <c r="F7" s="607"/>
      <c r="G7" s="607"/>
      <c r="H7" s="607"/>
      <c r="I7" s="607"/>
      <c r="J7" s="607"/>
      <c r="K7" s="607"/>
      <c r="L7" s="607"/>
      <c r="M7" s="607"/>
      <c r="N7" s="607"/>
      <c r="O7" s="607"/>
      <c r="P7" s="607"/>
    </row>
    <row r="8" spans="1:16">
      <c r="A8" s="619">
        <v>1.1000000000000001</v>
      </c>
      <c r="B8" s="622" t="s">
        <v>22</v>
      </c>
      <c r="C8" s="623">
        <f>N44</f>
        <v>262122953.50141999</v>
      </c>
      <c r="D8" s="623">
        <f>P44</f>
        <v>262122953.50141999</v>
      </c>
      <c r="E8" s="608"/>
      <c r="F8" s="607"/>
      <c r="G8" s="607"/>
      <c r="H8" s="607"/>
      <c r="I8" s="607"/>
      <c r="J8" s="607"/>
      <c r="K8" s="607"/>
      <c r="L8" s="607"/>
      <c r="M8" s="607"/>
      <c r="N8" s="607"/>
      <c r="O8" s="607"/>
      <c r="P8" s="607"/>
    </row>
    <row r="9" spans="1:16">
      <c r="A9" s="619">
        <v>1.2</v>
      </c>
      <c r="B9" s="622" t="s">
        <v>23</v>
      </c>
      <c r="C9" s="623">
        <f>N73</f>
        <v>22509687.946400002</v>
      </c>
      <c r="D9" s="623">
        <f>P73</f>
        <v>22509687.946400002</v>
      </c>
      <c r="E9" s="608"/>
      <c r="F9" s="607"/>
      <c r="G9" s="607"/>
      <c r="H9" s="607"/>
      <c r="I9" s="607"/>
      <c r="J9" s="607"/>
      <c r="K9" s="607"/>
      <c r="L9" s="607"/>
      <c r="M9" s="607"/>
      <c r="N9" s="607"/>
      <c r="O9" s="607"/>
      <c r="P9" s="607"/>
    </row>
    <row r="10" spans="1:16">
      <c r="A10" s="619">
        <v>1.3</v>
      </c>
      <c r="B10" s="622" t="s">
        <v>403</v>
      </c>
      <c r="C10" s="623">
        <f>N92</f>
        <v>309320.37420000002</v>
      </c>
      <c r="D10" s="623">
        <f>N92</f>
        <v>309320.37420000002</v>
      </c>
      <c r="E10" s="608"/>
      <c r="F10" s="607"/>
      <c r="G10" s="607"/>
      <c r="H10" s="607"/>
      <c r="I10" s="607"/>
      <c r="J10" s="607"/>
      <c r="K10" s="607"/>
      <c r="L10" s="607"/>
      <c r="M10" s="607"/>
      <c r="N10" s="607"/>
      <c r="O10" s="607"/>
      <c r="P10" s="607"/>
    </row>
    <row r="11" spans="1:16" s="404" customFormat="1">
      <c r="A11" s="624">
        <v>2</v>
      </c>
      <c r="B11" s="625" t="s">
        <v>404</v>
      </c>
      <c r="C11" s="626">
        <v>5970340.5151000004</v>
      </c>
      <c r="D11" s="626">
        <v>5970340.5151000004</v>
      </c>
      <c r="E11" s="627"/>
      <c r="F11" s="628"/>
      <c r="G11" s="629"/>
      <c r="H11" s="629"/>
      <c r="I11" s="629"/>
      <c r="J11" s="629"/>
      <c r="K11" s="629"/>
      <c r="L11" s="629"/>
      <c r="M11" s="629"/>
      <c r="N11" s="629"/>
      <c r="O11" s="629"/>
      <c r="P11" s="629"/>
    </row>
    <row r="12" spans="1:16" s="404" customFormat="1">
      <c r="A12" s="624">
        <v>3</v>
      </c>
      <c r="B12" s="625" t="s">
        <v>197</v>
      </c>
      <c r="C12" s="405">
        <v>30501295.337499999</v>
      </c>
      <c r="D12" s="626">
        <v>30501295.337499999</v>
      </c>
      <c r="E12" s="627"/>
      <c r="F12" s="628"/>
      <c r="G12" s="628"/>
      <c r="H12" s="629"/>
      <c r="I12" s="629"/>
      <c r="J12" s="629"/>
      <c r="K12" s="629"/>
      <c r="L12" s="629"/>
      <c r="M12" s="629"/>
      <c r="N12" s="629"/>
      <c r="O12" s="629"/>
      <c r="P12" s="629"/>
    </row>
    <row r="13" spans="1:16">
      <c r="A13" s="619">
        <v>4</v>
      </c>
      <c r="B13" s="630" t="s">
        <v>260</v>
      </c>
      <c r="C13" s="621">
        <f>C7+C11+C12</f>
        <v>321413597.67461997</v>
      </c>
      <c r="D13" s="621">
        <f>D7+D11+D12</f>
        <v>321413597.67461997</v>
      </c>
      <c r="E13" s="608"/>
      <c r="F13" s="631"/>
      <c r="G13" s="632"/>
      <c r="H13" s="607"/>
      <c r="I13" s="607"/>
      <c r="J13" s="607"/>
      <c r="K13" s="607"/>
      <c r="L13" s="607"/>
      <c r="M13" s="607"/>
      <c r="N13" s="607"/>
      <c r="O13" s="607"/>
      <c r="P13" s="607"/>
    </row>
    <row r="14" spans="1:16">
      <c r="A14" s="633"/>
      <c r="B14" s="634"/>
      <c r="C14" s="634"/>
      <c r="D14" s="607"/>
      <c r="E14" s="635"/>
      <c r="F14" s="636"/>
      <c r="G14" s="636"/>
      <c r="H14" s="607"/>
      <c r="I14" s="607"/>
      <c r="J14" s="607"/>
      <c r="K14" s="607"/>
      <c r="L14" s="607"/>
      <c r="M14" s="607"/>
      <c r="N14" s="607"/>
      <c r="O14" s="607"/>
      <c r="P14" s="607"/>
    </row>
    <row r="15" spans="1:16">
      <c r="A15" s="633"/>
      <c r="B15" s="634"/>
      <c r="C15" s="634"/>
      <c r="D15" s="607"/>
      <c r="E15" s="635"/>
      <c r="F15" s="636"/>
      <c r="G15" s="636"/>
      <c r="H15" s="607"/>
      <c r="I15" s="607"/>
      <c r="J15" s="607"/>
      <c r="K15" s="607"/>
      <c r="L15" s="607"/>
      <c r="M15" s="607"/>
      <c r="N15" s="607"/>
      <c r="O15" s="607"/>
      <c r="P15" s="607"/>
    </row>
    <row r="16" spans="1:16">
      <c r="A16" s="633"/>
      <c r="B16" s="634"/>
      <c r="C16" s="634"/>
      <c r="D16" s="607"/>
      <c r="E16" s="608"/>
      <c r="F16" s="637"/>
      <c r="G16" s="607"/>
      <c r="H16" s="607"/>
      <c r="I16" s="607"/>
      <c r="J16" s="607"/>
      <c r="K16" s="607"/>
      <c r="L16" s="607"/>
      <c r="M16" s="607"/>
      <c r="N16" s="607"/>
      <c r="O16" s="607"/>
      <c r="P16" s="607"/>
    </row>
    <row r="17" spans="1:16">
      <c r="A17" s="638"/>
      <c r="B17" s="607"/>
      <c r="C17" s="639"/>
      <c r="D17" s="607"/>
      <c r="E17" s="608"/>
      <c r="F17" s="607"/>
      <c r="G17" s="607"/>
      <c r="H17" s="607"/>
      <c r="I17" s="607"/>
      <c r="J17" s="607"/>
      <c r="K17" s="607"/>
      <c r="L17" s="607"/>
      <c r="M17" s="607"/>
      <c r="N17" s="607"/>
      <c r="O17" s="607"/>
      <c r="P17" s="607"/>
    </row>
    <row r="18" spans="1:16">
      <c r="A18" s="640" t="s">
        <v>405</v>
      </c>
      <c r="B18" s="640"/>
      <c r="C18" s="639"/>
      <c r="D18" s="607"/>
      <c r="E18" s="608"/>
      <c r="F18" s="607"/>
      <c r="G18" s="607"/>
      <c r="H18" s="607"/>
      <c r="I18" s="607"/>
      <c r="J18" s="607"/>
      <c r="K18" s="607"/>
      <c r="L18" s="607"/>
      <c r="M18" s="607"/>
      <c r="N18" s="607"/>
      <c r="O18" s="607"/>
      <c r="P18" s="607"/>
    </row>
    <row r="19" spans="1:16">
      <c r="A19" s="641"/>
      <c r="B19" s="607"/>
      <c r="C19" s="642"/>
      <c r="D19" s="607"/>
      <c r="E19" s="608"/>
      <c r="F19" s="607"/>
      <c r="G19" s="607"/>
      <c r="H19" s="607"/>
      <c r="I19" s="607"/>
      <c r="J19" s="607"/>
      <c r="K19" s="607"/>
      <c r="L19" s="607"/>
      <c r="M19" s="607"/>
      <c r="N19" s="607"/>
      <c r="O19" s="607"/>
      <c r="P19" s="607"/>
    </row>
    <row r="20" spans="1:16">
      <c r="A20" s="643" t="s">
        <v>406</v>
      </c>
      <c r="B20" s="642"/>
      <c r="C20" s="642"/>
      <c r="D20" s="607"/>
      <c r="E20" s="608"/>
      <c r="F20" s="607"/>
      <c r="G20" s="607"/>
      <c r="H20" s="607"/>
      <c r="I20" s="607"/>
      <c r="J20" s="607"/>
      <c r="K20" s="607"/>
      <c r="L20" s="607"/>
      <c r="M20" s="607"/>
      <c r="N20" s="607"/>
      <c r="O20" s="607"/>
      <c r="P20" s="607"/>
    </row>
    <row r="21" spans="1:16" ht="60">
      <c r="A21" s="616"/>
      <c r="B21" s="644"/>
      <c r="C21" s="618" t="s">
        <v>407</v>
      </c>
      <c r="D21" s="618" t="s">
        <v>408</v>
      </c>
      <c r="E21" s="645" t="s">
        <v>409</v>
      </c>
      <c r="F21" s="646">
        <v>0</v>
      </c>
      <c r="G21" s="646">
        <v>0.2</v>
      </c>
      <c r="H21" s="646">
        <v>0.35</v>
      </c>
      <c r="I21" s="646">
        <v>0.5</v>
      </c>
      <c r="J21" s="646">
        <v>0.75</v>
      </c>
      <c r="K21" s="646">
        <v>1</v>
      </c>
      <c r="L21" s="646">
        <v>1.5</v>
      </c>
      <c r="M21" s="646">
        <v>2.5</v>
      </c>
      <c r="N21" s="618" t="s">
        <v>258</v>
      </c>
      <c r="O21" s="618" t="s">
        <v>254</v>
      </c>
      <c r="P21" s="618" t="s">
        <v>410</v>
      </c>
    </row>
    <row r="22" spans="1:16" ht="30">
      <c r="A22" s="647">
        <v>1</v>
      </c>
      <c r="B22" s="648" t="s">
        <v>222</v>
      </c>
      <c r="C22" s="649">
        <v>37970100.931299999</v>
      </c>
      <c r="D22" s="649"/>
      <c r="E22" s="650">
        <f t="shared" ref="E22:E34" si="0">SUM(F22:M22)</f>
        <v>37970100.931299999</v>
      </c>
      <c r="F22" s="649">
        <v>6960429.75</v>
      </c>
      <c r="G22" s="649"/>
      <c r="H22" s="651"/>
      <c r="I22" s="651"/>
      <c r="J22" s="651"/>
      <c r="K22" s="649">
        <v>31009671.181299999</v>
      </c>
      <c r="L22" s="651"/>
      <c r="M22" s="651"/>
      <c r="N22" s="623">
        <f t="shared" ref="N22:N34" si="1">SUMPRODUCT($F$21:$M$21,F22:M22)</f>
        <v>31009671.181299999</v>
      </c>
      <c r="O22" s="623"/>
      <c r="P22" s="623">
        <f t="shared" ref="P22:P43" si="2">N22-O22</f>
        <v>31009671.181299999</v>
      </c>
    </row>
    <row r="23" spans="1:16" ht="30">
      <c r="A23" s="647">
        <v>2</v>
      </c>
      <c r="B23" s="648" t="s">
        <v>223</v>
      </c>
      <c r="C23" s="651"/>
      <c r="D23" s="651"/>
      <c r="E23" s="650">
        <f t="shared" si="0"/>
        <v>0</v>
      </c>
      <c r="F23" s="651"/>
      <c r="G23" s="651"/>
      <c r="H23" s="651"/>
      <c r="I23" s="651"/>
      <c r="J23" s="651"/>
      <c r="K23" s="651"/>
      <c r="L23" s="651"/>
      <c r="M23" s="651"/>
      <c r="N23" s="623">
        <f t="shared" si="1"/>
        <v>0</v>
      </c>
      <c r="O23" s="623"/>
      <c r="P23" s="623">
        <f t="shared" si="2"/>
        <v>0</v>
      </c>
    </row>
    <row r="24" spans="1:16">
      <c r="A24" s="647">
        <v>3</v>
      </c>
      <c r="B24" s="648" t="s">
        <v>224</v>
      </c>
      <c r="C24" s="651"/>
      <c r="D24" s="652"/>
      <c r="E24" s="650">
        <f t="shared" si="0"/>
        <v>0</v>
      </c>
      <c r="F24" s="651"/>
      <c r="G24" s="651"/>
      <c r="H24" s="651"/>
      <c r="I24" s="651"/>
      <c r="J24" s="651"/>
      <c r="K24" s="651"/>
      <c r="L24" s="651"/>
      <c r="M24" s="651"/>
      <c r="N24" s="623">
        <f t="shared" si="1"/>
        <v>0</v>
      </c>
      <c r="O24" s="623"/>
      <c r="P24" s="623">
        <f t="shared" si="2"/>
        <v>0</v>
      </c>
    </row>
    <row r="25" spans="1:16" ht="30">
      <c r="A25" s="647">
        <v>4</v>
      </c>
      <c r="B25" s="648" t="s">
        <v>225</v>
      </c>
      <c r="C25" s="651"/>
      <c r="D25" s="652"/>
      <c r="E25" s="650">
        <f t="shared" si="0"/>
        <v>0</v>
      </c>
      <c r="F25" s="651"/>
      <c r="G25" s="651"/>
      <c r="H25" s="651"/>
      <c r="I25" s="651"/>
      <c r="J25" s="651"/>
      <c r="K25" s="651"/>
      <c r="L25" s="651"/>
      <c r="M25" s="651"/>
      <c r="N25" s="623">
        <f t="shared" si="1"/>
        <v>0</v>
      </c>
      <c r="O25" s="623"/>
      <c r="P25" s="623">
        <f t="shared" si="2"/>
        <v>0</v>
      </c>
    </row>
    <row r="26" spans="1:16">
      <c r="A26" s="647">
        <v>5</v>
      </c>
      <c r="B26" s="648" t="s">
        <v>226</v>
      </c>
      <c r="C26" s="651"/>
      <c r="D26" s="652"/>
      <c r="E26" s="650">
        <f t="shared" si="0"/>
        <v>0</v>
      </c>
      <c r="F26" s="651"/>
      <c r="G26" s="651"/>
      <c r="H26" s="651"/>
      <c r="I26" s="651"/>
      <c r="J26" s="651"/>
      <c r="K26" s="651"/>
      <c r="L26" s="651"/>
      <c r="M26" s="651"/>
      <c r="N26" s="623">
        <f t="shared" si="1"/>
        <v>0</v>
      </c>
      <c r="O26" s="623"/>
      <c r="P26" s="623">
        <f t="shared" si="2"/>
        <v>0</v>
      </c>
    </row>
    <row r="27" spans="1:16">
      <c r="A27" s="647">
        <v>6</v>
      </c>
      <c r="B27" s="648" t="s">
        <v>227</v>
      </c>
      <c r="C27" s="649">
        <v>85918704.065099999</v>
      </c>
      <c r="D27" s="652"/>
      <c r="E27" s="650">
        <f t="shared" si="0"/>
        <v>85918704.065099999</v>
      </c>
      <c r="F27" s="651"/>
      <c r="G27" s="651">
        <v>12372498.0791</v>
      </c>
      <c r="H27" s="651"/>
      <c r="I27" s="651">
        <v>26240309.726</v>
      </c>
      <c r="J27" s="651"/>
      <c r="K27" s="649">
        <v>47305896.259999998</v>
      </c>
      <c r="L27" s="651"/>
      <c r="M27" s="651"/>
      <c r="N27" s="623">
        <f t="shared" si="1"/>
        <v>62900550.738820001</v>
      </c>
      <c r="O27" s="623"/>
      <c r="P27" s="623">
        <f t="shared" si="2"/>
        <v>62900550.738820001</v>
      </c>
    </row>
    <row r="28" spans="1:16">
      <c r="A28" s="647">
        <v>7</v>
      </c>
      <c r="B28" s="648" t="s">
        <v>75</v>
      </c>
      <c r="C28" s="652">
        <v>165738879.04949999</v>
      </c>
      <c r="D28" s="652"/>
      <c r="E28" s="650">
        <f t="shared" si="0"/>
        <v>165738879.04949999</v>
      </c>
      <c r="F28" s="651"/>
      <c r="G28" s="651"/>
      <c r="H28" s="651"/>
      <c r="I28" s="651"/>
      <c r="J28" s="651"/>
      <c r="K28" s="651">
        <v>165738879.04949999</v>
      </c>
      <c r="L28" s="651"/>
      <c r="M28" s="651"/>
      <c r="N28" s="623">
        <f t="shared" si="1"/>
        <v>165738879.04949999</v>
      </c>
      <c r="O28" s="623"/>
      <c r="P28" s="623">
        <f t="shared" si="2"/>
        <v>165738879.04949999</v>
      </c>
    </row>
    <row r="29" spans="1:16">
      <c r="A29" s="647">
        <v>8</v>
      </c>
      <c r="B29" s="648" t="s">
        <v>76</v>
      </c>
      <c r="C29" s="649">
        <v>691744.92</v>
      </c>
      <c r="D29" s="652"/>
      <c r="E29" s="650">
        <f t="shared" si="0"/>
        <v>691744.92</v>
      </c>
      <c r="F29" s="651"/>
      <c r="G29" s="651"/>
      <c r="H29" s="651"/>
      <c r="I29" s="651"/>
      <c r="J29" s="651">
        <v>691744.92</v>
      </c>
      <c r="K29" s="649"/>
      <c r="L29" s="651"/>
      <c r="M29" s="651"/>
      <c r="N29" s="623">
        <f t="shared" si="1"/>
        <v>518808.69000000006</v>
      </c>
      <c r="O29" s="623"/>
      <c r="P29" s="623">
        <f t="shared" si="2"/>
        <v>518808.69000000006</v>
      </c>
    </row>
    <row r="30" spans="1:16" ht="30">
      <c r="A30" s="647">
        <v>9</v>
      </c>
      <c r="B30" s="648" t="s">
        <v>77</v>
      </c>
      <c r="C30" s="653"/>
      <c r="D30" s="652"/>
      <c r="E30" s="650">
        <f t="shared" si="0"/>
        <v>0</v>
      </c>
      <c r="F30" s="653"/>
      <c r="G30" s="653"/>
      <c r="H30" s="653"/>
      <c r="I30" s="653"/>
      <c r="J30" s="653"/>
      <c r="K30" s="653"/>
      <c r="L30" s="651"/>
      <c r="M30" s="651"/>
      <c r="N30" s="623">
        <f t="shared" si="1"/>
        <v>0</v>
      </c>
      <c r="O30" s="623"/>
      <c r="P30" s="623">
        <f t="shared" si="2"/>
        <v>0</v>
      </c>
    </row>
    <row r="31" spans="1:16">
      <c r="A31" s="647">
        <v>10</v>
      </c>
      <c r="B31" s="648" t="s">
        <v>70</v>
      </c>
      <c r="C31" s="651"/>
      <c r="D31" s="652"/>
      <c r="E31" s="650">
        <f t="shared" si="0"/>
        <v>0</v>
      </c>
      <c r="F31" s="651"/>
      <c r="G31" s="651"/>
      <c r="H31" s="651"/>
      <c r="I31" s="651"/>
      <c r="J31" s="651"/>
      <c r="K31" s="651"/>
      <c r="L31" s="651"/>
      <c r="M31" s="651"/>
      <c r="N31" s="623">
        <f t="shared" si="1"/>
        <v>0</v>
      </c>
      <c r="O31" s="623"/>
      <c r="P31" s="623">
        <f t="shared" si="2"/>
        <v>0</v>
      </c>
    </row>
    <row r="32" spans="1:16">
      <c r="A32" s="647">
        <v>11</v>
      </c>
      <c r="B32" s="648" t="s">
        <v>71</v>
      </c>
      <c r="C32" s="651"/>
      <c r="D32" s="652"/>
      <c r="E32" s="650">
        <f t="shared" si="0"/>
        <v>0</v>
      </c>
      <c r="F32" s="651"/>
      <c r="G32" s="651"/>
      <c r="H32" s="651"/>
      <c r="I32" s="651"/>
      <c r="J32" s="651"/>
      <c r="K32" s="651"/>
      <c r="L32" s="651"/>
      <c r="M32" s="651"/>
      <c r="N32" s="623">
        <f t="shared" si="1"/>
        <v>0</v>
      </c>
      <c r="O32" s="623"/>
      <c r="P32" s="623">
        <f t="shared" si="2"/>
        <v>0</v>
      </c>
    </row>
    <row r="33" spans="1:16">
      <c r="A33" s="647">
        <v>12</v>
      </c>
      <c r="B33" s="648" t="s">
        <v>72</v>
      </c>
      <c r="C33" s="653"/>
      <c r="D33" s="652"/>
      <c r="E33" s="650">
        <f t="shared" si="0"/>
        <v>0</v>
      </c>
      <c r="F33" s="653"/>
      <c r="G33" s="653"/>
      <c r="H33" s="653"/>
      <c r="I33" s="653"/>
      <c r="J33" s="653"/>
      <c r="K33" s="653"/>
      <c r="L33" s="651"/>
      <c r="M33" s="651"/>
      <c r="N33" s="623">
        <f t="shared" si="1"/>
        <v>0</v>
      </c>
      <c r="O33" s="623"/>
      <c r="P33" s="623">
        <f t="shared" si="2"/>
        <v>0</v>
      </c>
    </row>
    <row r="34" spans="1:16" s="432" customFormat="1">
      <c r="A34" s="654">
        <v>13</v>
      </c>
      <c r="B34" s="655" t="s">
        <v>73</v>
      </c>
      <c r="C34" s="656"/>
      <c r="D34" s="568"/>
      <c r="E34" s="650">
        <f t="shared" si="0"/>
        <v>0</v>
      </c>
      <c r="F34" s="656"/>
      <c r="G34" s="656"/>
      <c r="H34" s="656"/>
      <c r="I34" s="656"/>
      <c r="J34" s="656"/>
      <c r="K34" s="656"/>
      <c r="L34" s="656"/>
      <c r="M34" s="656"/>
      <c r="N34" s="657">
        <f t="shared" si="1"/>
        <v>0</v>
      </c>
      <c r="O34" s="657"/>
      <c r="P34" s="657">
        <f t="shared" si="2"/>
        <v>0</v>
      </c>
    </row>
    <row r="35" spans="1:16">
      <c r="A35" s="647">
        <v>14</v>
      </c>
      <c r="B35" s="648" t="s">
        <v>411</v>
      </c>
      <c r="C35" s="623">
        <f t="shared" ref="C35:N35" si="3">SUM(C36:C43)</f>
        <v>4835192.4139999999</v>
      </c>
      <c r="D35" s="623">
        <f t="shared" si="3"/>
        <v>2111787.63</v>
      </c>
      <c r="E35" s="650">
        <f t="shared" si="3"/>
        <v>2723404.784</v>
      </c>
      <c r="F35" s="623">
        <f t="shared" si="3"/>
        <v>768360.94220000005</v>
      </c>
      <c r="G35" s="623">
        <f t="shared" si="3"/>
        <v>0</v>
      </c>
      <c r="H35" s="623">
        <f t="shared" si="3"/>
        <v>0</v>
      </c>
      <c r="I35" s="623">
        <f t="shared" si="3"/>
        <v>0</v>
      </c>
      <c r="J35" s="623">
        <f t="shared" si="3"/>
        <v>0</v>
      </c>
      <c r="K35" s="623">
        <f t="shared" si="3"/>
        <v>1955043.8418000001</v>
      </c>
      <c r="L35" s="623">
        <f t="shared" si="3"/>
        <v>0</v>
      </c>
      <c r="M35" s="623">
        <f t="shared" si="3"/>
        <v>0</v>
      </c>
      <c r="N35" s="650">
        <f t="shared" si="3"/>
        <v>1955043.8418000001</v>
      </c>
      <c r="O35" s="623"/>
      <c r="P35" s="623">
        <f t="shared" si="2"/>
        <v>1955043.8418000001</v>
      </c>
    </row>
    <row r="36" spans="1:16">
      <c r="A36" s="647">
        <v>14.1</v>
      </c>
      <c r="B36" s="658" t="s">
        <v>412</v>
      </c>
      <c r="C36" s="651">
        <v>3060380.77</v>
      </c>
      <c r="D36" s="659">
        <v>2111787.63</v>
      </c>
      <c r="E36" s="650">
        <f t="shared" ref="E36:E43" si="4">SUM(F36:M36)</f>
        <v>948593.14</v>
      </c>
      <c r="F36" s="651"/>
      <c r="G36" s="651"/>
      <c r="H36" s="651"/>
      <c r="I36" s="651"/>
      <c r="J36" s="651"/>
      <c r="K36" s="651">
        <v>948593.14</v>
      </c>
      <c r="L36" s="651"/>
      <c r="M36" s="651"/>
      <c r="N36" s="623">
        <f t="shared" ref="N36:N43" si="5">SUMPRODUCT($F$21:$M$21,F36:M36)</f>
        <v>948593.14</v>
      </c>
      <c r="O36" s="623"/>
      <c r="P36" s="623">
        <f t="shared" si="2"/>
        <v>948593.14</v>
      </c>
    </row>
    <row r="37" spans="1:16">
      <c r="A37" s="647">
        <v>14.2</v>
      </c>
      <c r="B37" s="658" t="s">
        <v>413</v>
      </c>
      <c r="C37" s="651">
        <v>768360.94220000005</v>
      </c>
      <c r="D37" s="652"/>
      <c r="E37" s="650">
        <f t="shared" si="4"/>
        <v>768360.94220000005</v>
      </c>
      <c r="F37" s="651">
        <v>768360.94220000005</v>
      </c>
      <c r="G37" s="651"/>
      <c r="H37" s="651"/>
      <c r="I37" s="651"/>
      <c r="J37" s="651"/>
      <c r="K37" s="651"/>
      <c r="L37" s="651"/>
      <c r="M37" s="651"/>
      <c r="N37" s="623">
        <f t="shared" si="5"/>
        <v>0</v>
      </c>
      <c r="O37" s="623"/>
      <c r="P37" s="623">
        <f t="shared" si="2"/>
        <v>0</v>
      </c>
    </row>
    <row r="38" spans="1:16">
      <c r="A38" s="647">
        <v>14.3</v>
      </c>
      <c r="B38" s="658" t="s">
        <v>414</v>
      </c>
      <c r="C38" s="651"/>
      <c r="D38" s="652"/>
      <c r="E38" s="650">
        <f t="shared" si="4"/>
        <v>0</v>
      </c>
      <c r="F38" s="651"/>
      <c r="G38" s="651"/>
      <c r="H38" s="651"/>
      <c r="I38" s="651"/>
      <c r="J38" s="651"/>
      <c r="K38" s="651"/>
      <c r="L38" s="651"/>
      <c r="M38" s="651"/>
      <c r="N38" s="623">
        <f t="shared" si="5"/>
        <v>0</v>
      </c>
      <c r="O38" s="623"/>
      <c r="P38" s="623">
        <f t="shared" si="2"/>
        <v>0</v>
      </c>
    </row>
    <row r="39" spans="1:16" ht="60">
      <c r="A39" s="647">
        <v>14.4</v>
      </c>
      <c r="B39" s="658" t="s">
        <v>415</v>
      </c>
      <c r="C39" s="651"/>
      <c r="D39" s="652"/>
      <c r="E39" s="650">
        <f t="shared" si="4"/>
        <v>0</v>
      </c>
      <c r="F39" s="651"/>
      <c r="G39" s="651"/>
      <c r="H39" s="651"/>
      <c r="I39" s="651"/>
      <c r="J39" s="651"/>
      <c r="K39" s="651"/>
      <c r="L39" s="651"/>
      <c r="M39" s="651"/>
      <c r="N39" s="623">
        <f t="shared" si="5"/>
        <v>0</v>
      </c>
      <c r="O39" s="623"/>
      <c r="P39" s="623">
        <f t="shared" si="2"/>
        <v>0</v>
      </c>
    </row>
    <row r="40" spans="1:16" s="432" customFormat="1" ht="75">
      <c r="A40" s="654">
        <v>14.5</v>
      </c>
      <c r="B40" s="660" t="s">
        <v>416</v>
      </c>
      <c r="C40" s="656"/>
      <c r="D40" s="568"/>
      <c r="E40" s="650">
        <f t="shared" si="4"/>
        <v>0</v>
      </c>
      <c r="F40" s="656"/>
      <c r="G40" s="656"/>
      <c r="H40" s="656"/>
      <c r="I40" s="656"/>
      <c r="J40" s="656"/>
      <c r="K40" s="656"/>
      <c r="L40" s="656"/>
      <c r="M40" s="656"/>
      <c r="N40" s="657">
        <f t="shared" si="5"/>
        <v>0</v>
      </c>
      <c r="O40" s="657"/>
      <c r="P40" s="657">
        <f t="shared" si="2"/>
        <v>0</v>
      </c>
    </row>
    <row r="41" spans="1:16" ht="45">
      <c r="A41" s="647">
        <v>14.6</v>
      </c>
      <c r="B41" s="658" t="s">
        <v>417</v>
      </c>
      <c r="C41" s="651"/>
      <c r="D41" s="652"/>
      <c r="E41" s="650">
        <f t="shared" si="4"/>
        <v>0</v>
      </c>
      <c r="F41" s="651"/>
      <c r="G41" s="651"/>
      <c r="H41" s="651"/>
      <c r="I41" s="651"/>
      <c r="J41" s="651"/>
      <c r="K41" s="651"/>
      <c r="L41" s="651"/>
      <c r="M41" s="651"/>
      <c r="N41" s="623">
        <f t="shared" si="5"/>
        <v>0</v>
      </c>
      <c r="O41" s="623"/>
      <c r="P41" s="623">
        <f t="shared" si="2"/>
        <v>0</v>
      </c>
    </row>
    <row r="42" spans="1:16">
      <c r="A42" s="647">
        <v>14.7</v>
      </c>
      <c r="B42" s="658" t="s">
        <v>418</v>
      </c>
      <c r="C42" s="651"/>
      <c r="D42" s="652"/>
      <c r="E42" s="650">
        <f t="shared" si="4"/>
        <v>0</v>
      </c>
      <c r="F42" s="651"/>
      <c r="G42" s="651"/>
      <c r="H42" s="651"/>
      <c r="I42" s="651"/>
      <c r="J42" s="651"/>
      <c r="K42" s="651"/>
      <c r="L42" s="651"/>
      <c r="M42" s="651"/>
      <c r="N42" s="623">
        <f t="shared" si="5"/>
        <v>0</v>
      </c>
      <c r="O42" s="623"/>
      <c r="P42" s="623">
        <f t="shared" si="2"/>
        <v>0</v>
      </c>
    </row>
    <row r="43" spans="1:16">
      <c r="A43" s="647">
        <v>14.8</v>
      </c>
      <c r="B43" s="658" t="s">
        <v>168</v>
      </c>
      <c r="C43" s="661">
        <v>1006450.7018</v>
      </c>
      <c r="D43" s="652"/>
      <c r="E43" s="650">
        <f t="shared" si="4"/>
        <v>1006450.7018</v>
      </c>
      <c r="F43" s="651"/>
      <c r="G43" s="651"/>
      <c r="H43" s="651"/>
      <c r="I43" s="651"/>
      <c r="J43" s="651"/>
      <c r="K43" s="662">
        <f>C43-D43</f>
        <v>1006450.7018</v>
      </c>
      <c r="L43" s="651"/>
      <c r="M43" s="651"/>
      <c r="N43" s="623">
        <f t="shared" si="5"/>
        <v>1006450.7018</v>
      </c>
      <c r="O43" s="623"/>
      <c r="P43" s="623">
        <f t="shared" si="2"/>
        <v>1006450.7018</v>
      </c>
    </row>
    <row r="44" spans="1:16">
      <c r="A44" s="663"/>
      <c r="B44" s="570" t="s">
        <v>69</v>
      </c>
      <c r="C44" s="571">
        <f t="shared" ref="C44:N44" si="6">SUM(C22:C35)</f>
        <v>295154621.37989998</v>
      </c>
      <c r="D44" s="571">
        <f t="shared" si="6"/>
        <v>2111787.63</v>
      </c>
      <c r="E44" s="571">
        <f t="shared" si="6"/>
        <v>293042833.74989998</v>
      </c>
      <c r="F44" s="571">
        <f t="shared" si="6"/>
        <v>7728790.6922000004</v>
      </c>
      <c r="G44" s="571">
        <f t="shared" si="6"/>
        <v>12372498.0791</v>
      </c>
      <c r="H44" s="571">
        <f t="shared" si="6"/>
        <v>0</v>
      </c>
      <c r="I44" s="571">
        <f t="shared" si="6"/>
        <v>26240309.726</v>
      </c>
      <c r="J44" s="571">
        <f t="shared" si="6"/>
        <v>691744.92</v>
      </c>
      <c r="K44" s="571">
        <f t="shared" si="6"/>
        <v>246009490.3326</v>
      </c>
      <c r="L44" s="571">
        <f t="shared" si="6"/>
        <v>0</v>
      </c>
      <c r="M44" s="571">
        <f t="shared" si="6"/>
        <v>0</v>
      </c>
      <c r="N44" s="571">
        <f t="shared" si="6"/>
        <v>262122953.50141999</v>
      </c>
      <c r="O44" s="571"/>
      <c r="P44" s="571">
        <f>SUM(P22:P35)</f>
        <v>262122953.50141999</v>
      </c>
    </row>
    <row r="45" spans="1:16">
      <c r="A45" s="615"/>
      <c r="B45" s="664"/>
      <c r="C45" s="665"/>
      <c r="D45" s="607"/>
      <c r="E45" s="608"/>
      <c r="F45" s="607"/>
      <c r="G45" s="607"/>
      <c r="H45" s="607"/>
      <c r="I45" s="607"/>
      <c r="J45" s="607"/>
      <c r="K45" s="607"/>
      <c r="L45" s="607"/>
      <c r="M45" s="607"/>
      <c r="N45" s="607"/>
      <c r="O45" s="607"/>
      <c r="P45" s="607"/>
    </row>
    <row r="46" spans="1:16">
      <c r="A46" s="615"/>
      <c r="B46" s="607"/>
      <c r="C46" s="642"/>
      <c r="D46" s="607"/>
      <c r="E46" s="608"/>
      <c r="F46" s="607"/>
      <c r="G46" s="607"/>
      <c r="H46" s="607"/>
      <c r="I46" s="607"/>
      <c r="J46" s="607"/>
      <c r="K46" s="607"/>
      <c r="L46" s="607"/>
      <c r="M46" s="607"/>
      <c r="N46" s="607"/>
      <c r="O46" s="607"/>
      <c r="P46" s="607"/>
    </row>
    <row r="47" spans="1:16">
      <c r="A47" s="666" t="s">
        <v>419</v>
      </c>
      <c r="B47" s="667"/>
      <c r="C47" s="642"/>
      <c r="D47" s="607"/>
      <c r="E47" s="608"/>
      <c r="F47" s="607"/>
      <c r="G47" s="607"/>
      <c r="H47" s="607"/>
      <c r="I47" s="607"/>
      <c r="J47" s="607"/>
      <c r="K47" s="607"/>
      <c r="L47" s="607"/>
      <c r="M47" s="607"/>
      <c r="N47" s="607"/>
      <c r="O47" s="607"/>
      <c r="P47" s="607"/>
    </row>
    <row r="48" spans="1:16" ht="75">
      <c r="A48" s="616"/>
      <c r="B48" s="644"/>
      <c r="C48" s="618" t="s">
        <v>420</v>
      </c>
      <c r="D48" s="618" t="s">
        <v>78</v>
      </c>
      <c r="E48" s="645" t="s">
        <v>409</v>
      </c>
      <c r="F48" s="646">
        <v>0</v>
      </c>
      <c r="G48" s="646">
        <v>0.2</v>
      </c>
      <c r="H48" s="646">
        <v>0.35</v>
      </c>
      <c r="I48" s="646">
        <v>0.5</v>
      </c>
      <c r="J48" s="646">
        <v>0.75</v>
      </c>
      <c r="K48" s="646">
        <v>1</v>
      </c>
      <c r="L48" s="646">
        <v>1.5</v>
      </c>
      <c r="M48" s="646">
        <v>2.5</v>
      </c>
      <c r="N48" s="618" t="s">
        <v>421</v>
      </c>
      <c r="O48" s="618" t="s">
        <v>254</v>
      </c>
      <c r="P48" s="618" t="s">
        <v>422</v>
      </c>
    </row>
    <row r="49" spans="1:16">
      <c r="A49" s="619">
        <v>1</v>
      </c>
      <c r="B49" s="668" t="s">
        <v>423</v>
      </c>
      <c r="C49" s="644"/>
      <c r="D49" s="644"/>
      <c r="E49" s="669"/>
      <c r="F49" s="644"/>
      <c r="G49" s="644"/>
      <c r="H49" s="644"/>
      <c r="I49" s="644"/>
      <c r="J49" s="644"/>
      <c r="K49" s="644"/>
      <c r="L49" s="644"/>
      <c r="M49" s="644"/>
      <c r="N49" s="644"/>
      <c r="O49" s="644"/>
      <c r="P49" s="644"/>
    </row>
    <row r="50" spans="1:16">
      <c r="A50" s="619">
        <v>1.1000000000000001</v>
      </c>
      <c r="B50" s="648" t="s">
        <v>424</v>
      </c>
      <c r="C50" s="651">
        <v>11463173.5557</v>
      </c>
      <c r="D50" s="670">
        <v>1</v>
      </c>
      <c r="E50" s="650">
        <f t="shared" ref="E50:E59" si="7">SUM(F50:M50)</f>
        <v>11463173.5557</v>
      </c>
      <c r="F50" s="651"/>
      <c r="G50" s="651"/>
      <c r="H50" s="651"/>
      <c r="I50" s="651"/>
      <c r="J50" s="651"/>
      <c r="K50" s="651">
        <v>11463173.5557</v>
      </c>
      <c r="L50" s="651"/>
      <c r="M50" s="651"/>
      <c r="N50" s="623">
        <f t="shared" ref="N50:N59" si="8">SUMPRODUCT($F$48:$M$48,F50:M50)</f>
        <v>11463173.5557</v>
      </c>
      <c r="O50" s="623"/>
      <c r="P50" s="623">
        <f t="shared" ref="P50:P59" si="9">N50-O50</f>
        <v>11463173.5557</v>
      </c>
    </row>
    <row r="51" spans="1:16">
      <c r="A51" s="619">
        <v>1.2</v>
      </c>
      <c r="B51" s="648" t="s">
        <v>425</v>
      </c>
      <c r="C51" s="651"/>
      <c r="D51" s="670">
        <v>1</v>
      </c>
      <c r="E51" s="650">
        <f t="shared" si="7"/>
        <v>0</v>
      </c>
      <c r="F51" s="651"/>
      <c r="G51" s="651"/>
      <c r="H51" s="651"/>
      <c r="I51" s="651"/>
      <c r="J51" s="651"/>
      <c r="K51" s="651"/>
      <c r="L51" s="651"/>
      <c r="M51" s="651"/>
      <c r="N51" s="623">
        <f t="shared" si="8"/>
        <v>0</v>
      </c>
      <c r="O51" s="623"/>
      <c r="P51" s="623">
        <f t="shared" si="9"/>
        <v>0</v>
      </c>
    </row>
    <row r="52" spans="1:16">
      <c r="A52" s="619">
        <v>1.3</v>
      </c>
      <c r="B52" s="648" t="s">
        <v>426</v>
      </c>
      <c r="C52" s="651"/>
      <c r="D52" s="670">
        <v>1</v>
      </c>
      <c r="E52" s="650">
        <f t="shared" si="7"/>
        <v>0</v>
      </c>
      <c r="F52" s="651"/>
      <c r="G52" s="651"/>
      <c r="H52" s="651"/>
      <c r="I52" s="651"/>
      <c r="J52" s="651"/>
      <c r="K52" s="651"/>
      <c r="L52" s="651"/>
      <c r="M52" s="651"/>
      <c r="N52" s="623">
        <f t="shared" si="8"/>
        <v>0</v>
      </c>
      <c r="O52" s="623"/>
      <c r="P52" s="623">
        <f t="shared" si="9"/>
        <v>0</v>
      </c>
    </row>
    <row r="53" spans="1:16" ht="30">
      <c r="A53" s="619">
        <v>1.4</v>
      </c>
      <c r="B53" s="648" t="s">
        <v>427</v>
      </c>
      <c r="C53" s="651"/>
      <c r="D53" s="670">
        <v>1</v>
      </c>
      <c r="E53" s="650">
        <f t="shared" si="7"/>
        <v>0</v>
      </c>
      <c r="F53" s="651"/>
      <c r="G53" s="651"/>
      <c r="H53" s="651"/>
      <c r="I53" s="651"/>
      <c r="J53" s="651"/>
      <c r="K53" s="651"/>
      <c r="L53" s="651"/>
      <c r="M53" s="651"/>
      <c r="N53" s="623">
        <f t="shared" si="8"/>
        <v>0</v>
      </c>
      <c r="O53" s="623"/>
      <c r="P53" s="623">
        <f t="shared" si="9"/>
        <v>0</v>
      </c>
    </row>
    <row r="54" spans="1:16">
      <c r="A54" s="619">
        <v>1.5</v>
      </c>
      <c r="B54" s="648" t="s">
        <v>428</v>
      </c>
      <c r="C54" s="651"/>
      <c r="D54" s="670">
        <v>1</v>
      </c>
      <c r="E54" s="650">
        <f t="shared" si="7"/>
        <v>0</v>
      </c>
      <c r="F54" s="651"/>
      <c r="G54" s="651"/>
      <c r="H54" s="651"/>
      <c r="I54" s="651"/>
      <c r="J54" s="651"/>
      <c r="K54" s="651"/>
      <c r="L54" s="651"/>
      <c r="M54" s="651"/>
      <c r="N54" s="623">
        <f t="shared" si="8"/>
        <v>0</v>
      </c>
      <c r="O54" s="623"/>
      <c r="P54" s="623">
        <f t="shared" si="9"/>
        <v>0</v>
      </c>
    </row>
    <row r="55" spans="1:16">
      <c r="A55" s="619">
        <v>1.6</v>
      </c>
      <c r="B55" s="648" t="s">
        <v>429</v>
      </c>
      <c r="C55" s="651"/>
      <c r="D55" s="670">
        <v>1</v>
      </c>
      <c r="E55" s="650">
        <f t="shared" si="7"/>
        <v>0</v>
      </c>
      <c r="F55" s="651"/>
      <c r="G55" s="651"/>
      <c r="H55" s="651"/>
      <c r="I55" s="651"/>
      <c r="J55" s="651"/>
      <c r="K55" s="651"/>
      <c r="L55" s="651"/>
      <c r="M55" s="651"/>
      <c r="N55" s="623">
        <f t="shared" si="8"/>
        <v>0</v>
      </c>
      <c r="O55" s="623"/>
      <c r="P55" s="623">
        <f t="shared" si="9"/>
        <v>0</v>
      </c>
    </row>
    <row r="56" spans="1:16">
      <c r="A56" s="619">
        <v>1.7</v>
      </c>
      <c r="B56" s="648" t="s">
        <v>430</v>
      </c>
      <c r="C56" s="651"/>
      <c r="D56" s="670">
        <v>1</v>
      </c>
      <c r="E56" s="650">
        <f t="shared" si="7"/>
        <v>0</v>
      </c>
      <c r="F56" s="651"/>
      <c r="G56" s="651"/>
      <c r="H56" s="651"/>
      <c r="I56" s="651"/>
      <c r="J56" s="651"/>
      <c r="K56" s="651"/>
      <c r="L56" s="651"/>
      <c r="M56" s="651"/>
      <c r="N56" s="623">
        <f t="shared" si="8"/>
        <v>0</v>
      </c>
      <c r="O56" s="623"/>
      <c r="P56" s="623">
        <f t="shared" si="9"/>
        <v>0</v>
      </c>
    </row>
    <row r="57" spans="1:16" ht="30">
      <c r="A57" s="619">
        <v>1.8</v>
      </c>
      <c r="B57" s="648" t="s">
        <v>431</v>
      </c>
      <c r="C57" s="651"/>
      <c r="D57" s="670">
        <v>1</v>
      </c>
      <c r="E57" s="650">
        <f t="shared" si="7"/>
        <v>0</v>
      </c>
      <c r="F57" s="651"/>
      <c r="G57" s="651"/>
      <c r="H57" s="651"/>
      <c r="I57" s="651"/>
      <c r="J57" s="651"/>
      <c r="K57" s="651"/>
      <c r="L57" s="651"/>
      <c r="M57" s="651"/>
      <c r="N57" s="623">
        <f t="shared" si="8"/>
        <v>0</v>
      </c>
      <c r="O57" s="623"/>
      <c r="P57" s="623">
        <f t="shared" si="9"/>
        <v>0</v>
      </c>
    </row>
    <row r="58" spans="1:16">
      <c r="A58" s="619">
        <v>1.9</v>
      </c>
      <c r="B58" s="648" t="s">
        <v>432</v>
      </c>
      <c r="C58" s="651"/>
      <c r="D58" s="670">
        <v>1</v>
      </c>
      <c r="E58" s="650">
        <f t="shared" si="7"/>
        <v>0</v>
      </c>
      <c r="F58" s="651"/>
      <c r="G58" s="651"/>
      <c r="H58" s="651"/>
      <c r="I58" s="651"/>
      <c r="J58" s="651"/>
      <c r="K58" s="651"/>
      <c r="L58" s="651"/>
      <c r="M58" s="651"/>
      <c r="N58" s="623">
        <f t="shared" si="8"/>
        <v>0</v>
      </c>
      <c r="O58" s="623"/>
      <c r="P58" s="623">
        <f t="shared" si="9"/>
        <v>0</v>
      </c>
    </row>
    <row r="59" spans="1:16" ht="30">
      <c r="A59" s="671">
        <v>1.1000000000000001</v>
      </c>
      <c r="B59" s="648" t="s">
        <v>433</v>
      </c>
      <c r="C59" s="651"/>
      <c r="D59" s="670">
        <v>1</v>
      </c>
      <c r="E59" s="650">
        <f t="shared" si="7"/>
        <v>0</v>
      </c>
      <c r="F59" s="651"/>
      <c r="G59" s="651"/>
      <c r="H59" s="651"/>
      <c r="I59" s="651"/>
      <c r="J59" s="651"/>
      <c r="K59" s="651"/>
      <c r="L59" s="651"/>
      <c r="M59" s="651"/>
      <c r="N59" s="623">
        <f t="shared" si="8"/>
        <v>0</v>
      </c>
      <c r="O59" s="623"/>
      <c r="P59" s="623">
        <f t="shared" si="9"/>
        <v>0</v>
      </c>
    </row>
    <row r="60" spans="1:16">
      <c r="A60" s="619">
        <v>2</v>
      </c>
      <c r="B60" s="672" t="s">
        <v>434</v>
      </c>
      <c r="C60" s="651"/>
      <c r="D60" s="644"/>
      <c r="E60" s="669"/>
      <c r="F60" s="651"/>
      <c r="G60" s="651"/>
      <c r="H60" s="651"/>
      <c r="I60" s="651"/>
      <c r="J60" s="651"/>
      <c r="K60" s="651"/>
      <c r="L60" s="651"/>
      <c r="M60" s="651"/>
      <c r="N60" s="656"/>
      <c r="O60" s="651"/>
      <c r="P60" s="656"/>
    </row>
    <row r="61" spans="1:16">
      <c r="A61" s="619">
        <v>2.1</v>
      </c>
      <c r="B61" s="648" t="s">
        <v>435</v>
      </c>
      <c r="C61" s="651"/>
      <c r="D61" s="670">
        <v>0.5</v>
      </c>
      <c r="E61" s="650">
        <f>SUM(F61:M61)</f>
        <v>0</v>
      </c>
      <c r="F61" s="651"/>
      <c r="G61" s="651"/>
      <c r="H61" s="651"/>
      <c r="I61" s="651"/>
      <c r="J61" s="651"/>
      <c r="K61" s="673">
        <f>C61*D61</f>
        <v>0</v>
      </c>
      <c r="L61" s="651"/>
      <c r="M61" s="651"/>
      <c r="N61" s="623">
        <f>SUMPRODUCT($F$48:$M$48,F61:M61)</f>
        <v>0</v>
      </c>
      <c r="O61" s="623"/>
      <c r="P61" s="623">
        <f>N61-O61</f>
        <v>0</v>
      </c>
    </row>
    <row r="62" spans="1:16" ht="45">
      <c r="A62" s="619">
        <v>2.2000000000000002</v>
      </c>
      <c r="B62" s="648" t="s">
        <v>436</v>
      </c>
      <c r="C62" s="651">
        <v>14188775.145400001</v>
      </c>
      <c r="D62" s="670">
        <v>0.5</v>
      </c>
      <c r="E62" s="650">
        <f>SUM(F62:M62)</f>
        <v>7094387.5727000004</v>
      </c>
      <c r="F62" s="651"/>
      <c r="G62" s="651"/>
      <c r="H62" s="651"/>
      <c r="I62" s="651"/>
      <c r="J62" s="651"/>
      <c r="K62" s="673">
        <f>C62*D62</f>
        <v>7094387.5727000004</v>
      </c>
      <c r="L62" s="651"/>
      <c r="M62" s="651"/>
      <c r="N62" s="623">
        <f>SUMPRODUCT($F$48:$M$48,F62:M62)</f>
        <v>7094387.5727000004</v>
      </c>
      <c r="O62" s="623"/>
      <c r="P62" s="623">
        <f>N62-O62</f>
        <v>7094387.5727000004</v>
      </c>
    </row>
    <row r="63" spans="1:16" ht="30">
      <c r="A63" s="619">
        <v>2.2999999999999998</v>
      </c>
      <c r="B63" s="648" t="s">
        <v>437</v>
      </c>
      <c r="C63" s="651">
        <v>1397412</v>
      </c>
      <c r="D63" s="670">
        <v>0.5</v>
      </c>
      <c r="E63" s="650">
        <f>SUM(F63:M63)</f>
        <v>698706</v>
      </c>
      <c r="F63" s="651"/>
      <c r="G63" s="651"/>
      <c r="H63" s="651"/>
      <c r="I63" s="651"/>
      <c r="J63" s="651"/>
      <c r="K63" s="656">
        <v>698706</v>
      </c>
      <c r="L63" s="651"/>
      <c r="M63" s="651"/>
      <c r="N63" s="623">
        <f>SUMPRODUCT($F$48:$M$48,F63:M63)</f>
        <v>698706</v>
      </c>
      <c r="O63" s="623"/>
      <c r="P63" s="623">
        <f>N63-O63</f>
        <v>698706</v>
      </c>
    </row>
    <row r="64" spans="1:16" ht="45">
      <c r="A64" s="619">
        <v>2.4</v>
      </c>
      <c r="B64" s="648" t="s">
        <v>438</v>
      </c>
      <c r="C64" s="674"/>
      <c r="D64" s="670">
        <v>0.5</v>
      </c>
      <c r="E64" s="650">
        <f>SUM(F64:M64)</f>
        <v>0</v>
      </c>
      <c r="F64" s="651"/>
      <c r="G64" s="651"/>
      <c r="H64" s="651"/>
      <c r="I64" s="675"/>
      <c r="J64" s="651"/>
      <c r="K64" s="673">
        <f>C64*D64</f>
        <v>0</v>
      </c>
      <c r="L64" s="651"/>
      <c r="M64" s="651"/>
      <c r="N64" s="623">
        <f>SUMPRODUCT($F$48:$M$48,F64:M64)</f>
        <v>0</v>
      </c>
      <c r="O64" s="623"/>
      <c r="P64" s="623">
        <f>N64-O64</f>
        <v>0</v>
      </c>
    </row>
    <row r="65" spans="1:16" ht="30">
      <c r="A65" s="619">
        <v>2.5</v>
      </c>
      <c r="B65" s="648" t="s">
        <v>439</v>
      </c>
      <c r="C65" s="651"/>
      <c r="D65" s="670">
        <v>0.5</v>
      </c>
      <c r="E65" s="650">
        <f>SUM(F65:M65)</f>
        <v>0</v>
      </c>
      <c r="F65" s="651"/>
      <c r="G65" s="651"/>
      <c r="H65" s="651"/>
      <c r="I65" s="651"/>
      <c r="J65" s="651"/>
      <c r="K65" s="656"/>
      <c r="L65" s="651"/>
      <c r="M65" s="651"/>
      <c r="N65" s="623">
        <f>SUMPRODUCT($F$48:$M$48,F65:M65)</f>
        <v>0</v>
      </c>
      <c r="O65" s="623"/>
      <c r="P65" s="623">
        <f>N65-O65</f>
        <v>0</v>
      </c>
    </row>
    <row r="66" spans="1:16">
      <c r="A66" s="619">
        <v>3</v>
      </c>
      <c r="B66" s="672" t="s">
        <v>440</v>
      </c>
      <c r="C66" s="651"/>
      <c r="D66" s="644"/>
      <c r="E66" s="676"/>
      <c r="F66" s="651"/>
      <c r="G66" s="651"/>
      <c r="H66" s="651"/>
      <c r="I66" s="651"/>
      <c r="J66" s="651"/>
      <c r="K66" s="656"/>
      <c r="L66" s="651"/>
      <c r="M66" s="651"/>
      <c r="N66" s="656"/>
      <c r="O66" s="651"/>
      <c r="P66" s="656"/>
    </row>
    <row r="67" spans="1:16" ht="30">
      <c r="A67" s="619">
        <v>3.1</v>
      </c>
      <c r="B67" s="648" t="s">
        <v>441</v>
      </c>
      <c r="C67" s="651"/>
      <c r="D67" s="670">
        <v>0.2</v>
      </c>
      <c r="E67" s="650">
        <f>SUM(F67:M67)</f>
        <v>0</v>
      </c>
      <c r="F67" s="651"/>
      <c r="G67" s="651"/>
      <c r="H67" s="651"/>
      <c r="I67" s="651"/>
      <c r="J67" s="651"/>
      <c r="K67" s="656"/>
      <c r="L67" s="651"/>
      <c r="M67" s="651"/>
      <c r="N67" s="623">
        <f>SUMPRODUCT($F$48:$M$48,F67:M67)</f>
        <v>0</v>
      </c>
      <c r="O67" s="623"/>
      <c r="P67" s="623">
        <f>N67-O67</f>
        <v>0</v>
      </c>
    </row>
    <row r="68" spans="1:16" ht="90">
      <c r="A68" s="619">
        <v>3.2</v>
      </c>
      <c r="B68" s="648" t="s">
        <v>442</v>
      </c>
      <c r="C68" s="677">
        <v>16267104.09</v>
      </c>
      <c r="D68" s="670">
        <v>0.2</v>
      </c>
      <c r="E68" s="650">
        <f>SUM(F68:M68)</f>
        <v>3253420.818</v>
      </c>
      <c r="F68" s="651"/>
      <c r="G68" s="651"/>
      <c r="H68" s="651"/>
      <c r="I68" s="651"/>
      <c r="J68" s="651"/>
      <c r="K68" s="673">
        <f>C68*D68</f>
        <v>3253420.818</v>
      </c>
      <c r="L68" s="651"/>
      <c r="M68" s="651"/>
      <c r="N68" s="623">
        <f>SUMPRODUCT($F$48:$M$48,F68:M68)</f>
        <v>3253420.818</v>
      </c>
      <c r="O68" s="623"/>
      <c r="P68" s="623">
        <f>N68-O68</f>
        <v>3253420.818</v>
      </c>
    </row>
    <row r="69" spans="1:16" ht="30">
      <c r="A69" s="619">
        <v>3.3</v>
      </c>
      <c r="B69" s="648" t="s">
        <v>443</v>
      </c>
      <c r="C69" s="651"/>
      <c r="D69" s="670">
        <v>0.2</v>
      </c>
      <c r="E69" s="650">
        <f>SUM(F69:M69)</f>
        <v>0</v>
      </c>
      <c r="F69" s="651"/>
      <c r="G69" s="651"/>
      <c r="H69" s="651"/>
      <c r="I69" s="651"/>
      <c r="J69" s="651"/>
      <c r="K69" s="651"/>
      <c r="L69" s="651"/>
      <c r="M69" s="651"/>
      <c r="N69" s="623">
        <f>SUMPRODUCT($F$48:$M$48,F69:M69)</f>
        <v>0</v>
      </c>
      <c r="O69" s="623"/>
      <c r="P69" s="623">
        <f>N69-O69</f>
        <v>0</v>
      </c>
    </row>
    <row r="70" spans="1:16">
      <c r="A70" s="619">
        <v>4</v>
      </c>
      <c r="B70" s="672" t="s">
        <v>444</v>
      </c>
      <c r="C70" s="651"/>
      <c r="D70" s="644"/>
      <c r="E70" s="669"/>
      <c r="F70" s="644"/>
      <c r="G70" s="644"/>
      <c r="H70" s="644"/>
      <c r="I70" s="644"/>
      <c r="J70" s="644"/>
      <c r="K70" s="644"/>
      <c r="L70" s="644"/>
      <c r="M70" s="644"/>
      <c r="N70" s="678"/>
      <c r="O70" s="644"/>
      <c r="P70" s="678"/>
    </row>
    <row r="71" spans="1:16" ht="135">
      <c r="A71" s="619">
        <v>4.0999999999999996</v>
      </c>
      <c r="B71" s="648" t="s">
        <v>445</v>
      </c>
      <c r="C71" s="651"/>
      <c r="D71" s="670">
        <v>0</v>
      </c>
      <c r="E71" s="650">
        <f>SUM(F71:M71)</f>
        <v>0</v>
      </c>
      <c r="F71" s="644"/>
      <c r="G71" s="644"/>
      <c r="H71" s="644"/>
      <c r="I71" s="644"/>
      <c r="J71" s="644"/>
      <c r="K71" s="644"/>
      <c r="L71" s="644"/>
      <c r="M71" s="644"/>
      <c r="N71" s="623">
        <f>SUMPRODUCT($F$48:$M$48,F71:M71)</f>
        <v>0</v>
      </c>
      <c r="O71" s="623"/>
      <c r="P71" s="623">
        <f>N71-O71</f>
        <v>0</v>
      </c>
    </row>
    <row r="72" spans="1:16" ht="30">
      <c r="A72" s="619">
        <v>4.2</v>
      </c>
      <c r="B72" s="648" t="s">
        <v>446</v>
      </c>
      <c r="C72" s="644">
        <v>2265739.69</v>
      </c>
      <c r="D72" s="670">
        <v>0</v>
      </c>
      <c r="E72" s="650">
        <f>SUM(F72:M72)</f>
        <v>0</v>
      </c>
      <c r="F72" s="644"/>
      <c r="G72" s="644"/>
      <c r="H72" s="644"/>
      <c r="I72" s="644"/>
      <c r="J72" s="644"/>
      <c r="K72" s="644"/>
      <c r="L72" s="644"/>
      <c r="M72" s="644"/>
      <c r="N72" s="623">
        <f>SUMPRODUCT($F$48:$M$48,F72:M72)</f>
        <v>0</v>
      </c>
      <c r="O72" s="623"/>
      <c r="P72" s="623">
        <f>N72-O72</f>
        <v>0</v>
      </c>
    </row>
    <row r="73" spans="1:16">
      <c r="A73" s="663"/>
      <c r="B73" s="570" t="s">
        <v>69</v>
      </c>
      <c r="C73" s="571">
        <f>SUM(C50:C59)+SUM(C61:C65)+SUM(C67:C69)+SUM(C71:C72)</f>
        <v>45582204.481099993</v>
      </c>
      <c r="D73" s="571"/>
      <c r="E73" s="571">
        <f t="shared" ref="E73:N73" si="10">SUM(E50:E59)+SUM(E61:E65)+SUM(E67:E69)+SUM(E71:E72)</f>
        <v>22509687.946400002</v>
      </c>
      <c r="F73" s="571">
        <f t="shared" si="10"/>
        <v>0</v>
      </c>
      <c r="G73" s="571">
        <f t="shared" si="10"/>
        <v>0</v>
      </c>
      <c r="H73" s="571">
        <f t="shared" si="10"/>
        <v>0</v>
      </c>
      <c r="I73" s="571">
        <f t="shared" si="10"/>
        <v>0</v>
      </c>
      <c r="J73" s="571">
        <f t="shared" si="10"/>
        <v>0</v>
      </c>
      <c r="K73" s="571">
        <f t="shared" si="10"/>
        <v>22509687.946400002</v>
      </c>
      <c r="L73" s="571">
        <f t="shared" si="10"/>
        <v>0</v>
      </c>
      <c r="M73" s="571">
        <f t="shared" si="10"/>
        <v>0</v>
      </c>
      <c r="N73" s="571">
        <f t="shared" si="10"/>
        <v>22509687.946400002</v>
      </c>
      <c r="O73" s="571"/>
      <c r="P73" s="571">
        <f>SUM(P50:P59)+SUM(P61:P65)+SUM(P67:P69)+SUM(P71:P72)</f>
        <v>22509687.946400002</v>
      </c>
    </row>
    <row r="74" spans="1:16">
      <c r="A74" s="615"/>
      <c r="B74" s="664"/>
      <c r="C74" s="607"/>
      <c r="D74" s="607"/>
      <c r="E74" s="608"/>
      <c r="F74" s="607"/>
      <c r="G74" s="607"/>
      <c r="H74" s="607"/>
      <c r="I74" s="607"/>
      <c r="J74" s="607"/>
      <c r="K74" s="607"/>
      <c r="L74" s="607"/>
      <c r="M74" s="607"/>
      <c r="N74" s="607"/>
      <c r="O74" s="607"/>
      <c r="P74" s="607"/>
    </row>
    <row r="75" spans="1:16">
      <c r="A75" s="615"/>
      <c r="B75" s="607"/>
      <c r="C75" s="607"/>
      <c r="D75" s="607"/>
      <c r="E75" s="608"/>
      <c r="F75" s="607"/>
      <c r="G75" s="607"/>
      <c r="H75" s="607"/>
      <c r="I75" s="607"/>
      <c r="J75" s="607"/>
      <c r="K75" s="607"/>
      <c r="L75" s="607"/>
      <c r="M75" s="607"/>
      <c r="N75" s="607"/>
      <c r="O75" s="607"/>
      <c r="P75" s="607"/>
    </row>
    <row r="76" spans="1:16">
      <c r="A76" s="643" t="s">
        <v>447</v>
      </c>
      <c r="B76" s="679"/>
      <c r="C76" s="607"/>
      <c r="D76" s="607"/>
      <c r="E76" s="608"/>
      <c r="F76" s="607"/>
      <c r="G76" s="607"/>
      <c r="H76" s="607"/>
      <c r="I76" s="607"/>
      <c r="J76" s="607"/>
      <c r="K76" s="607"/>
      <c r="L76" s="607"/>
      <c r="M76" s="607"/>
      <c r="N76" s="607"/>
      <c r="O76" s="607"/>
      <c r="P76" s="607"/>
    </row>
    <row r="77" spans="1:16" ht="60">
      <c r="A77" s="616"/>
      <c r="B77" s="644"/>
      <c r="C77" s="680" t="s">
        <v>448</v>
      </c>
      <c r="D77" s="618" t="s">
        <v>78</v>
      </c>
      <c r="E77" s="645" t="s">
        <v>409</v>
      </c>
      <c r="F77" s="646">
        <v>0</v>
      </c>
      <c r="G77" s="646">
        <v>0.2</v>
      </c>
      <c r="H77" s="646">
        <v>0.35</v>
      </c>
      <c r="I77" s="646">
        <v>0.5</v>
      </c>
      <c r="J77" s="646">
        <v>0.75</v>
      </c>
      <c r="K77" s="646">
        <v>1</v>
      </c>
      <c r="L77" s="646">
        <v>1.5</v>
      </c>
      <c r="M77" s="646">
        <v>2.5</v>
      </c>
      <c r="N77" s="618" t="s">
        <v>79</v>
      </c>
      <c r="O77" s="607"/>
      <c r="P77" s="607"/>
    </row>
    <row r="78" spans="1:16">
      <c r="A78" s="681">
        <v>1</v>
      </c>
      <c r="B78" s="682" t="s">
        <v>80</v>
      </c>
      <c r="C78" s="623">
        <f>SUM(C79:C84)</f>
        <v>15466018.710000001</v>
      </c>
      <c r="D78" s="644"/>
      <c r="E78" s="569">
        <f t="shared" ref="E78:N78" si="11">SUM(E79:E84)</f>
        <v>309320.37420000002</v>
      </c>
      <c r="F78" s="683">
        <f t="shared" si="11"/>
        <v>0</v>
      </c>
      <c r="G78" s="683">
        <f t="shared" si="11"/>
        <v>0</v>
      </c>
      <c r="H78" s="683">
        <f t="shared" si="11"/>
        <v>0</v>
      </c>
      <c r="I78" s="683">
        <f t="shared" si="11"/>
        <v>0</v>
      </c>
      <c r="J78" s="683">
        <f t="shared" si="11"/>
        <v>0</v>
      </c>
      <c r="K78" s="683">
        <f t="shared" si="11"/>
        <v>309320.37420000002</v>
      </c>
      <c r="L78" s="683">
        <f t="shared" si="11"/>
        <v>0</v>
      </c>
      <c r="M78" s="683">
        <f t="shared" si="11"/>
        <v>0</v>
      </c>
      <c r="N78" s="623">
        <f t="shared" si="11"/>
        <v>309320.37420000002</v>
      </c>
      <c r="O78" s="607"/>
      <c r="P78" s="607"/>
    </row>
    <row r="79" spans="1:16">
      <c r="A79" s="619">
        <v>1.1000000000000001</v>
      </c>
      <c r="B79" s="648" t="s">
        <v>81</v>
      </c>
      <c r="C79" s="651">
        <v>15466018.710000001</v>
      </c>
      <c r="D79" s="670">
        <v>0.02</v>
      </c>
      <c r="E79" s="569">
        <f>C79*D79</f>
        <v>309320.37420000002</v>
      </c>
      <c r="F79" s="644"/>
      <c r="G79" s="644"/>
      <c r="H79" s="644"/>
      <c r="I79" s="644"/>
      <c r="J79" s="644"/>
      <c r="K79" s="644">
        <v>309320.37420000002</v>
      </c>
      <c r="L79" s="644"/>
      <c r="M79" s="644"/>
      <c r="N79" s="623">
        <f t="shared" ref="N79:N84" si="12">SUMPRODUCT($F$48:$M$48,F79:M79)</f>
        <v>309320.37420000002</v>
      </c>
      <c r="O79" s="607"/>
      <c r="P79" s="607"/>
    </row>
    <row r="80" spans="1:16">
      <c r="A80" s="619">
        <v>1.2</v>
      </c>
      <c r="B80" s="648" t="s">
        <v>82</v>
      </c>
      <c r="C80" s="651"/>
      <c r="D80" s="670">
        <v>0.05</v>
      </c>
      <c r="E80" s="569">
        <f>C80*D80</f>
        <v>0</v>
      </c>
      <c r="F80" s="644"/>
      <c r="G80" s="644"/>
      <c r="H80" s="644"/>
      <c r="I80" s="644"/>
      <c r="J80" s="644"/>
      <c r="K80" s="644"/>
      <c r="L80" s="644"/>
      <c r="M80" s="644"/>
      <c r="N80" s="623">
        <f t="shared" si="12"/>
        <v>0</v>
      </c>
      <c r="O80" s="607"/>
      <c r="P80" s="607"/>
    </row>
    <row r="81" spans="1:16">
      <c r="A81" s="619">
        <v>1.3</v>
      </c>
      <c r="B81" s="648" t="s">
        <v>83</v>
      </c>
      <c r="C81" s="651"/>
      <c r="D81" s="670">
        <v>0.08</v>
      </c>
      <c r="E81" s="569">
        <f>C81*D81</f>
        <v>0</v>
      </c>
      <c r="F81" s="644"/>
      <c r="G81" s="644"/>
      <c r="H81" s="644"/>
      <c r="I81" s="644"/>
      <c r="J81" s="644"/>
      <c r="K81" s="644"/>
      <c r="L81" s="644"/>
      <c r="M81" s="644"/>
      <c r="N81" s="623">
        <f t="shared" si="12"/>
        <v>0</v>
      </c>
      <c r="O81" s="607"/>
      <c r="P81" s="607"/>
    </row>
    <row r="82" spans="1:16">
      <c r="A82" s="619">
        <v>1.4</v>
      </c>
      <c r="B82" s="648" t="s">
        <v>84</v>
      </c>
      <c r="C82" s="651"/>
      <c r="D82" s="670">
        <v>0.11</v>
      </c>
      <c r="E82" s="569">
        <f>C82*D82</f>
        <v>0</v>
      </c>
      <c r="F82" s="644"/>
      <c r="G82" s="644"/>
      <c r="H82" s="644"/>
      <c r="I82" s="644"/>
      <c r="J82" s="644"/>
      <c r="K82" s="644"/>
      <c r="L82" s="644"/>
      <c r="M82" s="644"/>
      <c r="N82" s="623">
        <f t="shared" si="12"/>
        <v>0</v>
      </c>
      <c r="O82" s="607"/>
      <c r="P82" s="607"/>
    </row>
    <row r="83" spans="1:16">
      <c r="A83" s="619">
        <v>1.5</v>
      </c>
      <c r="B83" s="648" t="s">
        <v>85</v>
      </c>
      <c r="C83" s="651"/>
      <c r="D83" s="670">
        <v>0.14000000000000001</v>
      </c>
      <c r="E83" s="569">
        <f>C83*D83</f>
        <v>0</v>
      </c>
      <c r="F83" s="644"/>
      <c r="G83" s="644"/>
      <c r="H83" s="644"/>
      <c r="I83" s="644"/>
      <c r="J83" s="644"/>
      <c r="K83" s="644"/>
      <c r="L83" s="644"/>
      <c r="M83" s="644"/>
      <c r="N83" s="623">
        <f t="shared" si="12"/>
        <v>0</v>
      </c>
      <c r="O83" s="607"/>
      <c r="P83" s="607"/>
    </row>
    <row r="84" spans="1:16">
      <c r="A84" s="619">
        <v>1.6</v>
      </c>
      <c r="B84" s="655" t="s">
        <v>86</v>
      </c>
      <c r="C84" s="651"/>
      <c r="D84" s="684"/>
      <c r="E84" s="685"/>
      <c r="F84" s="644"/>
      <c r="G84" s="644"/>
      <c r="H84" s="644"/>
      <c r="I84" s="644"/>
      <c r="J84" s="644"/>
      <c r="K84" s="644"/>
      <c r="L84" s="644"/>
      <c r="M84" s="644"/>
      <c r="N84" s="623">
        <f t="shared" si="12"/>
        <v>0</v>
      </c>
      <c r="O84" s="607"/>
      <c r="P84" s="607"/>
    </row>
    <row r="85" spans="1:16">
      <c r="A85" s="681">
        <v>2</v>
      </c>
      <c r="B85" s="686" t="s">
        <v>87</v>
      </c>
      <c r="C85" s="623">
        <f>SUM(C86:C91)</f>
        <v>0</v>
      </c>
      <c r="D85" s="644"/>
      <c r="E85" s="569">
        <f t="shared" ref="E85:N85" si="13">SUM(E86:E91)</f>
        <v>0</v>
      </c>
      <c r="F85" s="683">
        <f t="shared" si="13"/>
        <v>0</v>
      </c>
      <c r="G85" s="683">
        <f t="shared" si="13"/>
        <v>0</v>
      </c>
      <c r="H85" s="683">
        <f t="shared" si="13"/>
        <v>0</v>
      </c>
      <c r="I85" s="683">
        <f t="shared" si="13"/>
        <v>0</v>
      </c>
      <c r="J85" s="683">
        <f t="shared" si="13"/>
        <v>0</v>
      </c>
      <c r="K85" s="683">
        <f t="shared" si="13"/>
        <v>0</v>
      </c>
      <c r="L85" s="683">
        <f t="shared" si="13"/>
        <v>0</v>
      </c>
      <c r="M85" s="683">
        <f t="shared" si="13"/>
        <v>0</v>
      </c>
      <c r="N85" s="623">
        <f t="shared" si="13"/>
        <v>0</v>
      </c>
      <c r="O85" s="607"/>
      <c r="P85" s="607"/>
    </row>
    <row r="86" spans="1:16">
      <c r="A86" s="619">
        <v>2.1</v>
      </c>
      <c r="B86" s="655" t="s">
        <v>81</v>
      </c>
      <c r="C86" s="651"/>
      <c r="D86" s="670">
        <v>5.0000000000000001E-3</v>
      </c>
      <c r="E86" s="569">
        <f>C86*D86</f>
        <v>0</v>
      </c>
      <c r="F86" s="644"/>
      <c r="G86" s="644"/>
      <c r="H86" s="644"/>
      <c r="I86" s="644"/>
      <c r="J86" s="644"/>
      <c r="K86" s="644"/>
      <c r="L86" s="644"/>
      <c r="M86" s="644"/>
      <c r="N86" s="623">
        <f t="shared" ref="N86:N91" si="14">SUMPRODUCT($F$48:$M$48,F86:M86)</f>
        <v>0</v>
      </c>
      <c r="O86" s="607"/>
      <c r="P86" s="607"/>
    </row>
    <row r="87" spans="1:16">
      <c r="A87" s="619">
        <v>2.2000000000000002</v>
      </c>
      <c r="B87" s="655" t="s">
        <v>82</v>
      </c>
      <c r="C87" s="651"/>
      <c r="D87" s="670">
        <v>0.01</v>
      </c>
      <c r="E87" s="569">
        <f>C87*D87</f>
        <v>0</v>
      </c>
      <c r="F87" s="644"/>
      <c r="G87" s="644"/>
      <c r="H87" s="644"/>
      <c r="I87" s="644"/>
      <c r="J87" s="644"/>
      <c r="K87" s="644"/>
      <c r="L87" s="644"/>
      <c r="M87" s="644"/>
      <c r="N87" s="623">
        <f t="shared" si="14"/>
        <v>0</v>
      </c>
      <c r="O87" s="607"/>
      <c r="P87" s="607"/>
    </row>
    <row r="88" spans="1:16">
      <c r="A88" s="619">
        <v>2.2999999999999998</v>
      </c>
      <c r="B88" s="655" t="s">
        <v>83</v>
      </c>
      <c r="C88" s="651"/>
      <c r="D88" s="670">
        <v>0.02</v>
      </c>
      <c r="E88" s="569">
        <f>C88*D88</f>
        <v>0</v>
      </c>
      <c r="F88" s="644"/>
      <c r="G88" s="644"/>
      <c r="H88" s="644"/>
      <c r="I88" s="644"/>
      <c r="J88" s="644"/>
      <c r="K88" s="644"/>
      <c r="L88" s="644"/>
      <c r="M88" s="644"/>
      <c r="N88" s="623">
        <f t="shared" si="14"/>
        <v>0</v>
      </c>
      <c r="O88" s="607"/>
      <c r="P88" s="607"/>
    </row>
    <row r="89" spans="1:16">
      <c r="A89" s="619">
        <v>2.4</v>
      </c>
      <c r="B89" s="655" t="s">
        <v>84</v>
      </c>
      <c r="C89" s="651"/>
      <c r="D89" s="670">
        <v>0.03</v>
      </c>
      <c r="E89" s="569">
        <f>C89*D89</f>
        <v>0</v>
      </c>
      <c r="F89" s="644"/>
      <c r="G89" s="644"/>
      <c r="H89" s="644"/>
      <c r="I89" s="644"/>
      <c r="J89" s="644"/>
      <c r="K89" s="644"/>
      <c r="L89" s="644"/>
      <c r="M89" s="644"/>
      <c r="N89" s="623">
        <f t="shared" si="14"/>
        <v>0</v>
      </c>
      <c r="O89" s="607"/>
      <c r="P89" s="607"/>
    </row>
    <row r="90" spans="1:16">
      <c r="A90" s="619">
        <v>2.5</v>
      </c>
      <c r="B90" s="655" t="s">
        <v>85</v>
      </c>
      <c r="C90" s="651"/>
      <c r="D90" s="670">
        <v>0.04</v>
      </c>
      <c r="E90" s="569">
        <f>C90*D90</f>
        <v>0</v>
      </c>
      <c r="F90" s="644"/>
      <c r="G90" s="644"/>
      <c r="H90" s="644"/>
      <c r="I90" s="644"/>
      <c r="J90" s="644"/>
      <c r="K90" s="644"/>
      <c r="L90" s="644"/>
      <c r="M90" s="644"/>
      <c r="N90" s="623">
        <f t="shared" si="14"/>
        <v>0</v>
      </c>
      <c r="O90" s="607"/>
      <c r="P90" s="607"/>
    </row>
    <row r="91" spans="1:16">
      <c r="A91" s="619">
        <v>2.6</v>
      </c>
      <c r="B91" s="655" t="s">
        <v>86</v>
      </c>
      <c r="C91" s="651"/>
      <c r="D91" s="684"/>
      <c r="E91" s="685"/>
      <c r="F91" s="644"/>
      <c r="G91" s="644"/>
      <c r="H91" s="644"/>
      <c r="I91" s="644"/>
      <c r="J91" s="644"/>
      <c r="K91" s="644"/>
      <c r="L91" s="644"/>
      <c r="M91" s="644"/>
      <c r="N91" s="623">
        <f t="shared" si="14"/>
        <v>0</v>
      </c>
      <c r="O91" s="607"/>
      <c r="P91" s="607"/>
    </row>
    <row r="92" spans="1:16">
      <c r="A92" s="663"/>
      <c r="B92" s="570" t="s">
        <v>69</v>
      </c>
      <c r="C92" s="571">
        <f>C85+C78</f>
        <v>15466018.710000001</v>
      </c>
      <c r="D92" s="572"/>
      <c r="E92" s="573">
        <f>E85+E78</f>
        <v>309320.37420000002</v>
      </c>
      <c r="F92" s="644"/>
      <c r="G92" s="644"/>
      <c r="H92" s="644"/>
      <c r="I92" s="644"/>
      <c r="J92" s="644"/>
      <c r="K92" s="644"/>
      <c r="L92" s="644"/>
      <c r="M92" s="644"/>
      <c r="N92" s="687">
        <f>N85+N78</f>
        <v>309320.37420000002</v>
      </c>
      <c r="O92" s="607"/>
      <c r="P92" s="607"/>
    </row>
    <row r="95" spans="1:16">
      <c r="A95" s="410"/>
      <c r="B95" s="410"/>
      <c r="C95" s="410"/>
      <c r="D95" s="410"/>
      <c r="E95" s="410"/>
      <c r="F95" s="410"/>
      <c r="G95" s="410"/>
      <c r="H95" s="410"/>
      <c r="I95" s="410"/>
    </row>
    <row r="96" spans="1:16">
      <c r="A96" s="690"/>
      <c r="B96" s="691"/>
      <c r="C96" s="692"/>
      <c r="D96" s="693"/>
      <c r="E96" s="694"/>
      <c r="F96" s="693"/>
      <c r="G96" s="694"/>
      <c r="H96" s="410"/>
      <c r="I96" s="410"/>
    </row>
    <row r="97" spans="1:9">
      <c r="A97" s="695"/>
      <c r="B97" s="696"/>
      <c r="C97" s="697"/>
      <c r="D97" s="697"/>
      <c r="E97" s="697"/>
      <c r="F97" s="698"/>
      <c r="G97" s="699"/>
      <c r="H97" s="410"/>
      <c r="I97" s="410"/>
    </row>
    <row r="98" spans="1:9">
      <c r="A98" s="695"/>
      <c r="B98" s="696"/>
      <c r="C98" s="697"/>
      <c r="D98" s="697"/>
      <c r="E98" s="697"/>
      <c r="F98" s="698"/>
      <c r="G98" s="699"/>
      <c r="H98" s="410"/>
      <c r="I98" s="410"/>
    </row>
    <row r="99" spans="1:9">
      <c r="A99" s="695"/>
      <c r="B99" s="696"/>
      <c r="C99" s="697"/>
      <c r="D99" s="697"/>
      <c r="E99" s="697"/>
      <c r="F99" s="698"/>
      <c r="G99" s="699"/>
      <c r="H99" s="410"/>
      <c r="I99" s="410"/>
    </row>
    <row r="100" spans="1:9">
      <c r="A100" s="695"/>
      <c r="B100" s="696"/>
      <c r="C100" s="697"/>
      <c r="D100" s="697"/>
      <c r="E100" s="697"/>
      <c r="F100" s="698"/>
      <c r="G100" s="699"/>
      <c r="H100" s="410"/>
      <c r="I100" s="410"/>
    </row>
    <row r="101" spans="1:9">
      <c r="A101" s="695"/>
      <c r="B101" s="696"/>
      <c r="C101" s="410"/>
      <c r="D101" s="697"/>
      <c r="E101" s="410"/>
      <c r="F101" s="698"/>
      <c r="G101" s="699"/>
      <c r="H101" s="410"/>
      <c r="I101" s="410"/>
    </row>
    <row r="102" spans="1:9">
      <c r="A102" s="695"/>
      <c r="B102" s="696"/>
      <c r="C102" s="697"/>
      <c r="D102" s="697"/>
      <c r="E102" s="697"/>
      <c r="F102" s="698"/>
      <c r="G102" s="699"/>
      <c r="H102" s="410"/>
      <c r="I102" s="410"/>
    </row>
    <row r="103" spans="1:9">
      <c r="A103" s="695"/>
      <c r="B103" s="700"/>
      <c r="C103" s="697"/>
      <c r="D103" s="697"/>
      <c r="E103" s="697"/>
      <c r="F103" s="698"/>
      <c r="G103" s="699"/>
      <c r="H103" s="410"/>
      <c r="I103" s="410"/>
    </row>
    <row r="104" spans="1:9">
      <c r="A104" s="695"/>
      <c r="B104" s="700"/>
      <c r="C104" s="701"/>
      <c r="D104" s="697"/>
      <c r="E104" s="701"/>
      <c r="F104" s="698"/>
      <c r="G104" s="699"/>
      <c r="H104" s="410"/>
      <c r="I104" s="410"/>
    </row>
    <row r="105" spans="1:9">
      <c r="A105" s="702"/>
      <c r="B105" s="703"/>
      <c r="C105" s="704"/>
      <c r="D105" s="704"/>
      <c r="E105" s="704"/>
      <c r="F105" s="705"/>
      <c r="G105" s="706"/>
      <c r="H105" s="410"/>
      <c r="I105" s="410"/>
    </row>
    <row r="106" spans="1:9">
      <c r="A106" s="688"/>
      <c r="B106" s="410"/>
      <c r="C106" s="689"/>
      <c r="D106" s="410"/>
      <c r="E106" s="409"/>
      <c r="F106" s="410"/>
      <c r="G106" s="410"/>
      <c r="H106" s="410"/>
      <c r="I106" s="410"/>
    </row>
    <row r="107" spans="1:9">
      <c r="A107" s="688"/>
      <c r="B107" s="410"/>
      <c r="C107" s="689"/>
      <c r="D107" s="410"/>
      <c r="E107" s="409"/>
      <c r="F107" s="410"/>
      <c r="G107" s="410"/>
      <c r="H107" s="410"/>
      <c r="I107" s="410"/>
    </row>
    <row r="108" spans="1:9">
      <c r="A108" s="688"/>
      <c r="B108" s="410"/>
      <c r="C108" s="689"/>
      <c r="D108" s="410"/>
      <c r="E108" s="409"/>
      <c r="F108" s="410"/>
      <c r="G108" s="410"/>
      <c r="H108" s="410"/>
      <c r="I108" s="41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J43"/>
  <sheetViews>
    <sheetView workbookViewId="0">
      <pane xSplit="1" ySplit="5" topLeftCell="B6" activePane="bottomRight" state="frozen"/>
      <selection pane="topRight"/>
      <selection pane="bottomLeft"/>
      <selection pane="bottomRight" activeCell="F8" sqref="F8"/>
    </sheetView>
  </sheetViews>
  <sheetFormatPr defaultColWidth="9.140625"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 min="10" max="10" width="10.28515625" bestFit="1" customWidth="1"/>
  </cols>
  <sheetData>
    <row r="1" spans="1:10" ht="15.75">
      <c r="A1" s="18" t="s">
        <v>194</v>
      </c>
      <c r="B1" s="2" t="s">
        <v>942</v>
      </c>
    </row>
    <row r="2" spans="1:10" ht="15.75">
      <c r="A2" s="18" t="s">
        <v>195</v>
      </c>
      <c r="B2" s="17" t="s">
        <v>943</v>
      </c>
    </row>
    <row r="3" spans="1:10" ht="15.75">
      <c r="A3" s="18"/>
    </row>
    <row r="4" spans="1:10" ht="16.5" thickBot="1">
      <c r="A4" s="35" t="s">
        <v>339</v>
      </c>
      <c r="B4" s="80" t="s">
        <v>251</v>
      </c>
      <c r="C4" s="35"/>
      <c r="D4" s="36"/>
      <c r="E4" s="36"/>
      <c r="F4" s="37"/>
      <c r="G4" s="37"/>
      <c r="H4" s="38" t="s">
        <v>96</v>
      </c>
    </row>
    <row r="5" spans="1:10" ht="15.75">
      <c r="A5" s="39"/>
      <c r="B5" s="40"/>
      <c r="C5" s="740" t="s">
        <v>200</v>
      </c>
      <c r="D5" s="741"/>
      <c r="E5" s="742"/>
      <c r="F5" s="740" t="s">
        <v>201</v>
      </c>
      <c r="G5" s="741"/>
      <c r="H5" s="743"/>
    </row>
    <row r="6" spans="1:10" ht="15.75">
      <c r="A6" s="41" t="s">
        <v>27</v>
      </c>
      <c r="B6" s="42" t="s">
        <v>156</v>
      </c>
      <c r="C6" s="43" t="s">
        <v>28</v>
      </c>
      <c r="D6" s="43" t="s">
        <v>97</v>
      </c>
      <c r="E6" s="43" t="s">
        <v>69</v>
      </c>
      <c r="F6" s="43" t="s">
        <v>28</v>
      </c>
      <c r="G6" s="43" t="s">
        <v>97</v>
      </c>
      <c r="H6" s="44" t="s">
        <v>69</v>
      </c>
    </row>
    <row r="7" spans="1:10" ht="15.75">
      <c r="A7" s="41">
        <v>1</v>
      </c>
      <c r="B7" s="45" t="s">
        <v>157</v>
      </c>
      <c r="C7" s="257">
        <v>416632.44</v>
      </c>
      <c r="D7" s="257">
        <v>1067055.5390999999</v>
      </c>
      <c r="E7" s="258">
        <f t="shared" ref="E7:E20" si="0">C7+D7</f>
        <v>1483687.9790999999</v>
      </c>
      <c r="F7" s="259">
        <v>207462.05</v>
      </c>
      <c r="G7" s="260">
        <v>396240.44660000002</v>
      </c>
      <c r="H7" s="261">
        <f t="shared" ref="H7:H20" si="1">F7+G7</f>
        <v>603702.49659999995</v>
      </c>
    </row>
    <row r="8" spans="1:10" ht="15.75">
      <c r="A8" s="41">
        <v>2</v>
      </c>
      <c r="B8" s="45" t="s">
        <v>158</v>
      </c>
      <c r="C8" s="257">
        <v>79816.83</v>
      </c>
      <c r="D8" s="257">
        <v>47105228.365199998</v>
      </c>
      <c r="E8" s="258">
        <f t="shared" si="0"/>
        <v>47185045.195199996</v>
      </c>
      <c r="F8" s="259">
        <v>1820495.39</v>
      </c>
      <c r="G8" s="260">
        <v>22444335.493299998</v>
      </c>
      <c r="H8" s="261">
        <f t="shared" si="1"/>
        <v>24264830.883299999</v>
      </c>
    </row>
    <row r="9" spans="1:10" ht="15.75">
      <c r="A9" s="41">
        <v>3</v>
      </c>
      <c r="B9" s="45" t="s">
        <v>159</v>
      </c>
      <c r="C9" s="257">
        <v>30616266.949999999</v>
      </c>
      <c r="D9" s="257">
        <v>37628514.193599999</v>
      </c>
      <c r="E9" s="258">
        <f t="shared" si="0"/>
        <v>68244781.143600002</v>
      </c>
      <c r="F9" s="259">
        <v>8051645.1100000003</v>
      </c>
      <c r="G9" s="260">
        <v>39108174.827600002</v>
      </c>
      <c r="H9" s="261">
        <f t="shared" si="1"/>
        <v>47159819.937600002</v>
      </c>
    </row>
    <row r="10" spans="1:10" ht="15.75">
      <c r="A10" s="41">
        <v>4</v>
      </c>
      <c r="B10" s="45" t="s">
        <v>188</v>
      </c>
      <c r="C10" s="257">
        <v>0</v>
      </c>
      <c r="D10" s="257">
        <v>0</v>
      </c>
      <c r="E10" s="258">
        <f t="shared" si="0"/>
        <v>0</v>
      </c>
      <c r="F10" s="259">
        <v>0</v>
      </c>
      <c r="G10" s="260">
        <v>0</v>
      </c>
      <c r="H10" s="261">
        <f t="shared" si="1"/>
        <v>0</v>
      </c>
    </row>
    <row r="11" spans="1:10" ht="15.75">
      <c r="A11" s="41">
        <v>5</v>
      </c>
      <c r="B11" s="45" t="s">
        <v>160</v>
      </c>
      <c r="C11" s="257">
        <v>18463200</v>
      </c>
      <c r="D11" s="257">
        <v>27417820.209800001</v>
      </c>
      <c r="E11" s="258">
        <f t="shared" si="0"/>
        <v>45881020.209800005</v>
      </c>
      <c r="F11" s="259">
        <v>32822336.5</v>
      </c>
      <c r="G11" s="260">
        <v>26383825.2476</v>
      </c>
      <c r="H11" s="261">
        <f t="shared" si="1"/>
        <v>59206161.747600004</v>
      </c>
    </row>
    <row r="12" spans="1:10" ht="15.75">
      <c r="A12" s="41">
        <v>6.1</v>
      </c>
      <c r="B12" s="46" t="s">
        <v>161</v>
      </c>
      <c r="C12" s="257">
        <v>65952085.68</v>
      </c>
      <c r="D12" s="257">
        <v>84040797.246199995</v>
      </c>
      <c r="E12" s="258">
        <f t="shared" si="0"/>
        <v>149992882.9262</v>
      </c>
      <c r="F12" s="259">
        <v>57595655.710000001</v>
      </c>
      <c r="G12" s="260">
        <v>54254231.478600003</v>
      </c>
      <c r="H12" s="261">
        <f t="shared" si="1"/>
        <v>111849887.1886</v>
      </c>
    </row>
    <row r="13" spans="1:10" ht="15.75">
      <c r="A13" s="41">
        <v>6.2</v>
      </c>
      <c r="B13" s="46" t="s">
        <v>162</v>
      </c>
      <c r="C13" s="257">
        <v>-1675602.6311999999</v>
      </c>
      <c r="D13" s="257">
        <v>-1680815.9449</v>
      </c>
      <c r="E13" s="258">
        <f t="shared" si="0"/>
        <v>-3356418.5761000002</v>
      </c>
      <c r="F13" s="259">
        <v>-1150474.0318</v>
      </c>
      <c r="G13" s="260">
        <v>-1348175.5068999999</v>
      </c>
      <c r="H13" s="261">
        <f t="shared" si="1"/>
        <v>-2498649.5386999999</v>
      </c>
      <c r="J13" s="348"/>
    </row>
    <row r="14" spans="1:10" ht="15.75">
      <c r="A14" s="41">
        <v>6</v>
      </c>
      <c r="B14" s="45" t="s">
        <v>163</v>
      </c>
      <c r="C14" s="258">
        <f>C12+C13</f>
        <v>64276483.048799999</v>
      </c>
      <c r="D14" s="258">
        <f>D12+D13</f>
        <v>82359981.301299989</v>
      </c>
      <c r="E14" s="258">
        <f t="shared" si="0"/>
        <v>146636464.35009998</v>
      </c>
      <c r="F14" s="258">
        <f>F12+F13</f>
        <v>56445181.678199999</v>
      </c>
      <c r="G14" s="258">
        <f>G12+G13</f>
        <v>52906055.971700005</v>
      </c>
      <c r="H14" s="261">
        <f t="shared" si="1"/>
        <v>109351237.6499</v>
      </c>
    </row>
    <row r="15" spans="1:10" ht="15.75">
      <c r="A15" s="41">
        <v>7</v>
      </c>
      <c r="B15" s="45" t="s">
        <v>164</v>
      </c>
      <c r="C15" s="257">
        <v>1098202.1399999999</v>
      </c>
      <c r="D15" s="257">
        <v>1137495.4039</v>
      </c>
      <c r="E15" s="258">
        <f t="shared" si="0"/>
        <v>2235697.5438999999</v>
      </c>
      <c r="F15" s="259">
        <v>1198824.22</v>
      </c>
      <c r="G15" s="260">
        <v>1136492.7598000001</v>
      </c>
      <c r="H15" s="261">
        <f t="shared" si="1"/>
        <v>2335316.9797999999</v>
      </c>
    </row>
    <row r="16" spans="1:10" ht="15.75">
      <c r="A16" s="41">
        <v>8</v>
      </c>
      <c r="B16" s="45" t="s">
        <v>165</v>
      </c>
      <c r="C16" s="257">
        <v>0</v>
      </c>
      <c r="D16" s="257">
        <v>0</v>
      </c>
      <c r="E16" s="258">
        <f t="shared" si="0"/>
        <v>0</v>
      </c>
      <c r="F16" s="259">
        <v>0</v>
      </c>
      <c r="G16" s="260">
        <v>0</v>
      </c>
      <c r="H16" s="261">
        <f t="shared" si="1"/>
        <v>0</v>
      </c>
    </row>
    <row r="17" spans="1:8" ht="15.75">
      <c r="A17" s="41">
        <v>9</v>
      </c>
      <c r="B17" s="45" t="s">
        <v>166</v>
      </c>
      <c r="C17" s="257">
        <v>0</v>
      </c>
      <c r="D17" s="257">
        <v>0</v>
      </c>
      <c r="E17" s="258">
        <f t="shared" si="0"/>
        <v>0</v>
      </c>
      <c r="F17" s="259">
        <v>0</v>
      </c>
      <c r="G17" s="260">
        <v>0</v>
      </c>
      <c r="H17" s="261">
        <f t="shared" si="1"/>
        <v>0</v>
      </c>
    </row>
    <row r="18" spans="1:8" ht="15.75">
      <c r="A18" s="41">
        <v>10</v>
      </c>
      <c r="B18" s="45" t="s">
        <v>167</v>
      </c>
      <c r="C18" s="257">
        <v>2957758.21</v>
      </c>
      <c r="D18" s="257">
        <v>0</v>
      </c>
      <c r="E18" s="258">
        <f t="shared" si="0"/>
        <v>2957758.21</v>
      </c>
      <c r="F18" s="259">
        <v>3074486.09</v>
      </c>
      <c r="G18" s="260">
        <v>0</v>
      </c>
      <c r="H18" s="261">
        <f t="shared" si="1"/>
        <v>3074486.09</v>
      </c>
    </row>
    <row r="19" spans="1:8" ht="15.75">
      <c r="A19" s="41">
        <v>11</v>
      </c>
      <c r="B19" s="45" t="s">
        <v>168</v>
      </c>
      <c r="C19" s="257">
        <v>1515044.09</v>
      </c>
      <c r="D19" s="257">
        <v>0</v>
      </c>
      <c r="E19" s="258">
        <f t="shared" si="0"/>
        <v>1515044.09</v>
      </c>
      <c r="F19" s="259">
        <v>4921114.21</v>
      </c>
      <c r="G19" s="260">
        <v>6365.1504999999997</v>
      </c>
      <c r="H19" s="261">
        <f t="shared" si="1"/>
        <v>4927479.3605000004</v>
      </c>
    </row>
    <row r="20" spans="1:8" ht="15.75">
      <c r="A20" s="41">
        <v>12</v>
      </c>
      <c r="B20" s="47" t="s">
        <v>169</v>
      </c>
      <c r="C20" s="258">
        <f>SUM(C7:C11)+SUM(C14:C19)</f>
        <v>119423403.7088</v>
      </c>
      <c r="D20" s="258">
        <f>SUM(D7:D11)+SUM(D14:D19)</f>
        <v>196716095.01289999</v>
      </c>
      <c r="E20" s="258">
        <f t="shared" si="0"/>
        <v>316139498.72170001</v>
      </c>
      <c r="F20" s="258">
        <f>SUM(F7:F11)+SUM(F14:F19)</f>
        <v>108541545.2482</v>
      </c>
      <c r="G20" s="258">
        <f>SUM(G7:G11)+SUM(G14:G19)</f>
        <v>142381489.8971</v>
      </c>
      <c r="H20" s="261">
        <f t="shared" si="1"/>
        <v>250923035.1453</v>
      </c>
    </row>
    <row r="21" spans="1:8" ht="15.75">
      <c r="A21" s="41"/>
      <c r="B21" s="42" t="s">
        <v>186</v>
      </c>
      <c r="C21" s="262"/>
      <c r="D21" s="262"/>
      <c r="E21" s="262"/>
      <c r="F21" s="263"/>
      <c r="G21" s="264"/>
      <c r="H21" s="265"/>
    </row>
    <row r="22" spans="1:8" ht="15.75">
      <c r="A22" s="41">
        <v>13</v>
      </c>
      <c r="B22" s="45" t="s">
        <v>170</v>
      </c>
      <c r="C22" s="257">
        <v>17051983.370000001</v>
      </c>
      <c r="D22" s="257">
        <v>103719430.73729999</v>
      </c>
      <c r="E22" s="258">
        <f t="shared" ref="E22:E31" si="2">C22+D22</f>
        <v>120771414.1073</v>
      </c>
      <c r="F22" s="259">
        <v>3070255.49</v>
      </c>
      <c r="G22" s="260">
        <v>91242631.375499994</v>
      </c>
      <c r="H22" s="261">
        <f t="shared" ref="H22:H31" si="3">F22+G22</f>
        <v>94312886.865499988</v>
      </c>
    </row>
    <row r="23" spans="1:8" ht="15.75">
      <c r="A23" s="41">
        <v>14</v>
      </c>
      <c r="B23" s="45" t="s">
        <v>171</v>
      </c>
      <c r="C23" s="257">
        <v>4186447.23</v>
      </c>
      <c r="D23" s="257">
        <v>36001798.505400002</v>
      </c>
      <c r="E23" s="258">
        <f t="shared" si="2"/>
        <v>40188245.735399999</v>
      </c>
      <c r="F23" s="259">
        <v>3649185.25</v>
      </c>
      <c r="G23" s="260">
        <v>6144091.3081999999</v>
      </c>
      <c r="H23" s="261">
        <f t="shared" si="3"/>
        <v>9793276.5581999999</v>
      </c>
    </row>
    <row r="24" spans="1:8" ht="15.75">
      <c r="A24" s="41">
        <v>15</v>
      </c>
      <c r="B24" s="45" t="s">
        <v>172</v>
      </c>
      <c r="C24" s="257">
        <v>0</v>
      </c>
      <c r="D24" s="257">
        <v>0</v>
      </c>
      <c r="E24" s="258">
        <f t="shared" si="2"/>
        <v>0</v>
      </c>
      <c r="F24" s="259">
        <v>0</v>
      </c>
      <c r="G24" s="260">
        <v>0</v>
      </c>
      <c r="H24" s="261">
        <f t="shared" si="3"/>
        <v>0</v>
      </c>
    </row>
    <row r="25" spans="1:8" ht="15.75">
      <c r="A25" s="41">
        <v>16</v>
      </c>
      <c r="B25" s="45" t="s">
        <v>173</v>
      </c>
      <c r="C25" s="257">
        <v>1594668.94</v>
      </c>
      <c r="D25" s="257">
        <v>40626864.370800003</v>
      </c>
      <c r="E25" s="258">
        <f t="shared" si="2"/>
        <v>42221533.310800001</v>
      </c>
      <c r="F25" s="259">
        <v>1260942.97</v>
      </c>
      <c r="G25" s="260">
        <v>35671180.538500004</v>
      </c>
      <c r="H25" s="261">
        <f t="shared" si="3"/>
        <v>36932123.508500002</v>
      </c>
    </row>
    <row r="26" spans="1:8" ht="15.75">
      <c r="A26" s="41">
        <v>17</v>
      </c>
      <c r="B26" s="45" t="s">
        <v>174</v>
      </c>
      <c r="C26" s="262">
        <v>0</v>
      </c>
      <c r="D26" s="262">
        <v>0</v>
      </c>
      <c r="E26" s="258">
        <f t="shared" si="2"/>
        <v>0</v>
      </c>
      <c r="F26" s="263">
        <v>0</v>
      </c>
      <c r="G26" s="264">
        <v>0</v>
      </c>
      <c r="H26" s="261">
        <f t="shared" si="3"/>
        <v>0</v>
      </c>
    </row>
    <row r="27" spans="1:8" ht="15.75">
      <c r="A27" s="41">
        <v>18</v>
      </c>
      <c r="B27" s="45" t="s">
        <v>175</v>
      </c>
      <c r="C27" s="257">
        <v>0</v>
      </c>
      <c r="D27" s="257">
        <v>222965.47390000001</v>
      </c>
      <c r="E27" s="258">
        <f t="shared" si="2"/>
        <v>222965.47390000001</v>
      </c>
      <c r="F27" s="259">
        <v>0</v>
      </c>
      <c r="G27" s="260">
        <v>2314566.3500999999</v>
      </c>
      <c r="H27" s="261">
        <f t="shared" si="3"/>
        <v>2314566.3500999999</v>
      </c>
    </row>
    <row r="28" spans="1:8" ht="15.75">
      <c r="A28" s="41">
        <v>19</v>
      </c>
      <c r="B28" s="45" t="s">
        <v>176</v>
      </c>
      <c r="C28" s="257">
        <v>31326.43</v>
      </c>
      <c r="D28" s="257">
        <v>1567439.7834999999</v>
      </c>
      <c r="E28" s="258">
        <f t="shared" si="2"/>
        <v>1598766.2134999998</v>
      </c>
      <c r="F28" s="259">
        <v>2811.53</v>
      </c>
      <c r="G28" s="260">
        <v>686751.8567</v>
      </c>
      <c r="H28" s="261">
        <f t="shared" si="3"/>
        <v>689563.38670000003</v>
      </c>
    </row>
    <row r="29" spans="1:8" ht="15.75">
      <c r="A29" s="41">
        <v>20</v>
      </c>
      <c r="B29" s="45" t="s">
        <v>98</v>
      </c>
      <c r="C29" s="257">
        <v>1834836.02</v>
      </c>
      <c r="D29" s="257">
        <v>696232.21719999996</v>
      </c>
      <c r="E29" s="258">
        <f t="shared" si="2"/>
        <v>2531068.2371999999</v>
      </c>
      <c r="F29" s="259">
        <v>1314076.43</v>
      </c>
      <c r="G29" s="260">
        <v>234984.0257</v>
      </c>
      <c r="H29" s="261">
        <f t="shared" si="3"/>
        <v>1549060.4556999998</v>
      </c>
    </row>
    <row r="30" spans="1:8" ht="15.75">
      <c r="A30" s="41">
        <v>21</v>
      </c>
      <c r="B30" s="45" t="s">
        <v>177</v>
      </c>
      <c r="C30" s="257">
        <v>0</v>
      </c>
      <c r="D30" s="257">
        <v>0</v>
      </c>
      <c r="E30" s="258">
        <f t="shared" si="2"/>
        <v>0</v>
      </c>
      <c r="F30" s="259">
        <v>0</v>
      </c>
      <c r="G30" s="260">
        <v>0</v>
      </c>
      <c r="H30" s="261">
        <f t="shared" si="3"/>
        <v>0</v>
      </c>
    </row>
    <row r="31" spans="1:8" ht="15.75">
      <c r="A31" s="41">
        <v>22</v>
      </c>
      <c r="B31" s="47" t="s">
        <v>178</v>
      </c>
      <c r="C31" s="258">
        <f>SUM(C22:C30)</f>
        <v>24699261.990000002</v>
      </c>
      <c r="D31" s="258">
        <f>SUM(D22:D30)</f>
        <v>182834731.08809999</v>
      </c>
      <c r="E31" s="258">
        <f t="shared" si="2"/>
        <v>207533993.0781</v>
      </c>
      <c r="F31" s="258">
        <f>SUM(F22:F30)</f>
        <v>9297271.6699999999</v>
      </c>
      <c r="G31" s="258">
        <f>SUM(G22:G30)</f>
        <v>136294205.45470002</v>
      </c>
      <c r="H31" s="261">
        <f t="shared" si="3"/>
        <v>145591477.12470001</v>
      </c>
    </row>
    <row r="32" spans="1:8" ht="15.75">
      <c r="A32" s="41"/>
      <c r="B32" s="42" t="s">
        <v>187</v>
      </c>
      <c r="C32" s="262"/>
      <c r="D32" s="262"/>
      <c r="E32" s="257"/>
      <c r="F32" s="263"/>
      <c r="G32" s="264"/>
      <c r="H32" s="265"/>
    </row>
    <row r="33" spans="1:8" ht="15.75">
      <c r="A33" s="41">
        <v>23</v>
      </c>
      <c r="B33" s="45" t="s">
        <v>179</v>
      </c>
      <c r="C33" s="257">
        <v>103000000</v>
      </c>
      <c r="D33" s="262">
        <v>0</v>
      </c>
      <c r="E33" s="258">
        <f t="shared" ref="E33:E39" si="4">C33+D33</f>
        <v>103000000</v>
      </c>
      <c r="F33" s="259">
        <v>103000000</v>
      </c>
      <c r="G33" s="264">
        <v>0</v>
      </c>
      <c r="H33" s="261">
        <f t="shared" ref="H33:H39" si="5">F33+G33</f>
        <v>103000000</v>
      </c>
    </row>
    <row r="34" spans="1:8" ht="15.75">
      <c r="A34" s="41">
        <v>24</v>
      </c>
      <c r="B34" s="45" t="s">
        <v>180</v>
      </c>
      <c r="C34" s="257">
        <v>0</v>
      </c>
      <c r="D34" s="262">
        <v>0</v>
      </c>
      <c r="E34" s="258">
        <f t="shared" si="4"/>
        <v>0</v>
      </c>
      <c r="F34" s="259">
        <v>0</v>
      </c>
      <c r="G34" s="264">
        <v>0</v>
      </c>
      <c r="H34" s="261">
        <f t="shared" si="5"/>
        <v>0</v>
      </c>
    </row>
    <row r="35" spans="1:8" ht="15.75">
      <c r="A35" s="41">
        <v>25</v>
      </c>
      <c r="B35" s="46" t="s">
        <v>181</v>
      </c>
      <c r="C35" s="257">
        <v>0</v>
      </c>
      <c r="D35" s="262">
        <v>0</v>
      </c>
      <c r="E35" s="258">
        <f t="shared" si="4"/>
        <v>0</v>
      </c>
      <c r="F35" s="259">
        <v>0</v>
      </c>
      <c r="G35" s="264">
        <v>0</v>
      </c>
      <c r="H35" s="261">
        <f t="shared" si="5"/>
        <v>0</v>
      </c>
    </row>
    <row r="36" spans="1:8" ht="15.75">
      <c r="A36" s="41">
        <v>26</v>
      </c>
      <c r="B36" s="45" t="s">
        <v>182</v>
      </c>
      <c r="C36" s="257">
        <v>0</v>
      </c>
      <c r="D36" s="262">
        <v>0</v>
      </c>
      <c r="E36" s="258">
        <f t="shared" si="4"/>
        <v>0</v>
      </c>
      <c r="F36" s="259">
        <v>0</v>
      </c>
      <c r="G36" s="264">
        <v>0</v>
      </c>
      <c r="H36" s="261">
        <f t="shared" si="5"/>
        <v>0</v>
      </c>
    </row>
    <row r="37" spans="1:8" ht="15.75">
      <c r="A37" s="41">
        <v>27</v>
      </c>
      <c r="B37" s="45" t="s">
        <v>183</v>
      </c>
      <c r="C37" s="257">
        <v>0</v>
      </c>
      <c r="D37" s="262">
        <v>0</v>
      </c>
      <c r="E37" s="258">
        <f t="shared" si="4"/>
        <v>0</v>
      </c>
      <c r="F37" s="259">
        <v>0</v>
      </c>
      <c r="G37" s="264">
        <v>0</v>
      </c>
      <c r="H37" s="261">
        <f t="shared" si="5"/>
        <v>0</v>
      </c>
    </row>
    <row r="38" spans="1:8" ht="15.75">
      <c r="A38" s="41">
        <v>28</v>
      </c>
      <c r="B38" s="45" t="s">
        <v>184</v>
      </c>
      <c r="C38" s="257">
        <v>5605505.6799999997</v>
      </c>
      <c r="D38" s="262">
        <v>0</v>
      </c>
      <c r="E38" s="258">
        <f t="shared" si="4"/>
        <v>5605505.6799999997</v>
      </c>
      <c r="F38" s="259">
        <v>2331557.9900000002</v>
      </c>
      <c r="G38" s="264">
        <v>0</v>
      </c>
      <c r="H38" s="261">
        <f t="shared" si="5"/>
        <v>2331557.9900000002</v>
      </c>
    </row>
    <row r="39" spans="1:8" ht="15.75">
      <c r="A39" s="41">
        <v>29</v>
      </c>
      <c r="B39" s="45" t="s">
        <v>202</v>
      </c>
      <c r="C39" s="257">
        <v>0</v>
      </c>
      <c r="D39" s="262">
        <v>0</v>
      </c>
      <c r="E39" s="258">
        <f t="shared" si="4"/>
        <v>0</v>
      </c>
      <c r="F39" s="259">
        <v>0</v>
      </c>
      <c r="G39" s="264">
        <v>0</v>
      </c>
      <c r="H39" s="261">
        <f t="shared" si="5"/>
        <v>0</v>
      </c>
    </row>
    <row r="40" spans="1:8" ht="15.75">
      <c r="A40" s="41">
        <v>30</v>
      </c>
      <c r="B40" s="47" t="s">
        <v>185</v>
      </c>
      <c r="C40" s="257">
        <f t="shared" ref="C40:H40" si="6">C33+C34+C35+C36+C37+C38+C39</f>
        <v>108605505.68000001</v>
      </c>
      <c r="D40" s="262">
        <f t="shared" si="6"/>
        <v>0</v>
      </c>
      <c r="E40" s="258">
        <f t="shared" si="6"/>
        <v>108605505.68000001</v>
      </c>
      <c r="F40" s="259">
        <f t="shared" si="6"/>
        <v>105331557.98999999</v>
      </c>
      <c r="G40" s="264">
        <f t="shared" si="6"/>
        <v>0</v>
      </c>
      <c r="H40" s="261">
        <f t="shared" si="6"/>
        <v>105331557.98999999</v>
      </c>
    </row>
    <row r="41" spans="1:8" ht="16.5" thickBot="1">
      <c r="A41" s="48">
        <v>31</v>
      </c>
      <c r="B41" s="49" t="s">
        <v>203</v>
      </c>
      <c r="C41" s="266">
        <f>C31+C40</f>
        <v>133304767.67000002</v>
      </c>
      <c r="D41" s="266">
        <f>D31+D40</f>
        <v>182834731.08809999</v>
      </c>
      <c r="E41" s="266">
        <f>C41+D41</f>
        <v>316139498.75810003</v>
      </c>
      <c r="F41" s="266">
        <f>F31+F40</f>
        <v>114628829.66</v>
      </c>
      <c r="G41" s="266">
        <f>G31+G40</f>
        <v>136294205.45470002</v>
      </c>
      <c r="H41" s="267">
        <f>F41+G41</f>
        <v>250923035.11470002</v>
      </c>
    </row>
    <row r="43" spans="1:8">
      <c r="B43" s="50"/>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J67"/>
  <sheetViews>
    <sheetView workbookViewId="0">
      <pane xSplit="1" ySplit="6" topLeftCell="B7" activePane="bottomRight" state="frozen"/>
      <selection pane="topRight"/>
      <selection pane="bottomLeft"/>
      <selection pane="bottomRight" activeCell="J21" sqref="J21"/>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10" ht="15.75">
      <c r="A1" s="18" t="s">
        <v>194</v>
      </c>
      <c r="B1" s="17" t="s">
        <v>942</v>
      </c>
      <c r="C1" s="17"/>
    </row>
    <row r="2" spans="1:10" ht="15.75">
      <c r="A2" s="18" t="s">
        <v>195</v>
      </c>
      <c r="B2" s="17" t="s">
        <v>943</v>
      </c>
      <c r="C2" s="29"/>
      <c r="D2" s="19"/>
      <c r="E2" s="19"/>
      <c r="F2" s="19"/>
      <c r="G2" s="19"/>
      <c r="H2" s="19"/>
    </row>
    <row r="3" spans="1:10" ht="15.75">
      <c r="A3" s="18"/>
      <c r="B3" s="17"/>
      <c r="C3" s="29"/>
      <c r="D3" s="19"/>
      <c r="E3" s="19"/>
      <c r="F3" s="19"/>
      <c r="G3" s="19"/>
      <c r="H3" s="19"/>
    </row>
    <row r="4" spans="1:10" ht="16.5" thickBot="1">
      <c r="A4" s="51" t="s">
        <v>340</v>
      </c>
      <c r="B4" s="30" t="s">
        <v>228</v>
      </c>
      <c r="C4" s="37"/>
      <c r="D4" s="37"/>
      <c r="E4" s="37"/>
      <c r="F4" s="51"/>
      <c r="G4" s="51"/>
      <c r="H4" s="52" t="s">
        <v>96</v>
      </c>
    </row>
    <row r="5" spans="1:10" ht="15.75">
      <c r="A5" s="137"/>
      <c r="B5" s="138"/>
      <c r="C5" s="740" t="s">
        <v>200</v>
      </c>
      <c r="D5" s="741"/>
      <c r="E5" s="742"/>
      <c r="F5" s="740" t="s">
        <v>201</v>
      </c>
      <c r="G5" s="741"/>
      <c r="H5" s="743"/>
    </row>
    <row r="6" spans="1:10">
      <c r="A6" s="139" t="s">
        <v>27</v>
      </c>
      <c r="B6" s="53"/>
      <c r="C6" s="54" t="s">
        <v>28</v>
      </c>
      <c r="D6" s="54" t="s">
        <v>99</v>
      </c>
      <c r="E6" s="54" t="s">
        <v>69</v>
      </c>
      <c r="F6" s="54" t="s">
        <v>28</v>
      </c>
      <c r="G6" s="54" t="s">
        <v>99</v>
      </c>
      <c r="H6" s="140" t="s">
        <v>69</v>
      </c>
    </row>
    <row r="7" spans="1:10">
      <c r="A7" s="141"/>
      <c r="B7" s="56" t="s">
        <v>95</v>
      </c>
      <c r="C7" s="57"/>
      <c r="D7" s="57"/>
      <c r="E7" s="57"/>
      <c r="F7" s="57"/>
      <c r="G7" s="57"/>
      <c r="H7" s="142"/>
    </row>
    <row r="8" spans="1:10" ht="15.75">
      <c r="A8" s="141">
        <v>1</v>
      </c>
      <c r="B8" s="58" t="s">
        <v>100</v>
      </c>
      <c r="C8" s="268">
        <v>1205227.3799999999</v>
      </c>
      <c r="D8" s="268">
        <v>959473.54</v>
      </c>
      <c r="E8" s="258">
        <f t="shared" ref="E8:E22" si="0">C8+D8</f>
        <v>2164700.92</v>
      </c>
      <c r="F8" s="268">
        <v>718343.9</v>
      </c>
      <c r="G8" s="268">
        <v>805733.4</v>
      </c>
      <c r="H8" s="269">
        <f t="shared" ref="H8:H22" si="1">F8+G8</f>
        <v>1524077.3</v>
      </c>
      <c r="J8" s="349"/>
    </row>
    <row r="9" spans="1:10" ht="15.75">
      <c r="A9" s="141">
        <v>2</v>
      </c>
      <c r="B9" s="58" t="s">
        <v>101</v>
      </c>
      <c r="C9" s="270">
        <f>SUM(C10:C18)</f>
        <v>5872795.5300000003</v>
      </c>
      <c r="D9" s="270">
        <f>SUM(D10:D18)</f>
        <v>3874205.73</v>
      </c>
      <c r="E9" s="258">
        <f t="shared" si="0"/>
        <v>9747001.2599999998</v>
      </c>
      <c r="F9" s="270">
        <f>SUM(F10:F18)</f>
        <v>6594157.9199999999</v>
      </c>
      <c r="G9" s="270">
        <f>SUM(G10:G18)</f>
        <v>1856523.3100000003</v>
      </c>
      <c r="H9" s="269">
        <f t="shared" si="1"/>
        <v>8450681.2300000004</v>
      </c>
    </row>
    <row r="10" spans="1:10" ht="15.75">
      <c r="A10" s="141">
        <v>2.1</v>
      </c>
      <c r="B10" s="59" t="s">
        <v>102</v>
      </c>
      <c r="C10" s="268">
        <v>2589.04</v>
      </c>
      <c r="D10" s="268">
        <v>77.62</v>
      </c>
      <c r="E10" s="258">
        <f t="shared" si="0"/>
        <v>2666.66</v>
      </c>
      <c r="F10" s="268">
        <v>105287.66</v>
      </c>
      <c r="G10" s="268"/>
      <c r="H10" s="269">
        <f t="shared" si="1"/>
        <v>105287.66</v>
      </c>
    </row>
    <row r="11" spans="1:10" ht="15.75">
      <c r="A11" s="141">
        <v>2.2000000000000002</v>
      </c>
      <c r="B11" s="59" t="s">
        <v>103</v>
      </c>
      <c r="C11" s="268">
        <v>2816279.64</v>
      </c>
      <c r="D11" s="268">
        <v>1673969.22</v>
      </c>
      <c r="E11" s="258">
        <f t="shared" si="0"/>
        <v>4490248.8600000003</v>
      </c>
      <c r="F11" s="268">
        <v>3129811.33</v>
      </c>
      <c r="G11" s="268">
        <v>1239479.3600000001</v>
      </c>
      <c r="H11" s="269">
        <f t="shared" si="1"/>
        <v>4369290.6900000004</v>
      </c>
    </row>
    <row r="12" spans="1:10" ht="15.75">
      <c r="A12" s="141">
        <v>2.2999999999999998</v>
      </c>
      <c r="B12" s="59" t="s">
        <v>104</v>
      </c>
      <c r="C12" s="268">
        <v>513494.35</v>
      </c>
      <c r="D12" s="268">
        <v>280736.25</v>
      </c>
      <c r="E12" s="258">
        <f t="shared" si="0"/>
        <v>794230.6</v>
      </c>
      <c r="F12" s="268">
        <v>1223437.19</v>
      </c>
      <c r="G12" s="268">
        <v>203923.33</v>
      </c>
      <c r="H12" s="269">
        <f t="shared" si="1"/>
        <v>1427360.52</v>
      </c>
    </row>
    <row r="13" spans="1:10" ht="15.75">
      <c r="A13" s="141">
        <v>2.4</v>
      </c>
      <c r="B13" s="59" t="s">
        <v>105</v>
      </c>
      <c r="C13" s="268"/>
      <c r="D13" s="268"/>
      <c r="E13" s="258">
        <f t="shared" si="0"/>
        <v>0</v>
      </c>
      <c r="F13" s="268"/>
      <c r="G13" s="268"/>
      <c r="H13" s="269">
        <f t="shared" si="1"/>
        <v>0</v>
      </c>
    </row>
    <row r="14" spans="1:10" ht="15.75">
      <c r="A14" s="141">
        <v>2.5</v>
      </c>
      <c r="B14" s="59" t="s">
        <v>106</v>
      </c>
      <c r="C14" s="268">
        <v>269413.61</v>
      </c>
      <c r="D14" s="268"/>
      <c r="E14" s="258">
        <f t="shared" si="0"/>
        <v>269413.61</v>
      </c>
      <c r="F14" s="268">
        <v>164731.32</v>
      </c>
      <c r="G14" s="268">
        <v>4637.2700000000004</v>
      </c>
      <c r="H14" s="269">
        <f t="shared" si="1"/>
        <v>169368.59</v>
      </c>
    </row>
    <row r="15" spans="1:10" ht="15.75">
      <c r="A15" s="141">
        <v>2.6</v>
      </c>
      <c r="B15" s="59" t="s">
        <v>107</v>
      </c>
      <c r="C15" s="268"/>
      <c r="D15" s="268">
        <v>180760.09</v>
      </c>
      <c r="E15" s="258">
        <f t="shared" si="0"/>
        <v>180760.09</v>
      </c>
      <c r="F15" s="268"/>
      <c r="G15" s="268">
        <v>144287.35</v>
      </c>
      <c r="H15" s="269">
        <f t="shared" si="1"/>
        <v>144287.35</v>
      </c>
    </row>
    <row r="16" spans="1:10" ht="15.75">
      <c r="A16" s="141">
        <v>2.7</v>
      </c>
      <c r="B16" s="59" t="s">
        <v>108</v>
      </c>
      <c r="C16" s="268"/>
      <c r="D16" s="268">
        <v>763615.61</v>
      </c>
      <c r="E16" s="258">
        <f t="shared" si="0"/>
        <v>763615.61</v>
      </c>
      <c r="F16" s="268">
        <v>505559.09</v>
      </c>
      <c r="G16" s="268"/>
      <c r="H16" s="269">
        <f t="shared" si="1"/>
        <v>505559.09</v>
      </c>
    </row>
    <row r="17" spans="1:8" ht="15.75">
      <c r="A17" s="141">
        <v>2.8</v>
      </c>
      <c r="B17" s="59" t="s">
        <v>109</v>
      </c>
      <c r="C17" s="268">
        <v>44151.7</v>
      </c>
      <c r="D17" s="268">
        <v>23919.88</v>
      </c>
      <c r="E17" s="258">
        <f t="shared" si="0"/>
        <v>68071.58</v>
      </c>
      <c r="F17" s="268">
        <v>30436.880000000001</v>
      </c>
      <c r="G17" s="268">
        <v>2899.24</v>
      </c>
      <c r="H17" s="269">
        <f t="shared" si="1"/>
        <v>33336.120000000003</v>
      </c>
    </row>
    <row r="18" spans="1:8" ht="15.75">
      <c r="A18" s="141">
        <v>2.9</v>
      </c>
      <c r="B18" s="59" t="s">
        <v>110</v>
      </c>
      <c r="C18" s="268">
        <v>2226867.19</v>
      </c>
      <c r="D18" s="268">
        <v>951127.06</v>
      </c>
      <c r="E18" s="258">
        <f t="shared" si="0"/>
        <v>3177994.25</v>
      </c>
      <c r="F18" s="268">
        <v>1434894.45</v>
      </c>
      <c r="G18" s="268">
        <v>261296.76</v>
      </c>
      <c r="H18" s="269">
        <f t="shared" si="1"/>
        <v>1696191.21</v>
      </c>
    </row>
    <row r="19" spans="1:8" ht="15.75">
      <c r="A19" s="141">
        <v>3</v>
      </c>
      <c r="B19" s="58" t="s">
        <v>111</v>
      </c>
      <c r="C19" s="268">
        <v>27381.99</v>
      </c>
      <c r="D19" s="268">
        <v>12460.67</v>
      </c>
      <c r="E19" s="258">
        <f t="shared" si="0"/>
        <v>39842.660000000003</v>
      </c>
      <c r="F19" s="268">
        <v>78802.87</v>
      </c>
      <c r="G19" s="268">
        <v>12924.33</v>
      </c>
      <c r="H19" s="269">
        <f t="shared" si="1"/>
        <v>91727.2</v>
      </c>
    </row>
    <row r="20" spans="1:8" ht="15.75">
      <c r="A20" s="141">
        <v>4</v>
      </c>
      <c r="B20" s="58" t="s">
        <v>112</v>
      </c>
      <c r="C20" s="268">
        <v>2316260.33</v>
      </c>
      <c r="D20" s="268">
        <v>892341.82</v>
      </c>
      <c r="E20" s="258">
        <f t="shared" si="0"/>
        <v>3208602.15</v>
      </c>
      <c r="F20" s="268">
        <v>3099011.92</v>
      </c>
      <c r="G20" s="268">
        <v>1087952.1100000001</v>
      </c>
      <c r="H20" s="269">
        <f t="shared" si="1"/>
        <v>4186964.0300000003</v>
      </c>
    </row>
    <row r="21" spans="1:8" ht="15.75">
      <c r="A21" s="141">
        <v>5</v>
      </c>
      <c r="B21" s="58" t="s">
        <v>113</v>
      </c>
      <c r="C21" s="268"/>
      <c r="D21" s="268"/>
      <c r="E21" s="258">
        <f t="shared" si="0"/>
        <v>0</v>
      </c>
      <c r="F21" s="268"/>
      <c r="G21" s="268"/>
      <c r="H21" s="269">
        <f t="shared" si="1"/>
        <v>0</v>
      </c>
    </row>
    <row r="22" spans="1:8" ht="15.75">
      <c r="A22" s="141">
        <v>6</v>
      </c>
      <c r="B22" s="60" t="s">
        <v>114</v>
      </c>
      <c r="C22" s="270">
        <f>C8+C9+C19+C20+C21</f>
        <v>9421665.2300000004</v>
      </c>
      <c r="D22" s="270">
        <f>D8+D9+D19+D20+D21</f>
        <v>5738481.7599999998</v>
      </c>
      <c r="E22" s="258">
        <f t="shared" si="0"/>
        <v>15160146.99</v>
      </c>
      <c r="F22" s="270">
        <f>F8+F9+F19+F20+F21</f>
        <v>10490316.609999999</v>
      </c>
      <c r="G22" s="270">
        <f>G8+G9+G19+G20+G21</f>
        <v>3763133.1500000004</v>
      </c>
      <c r="H22" s="269">
        <f t="shared" si="1"/>
        <v>14253449.76</v>
      </c>
    </row>
    <row r="23" spans="1:8" ht="15.75">
      <c r="A23" s="141"/>
      <c r="B23" s="56" t="s">
        <v>93</v>
      </c>
      <c r="C23" s="268"/>
      <c r="D23" s="268"/>
      <c r="E23" s="257"/>
      <c r="F23" s="268"/>
      <c r="G23" s="268"/>
      <c r="H23" s="271"/>
    </row>
    <row r="24" spans="1:8" ht="15.75">
      <c r="A24" s="141">
        <v>7</v>
      </c>
      <c r="B24" s="58" t="s">
        <v>115</v>
      </c>
      <c r="C24" s="268">
        <v>173847.63</v>
      </c>
      <c r="D24" s="268">
        <v>108895.58</v>
      </c>
      <c r="E24" s="258">
        <f t="shared" ref="E24:E31" si="2">C24+D24</f>
        <v>282743.21000000002</v>
      </c>
      <c r="F24" s="268">
        <v>98797.75</v>
      </c>
      <c r="G24" s="268">
        <v>17957.07</v>
      </c>
      <c r="H24" s="269">
        <f t="shared" ref="H24:H31" si="3">F24+G24</f>
        <v>116754.82</v>
      </c>
    </row>
    <row r="25" spans="1:8" ht="15.75">
      <c r="A25" s="141">
        <v>8</v>
      </c>
      <c r="B25" s="58" t="s">
        <v>116</v>
      </c>
      <c r="C25" s="268">
        <v>14936.88</v>
      </c>
      <c r="D25" s="268">
        <v>459110.16</v>
      </c>
      <c r="E25" s="258">
        <f t="shared" si="2"/>
        <v>474047.04</v>
      </c>
      <c r="F25" s="268">
        <v>26633.919999999998</v>
      </c>
      <c r="G25" s="268">
        <v>514914.86</v>
      </c>
      <c r="H25" s="269">
        <f t="shared" si="3"/>
        <v>541548.78</v>
      </c>
    </row>
    <row r="26" spans="1:8" ht="15.75">
      <c r="A26" s="141">
        <v>9</v>
      </c>
      <c r="B26" s="58" t="s">
        <v>117</v>
      </c>
      <c r="C26" s="268">
        <v>430057.72</v>
      </c>
      <c r="D26" s="268">
        <v>2217894.21</v>
      </c>
      <c r="E26" s="258">
        <f t="shared" si="2"/>
        <v>2647951.9299999997</v>
      </c>
      <c r="F26" s="268">
        <v>354466.86</v>
      </c>
      <c r="G26" s="268">
        <v>1394124.74</v>
      </c>
      <c r="H26" s="269">
        <f t="shared" si="3"/>
        <v>1748591.6</v>
      </c>
    </row>
    <row r="27" spans="1:8" ht="15.75">
      <c r="A27" s="141">
        <v>10</v>
      </c>
      <c r="B27" s="58" t="s">
        <v>118</v>
      </c>
      <c r="C27" s="268"/>
      <c r="D27" s="268"/>
      <c r="E27" s="258">
        <f t="shared" si="2"/>
        <v>0</v>
      </c>
      <c r="F27" s="268"/>
      <c r="G27" s="268"/>
      <c r="H27" s="269">
        <f t="shared" si="3"/>
        <v>0</v>
      </c>
    </row>
    <row r="28" spans="1:8" ht="15.75">
      <c r="A28" s="141">
        <v>11</v>
      </c>
      <c r="B28" s="58" t="s">
        <v>119</v>
      </c>
      <c r="C28" s="268">
        <v>203336.71</v>
      </c>
      <c r="D28" s="268">
        <v>8329.84</v>
      </c>
      <c r="E28" s="258">
        <f t="shared" si="2"/>
        <v>211666.55</v>
      </c>
      <c r="F28" s="268">
        <v>558004.98</v>
      </c>
      <c r="G28" s="268">
        <v>73463.850000000006</v>
      </c>
      <c r="H28" s="269">
        <f t="shared" si="3"/>
        <v>631468.82999999996</v>
      </c>
    </row>
    <row r="29" spans="1:8" ht="15.75">
      <c r="A29" s="141">
        <v>12</v>
      </c>
      <c r="B29" s="58" t="s">
        <v>120</v>
      </c>
      <c r="C29" s="268">
        <v>2791.62</v>
      </c>
      <c r="D29" s="268"/>
      <c r="E29" s="258">
        <f t="shared" si="2"/>
        <v>2791.62</v>
      </c>
      <c r="F29" s="268">
        <v>26805.64</v>
      </c>
      <c r="G29" s="268">
        <v>19530.97</v>
      </c>
      <c r="H29" s="269">
        <f t="shared" si="3"/>
        <v>46336.61</v>
      </c>
    </row>
    <row r="30" spans="1:8" ht="15.75">
      <c r="A30" s="141">
        <v>13</v>
      </c>
      <c r="B30" s="61" t="s">
        <v>121</v>
      </c>
      <c r="C30" s="270">
        <f>SUM(C24:C29)</f>
        <v>824970.55999999994</v>
      </c>
      <c r="D30" s="270">
        <f>SUM(D24:D29)</f>
        <v>2794229.79</v>
      </c>
      <c r="E30" s="258">
        <f t="shared" si="2"/>
        <v>3619200.35</v>
      </c>
      <c r="F30" s="270">
        <f>SUM(F24:F29)</f>
        <v>1064709.1499999999</v>
      </c>
      <c r="G30" s="270">
        <f>SUM(G24:G29)</f>
        <v>2019991.49</v>
      </c>
      <c r="H30" s="269">
        <f t="shared" si="3"/>
        <v>3084700.6399999997</v>
      </c>
    </row>
    <row r="31" spans="1:8" ht="15.75">
      <c r="A31" s="141">
        <v>14</v>
      </c>
      <c r="B31" s="61" t="s">
        <v>122</v>
      </c>
      <c r="C31" s="270">
        <f>C22-C30</f>
        <v>8596694.6699999999</v>
      </c>
      <c r="D31" s="270">
        <f>D22-D30</f>
        <v>2944251.9699999997</v>
      </c>
      <c r="E31" s="258">
        <f t="shared" si="2"/>
        <v>11540946.640000001</v>
      </c>
      <c r="F31" s="270">
        <f>F22-F30</f>
        <v>9425607.459999999</v>
      </c>
      <c r="G31" s="270">
        <f>G22-G30</f>
        <v>1743141.6600000004</v>
      </c>
      <c r="H31" s="269">
        <f t="shared" si="3"/>
        <v>11168749.119999999</v>
      </c>
    </row>
    <row r="32" spans="1:8">
      <c r="A32" s="141"/>
      <c r="B32" s="56"/>
      <c r="C32" s="272"/>
      <c r="D32" s="272"/>
      <c r="E32" s="272"/>
      <c r="F32" s="272"/>
      <c r="G32" s="272"/>
      <c r="H32" s="273"/>
    </row>
    <row r="33" spans="1:8" ht="15.75">
      <c r="A33" s="141"/>
      <c r="B33" s="56" t="s">
        <v>123</v>
      </c>
      <c r="C33" s="268"/>
      <c r="D33" s="268"/>
      <c r="E33" s="257"/>
      <c r="F33" s="268"/>
      <c r="G33" s="268"/>
      <c r="H33" s="271"/>
    </row>
    <row r="34" spans="1:8" ht="15.75">
      <c r="A34" s="141">
        <v>15</v>
      </c>
      <c r="B34" s="55" t="s">
        <v>94</v>
      </c>
      <c r="C34" s="274">
        <f>C35-C36</f>
        <v>-65817.070000000007</v>
      </c>
      <c r="D34" s="274">
        <f>D35-D36</f>
        <v>81119.58</v>
      </c>
      <c r="E34" s="258">
        <f t="shared" ref="E34:E45" si="4">C34+D34</f>
        <v>15302.509999999995</v>
      </c>
      <c r="F34" s="274">
        <f>F35-F36</f>
        <v>-62581.64</v>
      </c>
      <c r="G34" s="274">
        <f>G35-G36</f>
        <v>28992.18</v>
      </c>
      <c r="H34" s="269">
        <f t="shared" ref="H34:H45" si="5">F34+G34</f>
        <v>-33589.46</v>
      </c>
    </row>
    <row r="35" spans="1:8" ht="15.75">
      <c r="A35" s="141">
        <v>15.1</v>
      </c>
      <c r="B35" s="59" t="s">
        <v>124</v>
      </c>
      <c r="C35" s="268">
        <v>22345.78</v>
      </c>
      <c r="D35" s="268">
        <v>164017.03</v>
      </c>
      <c r="E35" s="258">
        <f t="shared" si="4"/>
        <v>186362.81</v>
      </c>
      <c r="F35" s="268">
        <v>17198.64</v>
      </c>
      <c r="G35" s="268">
        <v>86291.75</v>
      </c>
      <c r="H35" s="269">
        <f t="shared" si="5"/>
        <v>103490.39</v>
      </c>
    </row>
    <row r="36" spans="1:8" ht="15.75">
      <c r="A36" s="141">
        <v>15.2</v>
      </c>
      <c r="B36" s="59" t="s">
        <v>125</v>
      </c>
      <c r="C36" s="268">
        <v>88162.85</v>
      </c>
      <c r="D36" s="268">
        <v>82897.45</v>
      </c>
      <c r="E36" s="258">
        <f t="shared" si="4"/>
        <v>171060.3</v>
      </c>
      <c r="F36" s="268">
        <v>79780.28</v>
      </c>
      <c r="G36" s="268">
        <v>57299.57</v>
      </c>
      <c r="H36" s="269">
        <f t="shared" si="5"/>
        <v>137079.85</v>
      </c>
    </row>
    <row r="37" spans="1:8" ht="15.75">
      <c r="A37" s="141">
        <v>16</v>
      </c>
      <c r="B37" s="58" t="s">
        <v>126</v>
      </c>
      <c r="C37" s="268"/>
      <c r="D37" s="268"/>
      <c r="E37" s="258">
        <f t="shared" si="4"/>
        <v>0</v>
      </c>
      <c r="F37" s="268"/>
      <c r="G37" s="268"/>
      <c r="H37" s="269">
        <f t="shared" si="5"/>
        <v>0</v>
      </c>
    </row>
    <row r="38" spans="1:8" ht="15.75">
      <c r="A38" s="141">
        <v>17</v>
      </c>
      <c r="B38" s="58" t="s">
        <v>127</v>
      </c>
      <c r="C38" s="268"/>
      <c r="D38" s="268"/>
      <c r="E38" s="258">
        <f t="shared" si="4"/>
        <v>0</v>
      </c>
      <c r="F38" s="268"/>
      <c r="G38" s="268"/>
      <c r="H38" s="269">
        <f t="shared" si="5"/>
        <v>0</v>
      </c>
    </row>
    <row r="39" spans="1:8" ht="15.75">
      <c r="A39" s="141">
        <v>18</v>
      </c>
      <c r="B39" s="58" t="s">
        <v>128</v>
      </c>
      <c r="C39" s="268"/>
      <c r="D39" s="268"/>
      <c r="E39" s="258">
        <f t="shared" si="4"/>
        <v>0</v>
      </c>
      <c r="F39" s="268"/>
      <c r="G39" s="268">
        <v>-26592.28</v>
      </c>
      <c r="H39" s="269">
        <f t="shared" si="5"/>
        <v>-26592.28</v>
      </c>
    </row>
    <row r="40" spans="1:8" ht="15.75">
      <c r="A40" s="141">
        <v>19</v>
      </c>
      <c r="B40" s="58" t="s">
        <v>129</v>
      </c>
      <c r="C40" s="268">
        <v>1889527.44</v>
      </c>
      <c r="D40" s="268">
        <v>0</v>
      </c>
      <c r="E40" s="258">
        <f t="shared" si="4"/>
        <v>1889527.44</v>
      </c>
      <c r="F40" s="268">
        <v>627635.75</v>
      </c>
      <c r="G40" s="268">
        <v>0</v>
      </c>
      <c r="H40" s="269">
        <f t="shared" si="5"/>
        <v>627635.75</v>
      </c>
    </row>
    <row r="41" spans="1:8" ht="15.75">
      <c r="A41" s="141">
        <v>20</v>
      </c>
      <c r="B41" s="58" t="s">
        <v>130</v>
      </c>
      <c r="C41" s="268">
        <v>-96840.38</v>
      </c>
      <c r="D41" s="268">
        <v>0</v>
      </c>
      <c r="E41" s="258">
        <f t="shared" si="4"/>
        <v>-96840.38</v>
      </c>
      <c r="F41" s="268">
        <v>471588.08</v>
      </c>
      <c r="G41" s="268">
        <v>0</v>
      </c>
      <c r="H41" s="269">
        <f t="shared" si="5"/>
        <v>471588.08</v>
      </c>
    </row>
    <row r="42" spans="1:8" ht="15.75">
      <c r="A42" s="141">
        <v>21</v>
      </c>
      <c r="B42" s="58" t="s">
        <v>131</v>
      </c>
      <c r="C42" s="268">
        <v>26095.26</v>
      </c>
      <c r="D42" s="268"/>
      <c r="E42" s="258">
        <f t="shared" si="4"/>
        <v>26095.26</v>
      </c>
      <c r="F42" s="268"/>
      <c r="G42" s="268"/>
      <c r="H42" s="269">
        <f t="shared" si="5"/>
        <v>0</v>
      </c>
    </row>
    <row r="43" spans="1:8" ht="15.75">
      <c r="A43" s="141">
        <v>22</v>
      </c>
      <c r="B43" s="58" t="s">
        <v>132</v>
      </c>
      <c r="C43" s="268">
        <v>454690.04</v>
      </c>
      <c r="D43" s="268">
        <v>219855.88</v>
      </c>
      <c r="E43" s="258">
        <f t="shared" si="4"/>
        <v>674545.91999999993</v>
      </c>
      <c r="F43" s="268">
        <v>224217.77</v>
      </c>
      <c r="G43" s="268">
        <v>189885.76</v>
      </c>
      <c r="H43" s="269">
        <f t="shared" si="5"/>
        <v>414103.53</v>
      </c>
    </row>
    <row r="44" spans="1:8" ht="15.75">
      <c r="A44" s="141">
        <v>23</v>
      </c>
      <c r="B44" s="58" t="s">
        <v>133</v>
      </c>
      <c r="C44" s="268">
        <v>1020</v>
      </c>
      <c r="D44" s="268"/>
      <c r="E44" s="258">
        <f t="shared" si="4"/>
        <v>1020</v>
      </c>
      <c r="F44" s="268">
        <v>2335.9299999999998</v>
      </c>
      <c r="G44" s="268"/>
      <c r="H44" s="269">
        <f t="shared" si="5"/>
        <v>2335.9299999999998</v>
      </c>
    </row>
    <row r="45" spans="1:8" ht="15.75">
      <c r="A45" s="141">
        <v>24</v>
      </c>
      <c r="B45" s="61" t="s">
        <v>134</v>
      </c>
      <c r="C45" s="270">
        <f>C34+C37+C38+C39+C40+C41+C42+C43+C44</f>
        <v>2208675.2899999996</v>
      </c>
      <c r="D45" s="270">
        <f>D34+D37+D38+D39+D40+D41+D42+D43+D44</f>
        <v>300975.46000000002</v>
      </c>
      <c r="E45" s="258">
        <f t="shared" si="4"/>
        <v>2509650.7499999995</v>
      </c>
      <c r="F45" s="270">
        <f>F34+F37+F38+F39+F40+F41+F42+F43+F44</f>
        <v>1263195.8899999999</v>
      </c>
      <c r="G45" s="270">
        <f>G34+G37+G38+G39+G40+G41+G42+G43+G44</f>
        <v>192285.66</v>
      </c>
      <c r="H45" s="269">
        <f t="shared" si="5"/>
        <v>1455481.5499999998</v>
      </c>
    </row>
    <row r="46" spans="1:8">
      <c r="A46" s="141"/>
      <c r="B46" s="56" t="s">
        <v>135</v>
      </c>
      <c r="C46" s="268"/>
      <c r="D46" s="268"/>
      <c r="E46" s="268"/>
      <c r="F46" s="268"/>
      <c r="G46" s="268"/>
      <c r="H46" s="275"/>
    </row>
    <row r="47" spans="1:8" ht="15.75">
      <c r="A47" s="141">
        <v>25</v>
      </c>
      <c r="B47" s="58" t="s">
        <v>136</v>
      </c>
      <c r="C47" s="268">
        <v>1503255.86</v>
      </c>
      <c r="D47" s="268">
        <v>54986.41</v>
      </c>
      <c r="E47" s="258">
        <f t="shared" ref="E47:E54" si="6">C47+D47</f>
        <v>1558242.27</v>
      </c>
      <c r="F47" s="268">
        <v>1314218.1299999999</v>
      </c>
      <c r="G47" s="268">
        <v>87182.32</v>
      </c>
      <c r="H47" s="269">
        <f t="shared" ref="H47:H54" si="7">F47+G47</f>
        <v>1401400.45</v>
      </c>
    </row>
    <row r="48" spans="1:8" ht="15.75">
      <c r="A48" s="141">
        <v>26</v>
      </c>
      <c r="B48" s="58" t="s">
        <v>137</v>
      </c>
      <c r="C48" s="268">
        <v>1535543.66</v>
      </c>
      <c r="D48" s="268"/>
      <c r="E48" s="258">
        <f t="shared" si="6"/>
        <v>1535543.66</v>
      </c>
      <c r="F48" s="268">
        <v>1579443.01</v>
      </c>
      <c r="G48" s="268"/>
      <c r="H48" s="269">
        <f t="shared" si="7"/>
        <v>1579443.01</v>
      </c>
    </row>
    <row r="49" spans="1:9" ht="15.75">
      <c r="A49" s="141">
        <v>27</v>
      </c>
      <c r="B49" s="58" t="s">
        <v>138</v>
      </c>
      <c r="C49" s="268">
        <v>5311989.1100000003</v>
      </c>
      <c r="D49" s="268">
        <v>0</v>
      </c>
      <c r="E49" s="258">
        <f t="shared" si="6"/>
        <v>5311989.1100000003</v>
      </c>
      <c r="F49" s="268">
        <v>3534769.89</v>
      </c>
      <c r="G49" s="268">
        <v>0</v>
      </c>
      <c r="H49" s="269">
        <f t="shared" si="7"/>
        <v>3534769.89</v>
      </c>
    </row>
    <row r="50" spans="1:9" ht="15.75">
      <c r="A50" s="141">
        <v>28</v>
      </c>
      <c r="B50" s="58" t="s">
        <v>280</v>
      </c>
      <c r="C50" s="268">
        <v>2946.69</v>
      </c>
      <c r="D50" s="268">
        <v>0</v>
      </c>
      <c r="E50" s="258">
        <f t="shared" si="6"/>
        <v>2946.69</v>
      </c>
      <c r="F50" s="268">
        <v>5840.12</v>
      </c>
      <c r="G50" s="268">
        <v>0</v>
      </c>
      <c r="H50" s="269">
        <f t="shared" si="7"/>
        <v>5840.12</v>
      </c>
    </row>
    <row r="51" spans="1:9" ht="15.75">
      <c r="A51" s="141">
        <v>29</v>
      </c>
      <c r="B51" s="58" t="s">
        <v>139</v>
      </c>
      <c r="C51" s="268">
        <v>689936.88</v>
      </c>
      <c r="D51" s="268">
        <v>0</v>
      </c>
      <c r="E51" s="258">
        <f t="shared" si="6"/>
        <v>689936.88</v>
      </c>
      <c r="F51" s="268">
        <v>1147340.6200000001</v>
      </c>
      <c r="G51" s="268">
        <v>0</v>
      </c>
      <c r="H51" s="269">
        <f t="shared" si="7"/>
        <v>1147340.6200000001</v>
      </c>
    </row>
    <row r="52" spans="1:9" ht="15.75">
      <c r="A52" s="141">
        <v>30</v>
      </c>
      <c r="B52" s="58" t="s">
        <v>140</v>
      </c>
      <c r="C52" s="268">
        <v>386141.11</v>
      </c>
      <c r="D52" s="268"/>
      <c r="E52" s="258">
        <f t="shared" si="6"/>
        <v>386141.11</v>
      </c>
      <c r="F52" s="268">
        <v>353857.57</v>
      </c>
      <c r="G52" s="268"/>
      <c r="H52" s="269">
        <f t="shared" si="7"/>
        <v>353857.57</v>
      </c>
    </row>
    <row r="53" spans="1:9" ht="15.75">
      <c r="A53" s="141">
        <v>31</v>
      </c>
      <c r="B53" s="61" t="s">
        <v>141</v>
      </c>
      <c r="C53" s="270">
        <f>C47+C48+C49+C50+C51+C52</f>
        <v>9429813.3100000005</v>
      </c>
      <c r="D53" s="270">
        <f>D47+D48+D49+D50+D51+D52</f>
        <v>54986.41</v>
      </c>
      <c r="E53" s="258">
        <f t="shared" si="6"/>
        <v>9484799.7200000007</v>
      </c>
      <c r="F53" s="270">
        <f>F47+F48+F49+F50+F51+F52</f>
        <v>7935469.3399999999</v>
      </c>
      <c r="G53" s="270">
        <f>G47+G48+G49+G50+G51+G52</f>
        <v>87182.32</v>
      </c>
      <c r="H53" s="269">
        <f t="shared" si="7"/>
        <v>8022651.6600000001</v>
      </c>
    </row>
    <row r="54" spans="1:9" ht="15.75">
      <c r="A54" s="141">
        <v>32</v>
      </c>
      <c r="B54" s="61" t="s">
        <v>142</v>
      </c>
      <c r="C54" s="270">
        <f>C45-C53</f>
        <v>-7221138.0200000014</v>
      </c>
      <c r="D54" s="270">
        <f>D45-D53</f>
        <v>245989.05000000002</v>
      </c>
      <c r="E54" s="258">
        <f t="shared" si="6"/>
        <v>-6975148.9700000016</v>
      </c>
      <c r="F54" s="270">
        <f>F45-F53</f>
        <v>-6672273.4500000002</v>
      </c>
      <c r="G54" s="270">
        <f>G45-G53</f>
        <v>105103.34</v>
      </c>
      <c r="H54" s="269">
        <f t="shared" si="7"/>
        <v>-6567170.1100000003</v>
      </c>
    </row>
    <row r="55" spans="1:9">
      <c r="A55" s="141"/>
      <c r="B55" s="56"/>
      <c r="C55" s="272"/>
      <c r="D55" s="272"/>
      <c r="E55" s="272"/>
      <c r="F55" s="272"/>
      <c r="G55" s="272"/>
      <c r="H55" s="273"/>
    </row>
    <row r="56" spans="1:9" ht="15.75">
      <c r="A56" s="141">
        <v>33</v>
      </c>
      <c r="B56" s="61" t="s">
        <v>143</v>
      </c>
      <c r="C56" s="270">
        <f>C31+C54</f>
        <v>1375556.6499999985</v>
      </c>
      <c r="D56" s="270">
        <f>D31+D54</f>
        <v>3190241.0199999996</v>
      </c>
      <c r="E56" s="258">
        <f>C56+D56</f>
        <v>4565797.6699999981</v>
      </c>
      <c r="F56" s="270">
        <f>F31+F54</f>
        <v>2753334.0099999988</v>
      </c>
      <c r="G56" s="270">
        <f>G31+G54</f>
        <v>1848245.0000000005</v>
      </c>
      <c r="H56" s="269">
        <f>F56+G56</f>
        <v>4601579.01</v>
      </c>
    </row>
    <row r="57" spans="1:9">
      <c r="A57" s="141"/>
      <c r="B57" s="56"/>
      <c r="C57" s="272"/>
      <c r="D57" s="272"/>
      <c r="E57" s="272"/>
      <c r="F57" s="272"/>
      <c r="G57" s="272"/>
      <c r="H57" s="273"/>
    </row>
    <row r="58" spans="1:9" ht="15.75">
      <c r="A58" s="141">
        <v>34</v>
      </c>
      <c r="B58" s="58" t="s">
        <v>144</v>
      </c>
      <c r="C58" s="268">
        <v>876822.61</v>
      </c>
      <c r="D58" s="268">
        <v>0</v>
      </c>
      <c r="E58" s="258">
        <f>C58+D58</f>
        <v>876822.61</v>
      </c>
      <c r="F58" s="268">
        <v>12231.04</v>
      </c>
      <c r="G58" s="268">
        <v>0</v>
      </c>
      <c r="H58" s="269">
        <f>F58+G58</f>
        <v>12231.04</v>
      </c>
    </row>
    <row r="59" spans="1:9" s="224" customFormat="1" ht="15.75">
      <c r="A59" s="141">
        <v>35</v>
      </c>
      <c r="B59" s="55" t="s">
        <v>145</v>
      </c>
      <c r="C59" s="276"/>
      <c r="D59" s="276">
        <v>0</v>
      </c>
      <c r="E59" s="277">
        <f>C59+D59</f>
        <v>0</v>
      </c>
      <c r="F59" s="278"/>
      <c r="G59" s="278">
        <v>0</v>
      </c>
      <c r="H59" s="279">
        <f>F59+G59</f>
        <v>0</v>
      </c>
      <c r="I59" s="223"/>
    </row>
    <row r="60" spans="1:9" ht="15.75">
      <c r="A60" s="141">
        <v>36</v>
      </c>
      <c r="B60" s="58" t="s">
        <v>146</v>
      </c>
      <c r="C60" s="268">
        <v>296079.43</v>
      </c>
      <c r="D60" s="268">
        <v>0</v>
      </c>
      <c r="E60" s="258">
        <f>C60+D60</f>
        <v>296079.43</v>
      </c>
      <c r="F60" s="268">
        <v>463158.39</v>
      </c>
      <c r="G60" s="268">
        <v>0</v>
      </c>
      <c r="H60" s="269">
        <f>F60+G60</f>
        <v>463158.39</v>
      </c>
    </row>
    <row r="61" spans="1:9" ht="15.75">
      <c r="A61" s="141">
        <v>37</v>
      </c>
      <c r="B61" s="61" t="s">
        <v>147</v>
      </c>
      <c r="C61" s="270">
        <f>C58+C59+C60</f>
        <v>1172902.04</v>
      </c>
      <c r="D61" s="270">
        <f>D58+D59+D60</f>
        <v>0</v>
      </c>
      <c r="E61" s="258">
        <f>C61+D61</f>
        <v>1172902.04</v>
      </c>
      <c r="F61" s="270">
        <f>F58+F59+F60</f>
        <v>475389.43</v>
      </c>
      <c r="G61" s="270">
        <f>G58+G59+G60</f>
        <v>0</v>
      </c>
      <c r="H61" s="269">
        <f>F61+G61</f>
        <v>475389.43</v>
      </c>
    </row>
    <row r="62" spans="1:9">
      <c r="A62" s="141"/>
      <c r="B62" s="62"/>
      <c r="C62" s="268"/>
      <c r="D62" s="268"/>
      <c r="E62" s="268"/>
      <c r="F62" s="268"/>
      <c r="G62" s="268"/>
      <c r="H62" s="275"/>
    </row>
    <row r="63" spans="1:9" ht="15.75">
      <c r="A63" s="141">
        <v>38</v>
      </c>
      <c r="B63" s="63" t="s">
        <v>281</v>
      </c>
      <c r="C63" s="270">
        <f>C56-C61</f>
        <v>202654.60999999847</v>
      </c>
      <c r="D63" s="270">
        <f>D56-D61</f>
        <v>3190241.0199999996</v>
      </c>
      <c r="E63" s="258">
        <f>C63+D63</f>
        <v>3392895.629999998</v>
      </c>
      <c r="F63" s="270">
        <f>F56-F61</f>
        <v>2277944.5799999987</v>
      </c>
      <c r="G63" s="270">
        <f>G56-G61</f>
        <v>1848245.0000000005</v>
      </c>
      <c r="H63" s="269">
        <f>F63+G63</f>
        <v>4126189.5799999991</v>
      </c>
    </row>
    <row r="64" spans="1:9" ht="15.75">
      <c r="A64" s="139">
        <v>39</v>
      </c>
      <c r="B64" s="58" t="s">
        <v>148</v>
      </c>
      <c r="C64" s="280"/>
      <c r="D64" s="280">
        <v>0</v>
      </c>
      <c r="E64" s="258">
        <f>C64+D64</f>
        <v>0</v>
      </c>
      <c r="F64" s="280"/>
      <c r="G64" s="280">
        <v>0</v>
      </c>
      <c r="H64" s="269">
        <f>F64+G64</f>
        <v>0</v>
      </c>
    </row>
    <row r="65" spans="1:8" ht="15.75">
      <c r="A65" s="141">
        <v>40</v>
      </c>
      <c r="B65" s="61" t="s">
        <v>149</v>
      </c>
      <c r="C65" s="270">
        <f>C63-C64</f>
        <v>202654.60999999847</v>
      </c>
      <c r="D65" s="270">
        <f>D63-D64</f>
        <v>3190241.0199999996</v>
      </c>
      <c r="E65" s="258">
        <f>C65+D65</f>
        <v>3392895.629999998</v>
      </c>
      <c r="F65" s="270">
        <f>F63-F64</f>
        <v>2277944.5799999987</v>
      </c>
      <c r="G65" s="270">
        <f>G63-G64</f>
        <v>1848245.0000000005</v>
      </c>
      <c r="H65" s="269">
        <f>F65+G65</f>
        <v>4126189.5799999991</v>
      </c>
    </row>
    <row r="66" spans="1:8" ht="15.75">
      <c r="A66" s="139">
        <v>41</v>
      </c>
      <c r="B66" s="58" t="s">
        <v>150</v>
      </c>
      <c r="C66" s="280"/>
      <c r="D66" s="280">
        <v>0</v>
      </c>
      <c r="E66" s="258">
        <f>C66+D66</f>
        <v>0</v>
      </c>
      <c r="F66" s="280"/>
      <c r="G66" s="280">
        <v>0</v>
      </c>
      <c r="H66" s="269">
        <f>F66+G66</f>
        <v>0</v>
      </c>
    </row>
    <row r="67" spans="1:8" ht="16.5" thickBot="1">
      <c r="A67" s="143">
        <v>42</v>
      </c>
      <c r="B67" s="144" t="s">
        <v>151</v>
      </c>
      <c r="C67" s="281">
        <f>C65+C66</f>
        <v>202654.60999999847</v>
      </c>
      <c r="D67" s="281">
        <f>D65+D66</f>
        <v>3190241.0199999996</v>
      </c>
      <c r="E67" s="266">
        <f>C67+D67</f>
        <v>3392895.629999998</v>
      </c>
      <c r="F67" s="281">
        <f>F65+F66</f>
        <v>2277944.5799999987</v>
      </c>
      <c r="G67" s="281">
        <f>G65+G66</f>
        <v>1848245.0000000005</v>
      </c>
      <c r="H67" s="282">
        <f>F67+G67</f>
        <v>4126189.5799999991</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K53"/>
  <sheetViews>
    <sheetView zoomScaleNormal="100" workbookViewId="0">
      <selection activeCell="L11" sqref="L11"/>
    </sheetView>
  </sheetViews>
  <sheetFormatPr defaultColWidth="9.140625" defaultRowHeight="15"/>
  <cols>
    <col min="1" max="1" width="9.5703125" bestFit="1" customWidth="1"/>
    <col min="2" max="2" width="72.28515625" customWidth="1"/>
    <col min="3" max="8" width="12.7109375" customWidth="1"/>
    <col min="11" max="11" width="10.42578125" bestFit="1" customWidth="1"/>
  </cols>
  <sheetData>
    <row r="1" spans="1:8">
      <c r="A1" s="2" t="s">
        <v>194</v>
      </c>
      <c r="B1" s="361" t="str">
        <f>'2. RC'!B1</f>
        <v>სს " პაშა ბანკი საქართველო"</v>
      </c>
    </row>
    <row r="2" spans="1:8">
      <c r="A2" s="2" t="s">
        <v>195</v>
      </c>
      <c r="B2" s="361" t="str">
        <f>'2. RC'!B2</f>
        <v>30.09.2018</v>
      </c>
    </row>
    <row r="3" spans="1:8">
      <c r="A3" s="2"/>
    </row>
    <row r="4" spans="1:8" ht="16.5" thickBot="1">
      <c r="A4" s="2" t="s">
        <v>341</v>
      </c>
      <c r="B4" s="2"/>
      <c r="C4" s="233"/>
      <c r="D4" s="233"/>
      <c r="E4" s="233"/>
      <c r="F4" s="234"/>
      <c r="G4" s="234"/>
      <c r="H4" s="235" t="s">
        <v>96</v>
      </c>
    </row>
    <row r="5" spans="1:8" ht="15.75">
      <c r="A5" s="744" t="s">
        <v>27</v>
      </c>
      <c r="B5" s="746" t="s">
        <v>252</v>
      </c>
      <c r="C5" s="748" t="s">
        <v>200</v>
      </c>
      <c r="D5" s="748"/>
      <c r="E5" s="748"/>
      <c r="F5" s="748" t="s">
        <v>201</v>
      </c>
      <c r="G5" s="748"/>
      <c r="H5" s="749"/>
    </row>
    <row r="6" spans="1:8">
      <c r="A6" s="745"/>
      <c r="B6" s="747"/>
      <c r="C6" s="43" t="s">
        <v>28</v>
      </c>
      <c r="D6" s="43" t="s">
        <v>97</v>
      </c>
      <c r="E6" s="43" t="s">
        <v>69</v>
      </c>
      <c r="F6" s="43" t="s">
        <v>28</v>
      </c>
      <c r="G6" s="43" t="s">
        <v>97</v>
      </c>
      <c r="H6" s="44" t="s">
        <v>69</v>
      </c>
    </row>
    <row r="7" spans="1:8" s="3" customFormat="1" ht="15.75">
      <c r="A7" s="236">
        <v>1</v>
      </c>
      <c r="B7" s="237" t="s">
        <v>379</v>
      </c>
      <c r="C7" s="260">
        <f>C8+C9+C10+C11</f>
        <v>15543818.510000002</v>
      </c>
      <c r="D7" s="260">
        <f>D8+D9+D10+D11</f>
        <v>40956219.939899996</v>
      </c>
      <c r="E7" s="283">
        <f t="shared" ref="E7:E53" si="0">C7+D7</f>
        <v>56500038.449900001</v>
      </c>
      <c r="F7" s="260">
        <f>F8+F9+F10+F11</f>
        <v>9526424.4000000004</v>
      </c>
      <c r="G7" s="260">
        <f>G8+G9+G10+G11</f>
        <v>9868045.8848000001</v>
      </c>
      <c r="H7" s="261">
        <f t="shared" ref="H7:H53" si="1">F7+G7</f>
        <v>19394470.2848</v>
      </c>
    </row>
    <row r="8" spans="1:8" s="3" customFormat="1" ht="15.75">
      <c r="A8" s="236">
        <v>1.1000000000000001</v>
      </c>
      <c r="B8" s="238" t="s">
        <v>286</v>
      </c>
      <c r="C8" s="260">
        <v>10733056.060000001</v>
      </c>
      <c r="D8" s="260">
        <v>25092750.9399</v>
      </c>
      <c r="E8" s="283">
        <f t="shared" si="0"/>
        <v>35825806.999899998</v>
      </c>
      <c r="F8" s="333">
        <v>9490520.3100000005</v>
      </c>
      <c r="G8" s="333">
        <v>7931734.8848000001</v>
      </c>
      <c r="H8" s="261">
        <f t="shared" si="1"/>
        <v>17422255.194800001</v>
      </c>
    </row>
    <row r="9" spans="1:8" s="3" customFormat="1" ht="15.75">
      <c r="A9" s="236">
        <v>1.2</v>
      </c>
      <c r="B9" s="238" t="s">
        <v>287</v>
      </c>
      <c r="C9" s="260"/>
      <c r="D9" s="260">
        <v>1490607</v>
      </c>
      <c r="E9" s="283">
        <f t="shared" si="0"/>
        <v>1490607</v>
      </c>
      <c r="F9" s="260"/>
      <c r="G9" s="260">
        <v>1411719</v>
      </c>
      <c r="H9" s="261">
        <f t="shared" si="1"/>
        <v>1411719</v>
      </c>
    </row>
    <row r="10" spans="1:8" s="3" customFormat="1" ht="15.75">
      <c r="A10" s="236">
        <v>1.3</v>
      </c>
      <c r="B10" s="238" t="s">
        <v>288</v>
      </c>
      <c r="C10" s="260">
        <v>4810762.45</v>
      </c>
      <c r="D10" s="260">
        <v>14372862</v>
      </c>
      <c r="E10" s="283">
        <f t="shared" si="0"/>
        <v>19183624.449999999</v>
      </c>
      <c r="F10" s="260">
        <v>35904.089999999997</v>
      </c>
      <c r="G10" s="260">
        <v>524592</v>
      </c>
      <c r="H10" s="261">
        <f t="shared" si="1"/>
        <v>560496.09</v>
      </c>
    </row>
    <row r="11" spans="1:8" s="3" customFormat="1" ht="15.75">
      <c r="A11" s="236">
        <v>1.4</v>
      </c>
      <c r="B11" s="238" t="s">
        <v>289</v>
      </c>
      <c r="C11" s="260"/>
      <c r="D11" s="260"/>
      <c r="E11" s="283">
        <f t="shared" si="0"/>
        <v>0</v>
      </c>
      <c r="F11" s="260"/>
      <c r="G11" s="260"/>
      <c r="H11" s="261">
        <f t="shared" si="1"/>
        <v>0</v>
      </c>
    </row>
    <row r="12" spans="1:8" s="3" customFormat="1" ht="29.25" customHeight="1">
      <c r="A12" s="236">
        <v>2</v>
      </c>
      <c r="B12" s="237" t="s">
        <v>290</v>
      </c>
      <c r="C12" s="260"/>
      <c r="D12" s="260"/>
      <c r="E12" s="283">
        <f t="shared" si="0"/>
        <v>0</v>
      </c>
      <c r="F12" s="260"/>
      <c r="G12" s="260"/>
      <c r="H12" s="261">
        <f t="shared" si="1"/>
        <v>0</v>
      </c>
    </row>
    <row r="13" spans="1:8" s="3" customFormat="1" ht="25.5">
      <c r="A13" s="236">
        <v>3</v>
      </c>
      <c r="B13" s="237" t="s">
        <v>291</v>
      </c>
      <c r="C13" s="260">
        <f>C14+C15</f>
        <v>0</v>
      </c>
      <c r="D13" s="260">
        <f>D14+D15</f>
        <v>0</v>
      </c>
      <c r="E13" s="283">
        <f t="shared" si="0"/>
        <v>0</v>
      </c>
      <c r="F13" s="260">
        <f>F14+F15</f>
        <v>0</v>
      </c>
      <c r="G13" s="260">
        <f>G14+G15</f>
        <v>0</v>
      </c>
      <c r="H13" s="261">
        <f t="shared" si="1"/>
        <v>0</v>
      </c>
    </row>
    <row r="14" spans="1:8" s="3" customFormat="1" ht="15.75">
      <c r="A14" s="236">
        <v>3.1</v>
      </c>
      <c r="B14" s="238" t="s">
        <v>292</v>
      </c>
      <c r="C14" s="260"/>
      <c r="D14" s="260"/>
      <c r="E14" s="283">
        <f t="shared" si="0"/>
        <v>0</v>
      </c>
      <c r="F14" s="260"/>
      <c r="G14" s="260"/>
      <c r="H14" s="261">
        <f t="shared" si="1"/>
        <v>0</v>
      </c>
    </row>
    <row r="15" spans="1:8" s="3" customFormat="1" ht="15.75">
      <c r="A15" s="236">
        <v>3.2</v>
      </c>
      <c r="B15" s="238" t="s">
        <v>293</v>
      </c>
      <c r="C15" s="260"/>
      <c r="D15" s="260"/>
      <c r="E15" s="283">
        <f t="shared" si="0"/>
        <v>0</v>
      </c>
      <c r="F15" s="260"/>
      <c r="G15" s="260"/>
      <c r="H15" s="261">
        <f t="shared" si="1"/>
        <v>0</v>
      </c>
    </row>
    <row r="16" spans="1:8" s="3" customFormat="1" ht="15.75">
      <c r="A16" s="236">
        <v>4</v>
      </c>
      <c r="B16" s="237" t="s">
        <v>294</v>
      </c>
      <c r="C16" s="260">
        <f>C17+C18</f>
        <v>11899820.109999999</v>
      </c>
      <c r="D16" s="260">
        <f>D17+D18</f>
        <v>45836378.799600005</v>
      </c>
      <c r="E16" s="283">
        <f t="shared" si="0"/>
        <v>57736198.909600005</v>
      </c>
      <c r="F16" s="260">
        <f>F17+F18</f>
        <v>78477243.164499998</v>
      </c>
      <c r="G16" s="260">
        <f>G17+G18</f>
        <v>57201105.4758</v>
      </c>
      <c r="H16" s="261">
        <f t="shared" si="1"/>
        <v>135678348.64030001</v>
      </c>
    </row>
    <row r="17" spans="1:11" s="3" customFormat="1" ht="15.75">
      <c r="A17" s="236">
        <v>4.0999999999999996</v>
      </c>
      <c r="B17" s="238" t="s">
        <v>295</v>
      </c>
      <c r="C17" s="57">
        <v>7250539.71</v>
      </c>
      <c r="D17" s="57">
        <v>26209384.133000001</v>
      </c>
      <c r="E17" s="283">
        <f t="shared" si="0"/>
        <v>33459923.843000002</v>
      </c>
      <c r="F17" s="334">
        <v>70598594.569999993</v>
      </c>
      <c r="G17" s="334">
        <v>29210786.973499998</v>
      </c>
      <c r="H17" s="261">
        <f t="shared" si="1"/>
        <v>99809381.543499991</v>
      </c>
    </row>
    <row r="18" spans="1:11" s="3" customFormat="1" ht="15.75">
      <c r="A18" s="236">
        <v>4.2</v>
      </c>
      <c r="B18" s="238" t="s">
        <v>296</v>
      </c>
      <c r="C18" s="57">
        <v>4649280.4000000004</v>
      </c>
      <c r="D18" s="57">
        <v>19626994.6666</v>
      </c>
      <c r="E18" s="283">
        <f t="shared" si="0"/>
        <v>24276275.066600002</v>
      </c>
      <c r="F18" s="334">
        <v>7878648.5944999997</v>
      </c>
      <c r="G18" s="334">
        <v>27990318.502300002</v>
      </c>
      <c r="H18" s="261">
        <f t="shared" si="1"/>
        <v>35868967.096799999</v>
      </c>
    </row>
    <row r="19" spans="1:11" s="3" customFormat="1" ht="25.5">
      <c r="A19" s="236">
        <v>5</v>
      </c>
      <c r="B19" s="237" t="s">
        <v>297</v>
      </c>
      <c r="C19" s="260">
        <f>C20+C21+C22+C28+C29+C30+C31</f>
        <v>97564147.379999995</v>
      </c>
      <c r="D19" s="260">
        <f>D20+D21+D22+D28+D29+D30+D31</f>
        <v>349632102.81809998</v>
      </c>
      <c r="E19" s="283">
        <f t="shared" si="0"/>
        <v>447196250.19809997</v>
      </c>
      <c r="F19" s="260">
        <f>F20+F21+F22+F28+F29+F30+F31</f>
        <v>86719608.420200005</v>
      </c>
      <c r="G19" s="260">
        <f>G20+G21+G22+G28+G29+G30+G31</f>
        <v>70017558.817400008</v>
      </c>
      <c r="H19" s="261">
        <f t="shared" si="1"/>
        <v>156737167.23760003</v>
      </c>
    </row>
    <row r="20" spans="1:11" s="3" customFormat="1" ht="15.75">
      <c r="A20" s="236">
        <v>5.0999999999999996</v>
      </c>
      <c r="B20" s="238" t="s">
        <v>298</v>
      </c>
      <c r="C20" s="260">
        <v>1427668.94</v>
      </c>
      <c r="D20" s="260">
        <v>20988139.844900001</v>
      </c>
      <c r="E20" s="283">
        <f t="shared" si="0"/>
        <v>22415808.784900002</v>
      </c>
      <c r="F20" s="335">
        <v>93942.97</v>
      </c>
      <c r="G20" s="335">
        <v>29445496.132399999</v>
      </c>
      <c r="H20" s="261">
        <f t="shared" si="1"/>
        <v>29539439.102399997</v>
      </c>
      <c r="K20" s="711"/>
    </row>
    <row r="21" spans="1:11" s="3" customFormat="1" ht="15.75">
      <c r="A21" s="236">
        <v>5.2</v>
      </c>
      <c r="B21" s="238" t="s">
        <v>299</v>
      </c>
      <c r="C21" s="260"/>
      <c r="D21" s="260"/>
      <c r="E21" s="283">
        <f t="shared" si="0"/>
        <v>0</v>
      </c>
      <c r="F21" s="260"/>
      <c r="G21" s="260"/>
      <c r="H21" s="261">
        <f t="shared" si="1"/>
        <v>0</v>
      </c>
    </row>
    <row r="22" spans="1:11" s="3" customFormat="1" ht="15.75">
      <c r="A22" s="236">
        <v>5.3</v>
      </c>
      <c r="B22" s="238" t="s">
        <v>300</v>
      </c>
      <c r="C22" s="260">
        <f>C23+C24+C25+C26+C27</f>
        <v>49119176.450000003</v>
      </c>
      <c r="D22" s="260">
        <f>D23+D24+D25+D26+D27</f>
        <v>270080272.17329997</v>
      </c>
      <c r="E22" s="283">
        <f t="shared" si="0"/>
        <v>319199448.62329996</v>
      </c>
      <c r="F22" s="260">
        <f>F23+F24+F25+F26+F27</f>
        <v>46266176.450000003</v>
      </c>
      <c r="G22" s="260">
        <f>G23+G24+G25+G26+G27</f>
        <v>13524363.125399999</v>
      </c>
      <c r="H22" s="261">
        <f t="shared" si="1"/>
        <v>59790539.575400002</v>
      </c>
    </row>
    <row r="23" spans="1:11" s="3" customFormat="1" ht="15.75">
      <c r="A23" s="236" t="s">
        <v>301</v>
      </c>
      <c r="B23" s="239" t="s">
        <v>302</v>
      </c>
      <c r="C23" s="57">
        <v>2849000.0000999998</v>
      </c>
      <c r="D23" s="57">
        <v>1537155.78</v>
      </c>
      <c r="E23" s="283">
        <f t="shared" si="0"/>
        <v>4386155.7801000001</v>
      </c>
      <c r="F23" s="334">
        <v>33000</v>
      </c>
      <c r="G23" s="334">
        <v>341289.26</v>
      </c>
      <c r="H23" s="261">
        <f t="shared" si="1"/>
        <v>374289.26</v>
      </c>
    </row>
    <row r="24" spans="1:11" s="3" customFormat="1" ht="15.75">
      <c r="A24" s="236" t="s">
        <v>303</v>
      </c>
      <c r="B24" s="239" t="s">
        <v>304</v>
      </c>
      <c r="C24" s="57">
        <v>3855876.45</v>
      </c>
      <c r="D24" s="57">
        <v>255453230.72819999</v>
      </c>
      <c r="E24" s="283">
        <f t="shared" si="0"/>
        <v>259309107.17819998</v>
      </c>
      <c r="F24" s="334">
        <v>4233176.45</v>
      </c>
      <c r="G24" s="334">
        <v>4060146.9386</v>
      </c>
      <c r="H24" s="261">
        <f t="shared" si="1"/>
        <v>8293323.3886000002</v>
      </c>
    </row>
    <row r="25" spans="1:11" s="3" customFormat="1" ht="15.75">
      <c r="A25" s="236" t="s">
        <v>305</v>
      </c>
      <c r="B25" s="240" t="s">
        <v>306</v>
      </c>
      <c r="C25" s="57"/>
      <c r="D25" s="57"/>
      <c r="E25" s="283">
        <f t="shared" si="0"/>
        <v>0</v>
      </c>
      <c r="F25" s="334"/>
      <c r="G25" s="334"/>
      <c r="H25" s="261">
        <f t="shared" si="1"/>
        <v>0</v>
      </c>
    </row>
    <row r="26" spans="1:11" s="3" customFormat="1" ht="15.75">
      <c r="A26" s="236" t="s">
        <v>307</v>
      </c>
      <c r="B26" s="239" t="s">
        <v>308</v>
      </c>
      <c r="C26" s="57">
        <v>414299.9999</v>
      </c>
      <c r="D26" s="57">
        <v>7845300</v>
      </c>
      <c r="E26" s="283">
        <f t="shared" si="0"/>
        <v>8259599.9999000002</v>
      </c>
      <c r="F26" s="334">
        <v>0</v>
      </c>
      <c r="G26" s="334">
        <v>4155902.6000999999</v>
      </c>
      <c r="H26" s="261">
        <f t="shared" si="1"/>
        <v>4155902.6000999999</v>
      </c>
    </row>
    <row r="27" spans="1:11" s="3" customFormat="1" ht="15.75">
      <c r="A27" s="236" t="s">
        <v>309</v>
      </c>
      <c r="B27" s="239" t="s">
        <v>310</v>
      </c>
      <c r="C27" s="57">
        <v>42000000</v>
      </c>
      <c r="D27" s="57">
        <v>5244585.6650999999</v>
      </c>
      <c r="E27" s="283">
        <f t="shared" si="0"/>
        <v>47244585.665100001</v>
      </c>
      <c r="F27" s="334">
        <v>42000000</v>
      </c>
      <c r="G27" s="334">
        <v>4967024.3267000001</v>
      </c>
      <c r="H27" s="261">
        <f t="shared" si="1"/>
        <v>46967024.326700002</v>
      </c>
    </row>
    <row r="28" spans="1:11" s="3" customFormat="1" ht="15.75">
      <c r="A28" s="236">
        <v>5.4</v>
      </c>
      <c r="B28" s="238" t="s">
        <v>311</v>
      </c>
      <c r="C28" s="260">
        <v>0.03</v>
      </c>
      <c r="D28" s="260">
        <v>20721048.833299998</v>
      </c>
      <c r="E28" s="283">
        <f t="shared" si="0"/>
        <v>20721048.863299999</v>
      </c>
      <c r="F28" s="334">
        <v>10000000</v>
      </c>
      <c r="G28" s="334">
        <v>23778455.485199999</v>
      </c>
      <c r="H28" s="261">
        <f t="shared" si="1"/>
        <v>33778455.485200003</v>
      </c>
    </row>
    <row r="29" spans="1:11" s="3" customFormat="1" ht="15.75">
      <c r="A29" s="236">
        <v>5.5</v>
      </c>
      <c r="B29" s="238" t="s">
        <v>312</v>
      </c>
      <c r="C29" s="260">
        <v>3329662.0501000001</v>
      </c>
      <c r="D29" s="260">
        <v>2.6200000000000001E-2</v>
      </c>
      <c r="E29" s="283">
        <f t="shared" si="0"/>
        <v>3329662.0763000003</v>
      </c>
      <c r="F29" s="334">
        <v>28079662.000100002</v>
      </c>
      <c r="G29" s="334">
        <v>2.4799999999999999E-2</v>
      </c>
      <c r="H29" s="261">
        <f t="shared" si="1"/>
        <v>28079662.024900001</v>
      </c>
    </row>
    <row r="30" spans="1:11" s="3" customFormat="1" ht="15.75">
      <c r="A30" s="236">
        <v>5.6</v>
      </c>
      <c r="B30" s="238" t="s">
        <v>313</v>
      </c>
      <c r="C30" s="260">
        <v>0</v>
      </c>
      <c r="D30" s="260">
        <v>784530</v>
      </c>
      <c r="E30" s="283">
        <f t="shared" si="0"/>
        <v>784530</v>
      </c>
      <c r="F30" s="334">
        <v>0</v>
      </c>
      <c r="G30" s="334">
        <v>3269244</v>
      </c>
      <c r="H30" s="261">
        <f t="shared" si="1"/>
        <v>3269244</v>
      </c>
    </row>
    <row r="31" spans="1:11" s="3" customFormat="1" ht="15.75">
      <c r="A31" s="236">
        <v>5.7</v>
      </c>
      <c r="B31" s="238" t="s">
        <v>314</v>
      </c>
      <c r="C31" s="260">
        <v>43687639.909900002</v>
      </c>
      <c r="D31" s="260">
        <v>37058111.940399997</v>
      </c>
      <c r="E31" s="283">
        <f t="shared" si="0"/>
        <v>80745751.850299999</v>
      </c>
      <c r="F31" s="334">
        <v>2279827.0000999998</v>
      </c>
      <c r="G31" s="334">
        <v>4.9599999999999998E-2</v>
      </c>
      <c r="H31" s="261">
        <f t="shared" si="1"/>
        <v>2279827.0496999999</v>
      </c>
    </row>
    <row r="32" spans="1:11" s="3" customFormat="1" ht="15.75">
      <c r="A32" s="236">
        <v>6</v>
      </c>
      <c r="B32" s="237" t="s">
        <v>315</v>
      </c>
      <c r="C32" s="260">
        <f>C33+C34+C35+C36+C37+C38+C39</f>
        <v>25052586.25</v>
      </c>
      <c r="D32" s="260">
        <f>D33+D34+D35+D36+D37+D38+D39</f>
        <v>43504580.012899995</v>
      </c>
      <c r="E32" s="283">
        <f t="shared" si="0"/>
        <v>68557166.262899995</v>
      </c>
      <c r="F32" s="260">
        <f>F33+F34+F35+F36+F37+F38+F39</f>
        <v>0</v>
      </c>
      <c r="G32" s="260">
        <f>G33+G34+G35+G36+G37+G38+G39</f>
        <v>0</v>
      </c>
      <c r="H32" s="261">
        <f t="shared" si="1"/>
        <v>0</v>
      </c>
    </row>
    <row r="33" spans="1:8" s="3" customFormat="1" ht="25.5">
      <c r="A33" s="236">
        <v>6.1</v>
      </c>
      <c r="B33" s="238" t="s">
        <v>380</v>
      </c>
      <c r="C33" s="260">
        <v>16553505</v>
      </c>
      <c r="D33" s="260">
        <v>17747057.484499998</v>
      </c>
      <c r="E33" s="283">
        <f t="shared" si="0"/>
        <v>34300562.484499998</v>
      </c>
      <c r="F33" s="260"/>
      <c r="G33" s="260"/>
      <c r="H33" s="261">
        <f t="shared" si="1"/>
        <v>0</v>
      </c>
    </row>
    <row r="34" spans="1:8" s="3" customFormat="1" ht="25.5">
      <c r="A34" s="236">
        <v>6.2</v>
      </c>
      <c r="B34" s="238" t="s">
        <v>316</v>
      </c>
      <c r="C34" s="260">
        <v>8499081.25</v>
      </c>
      <c r="D34" s="260">
        <v>25757522.5284</v>
      </c>
      <c r="E34" s="283">
        <f t="shared" si="0"/>
        <v>34256603.778400004</v>
      </c>
      <c r="F34" s="260"/>
      <c r="G34" s="260"/>
      <c r="H34" s="261">
        <f t="shared" si="1"/>
        <v>0</v>
      </c>
    </row>
    <row r="35" spans="1:8" s="3" customFormat="1" ht="25.5">
      <c r="A35" s="236">
        <v>6.3</v>
      </c>
      <c r="B35" s="238" t="s">
        <v>317</v>
      </c>
      <c r="C35" s="260"/>
      <c r="D35" s="260"/>
      <c r="E35" s="283">
        <f t="shared" si="0"/>
        <v>0</v>
      </c>
      <c r="F35" s="260"/>
      <c r="G35" s="260"/>
      <c r="H35" s="261">
        <f t="shared" si="1"/>
        <v>0</v>
      </c>
    </row>
    <row r="36" spans="1:8" s="3" customFormat="1" ht="15.75">
      <c r="A36" s="236">
        <v>6.4</v>
      </c>
      <c r="B36" s="238" t="s">
        <v>318</v>
      </c>
      <c r="C36" s="260"/>
      <c r="D36" s="260"/>
      <c r="E36" s="283">
        <f t="shared" si="0"/>
        <v>0</v>
      </c>
      <c r="F36" s="260"/>
      <c r="G36" s="260"/>
      <c r="H36" s="261">
        <f t="shared" si="1"/>
        <v>0</v>
      </c>
    </row>
    <row r="37" spans="1:8" s="3" customFormat="1" ht="15.75">
      <c r="A37" s="236">
        <v>6.5</v>
      </c>
      <c r="B37" s="238" t="s">
        <v>319</v>
      </c>
      <c r="C37" s="260"/>
      <c r="D37" s="260"/>
      <c r="E37" s="283">
        <f t="shared" si="0"/>
        <v>0</v>
      </c>
      <c r="F37" s="260"/>
      <c r="G37" s="260"/>
      <c r="H37" s="261">
        <f t="shared" si="1"/>
        <v>0</v>
      </c>
    </row>
    <row r="38" spans="1:8" s="3" customFormat="1" ht="25.5">
      <c r="A38" s="236">
        <v>6.6</v>
      </c>
      <c r="B38" s="238" t="s">
        <v>320</v>
      </c>
      <c r="C38" s="260"/>
      <c r="D38" s="260"/>
      <c r="E38" s="283">
        <f t="shared" si="0"/>
        <v>0</v>
      </c>
      <c r="F38" s="260"/>
      <c r="G38" s="260"/>
      <c r="H38" s="261">
        <f t="shared" si="1"/>
        <v>0</v>
      </c>
    </row>
    <row r="39" spans="1:8" s="3" customFormat="1" ht="25.5">
      <c r="A39" s="236">
        <v>6.7</v>
      </c>
      <c r="B39" s="238" t="s">
        <v>321</v>
      </c>
      <c r="C39" s="260"/>
      <c r="D39" s="260"/>
      <c r="E39" s="283">
        <f t="shared" si="0"/>
        <v>0</v>
      </c>
      <c r="F39" s="260"/>
      <c r="G39" s="260"/>
      <c r="H39" s="261">
        <f t="shared" si="1"/>
        <v>0</v>
      </c>
    </row>
    <row r="40" spans="1:8" s="3" customFormat="1" ht="15.75">
      <c r="A40" s="236">
        <v>7</v>
      </c>
      <c r="B40" s="237" t="s">
        <v>322</v>
      </c>
      <c r="C40" s="260">
        <f>C43+C44</f>
        <v>5606.71</v>
      </c>
      <c r="D40" s="260">
        <f>D43+D44</f>
        <v>8552766.2980000004</v>
      </c>
      <c r="E40" s="283">
        <f t="shared" si="0"/>
        <v>8558373.0080000013</v>
      </c>
      <c r="F40" s="260">
        <f>F43+F44</f>
        <v>5606.71</v>
      </c>
      <c r="G40" s="260">
        <f>G43+G44</f>
        <v>7802297.2377000004</v>
      </c>
      <c r="H40" s="261">
        <f t="shared" si="1"/>
        <v>7807903.9477000004</v>
      </c>
    </row>
    <row r="41" spans="1:8" s="3" customFormat="1" ht="25.5">
      <c r="A41" s="236">
        <v>7.1</v>
      </c>
      <c r="B41" s="238" t="s">
        <v>323</v>
      </c>
      <c r="C41" s="260"/>
      <c r="D41" s="260"/>
      <c r="E41" s="283">
        <f t="shared" si="0"/>
        <v>0</v>
      </c>
      <c r="F41" s="260"/>
      <c r="G41" s="260"/>
      <c r="H41" s="261">
        <f t="shared" si="1"/>
        <v>0</v>
      </c>
    </row>
    <row r="42" spans="1:8" s="3" customFormat="1" ht="25.5">
      <c r="A42" s="236">
        <v>7.2</v>
      </c>
      <c r="B42" s="238" t="s">
        <v>324</v>
      </c>
      <c r="C42" s="260">
        <v>0</v>
      </c>
      <c r="D42" s="260">
        <v>11933.825800000001</v>
      </c>
      <c r="E42" s="283">
        <f t="shared" si="0"/>
        <v>11933.825800000001</v>
      </c>
      <c r="F42" s="260">
        <v>0</v>
      </c>
      <c r="G42" s="260">
        <v>216128.55679999999</v>
      </c>
      <c r="H42" s="261">
        <f t="shared" si="1"/>
        <v>216128.55679999999</v>
      </c>
    </row>
    <row r="43" spans="1:8" s="3" customFormat="1" ht="25.5">
      <c r="A43" s="236">
        <v>7.3</v>
      </c>
      <c r="B43" s="238" t="s">
        <v>325</v>
      </c>
      <c r="C43" s="260">
        <v>0</v>
      </c>
      <c r="D43" s="57">
        <v>6725367.2114000004</v>
      </c>
      <c r="E43" s="283">
        <f t="shared" si="0"/>
        <v>6725367.2114000004</v>
      </c>
      <c r="F43" s="260">
        <v>0</v>
      </c>
      <c r="G43" s="334">
        <v>6369437.8695</v>
      </c>
      <c r="H43" s="261">
        <f t="shared" si="1"/>
        <v>6369437.8695</v>
      </c>
    </row>
    <row r="44" spans="1:8" s="3" customFormat="1" ht="25.5">
      <c r="A44" s="236">
        <v>7.4</v>
      </c>
      <c r="B44" s="238" t="s">
        <v>326</v>
      </c>
      <c r="C44" s="57">
        <v>5606.71</v>
      </c>
      <c r="D44" s="57">
        <v>1827399.0866</v>
      </c>
      <c r="E44" s="283">
        <f t="shared" si="0"/>
        <v>1833005.7966</v>
      </c>
      <c r="F44" s="260">
        <v>5606.71</v>
      </c>
      <c r="G44" s="334">
        <v>1432859.3681999999</v>
      </c>
      <c r="H44" s="261">
        <f t="shared" si="1"/>
        <v>1438466.0781999999</v>
      </c>
    </row>
    <row r="45" spans="1:8" s="3" customFormat="1" ht="15.75">
      <c r="A45" s="236">
        <v>8</v>
      </c>
      <c r="B45" s="237" t="s">
        <v>327</v>
      </c>
      <c r="C45" s="260">
        <f>C46+C47+C48+C49+C50+C51+C52</f>
        <v>0</v>
      </c>
      <c r="D45" s="260">
        <f>D46+D47+D48+D49+D50+D51+D52</f>
        <v>0</v>
      </c>
      <c r="E45" s="283">
        <f t="shared" si="0"/>
        <v>0</v>
      </c>
      <c r="F45" s="260">
        <f>F46+F47+F48+F49+F50+F51+F52</f>
        <v>0</v>
      </c>
      <c r="G45" s="260">
        <f>G46+G47+G48+G49+G50+G51+G52</f>
        <v>0</v>
      </c>
      <c r="H45" s="261">
        <f t="shared" si="1"/>
        <v>0</v>
      </c>
    </row>
    <row r="46" spans="1:8" s="3" customFormat="1" ht="15.75">
      <c r="A46" s="236">
        <v>8.1</v>
      </c>
      <c r="B46" s="238" t="s">
        <v>328</v>
      </c>
      <c r="C46" s="260"/>
      <c r="D46" s="260"/>
      <c r="E46" s="283">
        <f t="shared" si="0"/>
        <v>0</v>
      </c>
      <c r="F46" s="260"/>
      <c r="G46" s="260"/>
      <c r="H46" s="261">
        <f t="shared" si="1"/>
        <v>0</v>
      </c>
    </row>
    <row r="47" spans="1:8" s="3" customFormat="1" ht="15.75">
      <c r="A47" s="236">
        <v>8.1999999999999993</v>
      </c>
      <c r="B47" s="238" t="s">
        <v>329</v>
      </c>
      <c r="C47" s="260"/>
      <c r="D47" s="260"/>
      <c r="E47" s="283">
        <f t="shared" si="0"/>
        <v>0</v>
      </c>
      <c r="F47" s="260"/>
      <c r="G47" s="260"/>
      <c r="H47" s="261">
        <f t="shared" si="1"/>
        <v>0</v>
      </c>
    </row>
    <row r="48" spans="1:8" s="3" customFormat="1" ht="15.75">
      <c r="A48" s="236">
        <v>8.3000000000000007</v>
      </c>
      <c r="B48" s="238" t="s">
        <v>330</v>
      </c>
      <c r="C48" s="260"/>
      <c r="D48" s="260"/>
      <c r="E48" s="283">
        <f t="shared" si="0"/>
        <v>0</v>
      </c>
      <c r="F48" s="260"/>
      <c r="G48" s="260"/>
      <c r="H48" s="261">
        <f t="shared" si="1"/>
        <v>0</v>
      </c>
    </row>
    <row r="49" spans="1:8" s="3" customFormat="1" ht="15.75">
      <c r="A49" s="236">
        <v>8.4</v>
      </c>
      <c r="B49" s="238" t="s">
        <v>331</v>
      </c>
      <c r="C49" s="260"/>
      <c r="D49" s="260"/>
      <c r="E49" s="283">
        <f t="shared" si="0"/>
        <v>0</v>
      </c>
      <c r="F49" s="260"/>
      <c r="G49" s="260"/>
      <c r="H49" s="261">
        <f t="shared" si="1"/>
        <v>0</v>
      </c>
    </row>
    <row r="50" spans="1:8" s="3" customFormat="1" ht="15.75">
      <c r="A50" s="236">
        <v>8.5</v>
      </c>
      <c r="B50" s="238" t="s">
        <v>332</v>
      </c>
      <c r="C50" s="260"/>
      <c r="D50" s="260"/>
      <c r="E50" s="283">
        <f t="shared" si="0"/>
        <v>0</v>
      </c>
      <c r="F50" s="260"/>
      <c r="G50" s="260"/>
      <c r="H50" s="261">
        <f t="shared" si="1"/>
        <v>0</v>
      </c>
    </row>
    <row r="51" spans="1:8" s="3" customFormat="1" ht="15.75">
      <c r="A51" s="236">
        <v>8.6</v>
      </c>
      <c r="B51" s="238" t="s">
        <v>333</v>
      </c>
      <c r="C51" s="260"/>
      <c r="D51" s="260"/>
      <c r="E51" s="283">
        <f t="shared" si="0"/>
        <v>0</v>
      </c>
      <c r="F51" s="260"/>
      <c r="G51" s="260"/>
      <c r="H51" s="261">
        <f t="shared" si="1"/>
        <v>0</v>
      </c>
    </row>
    <row r="52" spans="1:8" s="3" customFormat="1" ht="15.75">
      <c r="A52" s="236">
        <v>8.6999999999999993</v>
      </c>
      <c r="B52" s="238" t="s">
        <v>334</v>
      </c>
      <c r="C52" s="260"/>
      <c r="D52" s="260"/>
      <c r="E52" s="283">
        <f t="shared" si="0"/>
        <v>0</v>
      </c>
      <c r="F52" s="260"/>
      <c r="G52" s="260"/>
      <c r="H52" s="261">
        <f t="shared" si="1"/>
        <v>0</v>
      </c>
    </row>
    <row r="53" spans="1:8" s="3" customFormat="1" ht="26.25" thickBot="1">
      <c r="A53" s="241">
        <v>9</v>
      </c>
      <c r="B53" s="242" t="s">
        <v>335</v>
      </c>
      <c r="C53" s="284"/>
      <c r="D53" s="284"/>
      <c r="E53" s="285">
        <f t="shared" si="0"/>
        <v>0</v>
      </c>
      <c r="F53" s="284"/>
      <c r="G53" s="284"/>
      <c r="H53" s="267">
        <f t="shared" si="1"/>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E20"/>
  <sheetViews>
    <sheetView zoomScaleNormal="100" workbookViewId="0">
      <pane xSplit="1" ySplit="4" topLeftCell="B5" activePane="bottomRight" state="frozen"/>
      <selection pane="topRight"/>
      <selection pane="bottomLeft"/>
      <selection pane="bottomRight" activeCell="C7" sqref="C7:D12"/>
    </sheetView>
  </sheetViews>
  <sheetFormatPr defaultColWidth="9.140625" defaultRowHeight="12.75"/>
  <cols>
    <col min="1" max="1" width="9.5703125" style="2" bestFit="1" customWidth="1"/>
    <col min="2" max="2" width="93.5703125" style="2" customWidth="1"/>
    <col min="3" max="4" width="12.7109375" style="2" customWidth="1"/>
    <col min="5" max="6" width="9.7109375" style="13" customWidth="1"/>
    <col min="7" max="16384" width="9.140625" style="13"/>
  </cols>
  <sheetData>
    <row r="1" spans="1:5" ht="15">
      <c r="A1" s="18" t="s">
        <v>194</v>
      </c>
      <c r="B1" s="361" t="str">
        <f>'2. RC'!B1</f>
        <v>სს " პაშა ბანკი საქართველო"</v>
      </c>
      <c r="C1" s="17"/>
    </row>
    <row r="2" spans="1:5" ht="15">
      <c r="A2" s="18" t="s">
        <v>195</v>
      </c>
      <c r="B2" s="361" t="str">
        <f>'2. RC'!B2</f>
        <v>30.09.2018</v>
      </c>
      <c r="C2" s="29"/>
      <c r="D2" s="19"/>
      <c r="E2" s="12"/>
    </row>
    <row r="3" spans="1:5" ht="15">
      <c r="A3" s="18"/>
      <c r="B3" s="17"/>
      <c r="C3" s="29"/>
      <c r="D3" s="19"/>
      <c r="E3" s="12"/>
    </row>
    <row r="4" spans="1:5" ht="15" customHeight="1" thickBot="1">
      <c r="A4" s="230" t="s">
        <v>342</v>
      </c>
      <c r="B4" s="231" t="s">
        <v>191</v>
      </c>
      <c r="C4" s="230"/>
      <c r="D4" s="232" t="s">
        <v>96</v>
      </c>
    </row>
    <row r="5" spans="1:5" ht="15" customHeight="1">
      <c r="A5" s="228" t="s">
        <v>27</v>
      </c>
      <c r="B5" s="229"/>
      <c r="C5" s="370" t="str">
        <f>'1. key ratios'!C5</f>
        <v>3Q2018</v>
      </c>
      <c r="D5" s="363" t="str">
        <f>'1. key ratios'!D5</f>
        <v>2Q2018</v>
      </c>
    </row>
    <row r="6" spans="1:5" ht="15" customHeight="1">
      <c r="A6" s="146">
        <v>1</v>
      </c>
      <c r="B6" s="65" t="s">
        <v>198</v>
      </c>
      <c r="C6" s="574">
        <f>C7+C9+C10</f>
        <v>310726936.38697004</v>
      </c>
      <c r="D6" s="575">
        <f>D7+D9+D10</f>
        <v>284941961.82201999</v>
      </c>
    </row>
    <row r="7" spans="1:5" ht="15" customHeight="1">
      <c r="A7" s="146">
        <v>1.1000000000000001</v>
      </c>
      <c r="B7" s="66" t="s">
        <v>22</v>
      </c>
      <c r="C7" s="371">
        <v>277989589.31532001</v>
      </c>
      <c r="D7" s="372">
        <v>262122953.50141999</v>
      </c>
    </row>
    <row r="8" spans="1:5" ht="25.5">
      <c r="A8" s="146" t="s">
        <v>259</v>
      </c>
      <c r="B8" s="193" t="s">
        <v>336</v>
      </c>
      <c r="C8" s="371"/>
      <c r="D8" s="372"/>
    </row>
    <row r="9" spans="1:5" ht="15" customHeight="1">
      <c r="A9" s="146">
        <v>1.2</v>
      </c>
      <c r="B9" s="66" t="s">
        <v>23</v>
      </c>
      <c r="C9" s="371">
        <v>32051335.821950004</v>
      </c>
      <c r="D9" s="372">
        <v>22509687.946400002</v>
      </c>
    </row>
    <row r="10" spans="1:5" ht="15" customHeight="1">
      <c r="A10" s="146">
        <v>1.3</v>
      </c>
      <c r="B10" s="194" t="s">
        <v>79</v>
      </c>
      <c r="C10" s="373">
        <v>686011.24970000004</v>
      </c>
      <c r="D10" s="372">
        <v>309320.37420000002</v>
      </c>
    </row>
    <row r="11" spans="1:5" ht="15" customHeight="1">
      <c r="A11" s="146">
        <v>2</v>
      </c>
      <c r="B11" s="65" t="s">
        <v>199</v>
      </c>
      <c r="C11" s="371">
        <v>9313723.4399999995</v>
      </c>
      <c r="D11" s="372">
        <v>5970340.5151000004</v>
      </c>
    </row>
    <row r="12" spans="1:5" ht="15" customHeight="1">
      <c r="A12" s="146">
        <v>3</v>
      </c>
      <c r="B12" s="65" t="s">
        <v>197</v>
      </c>
      <c r="C12" s="373">
        <v>30501295.337499999</v>
      </c>
      <c r="D12" s="372">
        <v>30501295.337499999</v>
      </c>
    </row>
    <row r="13" spans="1:5" ht="15" customHeight="1" thickBot="1">
      <c r="A13" s="147">
        <v>4</v>
      </c>
      <c r="B13" s="148" t="s">
        <v>260</v>
      </c>
      <c r="C13" s="374">
        <f>C6+C11+C12</f>
        <v>350541955.16447002</v>
      </c>
      <c r="D13" s="375">
        <f>D6+D11+D12</f>
        <v>321413597.67461997</v>
      </c>
    </row>
    <row r="14" spans="1:5" ht="15" customHeight="1">
      <c r="A14" s="67"/>
      <c r="B14" s="68"/>
      <c r="C14" s="69"/>
      <c r="D14" s="69"/>
    </row>
    <row r="15" spans="1:5">
      <c r="B15" s="114"/>
    </row>
    <row r="16" spans="1:5">
      <c r="B16" s="114"/>
    </row>
    <row r="17" spans="2:2">
      <c r="B17" s="114"/>
    </row>
    <row r="18" spans="2:2">
      <c r="B18" s="114"/>
    </row>
    <row r="19" spans="2:2">
      <c r="B19" s="114"/>
    </row>
    <row r="20" spans="2:2">
      <c r="B20" s="114"/>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35"/>
  <sheetViews>
    <sheetView zoomScaleNormal="100" workbookViewId="0">
      <pane xSplit="1" ySplit="4" topLeftCell="B5" activePane="bottomRight" state="frozen"/>
      <selection pane="topRight"/>
      <selection pane="bottomLeft"/>
      <selection pane="bottomRight" activeCell="B6" sqref="B6:C6"/>
    </sheetView>
  </sheetViews>
  <sheetFormatPr defaultColWidth="9.140625" defaultRowHeight="15"/>
  <cols>
    <col min="1" max="1" width="9.5703125" style="2" bestFit="1" customWidth="1"/>
    <col min="2" max="2" width="90.42578125" style="2" bestFit="1" customWidth="1"/>
    <col min="3" max="3" width="9.140625" style="2"/>
  </cols>
  <sheetData>
    <row r="1" spans="1:8">
      <c r="A1" s="2" t="s">
        <v>194</v>
      </c>
      <c r="B1" s="708" t="str">
        <f>'2. RC'!B1</f>
        <v>სს " პაშა ბანკი საქართველო"</v>
      </c>
    </row>
    <row r="2" spans="1:8">
      <c r="A2" s="2" t="s">
        <v>195</v>
      </c>
      <c r="B2" s="707" t="str">
        <f>'2. RC'!B2</f>
        <v>30.09.2018</v>
      </c>
    </row>
    <row r="4" spans="1:8" ht="16.5" customHeight="1" thickBot="1">
      <c r="A4" s="243" t="s">
        <v>343</v>
      </c>
      <c r="B4" s="70" t="s">
        <v>152</v>
      </c>
      <c r="C4" s="14"/>
    </row>
    <row r="5" spans="1:8" ht="15.75">
      <c r="A5" s="11"/>
      <c r="B5" s="750" t="s">
        <v>153</v>
      </c>
      <c r="C5" s="751"/>
    </row>
    <row r="6" spans="1:8" ht="15.75">
      <c r="A6" s="15">
        <v>1</v>
      </c>
      <c r="B6" s="758" t="s">
        <v>387</v>
      </c>
      <c r="C6" s="759"/>
    </row>
    <row r="7" spans="1:8" ht="15.75">
      <c r="A7" s="15">
        <v>2</v>
      </c>
      <c r="B7" s="758" t="s">
        <v>944</v>
      </c>
      <c r="C7" s="759"/>
    </row>
    <row r="8" spans="1:8" ht="15.75">
      <c r="A8" s="15">
        <v>3</v>
      </c>
      <c r="B8" s="758" t="s">
        <v>945</v>
      </c>
      <c r="C8" s="759"/>
    </row>
    <row r="9" spans="1:8" ht="15.75">
      <c r="A9" s="15">
        <v>4</v>
      </c>
      <c r="B9" s="758" t="s">
        <v>386</v>
      </c>
      <c r="C9" s="759"/>
    </row>
    <row r="10" spans="1:8" ht="15.75">
      <c r="A10" s="15">
        <v>5</v>
      </c>
      <c r="B10" s="758" t="s">
        <v>946</v>
      </c>
      <c r="C10" s="759"/>
    </row>
    <row r="11" spans="1:8">
      <c r="A11" s="15">
        <v>6</v>
      </c>
      <c r="B11" s="72"/>
      <c r="C11" s="73"/>
    </row>
    <row r="12" spans="1:8">
      <c r="A12" s="15">
        <v>7</v>
      </c>
      <c r="B12" s="72"/>
      <c r="C12" s="73"/>
      <c r="H12" s="4"/>
    </row>
    <row r="13" spans="1:8">
      <c r="A13" s="15">
        <v>8</v>
      </c>
      <c r="B13" s="72"/>
      <c r="C13" s="73"/>
    </row>
    <row r="14" spans="1:8">
      <c r="A14" s="15">
        <v>9</v>
      </c>
      <c r="B14" s="72"/>
      <c r="C14" s="73"/>
    </row>
    <row r="15" spans="1:8">
      <c r="A15" s="15">
        <v>10</v>
      </c>
      <c r="B15" s="72"/>
      <c r="C15" s="73"/>
    </row>
    <row r="16" spans="1:8">
      <c r="A16" s="15"/>
      <c r="B16" s="752"/>
      <c r="C16" s="753"/>
    </row>
    <row r="17" spans="1:3" ht="15.75">
      <c r="A17" s="15"/>
      <c r="B17" s="754" t="s">
        <v>154</v>
      </c>
      <c r="C17" s="755"/>
    </row>
    <row r="18" spans="1:3" ht="15.75">
      <c r="A18" s="15">
        <v>1</v>
      </c>
      <c r="B18" s="758" t="s">
        <v>947</v>
      </c>
      <c r="C18" s="759"/>
    </row>
    <row r="19" spans="1:3" ht="15.75">
      <c r="A19" s="15">
        <v>2</v>
      </c>
      <c r="B19" s="758" t="s">
        <v>948</v>
      </c>
      <c r="C19" s="759"/>
    </row>
    <row r="20" spans="1:3" ht="15.75">
      <c r="A20" s="15">
        <v>3</v>
      </c>
      <c r="B20" s="760" t="s">
        <v>949</v>
      </c>
      <c r="C20" s="761"/>
    </row>
    <row r="21" spans="1:3" ht="15.75">
      <c r="A21" s="15">
        <v>4</v>
      </c>
      <c r="B21" s="27"/>
      <c r="C21" s="71"/>
    </row>
    <row r="22" spans="1:3" ht="15.75">
      <c r="A22" s="15">
        <v>5</v>
      </c>
      <c r="B22" s="27"/>
      <c r="C22" s="71"/>
    </row>
    <row r="23" spans="1:3" ht="15.75">
      <c r="A23" s="15">
        <v>6</v>
      </c>
      <c r="B23" s="27"/>
      <c r="C23" s="71"/>
    </row>
    <row r="24" spans="1:3" ht="15.75">
      <c r="A24" s="15">
        <v>7</v>
      </c>
      <c r="B24" s="27"/>
      <c r="C24" s="71"/>
    </row>
    <row r="25" spans="1:3" ht="15.75">
      <c r="A25" s="15">
        <v>8</v>
      </c>
      <c r="B25" s="27"/>
      <c r="C25" s="71"/>
    </row>
    <row r="26" spans="1:3" ht="15.75">
      <c r="A26" s="15">
        <v>9</v>
      </c>
      <c r="B26" s="27"/>
      <c r="C26" s="71"/>
    </row>
    <row r="27" spans="1:3" ht="15.75" customHeight="1">
      <c r="A27" s="15">
        <v>10</v>
      </c>
      <c r="B27" s="27"/>
      <c r="C27" s="28"/>
    </row>
    <row r="28" spans="1:3" ht="15.75" customHeight="1">
      <c r="A28" s="15"/>
      <c r="B28" s="27"/>
      <c r="C28" s="28"/>
    </row>
    <row r="29" spans="1:3" ht="30" customHeight="1">
      <c r="A29" s="15"/>
      <c r="B29" s="756" t="s">
        <v>155</v>
      </c>
      <c r="C29" s="757"/>
    </row>
    <row r="30" spans="1:3" ht="15.75">
      <c r="A30" s="15">
        <v>1</v>
      </c>
      <c r="B30" s="336" t="s">
        <v>389</v>
      </c>
      <c r="C30" s="337">
        <v>1</v>
      </c>
    </row>
    <row r="31" spans="1:3" ht="15.75" customHeight="1">
      <c r="A31" s="15"/>
      <c r="B31" s="72"/>
      <c r="C31" s="73"/>
    </row>
    <row r="32" spans="1:3" ht="29.25" customHeight="1">
      <c r="A32" s="15"/>
      <c r="B32" s="756" t="s">
        <v>282</v>
      </c>
      <c r="C32" s="757"/>
    </row>
    <row r="33" spans="1:3" ht="15.75">
      <c r="A33" s="338">
        <v>1</v>
      </c>
      <c r="B33" s="339" t="s">
        <v>390</v>
      </c>
      <c r="C33" s="340">
        <v>0.1</v>
      </c>
    </row>
    <row r="34" spans="1:3" ht="15.75">
      <c r="A34" s="338">
        <v>2</v>
      </c>
      <c r="B34" s="339" t="s">
        <v>391</v>
      </c>
      <c r="C34" s="340">
        <v>0.45</v>
      </c>
    </row>
    <row r="35" spans="1:3" ht="16.5" thickBot="1">
      <c r="A35" s="16">
        <v>3</v>
      </c>
      <c r="B35" s="341" t="s">
        <v>392</v>
      </c>
      <c r="C35" s="342">
        <v>0.45</v>
      </c>
    </row>
  </sheetData>
  <mergeCells count="13">
    <mergeCell ref="B5:C5"/>
    <mergeCell ref="B16:C16"/>
    <mergeCell ref="B17:C17"/>
    <mergeCell ref="B32:C32"/>
    <mergeCell ref="B29:C29"/>
    <mergeCell ref="B6:C6"/>
    <mergeCell ref="B7:C7"/>
    <mergeCell ref="B8:C8"/>
    <mergeCell ref="B9:C9"/>
    <mergeCell ref="B10:C10"/>
    <mergeCell ref="B18:C18"/>
    <mergeCell ref="B19:C19"/>
    <mergeCell ref="B20:C2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pane="topRight"/>
      <selection pane="bottomLeft"/>
      <selection pane="bottomRight" activeCell="C8" sqref="C8:D20"/>
    </sheetView>
  </sheetViews>
  <sheetFormatPr defaultColWidth="9.140625"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194</v>
      </c>
      <c r="B1" s="361" t="str">
        <f>'2. RC'!B1</f>
        <v>სს " პაშა ბანკი საქართველო"</v>
      </c>
    </row>
    <row r="2" spans="1:7" s="22" customFormat="1" ht="15.75" customHeight="1">
      <c r="A2" s="22" t="s">
        <v>195</v>
      </c>
      <c r="B2" s="361" t="str">
        <f>'2. RC'!B2</f>
        <v>30.09.2018</v>
      </c>
    </row>
    <row r="3" spans="1:7" s="22" customFormat="1" ht="15.75" customHeight="1"/>
    <row r="4" spans="1:7" s="22" customFormat="1" ht="15.75" customHeight="1" thickBot="1">
      <c r="A4" s="246" t="s">
        <v>344</v>
      </c>
      <c r="B4" s="247" t="s">
        <v>270</v>
      </c>
      <c r="C4" s="207"/>
      <c r="D4" s="207"/>
      <c r="E4" s="207"/>
    </row>
    <row r="5" spans="1:7" s="129" customFormat="1" ht="17.45" customHeight="1">
      <c r="A5" s="491"/>
      <c r="B5" s="492"/>
      <c r="C5" s="206" t="s">
        <v>0</v>
      </c>
      <c r="D5" s="206" t="s">
        <v>1</v>
      </c>
      <c r="E5" s="252" t="s">
        <v>2</v>
      </c>
    </row>
    <row r="6" spans="1:7" s="167" customFormat="1" ht="14.45" customHeight="1">
      <c r="A6" s="493"/>
      <c r="B6" s="762" t="s">
        <v>237</v>
      </c>
      <c r="C6" s="762" t="s">
        <v>236</v>
      </c>
      <c r="D6" s="763" t="s">
        <v>235</v>
      </c>
      <c r="E6" s="764"/>
      <c r="G6"/>
    </row>
    <row r="7" spans="1:7" s="167" customFormat="1" ht="99.6" customHeight="1">
      <c r="A7" s="493"/>
      <c r="B7" s="762"/>
      <c r="C7" s="762"/>
      <c r="D7" s="467" t="s">
        <v>234</v>
      </c>
      <c r="E7" s="466" t="s">
        <v>275</v>
      </c>
      <c r="G7"/>
    </row>
    <row r="8" spans="1:7">
      <c r="A8" s="494">
        <v>1</v>
      </c>
      <c r="B8" s="244" t="s">
        <v>157</v>
      </c>
      <c r="C8" s="343">
        <v>1483687.9790999999</v>
      </c>
      <c r="D8" s="343"/>
      <c r="E8" s="495">
        <f t="shared" ref="E8:E20" si="0">C8-D8</f>
        <v>1483687.9790999999</v>
      </c>
    </row>
    <row r="9" spans="1:7">
      <c r="A9" s="494">
        <v>2</v>
      </c>
      <c r="B9" s="244" t="s">
        <v>158</v>
      </c>
      <c r="C9" s="343">
        <v>47185045.195199996</v>
      </c>
      <c r="D9" s="343"/>
      <c r="E9" s="495">
        <f t="shared" si="0"/>
        <v>47185045.195199996</v>
      </c>
    </row>
    <row r="10" spans="1:7">
      <c r="A10" s="494">
        <v>3</v>
      </c>
      <c r="B10" s="244" t="s">
        <v>233</v>
      </c>
      <c r="C10" s="343">
        <v>68244781.143600002</v>
      </c>
      <c r="D10" s="343"/>
      <c r="E10" s="495">
        <f t="shared" si="0"/>
        <v>68244781.143600002</v>
      </c>
    </row>
    <row r="11" spans="1:7" ht="25.5">
      <c r="A11" s="494">
        <v>4</v>
      </c>
      <c r="B11" s="244" t="s">
        <v>188</v>
      </c>
      <c r="C11" s="343">
        <v>0</v>
      </c>
      <c r="D11" s="343"/>
      <c r="E11" s="495">
        <f t="shared" si="0"/>
        <v>0</v>
      </c>
    </row>
    <row r="12" spans="1:7">
      <c r="A12" s="494">
        <v>5</v>
      </c>
      <c r="B12" s="244" t="s">
        <v>160</v>
      </c>
      <c r="C12" s="343">
        <v>45881020.209800005</v>
      </c>
      <c r="D12" s="490"/>
      <c r="E12" s="495">
        <f t="shared" si="0"/>
        <v>45881020.209800005</v>
      </c>
    </row>
    <row r="13" spans="1:7">
      <c r="A13" s="494">
        <v>6.1</v>
      </c>
      <c r="B13" s="244" t="s">
        <v>161</v>
      </c>
      <c r="C13" s="343">
        <v>149992882.9262</v>
      </c>
      <c r="D13" s="343"/>
      <c r="E13" s="495">
        <f t="shared" si="0"/>
        <v>149992882.9262</v>
      </c>
    </row>
    <row r="14" spans="1:7">
      <c r="A14" s="494">
        <v>6.2</v>
      </c>
      <c r="B14" s="245" t="s">
        <v>162</v>
      </c>
      <c r="C14" s="343">
        <v>-3356418.5761000002</v>
      </c>
      <c r="D14" s="343"/>
      <c r="E14" s="495">
        <f t="shared" si="0"/>
        <v>-3356418.5761000002</v>
      </c>
    </row>
    <row r="15" spans="1:7">
      <c r="A15" s="494">
        <v>6</v>
      </c>
      <c r="B15" s="244" t="s">
        <v>232</v>
      </c>
      <c r="C15" s="343">
        <v>146636464.35009998</v>
      </c>
      <c r="D15" s="343"/>
      <c r="E15" s="495">
        <f t="shared" si="0"/>
        <v>146636464.35009998</v>
      </c>
    </row>
    <row r="16" spans="1:7" ht="25.5">
      <c r="A16" s="494">
        <v>7</v>
      </c>
      <c r="B16" s="244" t="s">
        <v>164</v>
      </c>
      <c r="C16" s="343">
        <v>2235697.5438999999</v>
      </c>
      <c r="D16" s="490"/>
      <c r="E16" s="495">
        <f t="shared" si="0"/>
        <v>2235697.5438999999</v>
      </c>
    </row>
    <row r="17" spans="1:7">
      <c r="A17" s="494">
        <v>8</v>
      </c>
      <c r="B17" s="244" t="s">
        <v>165</v>
      </c>
      <c r="C17" s="343">
        <v>0</v>
      </c>
      <c r="D17" s="343"/>
      <c r="E17" s="495">
        <f t="shared" si="0"/>
        <v>0</v>
      </c>
      <c r="F17" s="6"/>
      <c r="G17" s="6"/>
    </row>
    <row r="18" spans="1:7">
      <c r="A18" s="494">
        <v>9</v>
      </c>
      <c r="B18" s="244" t="s">
        <v>166</v>
      </c>
      <c r="C18" s="343">
        <v>0</v>
      </c>
      <c r="D18" s="343"/>
      <c r="E18" s="495">
        <f t="shared" si="0"/>
        <v>0</v>
      </c>
      <c r="G18" s="6"/>
    </row>
    <row r="19" spans="1:7" ht="25.5">
      <c r="A19" s="494">
        <v>10</v>
      </c>
      <c r="B19" s="244" t="s">
        <v>167</v>
      </c>
      <c r="C19" s="343">
        <v>2957758.21</v>
      </c>
      <c r="D19" s="364">
        <v>2014713.37</v>
      </c>
      <c r="E19" s="495">
        <f t="shared" si="0"/>
        <v>943044.83999999985</v>
      </c>
      <c r="G19" s="6"/>
    </row>
    <row r="20" spans="1:7">
      <c r="A20" s="494">
        <v>11</v>
      </c>
      <c r="B20" s="244" t="s">
        <v>168</v>
      </c>
      <c r="C20" s="343">
        <v>1515044.09</v>
      </c>
      <c r="D20" s="343"/>
      <c r="E20" s="495">
        <f t="shared" si="0"/>
        <v>1515044.09</v>
      </c>
    </row>
    <row r="21" spans="1:7" ht="51.75" thickBot="1">
      <c r="A21" s="496"/>
      <c r="B21" s="248" t="s">
        <v>381</v>
      </c>
      <c r="C21" s="330">
        <f>SUM(C8:C12, C15:C20)</f>
        <v>316139498.72169995</v>
      </c>
      <c r="D21" s="330">
        <f>SUM(D8:D12, D15:D20)</f>
        <v>2014713.37</v>
      </c>
      <c r="E21" s="497">
        <f>SUM(E8:E12, E15:E20)</f>
        <v>314124785.35169995</v>
      </c>
    </row>
    <row r="22" spans="1:7">
      <c r="A22"/>
      <c r="B22"/>
      <c r="C22"/>
      <c r="D22"/>
      <c r="E22"/>
    </row>
    <row r="23" spans="1:7">
      <c r="A23"/>
      <c r="B23"/>
      <c r="C23"/>
      <c r="D23"/>
      <c r="E23"/>
    </row>
    <row r="25" spans="1:7" s="2" customFormat="1">
      <c r="B25" s="75"/>
      <c r="F25"/>
      <c r="G25"/>
    </row>
    <row r="26" spans="1:7" s="2" customFormat="1">
      <c r="B26" s="76"/>
      <c r="F26"/>
      <c r="G26"/>
    </row>
    <row r="27" spans="1:7" s="2" customFormat="1">
      <c r="B27" s="75"/>
      <c r="F27"/>
      <c r="G27"/>
    </row>
    <row r="28" spans="1:7" s="2" customFormat="1">
      <c r="B28" s="75"/>
      <c r="F28"/>
      <c r="G28"/>
    </row>
    <row r="29" spans="1:7" s="2" customFormat="1">
      <c r="B29" s="75"/>
      <c r="F29"/>
      <c r="G29"/>
    </row>
    <row r="30" spans="1:7" s="2" customFormat="1">
      <c r="B30" s="75"/>
      <c r="F30"/>
      <c r="G30"/>
    </row>
    <row r="31" spans="1:7" s="2" customFormat="1">
      <c r="B31" s="75"/>
      <c r="F31"/>
      <c r="G31"/>
    </row>
    <row r="32" spans="1:7" s="2" customFormat="1">
      <c r="B32" s="76"/>
      <c r="F32"/>
      <c r="G32"/>
    </row>
    <row r="33" spans="2:7" s="2" customFormat="1">
      <c r="B33" s="76"/>
      <c r="F33"/>
      <c r="G33"/>
    </row>
    <row r="34" spans="2:7" s="2" customFormat="1">
      <c r="B34" s="76"/>
      <c r="F34"/>
      <c r="G34"/>
    </row>
    <row r="35" spans="2:7" s="2" customFormat="1">
      <c r="B35" s="76"/>
      <c r="F35"/>
      <c r="G35"/>
    </row>
    <row r="36" spans="2:7" s="2" customFormat="1">
      <c r="B36" s="76"/>
      <c r="F36"/>
      <c r="G36"/>
    </row>
    <row r="37" spans="2:7" s="2" customFormat="1">
      <c r="B37" s="76"/>
      <c r="F37"/>
      <c r="G37"/>
    </row>
  </sheetData>
  <mergeCells count="3">
    <mergeCell ref="B6:B7"/>
    <mergeCell ref="C6:C7"/>
    <mergeCell ref="D6:E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pane="topRight"/>
      <selection pane="bottomLeft"/>
      <selection pane="bottomRight" activeCell="C9" sqref="C9:C12"/>
    </sheetView>
  </sheetViews>
  <sheetFormatPr defaultColWidth="9.140625"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194</v>
      </c>
      <c r="B1" s="361" t="str">
        <f>'2. RC'!B1</f>
        <v>სს " პაშა ბანკი საქართველო"</v>
      </c>
    </row>
    <row r="2" spans="1:6" s="22" customFormat="1" ht="15.75" customHeight="1">
      <c r="A2" s="22" t="s">
        <v>195</v>
      </c>
      <c r="B2" s="361" t="str">
        <f>'2. RC'!B2</f>
        <v>30.09.2018</v>
      </c>
      <c r="C2"/>
      <c r="D2"/>
      <c r="E2"/>
      <c r="F2"/>
    </row>
    <row r="3" spans="1:6" s="22" customFormat="1" ht="15.75" customHeight="1">
      <c r="C3"/>
      <c r="D3"/>
      <c r="E3"/>
      <c r="F3"/>
    </row>
    <row r="4" spans="1:6" s="22" customFormat="1" ht="26.25" thickBot="1">
      <c r="A4" s="22" t="s">
        <v>345</v>
      </c>
      <c r="B4" s="214" t="s">
        <v>274</v>
      </c>
      <c r="C4" s="208" t="s">
        <v>96</v>
      </c>
      <c r="D4"/>
      <c r="E4"/>
      <c r="F4"/>
    </row>
    <row r="5" spans="1:6" ht="26.25">
      <c r="A5" s="209">
        <v>1</v>
      </c>
      <c r="B5" s="210" t="s">
        <v>354</v>
      </c>
      <c r="C5" s="286">
        <f>'7. LI1'!E21</f>
        <v>314124785.35169995</v>
      </c>
    </row>
    <row r="6" spans="1:6" s="196" customFormat="1">
      <c r="A6" s="128">
        <v>2.1</v>
      </c>
      <c r="B6" s="216" t="s">
        <v>276</v>
      </c>
      <c r="C6" s="369">
        <v>56500038.449899994</v>
      </c>
    </row>
    <row r="7" spans="1:6" s="4" customFormat="1" ht="25.5" outlineLevel="1">
      <c r="A7" s="215">
        <v>2.2000000000000002</v>
      </c>
      <c r="B7" s="211" t="s">
        <v>277</v>
      </c>
      <c r="C7" s="368">
        <v>34300562.484499998</v>
      </c>
    </row>
    <row r="8" spans="1:6" s="4" customFormat="1" ht="26.25">
      <c r="A8" s="215">
        <v>3</v>
      </c>
      <c r="B8" s="212" t="s">
        <v>355</v>
      </c>
      <c r="C8" s="288">
        <f>SUM(C5:C7)</f>
        <v>404925386.28609991</v>
      </c>
    </row>
    <row r="9" spans="1:6" s="196" customFormat="1">
      <c r="A9" s="128">
        <v>4</v>
      </c>
      <c r="B9" s="219" t="s">
        <v>271</v>
      </c>
      <c r="C9" s="287">
        <v>3329409.4561000001</v>
      </c>
      <c r="D9" s="358"/>
    </row>
    <row r="10" spans="1:6" s="4" customFormat="1" ht="25.5" outlineLevel="1">
      <c r="A10" s="215">
        <v>5.0999999999999996</v>
      </c>
      <c r="B10" s="211" t="s">
        <v>283</v>
      </c>
      <c r="C10" s="368">
        <v>-24448702.62794999</v>
      </c>
    </row>
    <row r="11" spans="1:6" s="4" customFormat="1" ht="25.5" outlineLevel="1">
      <c r="A11" s="215">
        <v>5.2</v>
      </c>
      <c r="B11" s="211" t="s">
        <v>284</v>
      </c>
      <c r="C11" s="367">
        <v>-33614551.234809995</v>
      </c>
    </row>
    <row r="12" spans="1:6" s="4" customFormat="1">
      <c r="A12" s="215">
        <v>6</v>
      </c>
      <c r="B12" s="217" t="s">
        <v>272</v>
      </c>
      <c r="C12" s="287"/>
    </row>
    <row r="13" spans="1:6" s="4" customFormat="1" ht="15.75" thickBot="1">
      <c r="A13" s="218">
        <v>7</v>
      </c>
      <c r="B13" s="213" t="s">
        <v>273</v>
      </c>
      <c r="C13" s="289">
        <f>SUM(C8:C12)</f>
        <v>350191541.87943989</v>
      </c>
    </row>
    <row r="17" spans="2:9" s="2" customFormat="1">
      <c r="B17" s="77"/>
      <c r="C17"/>
      <c r="D17"/>
      <c r="E17"/>
      <c r="F17"/>
      <c r="G17"/>
      <c r="H17"/>
      <c r="I17"/>
    </row>
    <row r="18" spans="2:9" s="2" customFormat="1">
      <c r="B18" s="74"/>
      <c r="C18"/>
      <c r="D18"/>
      <c r="E18"/>
      <c r="F18"/>
      <c r="G18"/>
      <c r="H18"/>
      <c r="I18"/>
    </row>
    <row r="19" spans="2:9" s="2" customFormat="1">
      <c r="B19" s="74"/>
      <c r="C19"/>
      <c r="D19"/>
      <c r="E19"/>
      <c r="F19"/>
      <c r="G19"/>
      <c r="H19"/>
      <c r="I19"/>
    </row>
    <row r="20" spans="2:9" s="2" customFormat="1">
      <c r="B20" s="76"/>
      <c r="C20"/>
      <c r="D20"/>
      <c r="E20"/>
      <c r="F20"/>
      <c r="G20"/>
      <c r="H20"/>
      <c r="I20"/>
    </row>
    <row r="21" spans="2:9" s="2" customFormat="1">
      <c r="B21" s="75"/>
      <c r="C21"/>
      <c r="D21"/>
      <c r="E21"/>
      <c r="F21"/>
      <c r="G21"/>
      <c r="H21"/>
      <c r="I21"/>
    </row>
    <row r="22" spans="2:9" s="2" customFormat="1">
      <c r="B22" s="76"/>
      <c r="C22"/>
      <c r="D22"/>
      <c r="E22"/>
      <c r="F22"/>
      <c r="G22"/>
      <c r="H22"/>
      <c r="I22"/>
    </row>
    <row r="23" spans="2:9" s="2" customFormat="1">
      <c r="B23" s="75"/>
      <c r="C23"/>
      <c r="D23"/>
      <c r="E23"/>
      <c r="F23"/>
      <c r="G23"/>
      <c r="H23"/>
      <c r="I23"/>
    </row>
    <row r="24" spans="2:9" s="2" customFormat="1">
      <c r="B24" s="75"/>
      <c r="C24"/>
      <c r="D24"/>
      <c r="E24"/>
      <c r="F24"/>
      <c r="G24"/>
      <c r="H24"/>
      <c r="I24"/>
    </row>
    <row r="25" spans="2:9" s="2" customFormat="1">
      <c r="B25" s="75"/>
      <c r="C25"/>
      <c r="D25"/>
      <c r="E25"/>
      <c r="F25"/>
      <c r="G25"/>
      <c r="H25"/>
      <c r="I25"/>
    </row>
    <row r="26" spans="2:9" s="2" customFormat="1">
      <c r="B26" s="75"/>
      <c r="C26"/>
      <c r="D26"/>
      <c r="E26"/>
      <c r="F26"/>
      <c r="G26"/>
      <c r="H26"/>
      <c r="I26"/>
    </row>
    <row r="27" spans="2:9" s="2" customFormat="1">
      <c r="B27" s="75"/>
      <c r="C27"/>
      <c r="D27"/>
      <c r="E27"/>
      <c r="F27"/>
      <c r="G27"/>
      <c r="H27"/>
      <c r="I27"/>
    </row>
    <row r="28" spans="2:9" s="2" customFormat="1">
      <c r="B28" s="76"/>
      <c r="C28"/>
      <c r="D28"/>
      <c r="E28"/>
      <c r="F28"/>
      <c r="G28"/>
      <c r="H28"/>
      <c r="I28"/>
    </row>
    <row r="29" spans="2:9" s="2" customFormat="1">
      <c r="B29" s="76"/>
      <c r="C29"/>
      <c r="D29"/>
      <c r="E29"/>
      <c r="F29"/>
      <c r="G29"/>
      <c r="H29"/>
      <c r="I29"/>
    </row>
    <row r="30" spans="2:9" s="2" customFormat="1">
      <c r="B30" s="76"/>
      <c r="C30"/>
      <c r="D30"/>
      <c r="E30"/>
      <c r="F30"/>
      <c r="G30"/>
      <c r="H30"/>
      <c r="I30"/>
    </row>
    <row r="31" spans="2:9" s="2" customFormat="1">
      <c r="B31" s="76"/>
      <c r="C31"/>
      <c r="D31"/>
      <c r="E31"/>
      <c r="F31"/>
      <c r="G31"/>
      <c r="H31"/>
      <c r="I31"/>
    </row>
    <row r="32" spans="2:9" s="2" customFormat="1">
      <c r="B32" s="76"/>
      <c r="C32"/>
      <c r="D32"/>
      <c r="E32"/>
      <c r="F32"/>
      <c r="G32"/>
      <c r="H32"/>
      <c r="I32"/>
    </row>
    <row r="33" spans="2:9" s="2" customFormat="1">
      <c r="B33" s="76"/>
      <c r="C33"/>
      <c r="D33"/>
      <c r="E33"/>
      <c r="F33"/>
      <c r="G33"/>
      <c r="H33"/>
      <c r="I33"/>
    </row>
  </sheetData>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DQfqScqrSdyQ4QnnR1PbODXd2po=</DigestValue>
    </Reference>
    <Reference URI="#idOfficeObject" Type="http://www.w3.org/2000/09/xmldsig#Object">
      <DigestMethod Algorithm="http://www.w3.org/2000/09/xmldsig#sha1"/>
      <DigestValue>5Wov1gsJxgYKXgFalq/R1XDbt4o=</DigestValue>
    </Reference>
    <Reference URI="#idSignedProperties" Type="http://uri.etsi.org/01903#SignedProperties">
      <Transforms>
        <Transform Algorithm="http://www.w3.org/TR/2001/REC-xml-c14n-20010315"/>
      </Transforms>
      <DigestMethod Algorithm="http://www.w3.org/2000/09/xmldsig#sha1"/>
      <DigestValue>ArepHSaQFbRGzPZUNkaSpSkkoVo=</DigestValue>
    </Reference>
  </SignedInfo>
  <SignatureValue>J53j8nB/mHc+vcYRkPK3SaVRfi2a3idLyVzUSgpXH5/0fjLikWkMVhRNz2RvXcxgLNtLfjBgbiyp
HUxO6ht2bALrov2Eru2zeDmFf8s6ovINeMBAd2y+EuD6Kr0AF9TVGhp5P7UK3hj/mL9A0YPDBpFf
GAYsJbUUnopx9ZJpF/gc9qaIoD39g5ilADs3KNjCUWD/pWtoY0A9yHvsxhfBILab9N01m04lFwhY
ESZ6wJdCiXiswH6U2lDJxX6wW1DRVoDjm+xjUhxHK30S6FsFp8bx8UzMrBJKLRJw57gYrc3MSMKs
4/nPhHF/iaEukb7ZbjATIhPaQealDexZPwdg6w==</SignatureValue>
  <KeyInfo>
    <X509Data>
      <X509Certificate>MIIGRjCCBS6gAwIBAgIKesnavgACAAAc1TANBgkqhkiG9w0BAQsFADBKMRIwEAYKCZImiZPyLGQB
GRYCZ2UxEzARBgoJkiaJk/IsZAEZFgNuYmcxHzAdBgNVBAMTFk5CRyBDbGFzcyAyIElOVCBTdWIg
Q0EwHhcNMTcwMjE1MDcyMjU4WhcNMTkwMjE1MDcyMjU4WjBEMR8wHQYDVQQKExZKU0MgUGFzaGEg
QmFuayBHZW9yZ2lhMSEwHwYDVQQDExhCUEIgLSBNYXJnYXJpdGEgU3ZhbmlkemUwggEiMA0GCSqG
SIb3DQEBAQUAA4IBDwAwggEKAoIBAQDwVjBqqMrDMQLZ0bO0mzBu+mMPv7pJzrYDLxfHxgnywgWk
1XGO3jN74Ul6Hn9MtNoUuzSw1Tq9P9NY4Pn9ojwuHPzZq3SLAGltd4JIRYTcgvje3vwdRBvA9GA3
7U+wrirs2CPOE77gm1Zq7/FN+nLmUni/lNNgoz2rihTq9KwsBfrNaPXKYv56X3xU7WaEH5GLA9hH
fenpwZjnZb7c9jIdTYK9yrUIeMAiqFYVlQ4sLj8mnWoDGz37/02z7WPruDTk6KNNbZmpPYCe7cPf
6LBqUM8hcXaZFA5EuEbd/BtMMyLS1wTy0N7eQ6gO9bUDMnduD22MkYyJVOskQHWVNGHnAgMBAAGj
ggMyMIIDLjA8BgkrBgEEAYI3FQcELzAtBiUrBgEEAYI3FQjmsmCDjfVEhoGZCYO4oUqDvoRxBIPE
kTOEg4hdAgFkAgEdMB0GA1UdJQQWMBQGCCsGAQUFBwMCBggrBgEFBQcDBDALBgNVHQ8EBAMCB4Aw
JwYJKwYBBAGCNxUKBBowGDAKBggrBgEFBQcDAjAKBggrBgEFBQcDBDAdBgNVHQ4EFgQUbfepM37/
b04GOkuRptsSc+QhTg0wHwYDVR0jBBgwFoAUwy7SL/BMLxnCJ4L89i6sarBJz8EwggElBgNVHR8E
ggEcMIIBGDCCARSgggEQoIIBDIaBx2xkYXA6Ly8vQ049TkJHJTIwQ2xhc3MlMjAyJTIwSU5UJTIw
U3ViJTIwQ0EoMSksQ049bmJnLXN1YkNBLENOPUNEUCxDTj1QdWJsaWMlMjBLZXklMjBTZXJ2aWNl
cyxDTj1TZXJ2aWNlcyxDTj1Db25maWd1cmF0aW9uLERDPW5iZyxEQz1nZT9jZXJ0aWZpY2F0ZVJl
dm9jYXRpb25MaXN0P2Jhc2U/b2JqZWN0Q2xhc3M9Y1JMRGlzdHJpYnV0aW9uUG9pbnSGQGh0dHA6
Ly9jcmwubmJnLmdvdi5nZS9jYS9OQkclMjBDbGFzcyUyMDIlMjBJTlQlMjBTdWIlMjBDQSgxKS5j
cmwwggEuBggrBgEFBQcBAQSCASAwggEcMIG6BggrBgEFBQcwAoaBrWxkYXA6Ly8vQ049TkJHJTIw
Q2xhc3MlMjAyJTIwSU5UJTIwU3ViJTIwQ0EsQ049QUlBLENOPVB1YmxpYyUyMEtleSUyMFNlcnZp
Y2VzLENOPVNlcnZpY2VzLENOPUNvbmZpZ3VyYXRpb24sREM9bmJnLERDPWdlP2NBQ2VydGlmaWNh
dGU/YmFzZT9vYmplY3RDbGFzcz1jZXJ0aWZpY2F0aW9uQXV0aG9yaXR5MF0GCCsGAQUFBzAChlFo
dHRwOi8vY3JsLm5iZy5nb3YuZ2UvY2EvbmJnLXN1YkNBLm5iZy5nZV9OQkclMjBDbGFzcyUyMDIl
MjBJTlQlMjBTdWIlMjBDQSgyKS5jcnQwDQYJKoZIhvcNAQELBQADggEBABTEvO+NrMMxNXC2k7wb
wI8r5x+UyDjJ4GVk5NCn3IBFHQfugK3eBU1vbjCj3fvVxVzV4WoAnGFlH3rWXzqzLae/OQOZYRiZ
O7Ku/jwLFx1VXDsfIkl1lMJXJtNw3fnVIuVK2wrXxfOYdOYwHZNDxV0mirX1t/k01ofSwdI2gnto
ZRgLLYZTIdHGhC6d9nJzO9nLz3W0F31O8Mrldt9rzbz//JF9lDandyzVwobwgByBJbxtvny1sJnv
BmR7G2IUzKlMhifYkIUUjlZ7Syj+/ZkxFjXvHhhc+iv+fp06KlNxbQrpqHR3e3Pn7M8gaYosLLf1
AFjRWrPqBgNaViN4cJs=</X509Certificate>
    </X509Data>
  </KeyInfo>
  <Object xmlns:mdssi="http://schemas.openxmlformats.org/package/2006/digital-signature" Id="idPackageObject">
    <Manifest>
      <Reference URI="/xl/externalLinks/externalLink2.xml?ContentType=application/vnd.openxmlformats-officedocument.spreadsheetml.externalLink+xml">
        <DigestMethod Algorithm="http://www.w3.org/2000/09/xmldsig#sha1"/>
        <DigestValue>e4tpTd2JEeHxDbOXHYPqIzXdeNs=</DigestValue>
      </Reference>
      <Reference URI="/xl/externalLinks/externalLink1.xml?ContentType=application/vnd.openxmlformats-officedocument.spreadsheetml.externalLink+xml">
        <DigestMethod Algorithm="http://www.w3.org/2000/09/xmldsig#sha1"/>
        <DigestValue>5INcEJ1eQDgw22QA4kay85oIaqo=</DigestValue>
      </Reference>
      <Reference URI="/xl/worksheets/sheet8.xml?ContentType=application/vnd.openxmlformats-officedocument.spreadsheetml.worksheet+xml">
        <DigestMethod Algorithm="http://www.w3.org/2000/09/xmldsig#sha1"/>
        <DigestValue>xkOkoMBXasZLqx39AFm03dONoF0=</DigestValue>
      </Reference>
      <Reference URI="/xl/printerSettings/printerSettings8.bin?ContentType=application/vnd.openxmlformats-officedocument.spreadsheetml.printerSettings">
        <DigestMethod Algorithm="http://www.w3.org/2000/09/xmldsig#sha1"/>
        <DigestValue>VbYQLSfWkJUSAVYpaQXZ1AdRGaQ=</DigestValue>
      </Reference>
      <Reference URI="/xl/worksheets/sheet9.xml?ContentType=application/vnd.openxmlformats-officedocument.spreadsheetml.worksheet+xml">
        <DigestMethod Algorithm="http://www.w3.org/2000/09/xmldsig#sha1"/>
        <DigestValue>wI2lTD2BH7zY+d33qPQe5swmLbQ=</DigestValue>
      </Reference>
      <Reference URI="/xl/worksheets/sheet15.xml?ContentType=application/vnd.openxmlformats-officedocument.spreadsheetml.worksheet+xml">
        <DigestMethod Algorithm="http://www.w3.org/2000/09/xmldsig#sha1"/>
        <DigestValue>oQdNRZ9QJHC0EsoOhXbZIN9Ct7I=</DigestValue>
      </Reference>
      <Reference URI="/xl/worksheets/sheet14.xml?ContentType=application/vnd.openxmlformats-officedocument.spreadsheetml.worksheet+xml">
        <DigestMethod Algorithm="http://www.w3.org/2000/09/xmldsig#sha1"/>
        <DigestValue>oDuCXMzhwC2kWqAVocZIspdY9B8=</DigestValue>
      </Reference>
      <Reference URI="/xl/printerSettings/printerSettings5.bin?ContentType=application/vnd.openxmlformats-officedocument.spreadsheetml.printerSettings">
        <DigestMethod Algorithm="http://www.w3.org/2000/09/xmldsig#sha1"/>
        <DigestValue>0fOQWZyNvHu5m3ZMv6Ygnk6TDsA=</DigestValue>
      </Reference>
      <Reference URI="/xl/worksheets/sheet13.xml?ContentType=application/vnd.openxmlformats-officedocument.spreadsheetml.worksheet+xml">
        <DigestMethod Algorithm="http://www.w3.org/2000/09/xmldsig#sha1"/>
        <DigestValue>Luf+uUb0O8pZZ1/qYbBWNULEsxo=</DigestValue>
      </Reference>
      <Reference URI="/xl/worksheets/sheet7.xml?ContentType=application/vnd.openxmlformats-officedocument.spreadsheetml.worksheet+xml">
        <DigestMethod Algorithm="http://www.w3.org/2000/09/xmldsig#sha1"/>
        <DigestValue>w6qo0iFMEIylyH6JR9tP3+V0Sl8=</DigestValue>
      </Reference>
      <Reference URI="/xl/worksheets/sheet20.xml?ContentType=application/vnd.openxmlformats-officedocument.spreadsheetml.worksheet+xml">
        <DigestMethod Algorithm="http://www.w3.org/2000/09/xmldsig#sha1"/>
        <DigestValue>b45/MUEILzj/f60NzlflLY4p3LM=</DigestValue>
      </Reference>
      <Reference URI="/xl/worksheets/sheet19.xml?ContentType=application/vnd.openxmlformats-officedocument.spreadsheetml.worksheet+xml">
        <DigestMethod Algorithm="http://www.w3.org/2000/09/xmldsig#sha1"/>
        <DigestValue>jGXjUzc82hdY5t76Ni7BbjOnzKg=</DigestValue>
      </Reference>
      <Reference URI="/xl/printerSettings/printerSettings3.bin?ContentType=application/vnd.openxmlformats-officedocument.spreadsheetml.printerSettings">
        <DigestMethod Algorithm="http://www.w3.org/2000/09/xmldsig#sha1"/>
        <DigestValue>ZjYF1rngT8+3SuHmWZ9lPAE7NMg=</DigestValue>
      </Reference>
      <Reference URI="/xl/externalLinks/externalLink3.xml?ContentType=application/vnd.openxmlformats-officedocument.spreadsheetml.externalLink+xml">
        <DigestMethod Algorithm="http://www.w3.org/2000/09/xmldsig#sha1"/>
        <DigestValue>gvl4w4jc1MnhaxJD59podlZFRbk=</DigestValue>
      </Reference>
      <Reference URI="/xl/printerSettings/printerSettings2.bin?ContentType=application/vnd.openxmlformats-officedocument.spreadsheetml.printerSettings">
        <DigestMethod Algorithm="http://www.w3.org/2000/09/xmldsig#sha1"/>
        <DigestValue>4uWAmxZMpFBE+/JDugAdMjuTKKw=</DigestValue>
      </Reference>
      <Reference URI="/xl/worksheets/sheet6.xml?ContentType=application/vnd.openxmlformats-officedocument.spreadsheetml.worksheet+xml">
        <DigestMethod Algorithm="http://www.w3.org/2000/09/xmldsig#sha1"/>
        <DigestValue>OOguaDVGNmToGVix7ebzOcIoXRY=</DigestValue>
      </Reference>
      <Reference URI="/xl/printerSettings/printerSettings1.bin?ContentType=application/vnd.openxmlformats-officedocument.spreadsheetml.printerSettings">
        <DigestMethod Algorithm="http://www.w3.org/2000/09/xmldsig#sha1"/>
        <DigestValue>ZjYF1rngT8+3SuHmWZ9lPAE7NMg=</DigestValue>
      </Reference>
      <Reference URI="/xl/worksheets/sheet5.xml?ContentType=application/vnd.openxmlformats-officedocument.spreadsheetml.worksheet+xml">
        <DigestMethod Algorithm="http://www.w3.org/2000/09/xmldsig#sha1"/>
        <DigestValue>jmYujT9oEDy6bVonm2OyzKfN2O8=</DigestValue>
      </Reference>
      <Reference URI="/xl/worksheets/sheet17.xml?ContentType=application/vnd.openxmlformats-officedocument.spreadsheetml.worksheet+xml">
        <DigestMethod Algorithm="http://www.w3.org/2000/09/xmldsig#sha1"/>
        <DigestValue>yiLR6ubr5C6280S37UlJ1jRQEw0=</DigestValue>
      </Reference>
      <Reference URI="/xl/printerSettings/printerSettings4.bin?ContentType=application/vnd.openxmlformats-officedocument.spreadsheetml.printerSettings">
        <DigestMethod Algorithm="http://www.w3.org/2000/09/xmldsig#sha1"/>
        <DigestValue>ZjYF1rngT8+3SuHmWZ9lPAE7NMg=</DigestValue>
      </Reference>
      <Reference URI="/xl/worksheets/sheet18.xml?ContentType=application/vnd.openxmlformats-officedocument.spreadsheetml.worksheet+xml">
        <DigestMethod Algorithm="http://www.w3.org/2000/09/xmldsig#sha1"/>
        <DigestValue>3+J8/WmJCeYvT2vTbyE18Ia7WYc=</DigestValue>
      </Reference>
      <Reference URI="/xl/worksheets/sheet12.xml?ContentType=application/vnd.openxmlformats-officedocument.spreadsheetml.worksheet+xml">
        <DigestMethod Algorithm="http://www.w3.org/2000/09/xmldsig#sha1"/>
        <DigestValue>p6lLjVmMnA+QNiIO2FQRs7ge0f0=</DigestValue>
      </Reference>
      <Reference URI="/xl/calcChain.xml?ContentType=application/vnd.openxmlformats-officedocument.spreadsheetml.calcChain+xml">
        <DigestMethod Algorithm="http://www.w3.org/2000/09/xmldsig#sha1"/>
        <DigestValue>di6KiT8JnWEhv97lWNoAJOmR+jY=</DigestValue>
      </Reference>
      <Reference URI="/xl/worksheets/sheet3.xml?ContentType=application/vnd.openxmlformats-officedocument.spreadsheetml.worksheet+xml">
        <DigestMethod Algorithm="http://www.w3.org/2000/09/xmldsig#sha1"/>
        <DigestValue>Yvh6scUXYJ9gbS0tL1+hBJwL1wg=</DigestValue>
      </Reference>
      <Reference URI="/xl/printerSettings/printerSettings11.bin?ContentType=application/vnd.openxmlformats-officedocument.spreadsheetml.printerSettings">
        <DigestMethod Algorithm="http://www.w3.org/2000/09/xmldsig#sha1"/>
        <DigestValue>ZjYF1rngT8+3SuHmWZ9lPAE7NMg=</DigestValue>
      </Reference>
      <Reference URI="/xl/worksheets/sheet2.xml?ContentType=application/vnd.openxmlformats-officedocument.spreadsheetml.worksheet+xml">
        <DigestMethod Algorithm="http://www.w3.org/2000/09/xmldsig#sha1"/>
        <DigestValue>jRenHAQZvCKwKE44+BHhLs/5w+E=</DigestValue>
      </Reference>
      <Reference URI="/xl/printerSettings/printerSettings10.bin?ContentType=application/vnd.openxmlformats-officedocument.spreadsheetml.printerSettings">
        <DigestMethod Algorithm="http://www.w3.org/2000/09/xmldsig#sha1"/>
        <DigestValue>ZjYF1rngT8+3SuHmWZ9lPAE7NMg=</DigestValue>
      </Reference>
      <Reference URI="/xl/worksheets/sheet4.xml?ContentType=application/vnd.openxmlformats-officedocument.spreadsheetml.worksheet+xml">
        <DigestMethod Algorithm="http://www.w3.org/2000/09/xmldsig#sha1"/>
        <DigestValue>SCCC0qgwjZ+UwWbEveB31AJNfUM=</DigestValue>
      </Reference>
      <Reference URI="/xl/printerSettings/printerSettings9.bin?ContentType=application/vnd.openxmlformats-officedocument.spreadsheetml.printerSettings">
        <DigestMethod Algorithm="http://www.w3.org/2000/09/xmldsig#sha1"/>
        <DigestValue>VbYQLSfWkJUSAVYpaQXZ1AdRGaQ=</DigestValue>
      </Reference>
      <Reference URI="/xl/workbook.xml?ContentType=application/vnd.openxmlformats-officedocument.spreadsheetml.sheet.main+xml">
        <DigestMethod Algorithm="http://www.w3.org/2000/09/xmldsig#sha1"/>
        <DigestValue>95dBxN6w0lcKZ31ub5+IcigKB+4=</DigestValue>
      </Reference>
      <Reference URI="/xl/printerSettings/printerSettings6.bin?ContentType=application/vnd.openxmlformats-officedocument.spreadsheetml.printerSettings">
        <DigestMethod Algorithm="http://www.w3.org/2000/09/xmldsig#sha1"/>
        <DigestValue>4uWAmxZMpFBE+/JDugAdMjuTKKw=</DigestValue>
      </Reference>
      <Reference URI="/xl/drawings/drawing1.xml?ContentType=application/vnd.openxmlformats-officedocument.drawing+xml">
        <DigestMethod Algorithm="http://www.w3.org/2000/09/xmldsig#sha1"/>
        <DigestValue>MhmTSdEu56laBuPLIJgMghbMdD8=</DigestValue>
      </Reference>
      <Reference URI="/xl/styles.xml?ContentType=application/vnd.openxmlformats-officedocument.spreadsheetml.styles+xml">
        <DigestMethod Algorithm="http://www.w3.org/2000/09/xmldsig#sha1"/>
        <DigestValue>EsOgX3SMFwuMOKbdG+6Uhiw+83I=</DigestValue>
      </Reference>
      <Reference URI="/xl/worksheets/sheet11.xml?ContentType=application/vnd.openxmlformats-officedocument.spreadsheetml.worksheet+xml">
        <DigestMethod Algorithm="http://www.w3.org/2000/09/xmldsig#sha1"/>
        <DigestValue>m8j+irTnlaL7+B7wnbvU7pnRaBs=</DigestValue>
      </Reference>
      <Reference URI="/xl/worksheets/sheet10.xml?ContentType=application/vnd.openxmlformats-officedocument.spreadsheetml.worksheet+xml">
        <DigestMethod Algorithm="http://www.w3.org/2000/09/xmldsig#sha1"/>
        <DigestValue>8EJsLn9Egup62CgjM3Q7XkeRvNU=</DigestValue>
      </Reference>
      <Reference URI="/xl/sharedStrings.xml?ContentType=application/vnd.openxmlformats-officedocument.spreadsheetml.sharedStrings+xml">
        <DigestMethod Algorithm="http://www.w3.org/2000/09/xmldsig#sha1"/>
        <DigestValue>8uv91vk9GtjWlgXHDmUPv302jo4=</DigestValue>
      </Reference>
      <Reference URI="/xl/worksheets/sheet16.xml?ContentType=application/vnd.openxmlformats-officedocument.spreadsheetml.worksheet+xml">
        <DigestMethod Algorithm="http://www.w3.org/2000/09/xmldsig#sha1"/>
        <DigestValue>p7AIpRy8O8DPTIwgc0HKrDYu4Xg=</DigestValue>
      </Reference>
      <Reference URI="/xl/worksheets/sheet1.xml?ContentType=application/vnd.openxmlformats-officedocument.spreadsheetml.worksheet+xml">
        <DigestMethod Algorithm="http://www.w3.org/2000/09/xmldsig#sha1"/>
        <DigestValue>9sRpgmnElBg6lmrc4XnO/e9N1qU=</DigestValue>
      </Reference>
      <Reference URI="/xl/theme/theme1.xml?ContentType=application/vnd.openxmlformats-officedocument.theme+xml">
        <DigestMethod Algorithm="http://www.w3.org/2000/09/xmldsig#sha1"/>
        <DigestValue>9qmLS+LilE9mSl2hTMj5oHE8VR8=</DigestValue>
      </Reference>
      <Reference URI="/xl/printerSettings/printerSettings7.bin?ContentType=application/vnd.openxmlformats-officedocument.spreadsheetml.printerSettings">
        <DigestMethod Algorithm="http://www.w3.org/2000/09/xmldsig#sha1"/>
        <DigestValue>gGm5PNNoB9jSCxwkaHZTNo4FllE=</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hmuw9fiwl1RfoX10tOvkZOpUHsw=</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FyrVmG+uJRh0iy48msHE1LxAotk=</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9w9FI5gkK0sLFSA54vbW5SfEkNk=</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
            <mdssi:RelationshipReference SourceId="rId21"/>
            <mdssi:RelationshipReference SourceId="rId7"/>
            <mdssi:RelationshipReference SourceId="rId12"/>
            <mdssi:RelationshipReference SourceId="rId17"/>
            <mdssi:RelationshipReference SourceId="rId25"/>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mdssi:RelationshipReference SourceId="rId27"/>
          </Transform>
          <Transform Algorithm="http://www.w3.org/TR/2001/REC-xml-c14n-20010315"/>
        </Transforms>
        <DigestMethod Algorithm="http://www.w3.org/2000/09/xmldsig#sha1"/>
        <DigestValue>Xb3I0dop96dwugoc3Bx5ZOhMUiQ=</DigestValue>
      </Reference>
    </Manifest>
    <SignatureProperties>
      <SignatureProperty Id="idSignatureTime" Target="#idPackageSignature">
        <mdssi:SignatureTime>
          <mdssi:Format>YYYY-MM-DDThh:mm:ssTZD</mdssi:Format>
          <mdssi:Value>2018-10-29T06:27:02Z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2018-10-29T06:27:02Z</xd:SigningTime>
          <xd:SigningCertificate>
            <xd:Cert>
              <xd:CertDigest>
                <DigestMethod Algorithm="http://www.w3.org/2000/09/xmldsig#sha1"/>
                <DigestValue>oRTaHoIlDgHtX/xJU9V4LH4gucI=</DigestValue>
              </xd:CertDigest>
              <xd:IssuerSerial>
                <X509IssuerName>CN=NBG Class 2 INT Sub CA, DC=nbg, DC=ge</X509IssuerName>
                <X509SerialNumber>579852268504666769202389</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makyvyyQTHU/RoHwPvL2IRdsVfw=</DigestValue>
    </Reference>
    <Reference URI="#idOfficeObject" Type="http://www.w3.org/2000/09/xmldsig#Object">
      <DigestMethod Algorithm="http://www.w3.org/2000/09/xmldsig#sha1"/>
      <DigestValue>5Wov1gsJxgYKXgFalq/R1XDbt4o=</DigestValue>
    </Reference>
    <Reference URI="#idSignedProperties" Type="http://uri.etsi.org/01903#SignedProperties">
      <Transforms>
        <Transform Algorithm="http://www.w3.org/TR/2001/REC-xml-c14n-20010315"/>
      </Transforms>
      <DigestMethod Algorithm="http://www.w3.org/2000/09/xmldsig#sha1"/>
      <DigestValue>dJcK+Zyw7xtBnKTPVaR5FumF6L0=</DigestValue>
    </Reference>
  </SignedInfo>
  <SignatureValue>kseXvTvi41TXe12unb15784qNmDn6bRT6ko0wW0axxHEI1JJ32vB1pO+7Py0rCb2IMx+8pld9ryl
B4o9rInZxKXkKv66bGNFCBOXu/kqBqVBoi0ucZUm/+N3ZlTRK/a0hmHBHqsBkPHA0BkytydJGE83
1R8KWJMjU9d3Oag/HbM88FuudboupJaz3sT+6fuSx1DdH0lOAKwJVtdK56RBIAIZzxqsFxxkjhPM
I1r4fFz8Q8Zie9zELTIdiQxxfBEeOfYEgSajK57IPK+ZlUm8p3Pk43o8k8/WWIjh4GarzZJioCih
BYm7W9PdFzRfldUCy21ZEVAd7FsnyEoZUkK59g==</SignatureValue>
  <KeyInfo>
    <X509Data>
      <X509Certificate>MIIGRDCCBSygAwIBAgIKesuBSgACAAAc1jANBgkqhkiG9w0BAQsFADBKMRIwEAYKCZImiZPyLGQB
GRYCZ2UxEzARBgoJkiaJk/IsZAEZFgNuYmcxHzAdBgNVBAMTFk5CRyBDbGFzcyAyIElOVCBTdWIg
Q0EwHhcNMTcwMjE1MDcyNDQ2WhcNMTkwMjE1MDcyNDQ2WjBCMR8wHQYDVQQKExZKU0MgUGFzaGEg
QmFuayBHZW9yZ2lhMR8wHQYDVQQDExZCUEIgLSBMZWxhIEdvZ2lhc2h2aWxpMIIBIjANBgkqhkiG
9w0BAQEFAAOCAQ8AMIIBCgKCAQEA8Hc+aRhWLz2Qk1D+GRP8opFNsSeOa1xEKhRTUlMKfFGzrZVt
CywOtfkaEViChSKY3P+4qBCM9AyWRrPGu1xyfJWUgYpYz6UkklEO3G54OgB+FtQ/CVfQ3A72rEoV
IlkhmTsFfvfobOyRC5JAANQ31L6jARKLVYViChfjhq4JHyUfLDJQC5ccAWtSiAJ165H7x1D50zrr
PYW3XJtKBjAHKKI5zVUb5PAjzkr4gnEApHrDVygDY1C7jdi5ThECs0fneFk0ZZrJ1Z2a7Vs/bCTC
y22HAFA1O5GsLLhEViB+CldQl+7KcDhsYlrY85mT1KJFWEcBZc5gqrpH6QexVDhIwwIDAQABo4ID
MjCCAy4wPAYJKwYBBAGCNxUHBC8wLQYlKwYBBAGCNxUI5rJgg431RIaBmQmDuKFKg76EcQSDxJEz
hIOIXQIBZAIBHTAdBgNVHSUEFjAUBggrBgEFBQcDAgYIKwYBBQUHAwQwCwYDVR0PBAQDAgeAMCcG
CSsGAQQBgjcVCgQaMBgwCgYIKwYBBQUHAwIwCgYIKwYBBQUHAwQwHQYDVR0OBBYEFN0sxcMFVeIs
O8LMk8ZJFVv/U2deMB8GA1UdIwQYMBaAFMMu0i/wTC8ZwieC/PYurGqwSc/BMIIBJQYDVR0fBIIB
HDCCARgwggEUoIIBEKCCAQyGgcdsZGFwOi8vL0NOPU5CRyUyMENsYXNzJTIwMiUyMElOVCUyMFN1
YiUyMENBKDEpLENOPW5iZy1zdWJDQSxDTj1DRFAsQ049UHVibGljJTIwS2V5JTIwU2VydmljZXMs
Q049U2VydmljZXMsQ049Q29uZmlndXJhdGlvbixEQz1uYmcsREM9Z2U/Y2VydGlmaWNhdGVSZXZv
Y2F0aW9uTGlzdD9iYXNlP29iamVjdENsYXNzPWNSTERpc3RyaWJ1dGlvblBvaW50hkBodHRwOi8v
Y3JsLm5iZy5nb3YuZ2UvY2EvTkJHJTIwQ2xhc3MlMjAyJTIwSU5UJTIwU3ViJTIwQ0EoMSkuY3Js
MIIBLgYIKwYBBQUHAQEEggEgMIIBHDCBugYIKwYBBQUHMAKGga1sZGFwOi8vL0NOPU5CRyUyMENs
YXNzJTIwMiUyMElOVCUyMFN1YiUyMENBLENOPUFJQSxDTj1QdWJsaWMlMjBLZXklMjBTZXJ2aWNl
cyxDTj1TZXJ2aWNlcyxDTj1Db25maWd1cmF0aW9uLERDPW5iZyxEQz1nZT9jQUNlcnRpZmljYXRl
P2Jhc2U/b2JqZWN0Q2xhc3M9Y2VydGlmaWNhdGlvbkF1dGhvcml0eTBdBggrBgEFBQcwAoZRaHR0
cDovL2NybC5uYmcuZ292LmdlL2NhL25iZy1zdWJDQS5uYmcuZ2VfTkJHJTIwQ2xhc3MlMjAyJTIw
SU5UJTIwU3ViJTIwQ0EoMikuY3J0MA0GCSqGSIb3DQEBCwUAA4IBAQAy4fNEzOSCHUgSguiaisUI
ieC0fZ3N+/QU5oyEz9uArgzZAEbY+qf33KdPPJ6u8GLpu5Tom59H1fKbSCBpLCWKrGWbWC35sAWU
0j22P8j0WBx/oMEkbWPTS6S28yvxOzPQb8XjxT63Elc9a5/iW3HhoLcrNUQ5/lUY9AHiAu+2aSxM
a1Z5d82lt17xhLhHB+Tr8PiXQuvlFdXF2t1P7q6nyOKr7EKaGkzX/erlnDr0ZbnXhIccxgnreopq
PzqoS4A0wCe5N936u96EE+fTvZWt1j6x5iES0S9/EuxeqBgpSrW+C1AWdr9Pdk4vD90729e16V/+
bFSelprjQatjI4s2</X509Certificate>
    </X509Data>
  </KeyInfo>
  <Object xmlns:mdssi="http://schemas.openxmlformats.org/package/2006/digital-signature" Id="idPackageObject">
    <Manifest>
      <Reference URI="/xl/externalLinks/externalLink2.xml?ContentType=application/vnd.openxmlformats-officedocument.spreadsheetml.externalLink+xml">
        <DigestMethod Algorithm="http://www.w3.org/2000/09/xmldsig#sha1"/>
        <DigestValue>e4tpTd2JEeHxDbOXHYPqIzXdeNs=</DigestValue>
      </Reference>
      <Reference URI="/xl/externalLinks/externalLink1.xml?ContentType=application/vnd.openxmlformats-officedocument.spreadsheetml.externalLink+xml">
        <DigestMethod Algorithm="http://www.w3.org/2000/09/xmldsig#sha1"/>
        <DigestValue>5INcEJ1eQDgw22QA4kay85oIaqo=</DigestValue>
      </Reference>
      <Reference URI="/xl/worksheets/sheet8.xml?ContentType=application/vnd.openxmlformats-officedocument.spreadsheetml.worksheet+xml">
        <DigestMethod Algorithm="http://www.w3.org/2000/09/xmldsig#sha1"/>
        <DigestValue>xkOkoMBXasZLqx39AFm03dONoF0=</DigestValue>
      </Reference>
      <Reference URI="/xl/printerSettings/printerSettings8.bin?ContentType=application/vnd.openxmlformats-officedocument.spreadsheetml.printerSettings">
        <DigestMethod Algorithm="http://www.w3.org/2000/09/xmldsig#sha1"/>
        <DigestValue>VbYQLSfWkJUSAVYpaQXZ1AdRGaQ=</DigestValue>
      </Reference>
      <Reference URI="/xl/worksheets/sheet9.xml?ContentType=application/vnd.openxmlformats-officedocument.spreadsheetml.worksheet+xml">
        <DigestMethod Algorithm="http://www.w3.org/2000/09/xmldsig#sha1"/>
        <DigestValue>wI2lTD2BH7zY+d33qPQe5swmLbQ=</DigestValue>
      </Reference>
      <Reference URI="/xl/worksheets/sheet15.xml?ContentType=application/vnd.openxmlformats-officedocument.spreadsheetml.worksheet+xml">
        <DigestMethod Algorithm="http://www.w3.org/2000/09/xmldsig#sha1"/>
        <DigestValue>oQdNRZ9QJHC0EsoOhXbZIN9Ct7I=</DigestValue>
      </Reference>
      <Reference URI="/xl/worksheets/sheet14.xml?ContentType=application/vnd.openxmlformats-officedocument.spreadsheetml.worksheet+xml">
        <DigestMethod Algorithm="http://www.w3.org/2000/09/xmldsig#sha1"/>
        <DigestValue>oDuCXMzhwC2kWqAVocZIspdY9B8=</DigestValue>
      </Reference>
      <Reference URI="/xl/printerSettings/printerSettings5.bin?ContentType=application/vnd.openxmlformats-officedocument.spreadsheetml.printerSettings">
        <DigestMethod Algorithm="http://www.w3.org/2000/09/xmldsig#sha1"/>
        <DigestValue>0fOQWZyNvHu5m3ZMv6Ygnk6TDsA=</DigestValue>
      </Reference>
      <Reference URI="/xl/worksheets/sheet13.xml?ContentType=application/vnd.openxmlformats-officedocument.spreadsheetml.worksheet+xml">
        <DigestMethod Algorithm="http://www.w3.org/2000/09/xmldsig#sha1"/>
        <DigestValue>Luf+uUb0O8pZZ1/qYbBWNULEsxo=</DigestValue>
      </Reference>
      <Reference URI="/xl/worksheets/sheet7.xml?ContentType=application/vnd.openxmlformats-officedocument.spreadsheetml.worksheet+xml">
        <DigestMethod Algorithm="http://www.w3.org/2000/09/xmldsig#sha1"/>
        <DigestValue>w6qo0iFMEIylyH6JR9tP3+V0Sl8=</DigestValue>
      </Reference>
      <Reference URI="/xl/worksheets/sheet20.xml?ContentType=application/vnd.openxmlformats-officedocument.spreadsheetml.worksheet+xml">
        <DigestMethod Algorithm="http://www.w3.org/2000/09/xmldsig#sha1"/>
        <DigestValue>b45/MUEILzj/f60NzlflLY4p3LM=</DigestValue>
      </Reference>
      <Reference URI="/xl/worksheets/sheet19.xml?ContentType=application/vnd.openxmlformats-officedocument.spreadsheetml.worksheet+xml">
        <DigestMethod Algorithm="http://www.w3.org/2000/09/xmldsig#sha1"/>
        <DigestValue>jGXjUzc82hdY5t76Ni7BbjOnzKg=</DigestValue>
      </Reference>
      <Reference URI="/xl/printerSettings/printerSettings3.bin?ContentType=application/vnd.openxmlformats-officedocument.spreadsheetml.printerSettings">
        <DigestMethod Algorithm="http://www.w3.org/2000/09/xmldsig#sha1"/>
        <DigestValue>ZjYF1rngT8+3SuHmWZ9lPAE7NMg=</DigestValue>
      </Reference>
      <Reference URI="/xl/externalLinks/externalLink3.xml?ContentType=application/vnd.openxmlformats-officedocument.spreadsheetml.externalLink+xml">
        <DigestMethod Algorithm="http://www.w3.org/2000/09/xmldsig#sha1"/>
        <DigestValue>gvl4w4jc1MnhaxJD59podlZFRbk=</DigestValue>
      </Reference>
      <Reference URI="/xl/printerSettings/printerSettings2.bin?ContentType=application/vnd.openxmlformats-officedocument.spreadsheetml.printerSettings">
        <DigestMethod Algorithm="http://www.w3.org/2000/09/xmldsig#sha1"/>
        <DigestValue>4uWAmxZMpFBE+/JDugAdMjuTKKw=</DigestValue>
      </Reference>
      <Reference URI="/xl/worksheets/sheet6.xml?ContentType=application/vnd.openxmlformats-officedocument.spreadsheetml.worksheet+xml">
        <DigestMethod Algorithm="http://www.w3.org/2000/09/xmldsig#sha1"/>
        <DigestValue>OOguaDVGNmToGVix7ebzOcIoXRY=</DigestValue>
      </Reference>
      <Reference URI="/xl/printerSettings/printerSettings1.bin?ContentType=application/vnd.openxmlformats-officedocument.spreadsheetml.printerSettings">
        <DigestMethod Algorithm="http://www.w3.org/2000/09/xmldsig#sha1"/>
        <DigestValue>ZjYF1rngT8+3SuHmWZ9lPAE7NMg=</DigestValue>
      </Reference>
      <Reference URI="/xl/worksheets/sheet5.xml?ContentType=application/vnd.openxmlformats-officedocument.spreadsheetml.worksheet+xml">
        <DigestMethod Algorithm="http://www.w3.org/2000/09/xmldsig#sha1"/>
        <DigestValue>jmYujT9oEDy6bVonm2OyzKfN2O8=</DigestValue>
      </Reference>
      <Reference URI="/xl/worksheets/sheet17.xml?ContentType=application/vnd.openxmlformats-officedocument.spreadsheetml.worksheet+xml">
        <DigestMethod Algorithm="http://www.w3.org/2000/09/xmldsig#sha1"/>
        <DigestValue>yiLR6ubr5C6280S37UlJ1jRQEw0=</DigestValue>
      </Reference>
      <Reference URI="/xl/printerSettings/printerSettings4.bin?ContentType=application/vnd.openxmlformats-officedocument.spreadsheetml.printerSettings">
        <DigestMethod Algorithm="http://www.w3.org/2000/09/xmldsig#sha1"/>
        <DigestValue>ZjYF1rngT8+3SuHmWZ9lPAE7NMg=</DigestValue>
      </Reference>
      <Reference URI="/xl/worksheets/sheet18.xml?ContentType=application/vnd.openxmlformats-officedocument.spreadsheetml.worksheet+xml">
        <DigestMethod Algorithm="http://www.w3.org/2000/09/xmldsig#sha1"/>
        <DigestValue>3+J8/WmJCeYvT2vTbyE18Ia7WYc=</DigestValue>
      </Reference>
      <Reference URI="/xl/worksheets/sheet12.xml?ContentType=application/vnd.openxmlformats-officedocument.spreadsheetml.worksheet+xml">
        <DigestMethod Algorithm="http://www.w3.org/2000/09/xmldsig#sha1"/>
        <DigestValue>p6lLjVmMnA+QNiIO2FQRs7ge0f0=</DigestValue>
      </Reference>
      <Reference URI="/xl/calcChain.xml?ContentType=application/vnd.openxmlformats-officedocument.spreadsheetml.calcChain+xml">
        <DigestMethod Algorithm="http://www.w3.org/2000/09/xmldsig#sha1"/>
        <DigestValue>di6KiT8JnWEhv97lWNoAJOmR+jY=</DigestValue>
      </Reference>
      <Reference URI="/xl/worksheets/sheet3.xml?ContentType=application/vnd.openxmlformats-officedocument.spreadsheetml.worksheet+xml">
        <DigestMethod Algorithm="http://www.w3.org/2000/09/xmldsig#sha1"/>
        <DigestValue>Yvh6scUXYJ9gbS0tL1+hBJwL1wg=</DigestValue>
      </Reference>
      <Reference URI="/xl/printerSettings/printerSettings11.bin?ContentType=application/vnd.openxmlformats-officedocument.spreadsheetml.printerSettings">
        <DigestMethod Algorithm="http://www.w3.org/2000/09/xmldsig#sha1"/>
        <DigestValue>ZjYF1rngT8+3SuHmWZ9lPAE7NMg=</DigestValue>
      </Reference>
      <Reference URI="/xl/worksheets/sheet2.xml?ContentType=application/vnd.openxmlformats-officedocument.spreadsheetml.worksheet+xml">
        <DigestMethod Algorithm="http://www.w3.org/2000/09/xmldsig#sha1"/>
        <DigestValue>jRenHAQZvCKwKE44+BHhLs/5w+E=</DigestValue>
      </Reference>
      <Reference URI="/xl/printerSettings/printerSettings10.bin?ContentType=application/vnd.openxmlformats-officedocument.spreadsheetml.printerSettings">
        <DigestMethod Algorithm="http://www.w3.org/2000/09/xmldsig#sha1"/>
        <DigestValue>ZjYF1rngT8+3SuHmWZ9lPAE7NMg=</DigestValue>
      </Reference>
      <Reference URI="/xl/worksheets/sheet4.xml?ContentType=application/vnd.openxmlformats-officedocument.spreadsheetml.worksheet+xml">
        <DigestMethod Algorithm="http://www.w3.org/2000/09/xmldsig#sha1"/>
        <DigestValue>SCCC0qgwjZ+UwWbEveB31AJNfUM=</DigestValue>
      </Reference>
      <Reference URI="/xl/printerSettings/printerSettings9.bin?ContentType=application/vnd.openxmlformats-officedocument.spreadsheetml.printerSettings">
        <DigestMethod Algorithm="http://www.w3.org/2000/09/xmldsig#sha1"/>
        <DigestValue>VbYQLSfWkJUSAVYpaQXZ1AdRGaQ=</DigestValue>
      </Reference>
      <Reference URI="/xl/workbook.xml?ContentType=application/vnd.openxmlformats-officedocument.spreadsheetml.sheet.main+xml">
        <DigestMethod Algorithm="http://www.w3.org/2000/09/xmldsig#sha1"/>
        <DigestValue>95dBxN6w0lcKZ31ub5+IcigKB+4=</DigestValue>
      </Reference>
      <Reference URI="/xl/printerSettings/printerSettings6.bin?ContentType=application/vnd.openxmlformats-officedocument.spreadsheetml.printerSettings">
        <DigestMethod Algorithm="http://www.w3.org/2000/09/xmldsig#sha1"/>
        <DigestValue>4uWAmxZMpFBE+/JDugAdMjuTKKw=</DigestValue>
      </Reference>
      <Reference URI="/xl/drawings/drawing1.xml?ContentType=application/vnd.openxmlformats-officedocument.drawing+xml">
        <DigestMethod Algorithm="http://www.w3.org/2000/09/xmldsig#sha1"/>
        <DigestValue>MhmTSdEu56laBuPLIJgMghbMdD8=</DigestValue>
      </Reference>
      <Reference URI="/xl/styles.xml?ContentType=application/vnd.openxmlformats-officedocument.spreadsheetml.styles+xml">
        <DigestMethod Algorithm="http://www.w3.org/2000/09/xmldsig#sha1"/>
        <DigestValue>EsOgX3SMFwuMOKbdG+6Uhiw+83I=</DigestValue>
      </Reference>
      <Reference URI="/xl/worksheets/sheet11.xml?ContentType=application/vnd.openxmlformats-officedocument.spreadsheetml.worksheet+xml">
        <DigestMethod Algorithm="http://www.w3.org/2000/09/xmldsig#sha1"/>
        <DigestValue>m8j+irTnlaL7+B7wnbvU7pnRaBs=</DigestValue>
      </Reference>
      <Reference URI="/xl/worksheets/sheet10.xml?ContentType=application/vnd.openxmlformats-officedocument.spreadsheetml.worksheet+xml">
        <DigestMethod Algorithm="http://www.w3.org/2000/09/xmldsig#sha1"/>
        <DigestValue>8EJsLn9Egup62CgjM3Q7XkeRvNU=</DigestValue>
      </Reference>
      <Reference URI="/xl/sharedStrings.xml?ContentType=application/vnd.openxmlformats-officedocument.spreadsheetml.sharedStrings+xml">
        <DigestMethod Algorithm="http://www.w3.org/2000/09/xmldsig#sha1"/>
        <DigestValue>8uv91vk9GtjWlgXHDmUPv302jo4=</DigestValue>
      </Reference>
      <Reference URI="/xl/worksheets/sheet16.xml?ContentType=application/vnd.openxmlformats-officedocument.spreadsheetml.worksheet+xml">
        <DigestMethod Algorithm="http://www.w3.org/2000/09/xmldsig#sha1"/>
        <DigestValue>p7AIpRy8O8DPTIwgc0HKrDYu4Xg=</DigestValue>
      </Reference>
      <Reference URI="/xl/worksheets/sheet1.xml?ContentType=application/vnd.openxmlformats-officedocument.spreadsheetml.worksheet+xml">
        <DigestMethod Algorithm="http://www.w3.org/2000/09/xmldsig#sha1"/>
        <DigestValue>9sRpgmnElBg6lmrc4XnO/e9N1qU=</DigestValue>
      </Reference>
      <Reference URI="/xl/theme/theme1.xml?ContentType=application/vnd.openxmlformats-officedocument.theme+xml">
        <DigestMethod Algorithm="http://www.w3.org/2000/09/xmldsig#sha1"/>
        <DigestValue>9qmLS+LilE9mSl2hTMj5oHE8VR8=</DigestValue>
      </Reference>
      <Reference URI="/xl/printerSettings/printerSettings7.bin?ContentType=application/vnd.openxmlformats-officedocument.spreadsheetml.printerSettings">
        <DigestMethod Algorithm="http://www.w3.org/2000/09/xmldsig#sha1"/>
        <DigestValue>gGm5PNNoB9jSCxwkaHZTNo4FllE=</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hmuw9fiwl1RfoX10tOvkZOpUHsw=</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FyrVmG+uJRh0iy48msHE1LxAotk=</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9w9FI5gkK0sLFSA54vbW5SfEkNk=</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
            <mdssi:RelationshipReference SourceId="rId21"/>
            <mdssi:RelationshipReference SourceId="rId7"/>
            <mdssi:RelationshipReference SourceId="rId12"/>
            <mdssi:RelationshipReference SourceId="rId17"/>
            <mdssi:RelationshipReference SourceId="rId25"/>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mdssi:RelationshipReference SourceId="rId27"/>
          </Transform>
          <Transform Algorithm="http://www.w3.org/TR/2001/REC-xml-c14n-20010315"/>
        </Transforms>
        <DigestMethod Algorithm="http://www.w3.org/2000/09/xmldsig#sha1"/>
        <DigestValue>Xb3I0dop96dwugoc3Bx5ZOhMUiQ=</DigestValue>
      </Reference>
    </Manifest>
    <SignatureProperties>
      <SignatureProperty Id="idSignatureTime" Target="#idPackageSignature">
        <mdssi:SignatureTime>
          <mdssi:Format>YYYY-MM-DDThh:mm:ssTZD</mdssi:Format>
          <mdssi:Value>2018-10-29T06:32:41Z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2018-10-29T06:32:41Z</xd:SigningTime>
          <xd:SigningCertificate>
            <xd:Cert>
              <xd:CertDigest>
                <DigestMethod Algorithm="http://www.w3.org/2000/09/xmldsig#sha1"/>
                <DigestValue>bXeVszmyKums/rJpaQrnkKSK0fc=</DigestValue>
              </xd:CertDigest>
              <xd:IssuerSerial>
                <X509IssuerName>CN=NBG Class 2 INT Sub CA, DC=nbg, DC=ge</X509IssuerName>
                <X509SerialNumber>579882716215847514283222</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Instruction</vt:lpstr>
      <vt:lpstr>Risk Weighted Risk Exposures</vt:lpstr>
      <vt:lpstr>Risk Weighted Risk ExposuresT1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2018-10-24T06:50:10Z</dcterms:modified>
</cp:coreProperties>
</file>