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885" windowWidth="14805" windowHeight="7230" tabRatio="919"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78"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K24" i="78" l="1"/>
  <c r="J24" i="78"/>
  <c r="I24" i="78"/>
  <c r="K23" i="78"/>
  <c r="J23" i="78"/>
  <c r="I23" i="78"/>
  <c r="H24" i="78" l="1"/>
  <c r="G24" i="78"/>
  <c r="F24" i="78"/>
  <c r="H23" i="78"/>
  <c r="G23" i="78"/>
  <c r="F23" i="78"/>
  <c r="E19" i="37" l="1"/>
  <c r="E18" i="37"/>
  <c r="E17" i="37"/>
  <c r="E16" i="37"/>
  <c r="E14" i="37" s="1"/>
  <c r="E15" i="37"/>
  <c r="C14" i="37"/>
  <c r="E12" i="37"/>
  <c r="E11" i="37"/>
  <c r="E10" i="37"/>
  <c r="E9" i="37"/>
  <c r="E8" i="37"/>
  <c r="E7" i="37" s="1"/>
  <c r="B2" i="37"/>
  <c r="B1" i="37"/>
  <c r="E22" i="74"/>
  <c r="D22" i="74"/>
  <c r="B2" i="74"/>
  <c r="B2" i="78" s="1"/>
  <c r="B1" i="74"/>
  <c r="B1" i="78" s="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B1" i="64"/>
  <c r="R22" i="35"/>
  <c r="P22" i="35"/>
  <c r="N22" i="35"/>
  <c r="L22" i="35"/>
  <c r="J22" i="35"/>
  <c r="H22" i="35"/>
  <c r="F22" i="35"/>
  <c r="D22" i="35"/>
  <c r="S20" i="35"/>
  <c r="S19" i="35"/>
  <c r="S17" i="35"/>
  <c r="S16" i="35"/>
  <c r="S15" i="35"/>
  <c r="S13" i="35"/>
  <c r="S12" i="35"/>
  <c r="S11" i="35"/>
  <c r="S9" i="35"/>
  <c r="O22" i="35"/>
  <c r="K22" i="35"/>
  <c r="G22" i="35"/>
  <c r="C22" i="35"/>
  <c r="B2" i="35"/>
  <c r="B1" i="35"/>
  <c r="B2" i="69"/>
  <c r="B1" i="69"/>
  <c r="C47" i="28"/>
  <c r="C43" i="28"/>
  <c r="C52" i="28" s="1"/>
  <c r="C35" i="28"/>
  <c r="C31" i="28"/>
  <c r="C30" i="28"/>
  <c r="C41" i="28" s="1"/>
  <c r="C12" i="28"/>
  <c r="C6" i="28"/>
  <c r="B2" i="73"/>
  <c r="B1" i="73"/>
  <c r="D21" i="72"/>
  <c r="B2" i="72"/>
  <c r="B1" i="72"/>
  <c r="B2" i="52"/>
  <c r="B1" i="52"/>
  <c r="B2" i="71"/>
  <c r="B1" i="71"/>
  <c r="H53" i="75"/>
  <c r="E53" i="75"/>
  <c r="H52" i="75"/>
  <c r="E52" i="75"/>
  <c r="H51" i="75"/>
  <c r="E51" i="75"/>
  <c r="H50" i="75"/>
  <c r="E50" i="75"/>
  <c r="H49" i="75"/>
  <c r="E49" i="75"/>
  <c r="H48" i="75"/>
  <c r="E48" i="75"/>
  <c r="H47" i="75"/>
  <c r="E47" i="75"/>
  <c r="H46" i="75"/>
  <c r="E46" i="75"/>
  <c r="G45" i="75"/>
  <c r="F45" i="75"/>
  <c r="H45" i="75" s="1"/>
  <c r="D45" i="75"/>
  <c r="C45" i="75"/>
  <c r="E45" i="75" s="1"/>
  <c r="H44" i="75"/>
  <c r="E44" i="75"/>
  <c r="H43" i="75"/>
  <c r="E43" i="75"/>
  <c r="H42" i="75"/>
  <c r="E42" i="75"/>
  <c r="H41" i="75"/>
  <c r="E41" i="75"/>
  <c r="G40" i="75"/>
  <c r="F40" i="75"/>
  <c r="H40" i="75" s="1"/>
  <c r="D40" i="75"/>
  <c r="C40" i="75"/>
  <c r="E40" i="75" s="1"/>
  <c r="H39" i="75"/>
  <c r="E39" i="75"/>
  <c r="H38" i="75"/>
  <c r="E38" i="75"/>
  <c r="H37" i="75"/>
  <c r="E37" i="75"/>
  <c r="H36" i="75"/>
  <c r="E36" i="75"/>
  <c r="H35" i="75"/>
  <c r="E35" i="75"/>
  <c r="H34" i="75"/>
  <c r="E34" i="75"/>
  <c r="H33" i="75"/>
  <c r="E33" i="75"/>
  <c r="G32" i="75"/>
  <c r="F32" i="75"/>
  <c r="H32" i="75" s="1"/>
  <c r="D32" i="75"/>
  <c r="C32" i="75"/>
  <c r="E32" i="75" s="1"/>
  <c r="H31" i="75"/>
  <c r="E31" i="75"/>
  <c r="H30" i="75"/>
  <c r="E30" i="75"/>
  <c r="H29" i="75"/>
  <c r="E29" i="75"/>
  <c r="H28" i="75"/>
  <c r="E28" i="75"/>
  <c r="H27" i="75"/>
  <c r="E27" i="75"/>
  <c r="H26" i="75"/>
  <c r="E26" i="75"/>
  <c r="H25" i="75"/>
  <c r="E25" i="75"/>
  <c r="H24" i="75"/>
  <c r="E24" i="75"/>
  <c r="H23" i="75"/>
  <c r="E23" i="75"/>
  <c r="G22" i="75"/>
  <c r="G19" i="75" s="1"/>
  <c r="F22" i="75"/>
  <c r="D22" i="75"/>
  <c r="C22" i="75"/>
  <c r="E22" i="75" s="1"/>
  <c r="H21" i="75"/>
  <c r="E21" i="75"/>
  <c r="H20" i="75"/>
  <c r="E20" i="75"/>
  <c r="D19" i="75"/>
  <c r="H18" i="75"/>
  <c r="E18" i="75"/>
  <c r="H17" i="75"/>
  <c r="E17" i="75"/>
  <c r="G16" i="75"/>
  <c r="F16" i="75"/>
  <c r="D16" i="75"/>
  <c r="C16" i="75"/>
  <c r="H15" i="75"/>
  <c r="E15" i="75"/>
  <c r="H14" i="75"/>
  <c r="E14" i="75"/>
  <c r="G13" i="75"/>
  <c r="F13" i="75"/>
  <c r="D13" i="75"/>
  <c r="C13" i="75"/>
  <c r="H12" i="75"/>
  <c r="E12" i="75"/>
  <c r="H11" i="75"/>
  <c r="E11" i="75"/>
  <c r="H10" i="75"/>
  <c r="E10" i="75"/>
  <c r="H9" i="75"/>
  <c r="E9" i="75"/>
  <c r="H8" i="75"/>
  <c r="E8" i="75"/>
  <c r="G7" i="75"/>
  <c r="F7" i="75"/>
  <c r="D7" i="75"/>
  <c r="C7" i="75"/>
  <c r="B2" i="75"/>
  <c r="B1" i="75"/>
  <c r="H66" i="53"/>
  <c r="E66" i="53"/>
  <c r="H64" i="53"/>
  <c r="E64" i="53"/>
  <c r="G61" i="53"/>
  <c r="F61" i="53"/>
  <c r="H61" i="53" s="1"/>
  <c r="D61" i="53"/>
  <c r="C61" i="53"/>
  <c r="E61" i="53" s="1"/>
  <c r="H60" i="53"/>
  <c r="E60" i="53"/>
  <c r="H59" i="53"/>
  <c r="E59" i="53"/>
  <c r="H58" i="53"/>
  <c r="E58" i="53"/>
  <c r="G53" i="53"/>
  <c r="F53" i="53"/>
  <c r="H53" i="53" s="1"/>
  <c r="D53" i="53"/>
  <c r="C53" i="53"/>
  <c r="E53" i="53" s="1"/>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G30" i="53"/>
  <c r="F30" i="53"/>
  <c r="H30" i="53" s="1"/>
  <c r="D30" i="53"/>
  <c r="C30" i="53"/>
  <c r="E30" i="53" s="1"/>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G56" i="53" s="1"/>
  <c r="G63" i="53" s="1"/>
  <c r="G65" i="53" s="1"/>
  <c r="G67" i="53" s="1"/>
  <c r="F9" i="53"/>
  <c r="F22" i="53" s="1"/>
  <c r="D9" i="53"/>
  <c r="D22" i="53" s="1"/>
  <c r="D31" i="53" s="1"/>
  <c r="D56" i="53" s="1"/>
  <c r="C9" i="53"/>
  <c r="C22" i="53" s="1"/>
  <c r="H8" i="53"/>
  <c r="E8" i="53"/>
  <c r="G40" i="62"/>
  <c r="F40" i="62"/>
  <c r="D40" i="62"/>
  <c r="C40" i="62"/>
  <c r="H39" i="62"/>
  <c r="E39" i="62"/>
  <c r="H38" i="62"/>
  <c r="E38" i="62"/>
  <c r="H37" i="62"/>
  <c r="E37" i="62"/>
  <c r="H36" i="62"/>
  <c r="E36" i="62"/>
  <c r="H35" i="62"/>
  <c r="E35" i="62"/>
  <c r="H34" i="62"/>
  <c r="E34" i="62"/>
  <c r="H33" i="62"/>
  <c r="E33" i="62"/>
  <c r="C45" i="69" s="1"/>
  <c r="G31" i="62"/>
  <c r="G41" i="62" s="1"/>
  <c r="F31" i="62"/>
  <c r="F41" i="62" s="1"/>
  <c r="H41" i="62" s="1"/>
  <c r="D31" i="62"/>
  <c r="C31" i="62"/>
  <c r="E31" i="62" s="1"/>
  <c r="H30" i="62"/>
  <c r="E30" i="62"/>
  <c r="H29" i="62"/>
  <c r="E29" i="62"/>
  <c r="H28" i="62"/>
  <c r="E28" i="62"/>
  <c r="H27" i="62"/>
  <c r="E27" i="62"/>
  <c r="H26" i="62"/>
  <c r="E26" i="62"/>
  <c r="H25" i="62"/>
  <c r="E25" i="62"/>
  <c r="H24" i="62"/>
  <c r="E24" i="62"/>
  <c r="H23" i="62"/>
  <c r="E23" i="62"/>
  <c r="H22" i="62"/>
  <c r="E22" i="62"/>
  <c r="C37" i="69" s="1"/>
  <c r="H19" i="62"/>
  <c r="E19" i="62"/>
  <c r="H18" i="62"/>
  <c r="E18" i="62"/>
  <c r="H17" i="62"/>
  <c r="E17" i="62"/>
  <c r="H16" i="62"/>
  <c r="E16" i="62"/>
  <c r="H15" i="62"/>
  <c r="E15" i="62"/>
  <c r="G14" i="62"/>
  <c r="G20" i="62" s="1"/>
  <c r="F14" i="62"/>
  <c r="F20" i="62" s="1"/>
  <c r="H20" i="62" s="1"/>
  <c r="D14" i="62"/>
  <c r="D20" i="62" s="1"/>
  <c r="C14" i="62"/>
  <c r="C20" i="62" s="1"/>
  <c r="E20" i="62" s="1"/>
  <c r="H13" i="62"/>
  <c r="E13" i="62"/>
  <c r="H12" i="62"/>
  <c r="E12" i="62"/>
  <c r="H11" i="62"/>
  <c r="E11" i="62"/>
  <c r="H10" i="62"/>
  <c r="E10" i="62"/>
  <c r="H9" i="62"/>
  <c r="E9" i="62"/>
  <c r="H8" i="62"/>
  <c r="E8" i="62"/>
  <c r="H7" i="62"/>
  <c r="E7" i="62"/>
  <c r="B2" i="6"/>
  <c r="F5" i="6" s="1"/>
  <c r="B1" i="6"/>
  <c r="H22" i="75" l="1"/>
  <c r="F19" i="75"/>
  <c r="H19" i="75" s="1"/>
  <c r="E21" i="37"/>
  <c r="V21" i="64"/>
  <c r="D41" i="62"/>
  <c r="H40" i="62"/>
  <c r="D63" i="53"/>
  <c r="D65" i="53" s="1"/>
  <c r="D67" i="53" s="1"/>
  <c r="C28" i="28"/>
  <c r="E7" i="75"/>
  <c r="H7" i="75"/>
  <c r="E13" i="75"/>
  <c r="H13" i="75"/>
  <c r="E16" i="75"/>
  <c r="C19" i="75"/>
  <c r="E19" i="75" s="1"/>
  <c r="H16" i="75"/>
  <c r="C15" i="69"/>
  <c r="E22" i="53"/>
  <c r="C31" i="53"/>
  <c r="F31" i="53"/>
  <c r="H22" i="53"/>
  <c r="C54" i="53"/>
  <c r="E54" i="53" s="1"/>
  <c r="E45" i="53"/>
  <c r="F54" i="53"/>
  <c r="H54" i="53" s="1"/>
  <c r="H45" i="53"/>
  <c r="D5" i="6"/>
  <c r="D5" i="71" s="1"/>
  <c r="E14" i="62"/>
  <c r="E40" i="62"/>
  <c r="C41" i="62"/>
  <c r="E41" i="62" s="1"/>
  <c r="E9" i="53"/>
  <c r="E34" i="53"/>
  <c r="C5" i="6"/>
  <c r="C5" i="71" s="1"/>
  <c r="E5" i="6"/>
  <c r="G5" i="6"/>
  <c r="H14" i="62"/>
  <c r="H31" i="62"/>
  <c r="H9" i="53"/>
  <c r="H34" i="53"/>
  <c r="E22" i="35"/>
  <c r="I22" i="35"/>
  <c r="Q22" i="35"/>
  <c r="S10" i="35"/>
  <c r="S14" i="35"/>
  <c r="S18" i="35"/>
  <c r="H8" i="74"/>
  <c r="H10" i="74"/>
  <c r="H12" i="74"/>
  <c r="H14" i="74"/>
  <c r="H16" i="74"/>
  <c r="H18" i="74"/>
  <c r="H20" i="74"/>
  <c r="C7" i="37"/>
  <c r="C21" i="37" s="1"/>
  <c r="H9" i="74"/>
  <c r="H11" i="74"/>
  <c r="H13" i="74"/>
  <c r="H15" i="74"/>
  <c r="H17" i="74"/>
  <c r="H19" i="74"/>
  <c r="S8" i="35"/>
  <c r="C25" i="69" l="1"/>
  <c r="C22" i="74"/>
  <c r="C21" i="72"/>
  <c r="E21" i="72"/>
  <c r="C5" i="73" s="1"/>
  <c r="C8" i="73" s="1"/>
  <c r="C13" i="73" s="1"/>
  <c r="F56" i="53"/>
  <c r="H31" i="53"/>
  <c r="C56" i="53"/>
  <c r="E31" i="53"/>
  <c r="C63" i="53" l="1"/>
  <c r="E56" i="53"/>
  <c r="F63" i="53"/>
  <c r="H56" i="53"/>
  <c r="D6" i="71"/>
  <c r="D13" i="71" s="1"/>
  <c r="S21" i="35"/>
  <c r="S22" i="35" s="1"/>
  <c r="M22" i="35"/>
  <c r="C6" i="71" l="1"/>
  <c r="C13" i="71" s="1"/>
  <c r="F22" i="74"/>
  <c r="F65" i="53"/>
  <c r="H63" i="53"/>
  <c r="C65" i="53"/>
  <c r="E63" i="53"/>
  <c r="F67" i="53" l="1"/>
  <c r="H67" i="53" s="1"/>
  <c r="H65" i="53"/>
  <c r="C67" i="53"/>
  <c r="E67" i="53" s="1"/>
  <c r="E65" i="53"/>
  <c r="H21" i="74"/>
  <c r="G22" i="74"/>
  <c r="H22" i="74" s="1"/>
</calcChain>
</file>

<file path=xl/sharedStrings.xml><?xml version="1.0" encoding="utf-8"?>
<sst xmlns="http://schemas.openxmlformats.org/spreadsheetml/2006/main" count="644" uniqueCount="436">
  <si>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</si>
  <si>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</si>
  <si>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</si>
  <si>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</si>
  <si>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</si>
  <si>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</si>
  <si>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</si>
  <si>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</si>
  <si>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</si>
  <si>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</si>
  <si>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</si>
  <si>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</si>
  <si>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</si>
  <si>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</si>
  <si>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</si>
  <si>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</si>
  <si>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</si>
  <si>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</si>
  <si>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</si>
  <si>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</si>
  <si>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</si>
  <si>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</si>
  <si>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</si>
  <si>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</si>
  <si>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</si>
  <si>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</si>
  <si>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</si>
  <si>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</si>
  <si>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</si>
  <si>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</si>
  <si>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</si>
  <si>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</si>
  <si>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</si>
  <si>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</si>
  <si>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</si>
  <si>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</si>
  <si>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</si>
  <si>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</si>
  <si>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</si>
  <si>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</si>
  <si>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</si>
  <si>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</si>
  <si>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</si>
  <si>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</si>
  <si>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</si>
  <si>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</si>
  <si>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</si>
  <si>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</si>
  <si>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</si>
  <si>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</si>
  <si>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</si>
  <si>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</si>
  <si>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</si>
  <si>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</si>
  <si>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</si>
  <si>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</si>
  <si>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</si>
  <si>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</si>
  <si>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</si>
  <si>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</si>
  <si>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</si>
  <si>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</si>
  <si>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</si>
  <si>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</si>
  <si>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</si>
  <si>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</si>
  <si>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</si>
  <si>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</si>
  <si>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</si>
  <si>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</si>
  <si>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</si>
  <si>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</si>
  <si>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</si>
  <si>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</si>
  <si>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</si>
  <si>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</si>
  <si>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</si>
  <si>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</si>
  <si>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</si>
  <si>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</si>
  <si>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</si>
  <si>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</si>
  <si>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</si>
  <si>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</si>
  <si>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</si>
  <si>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</si>
  <si>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</si>
  <si>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</si>
  <si>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</si>
  <si>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</si>
  <si>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</si>
  <si>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</si>
  <si>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</si>
  <si>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</si>
  <si>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</si>
  <si>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</si>
  <si>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</si>
  <si>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</si>
  <si>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</si>
  <si>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</si>
  <si>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</si>
  <si>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</si>
  <si>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</si>
  <si>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</si>
  <si>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</si>
  <si>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</si>
  <si>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</si>
  <si>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</si>
  <si>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</si>
  <si>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</si>
  <si>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</si>
  <si>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</si>
  <si>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</si>
  <si>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</si>
  <si>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</si>
  <si>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</si>
  <si>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</si>
  <si>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</si>
  <si>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</si>
  <si>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</si>
  <si>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</si>
  <si>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</si>
  <si>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</si>
  <si>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</si>
  <si>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</si>
  <si>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</si>
  <si>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</si>
  <si>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</si>
  <si>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</si>
  <si>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</si>
  <si>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</si>
  <si>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</si>
  <si>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</si>
  <si>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</si>
  <si>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</si>
  <si>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</si>
  <si>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</si>
  <si>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</si>
  <si>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</si>
  <si>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</si>
  <si>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</si>
  <si>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</si>
  <si>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</si>
  <si>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</si>
  <si>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</si>
  <si>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</si>
  <si>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</si>
  <si>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</si>
  <si>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</si>
  <si>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</si>
  <si>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</si>
  <si>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</si>
  <si>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</si>
  <si>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</si>
  <si>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</si>
  <si>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</si>
  <si>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</si>
  <si>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</si>
  <si>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</si>
  <si>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</si>
  <si>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</si>
  <si>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</si>
  <si>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</si>
  <si>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</si>
  <si>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</si>
  <si>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</si>
  <si>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</si>
  <si>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</si>
  <si>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</si>
  <si>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</si>
  <si>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</si>
  <si>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</si>
  <si>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</si>
  <si>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</si>
  <si>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</si>
  <si>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</si>
  <si>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</si>
  <si>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</si>
  <si>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</si>
  <si>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</si>
  <si>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</si>
  <si>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</si>
  <si>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</si>
  <si>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</si>
  <si>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</si>
  <si>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</si>
  <si>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</si>
  <si>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</si>
  <si>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</si>
  <si>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</si>
  <si>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</si>
  <si>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</si>
  <si>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</si>
  <si>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</si>
  <si>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</si>
  <si>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</si>
  <si>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</si>
  <si>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</si>
  <si>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</si>
  <si>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</si>
  <si>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</si>
  <si>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</si>
  <si>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</si>
  <si>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</si>
  <si>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</si>
  <si>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</si>
  <si>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</si>
  <si>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</si>
  <si>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</si>
  <si>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</si>
  <si>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</si>
  <si>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</si>
  <si>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</si>
  <si>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</si>
  <si>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</si>
  <si>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</si>
  <si>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</si>
  <si>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</si>
  <si>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</si>
  <si>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</si>
  <si>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</si>
  <si>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</si>
  <si>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</si>
  <si>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</si>
  <si>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</si>
  <si>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</si>
  <si>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</si>
  <si>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</si>
  <si>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</si>
  <si>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</si>
  <si>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</si>
  <si>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</si>
  <si>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</si>
  <si>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</si>
  <si>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</si>
  <si>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</si>
  <si>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</si>
  <si>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</si>
  <si>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</si>
  <si>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</si>
  <si>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</si>
  <si>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</si>
  <si>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</si>
  <si>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</si>
  <si>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</si>
  <si>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</si>
  <si>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</si>
  <si>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</si>
  <si>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</si>
  <si>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</si>
  <si>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</si>
  <si>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</si>
  <si>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</si>
  <si>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</si>
  <si>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</si>
  <si>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</si>
  <si>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</si>
  <si>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</si>
  <si>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</si>
  <si>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</si>
  <si>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</si>
  <si>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</si>
  <si>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</si>
  <si>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</si>
  <si>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</si>
  <si>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</si>
  <si>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</si>
  <si>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</si>
  <si>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</si>
  <si>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</si>
  <si>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</si>
  <si>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</si>
  <si>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</si>
  <si>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</si>
  <si>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</si>
  <si>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</si>
  <si>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</si>
  <si>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</si>
  <si>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</si>
  <si>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</si>
  <si>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</si>
  <si>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</si>
  <si>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</si>
  <si>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</si>
  <si>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</si>
  <si>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</si>
  <si>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</si>
  <si>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</si>
  <si>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</si>
  <si>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</si>
  <si>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</si>
  <si>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</si>
  <si>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</si>
  <si>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</si>
  <si>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</si>
  <si>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</si>
  <si>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</si>
  <si>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</si>
  <si>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</si>
  <si>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</si>
  <si>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</si>
  <si>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</si>
  <si>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</si>
  <si>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</si>
  <si>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</si>
  <si>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</si>
  <si>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</si>
  <si>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</si>
  <si>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</si>
  <si>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</si>
  <si>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</si>
  <si>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</si>
  <si>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</si>
  <si>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</si>
  <si>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</si>
  <si>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</si>
  <si>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</si>
  <si>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</si>
  <si>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</si>
  <si>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</si>
  <si>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</si>
  <si>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</si>
  <si>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</si>
  <si>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</si>
  <si>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</si>
  <si>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</si>
  <si>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</si>
  <si>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</si>
  <si>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</si>
  <si>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</si>
  <si>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</si>
  <si>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</si>
  <si>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</si>
  <si>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</si>
  <si>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</si>
  <si>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</si>
  <si>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</si>
  <si>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</si>
  <si>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</si>
  <si>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</si>
  <si>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</si>
  <si>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</si>
  <si>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</si>
  <si>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</si>
  <si>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</si>
  <si>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</si>
  <si>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</si>
  <si>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</si>
  <si>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</si>
  <si>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</si>
  <si>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</si>
  <si>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</si>
  <si>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</si>
  <si>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</si>
  <si>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</si>
  <si>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</si>
  <si>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</si>
  <si>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</si>
  <si>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</si>
  <si>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</si>
  <si>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</si>
  <si>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</si>
  <si>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</si>
  <si>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</si>
  <si>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</si>
  <si>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</si>
  <si>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</si>
  <si>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</si>
  <si>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</si>
  <si>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</si>
  <si>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</si>
  <si>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</si>
  <si>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</si>
  <si>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</si>
  <si>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</si>
  <si>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</si>
  <si>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</si>
  <si>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</si>
  <si>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</si>
  <si>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</si>
  <si>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</si>
  <si>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</si>
  <si>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</si>
  <si>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</si>
  <si>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</si>
  <si>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r>
      <t>სს</t>
    </r>
    <r>
      <rPr>
        <sz val="12"/>
        <color theme="1"/>
        <rFont val="Segoe UI"/>
        <family val="2"/>
      </rPr>
      <t xml:space="preserve"> " </t>
    </r>
    <r>
      <rPr>
        <sz val="12"/>
        <color theme="1"/>
        <rFont val="Sylfaen"/>
        <family val="1"/>
      </rPr>
      <t>პაშა</t>
    </r>
    <r>
      <rPr>
        <sz val="12"/>
        <color theme="1"/>
        <rFont val="Segoe UI"/>
        <family val="2"/>
      </rPr>
      <t xml:space="preserve"> </t>
    </r>
    <r>
      <rPr>
        <sz val="12"/>
        <color theme="1"/>
        <rFont val="Sylfaen"/>
        <family val="1"/>
      </rPr>
      <t>ბანკი</t>
    </r>
    <r>
      <rPr>
        <sz val="12"/>
        <color theme="1"/>
        <rFont val="Segoe UI"/>
        <family val="2"/>
      </rPr>
      <t xml:space="preserve"> </t>
    </r>
    <r>
      <rPr>
        <sz val="12"/>
        <color theme="1"/>
        <rFont val="Sylfaen"/>
        <family val="1"/>
      </rPr>
      <t>საქართველო</t>
    </r>
    <r>
      <rPr>
        <sz val="12"/>
        <color theme="1"/>
        <rFont val="Segoe UI"/>
        <family val="2"/>
      </rPr>
      <t>"</t>
    </r>
  </si>
  <si>
    <t>ფარიდ მამმადოვი</t>
  </si>
  <si>
    <t>შაჰინ მამმადოვი</t>
  </si>
  <si>
    <t>www.pashabank.ge</t>
  </si>
  <si>
    <t>ტალეჰ კაზიმოვი</t>
  </si>
  <si>
    <t>ჯალალ გასიმოვი</t>
  </si>
  <si>
    <t>ჰიქმეთ ჯენქ აინეჰენი</t>
  </si>
  <si>
    <t>ჩინგიზ აბდულაევი</t>
  </si>
  <si>
    <t>გიორგი ჯაფარიძე</t>
  </si>
  <si>
    <t xml:space="preserve">არიფ პაშაევი </t>
  </si>
  <si>
    <t xml:space="preserve">არზუ ალიევა </t>
  </si>
  <si>
    <t xml:space="preserve">ლეილა ალიევა </t>
  </si>
  <si>
    <t>ცხრილი 9 (Capital), N2</t>
  </si>
  <si>
    <t>ცხრილი 9 (Capital), N6</t>
  </si>
  <si>
    <t>ცხრილი 9 (Capital), N39</t>
  </si>
  <si>
    <t>6.1.1</t>
  </si>
  <si>
    <t xml:space="preserve">მათ შორის  დარეზერვებული სესხი </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</si>
  <si>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</si>
  <si>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</si>
  <si>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</si>
  <si>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</si>
  <si>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</si>
  <si>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</si>
  <si>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</si>
  <si>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</si>
  <si>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</si>
  <si>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</si>
  <si>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</si>
  <si>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</si>
  <si>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</si>
  <si>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</si>
  <si>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</si>
  <si>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</si>
  <si>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</si>
  <si>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</si>
  <si>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</si>
  <si>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</si>
  <si>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</si>
  <si>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სხვა საკონტრაქტო გადინება</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</si>
  <si>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</si>
  <si>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</si>
  <si>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</si>
  <si>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</si>
  <si>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</si>
  <si>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</si>
  <si>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არდა იუსუფ არკუნი</t>
  </si>
  <si>
    <t>სს " პაშა ბანკი საქართველო"</t>
  </si>
  <si>
    <t>30.06.2018</t>
  </si>
  <si>
    <t>`</t>
  </si>
  <si>
    <t xml:space="preserve">ღსს "პაშა ბანკი" (PASHA Bank OJSC) </t>
  </si>
  <si>
    <t>არდა იუსუფ არკუნ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</si>
</sst>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name val="Helv"/>
    </font>
    <font>
      <sz val="1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2"/>
      <color theme="1"/>
      <name val="Sylfaen"/>
      <family val="1"/>
    </font>
    <font>
      <sz val="12"/>
      <color theme="1"/>
      <name val="Segoe UI"/>
      <family val="2"/>
    </font>
    <font>
      <sz val="10"/>
      <name val="Arial"/>
      <family val="2"/>
    </font>
    <font>
      <sz val="11"/>
      <name val="Calibri"/>
      <family val="2"/>
      <scheme val="minor"/>
    </font>
    <font>
      <sz val="10"/>
      <color theme="1"/>
      <name val="Arial"/>
      <family val="2"/>
    </font>
    <font>
      <i/>
      <sz val="10"/>
      <color theme="1"/>
      <name val="Arial"/>
      <family val="2"/>
    </font>
    <font>
      <b/>
      <sz val="10"/>
      <color theme="1"/>
      <name val="Arial"/>
      <family val="2"/>
    </font>
    <font>
      <sz val="10"/>
      <name val="Arial"/>
    </font>
    <font>
      <u/>
      <sz val="10"/>
      <color indexed="12"/>
      <name val="Arial"/>
      <family val="2"/>
      <charset val="204"/>
    </font>
  </fonts>
  <fills count="80">
    <fill>
      <patternFill patternType="none"/>
    </fill>
    <fill>
      <patternFill patternType="gray125"/>
    </fill>
    <fill>
      <patternFill patternType="solid">
        <fgColor rgb="FFFFFFFF"/>
      </patternFill>
    </fill>
    <fill>
      <patternFill patternType="solid">
        <fgColor theme="0"/>
      </patternFill>
    </fill>
    <fill>
      <patternFill patternType="solid">
        <fgColor rgb="FF5F5F5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5117038483843"/>
        <bgColor indexed="65"/>
      </patternFill>
    </fill>
    <fill>
      <patternFill patternType="solid">
        <fgColor theme="4" tint="0.59999389629810485"/>
        <bgColor indexed="65"/>
      </patternFill>
    </fill>
    <fill>
      <patternFill patternType="solid">
        <fgColor theme="4" tint="0.39994506668294322"/>
        <bgColor indexed="65"/>
      </patternFill>
    </fill>
    <fill>
      <patternFill patternType="solid">
        <fgColor theme="5"/>
      </patternFill>
    </fill>
    <fill>
      <patternFill patternType="solid">
        <fgColor theme="5" tint="0.79995117038483843"/>
        <bgColor indexed="65"/>
      </patternFill>
    </fill>
    <fill>
      <patternFill patternType="solid">
        <fgColor theme="5" tint="0.59999389629810485"/>
        <bgColor indexed="65"/>
      </patternFill>
    </fill>
    <fill>
      <patternFill patternType="solid">
        <fgColor theme="5" tint="0.39994506668294322"/>
        <bgColor indexed="65"/>
      </patternFill>
    </fill>
    <fill>
      <patternFill patternType="solid">
        <fgColor theme="6"/>
      </patternFill>
    </fill>
    <fill>
      <patternFill patternType="solid">
        <fgColor theme="6" tint="0.79995117038483843"/>
        <bgColor indexed="65"/>
      </patternFill>
    </fill>
    <fill>
      <patternFill patternType="solid">
        <fgColor theme="6" tint="0.59999389629810485"/>
        <bgColor indexed="65"/>
      </patternFill>
    </fill>
    <fill>
      <patternFill patternType="solid">
        <fgColor theme="6" tint="0.39994506668294322"/>
        <bgColor indexed="65"/>
      </patternFill>
    </fill>
    <fill>
      <patternFill patternType="solid">
        <fgColor theme="7"/>
      </patternFill>
    </fill>
    <fill>
      <patternFill patternType="solid">
        <fgColor theme="7" tint="0.79995117038483843"/>
        <bgColor indexed="65"/>
      </patternFill>
    </fill>
    <fill>
      <patternFill patternType="solid">
        <fgColor theme="7" tint="0.59999389629810485"/>
        <bgColor indexed="65"/>
      </patternFill>
    </fill>
    <fill>
      <patternFill patternType="solid">
        <fgColor theme="7" tint="0.39994506668294322"/>
        <bgColor indexed="65"/>
      </patternFill>
    </fill>
    <fill>
      <patternFill patternType="solid">
        <fgColor theme="8"/>
      </patternFill>
    </fill>
    <fill>
      <patternFill patternType="solid">
        <fgColor theme="8" tint="0.79995117038483843"/>
        <bgColor indexed="65"/>
      </patternFill>
    </fill>
    <fill>
      <patternFill patternType="solid">
        <fgColor theme="8" tint="0.59999389629810485"/>
        <bgColor indexed="65"/>
      </patternFill>
    </fill>
    <fill>
      <patternFill patternType="solid">
        <fgColor theme="8" tint="0.39994506668294322"/>
        <bgColor indexed="65"/>
      </patternFill>
    </fill>
    <fill>
      <patternFill patternType="solid">
        <fgColor theme="9"/>
      </patternFill>
    </fill>
    <fill>
      <patternFill patternType="solid">
        <fgColor theme="9" tint="0.79995117038483843"/>
        <bgColor indexed="65"/>
      </patternFill>
    </fill>
    <fill>
      <patternFill patternType="solid">
        <fgColor theme="9" tint="0.59999389629810485"/>
        <bgColor indexed="65"/>
      </patternFill>
    </fill>
    <fill>
      <patternFill patternType="solid">
        <fgColor theme="9" tint="0.39994506668294322"/>
        <bgColor indexed="65"/>
      </patternFill>
    </fill>
    <fill>
      <patternFill patternType="solid">
        <fgColor theme="2"/>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9"/>
      </patternFill>
    </fill>
    <fill>
      <patternFill patternType="solid">
        <fgColor indexed="47"/>
      </patternFill>
    </fill>
    <fill>
      <patternFill patternType="solid">
        <fgColor indexed="13"/>
      </patternFill>
    </fill>
    <fill>
      <patternFill patternType="solid">
        <fgColor indexed="43"/>
      </patternFill>
    </fill>
    <fill>
      <patternFill patternType="solid">
        <fgColor indexed="26"/>
      </patternFill>
    </fill>
    <fill>
      <patternFill patternType="solid">
        <fgColor indexed="42"/>
      </patternFill>
    </fill>
    <fill>
      <patternFill patternType="solid">
        <fgColor theme="6" tint="0.59999389629810485"/>
        <bgColor indexed="65"/>
      </patternFill>
    </fill>
    <fill>
      <patternFill patternType="solid">
        <fgColor theme="0"/>
      </patternFill>
    </fill>
    <fill>
      <patternFill patternType="solid">
        <fgColor theme="4" tint="0.79995117038483843"/>
        <bgColor indexed="65"/>
      </patternFill>
    </fill>
    <fill>
      <patternFill patternType="lightGray">
        <fgColor indexed="22"/>
        <bgColor theme="1" tint="0.499984740745262"/>
      </patternFill>
    </fill>
  </fills>
  <borders count="94">
    <border>
      <left/>
      <right/>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auto="1"/>
      </left>
      <right style="thin">
        <color theme="6" tint="-0.499984740745262"/>
      </right>
      <top style="thin">
        <color auto="1"/>
      </top>
      <bottom style="thin">
        <color auto="1"/>
      </bottom>
      <diagonal/>
    </border>
    <border>
      <left style="thin">
        <color theme="6" tint="-0.499984740745262"/>
      </left>
      <right style="thin">
        <color theme="6" tint="-0.499984740745262"/>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theme="6" tint="-0.499984740745262"/>
      </right>
      <top style="thin">
        <color auto="1"/>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theme="6" tint="-0.499984740745262"/>
      </right>
      <top style="thin">
        <color auto="1"/>
      </top>
      <bottom style="medium">
        <color auto="1"/>
      </bottom>
      <diagonal/>
    </border>
    <border>
      <left style="thin">
        <color theme="6" tint="-0.499984740745262"/>
      </left>
      <right style="thin">
        <color theme="6" tint="-0.499984740745262"/>
      </right>
      <top style="thin">
        <color auto="1"/>
      </top>
      <bottom style="medium">
        <color auto="1"/>
      </bottom>
      <diagonal/>
    </border>
    <border>
      <left style="thin">
        <color theme="6" tint="-0.499984740745262"/>
      </left>
      <right style="medium">
        <color auto="1"/>
      </right>
      <top/>
      <bottom style="thin">
        <color theme="6" tint="-0.499984740745262"/>
      </bottom>
      <diagonal/>
    </border>
    <border>
      <left style="thin">
        <color theme="6" tint="-0.499984740745262"/>
      </left>
      <right style="medium">
        <color auto="1"/>
      </right>
      <top style="thin">
        <color theme="6" tint="-0.499984740745262"/>
      </top>
      <bottom style="thin">
        <color theme="6" tint="-0.499984740745262"/>
      </bottom>
      <diagonal/>
    </border>
    <border>
      <left style="thin">
        <color auto="1"/>
      </left>
      <right/>
      <top style="medium">
        <color auto="1"/>
      </top>
      <bottom/>
      <diagonal/>
    </border>
    <border>
      <left style="thin">
        <color theme="6" tint="-0.499984740745262"/>
      </left>
      <right style="medium">
        <color auto="1"/>
      </right>
      <top style="thin">
        <color auto="1"/>
      </top>
      <bottom style="thin">
        <color theme="6" tint="-0.499984740745262"/>
      </bottom>
      <diagonal/>
    </border>
    <border>
      <left style="thin">
        <color theme="6" tint="-0.499984740745262"/>
      </left>
      <right style="medium">
        <color auto="1"/>
      </right>
      <top style="thin">
        <color theme="6" tint="-0.499984740745262"/>
      </top>
      <bottom/>
      <diagonal/>
    </border>
    <border>
      <left style="medium">
        <color auto="1"/>
      </left>
      <right/>
      <top/>
      <bottom/>
      <diagonal/>
    </border>
    <border>
      <left style="thin">
        <color auto="1"/>
      </left>
      <right style="medium">
        <color auto="1"/>
      </right>
      <top/>
      <bottom style="thin">
        <color auto="1"/>
      </bottom>
      <diagonal/>
    </border>
    <border>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theme="6" tint="-0.499984740745262"/>
      </left>
      <right/>
      <top style="thin">
        <color theme="6" tint="-0.499984740745262"/>
      </top>
      <bottom/>
      <diagonal/>
    </border>
    <border>
      <left style="thin">
        <color theme="6" tint="-0.499984740745262"/>
      </left>
      <right style="medium">
        <color auto="1"/>
      </right>
      <top style="thin">
        <color auto="1"/>
      </top>
      <bottom style="thin">
        <color auto="1"/>
      </bottom>
      <diagonal/>
    </border>
    <border>
      <left style="thin">
        <color theme="6" tint="-0.499984740745262"/>
      </left>
      <right style="medium">
        <color auto="1"/>
      </right>
      <top style="thin">
        <color auto="1"/>
      </top>
      <bottom style="medium">
        <color auto="1"/>
      </bottom>
      <diagonal/>
    </border>
    <border>
      <left/>
      <right style="medium">
        <color auto="1"/>
      </right>
      <top/>
      <bottom/>
      <diagonal/>
    </border>
    <border>
      <left style="thin">
        <color auto="1"/>
      </left>
      <right style="thin">
        <color auto="1"/>
      </right>
      <top style="medium">
        <color auto="1"/>
      </top>
      <bottom style="medium">
        <color auto="1"/>
      </bottom>
      <diagonal/>
    </border>
    <border>
      <left style="thin">
        <color auto="1"/>
      </left>
      <right style="hair">
        <color auto="1"/>
      </right>
      <top style="hair">
        <color auto="1"/>
      </top>
      <bottom style="hair">
        <color auto="1"/>
      </bottom>
      <diagonal/>
    </border>
    <border>
      <left/>
      <right style="medium">
        <color auto="1"/>
      </right>
      <top style="medium">
        <color auto="1"/>
      </top>
      <bottom/>
      <diagonal/>
    </border>
    <border>
      <left style="medium">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style="medium">
        <color indexed="64"/>
      </bottom>
      <diagonal/>
    </border>
  </borders>
  <cellStyleXfs count="2132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9"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4" fillId="65" borderId="40" applyNumberFormat="0" applyAlignment="0" applyProtection="0"/>
    <xf numFmtId="0" fontId="45" fillId="10" borderId="36"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0" fontId="44"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0" fontId="45" fillId="10" borderId="36"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0" fontId="4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protection locked="0"/>
    </xf>
    <xf numFmtId="43" fontId="30" fillId="0" borderId="0" applyFont="0" applyFill="0" applyBorder="0" applyAlignment="0" applyProtection="0"/>
    <xf numFmtId="43" fontId="2" fillId="0" borderId="0">
      <protection locked="0"/>
    </xf>
    <xf numFmtId="43" fontId="30" fillId="0" borderId="0" applyFont="0" applyFill="0" applyBorder="0" applyAlignment="0" applyProtection="0"/>
    <xf numFmtId="43" fontId="2" fillId="0" borderId="0">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1" applyNumberFormat="0" applyAlignment="0" applyProtection="0">
      <alignment horizontal="left" vertical="center"/>
    </xf>
    <xf numFmtId="0" fontId="57" fillId="0" borderId="31" applyNumberFormat="0" applyAlignment="0" applyProtection="0">
      <alignment horizontal="left" vertical="center"/>
    </xf>
    <xf numFmtId="168" fontId="57" fillId="0" borderId="31"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2" applyNumberFormat="0" applyFill="0" applyAlignment="0" applyProtection="0"/>
    <xf numFmtId="169" fontId="58" fillId="0" borderId="42" applyNumberFormat="0" applyFill="0" applyAlignment="0" applyProtection="0"/>
    <xf numFmtId="0"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0" fontId="58" fillId="0" borderId="42" applyNumberFormat="0" applyFill="0" applyAlignment="0" applyProtection="0"/>
    <xf numFmtId="0" fontId="59" fillId="0" borderId="43" applyNumberFormat="0" applyFill="0" applyAlignment="0" applyProtection="0"/>
    <xf numFmtId="169" fontId="59" fillId="0" borderId="43" applyNumberFormat="0" applyFill="0" applyAlignment="0" applyProtection="0"/>
    <xf numFmtId="0"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0" fontId="59" fillId="0" borderId="43" applyNumberFormat="0" applyFill="0" applyAlignment="0" applyProtection="0"/>
    <xf numFmtId="0" fontId="60" fillId="0" borderId="44" applyNumberFormat="0" applyFill="0" applyAlignment="0" applyProtection="0"/>
    <xf numFmtId="169"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9"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0" fontId="69" fillId="43" borderId="39"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5" applyNumberFormat="0" applyFill="0" applyAlignment="0" applyProtection="0"/>
    <xf numFmtId="0" fontId="73" fillId="0" borderId="3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0" fontId="72" fillId="0" borderId="4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0" fontId="7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6"/>
    <xf numFmtId="169" fontId="29" fillId="0" borderId="46"/>
    <xf numFmtId="168" fontId="2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168"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168" fontId="2" fillId="0" borderId="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169"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9"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9"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28" fillId="0" borderId="50"/>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111" fillId="0" borderId="0"/>
    <xf numFmtId="0" fontId="1" fillId="0" borderId="0"/>
    <xf numFmtId="0" fontId="1" fillId="0" borderId="0"/>
    <xf numFmtId="9" fontId="1" fillId="0" borderId="0" applyFont="0" applyFill="0" applyBorder="0" applyAlignment="0" applyProtection="0"/>
    <xf numFmtId="0" fontId="116" fillId="0" borderId="0"/>
    <xf numFmtId="43" fontId="2" fillId="0" borderId="0" applyFont="0" applyFill="0" applyBorder="0" applyAlignment="0" applyProtection="0"/>
    <xf numFmtId="0" fontId="117" fillId="0" borderId="0" applyNumberFormat="0" applyFill="0" applyBorder="0" applyAlignment="0" applyProtection="0">
      <alignment vertical="top"/>
      <protection locked="0"/>
    </xf>
    <xf numFmtId="9" fontId="2" fillId="0" borderId="0" applyFont="0" applyFill="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30"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0" fontId="30"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0" fontId="30" fillId="75" borderId="0" applyNumberFormat="0" applyBorder="0" applyAlignment="0" applyProtection="0"/>
    <xf numFmtId="0" fontId="30"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0" fontId="30"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0" fontId="30" fillId="71"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8" fontId="43"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8" fontId="43"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9" fontId="43"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0" fontId="41" fillId="69" borderId="39" applyNumberFormat="0" applyAlignment="0" applyProtection="0"/>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54"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0" fontId="54"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0" fontId="54" fillId="75" borderId="0" applyNumberFormat="0" applyBorder="0" applyAlignment="0" applyProtection="0"/>
    <xf numFmtId="0" fontId="2" fillId="69" borderId="82" applyNumberFormat="0" applyFont="0" applyBorder="0" applyProtection="0">
      <alignment horizontal="center" vertical="center"/>
    </xf>
    <xf numFmtId="0" fontId="57" fillId="0" borderId="85">
      <alignment horizontal="left" vertical="center"/>
    </xf>
    <xf numFmtId="0" fontId="57" fillId="0" borderId="85">
      <alignment horizontal="left" vertical="center"/>
    </xf>
    <xf numFmtId="168" fontId="57" fillId="0" borderId="85">
      <alignment horizontal="left" vertical="center"/>
    </xf>
    <xf numFmtId="0" fontId="65" fillId="70" borderId="87" applyFont="0" applyBorder="0">
      <alignment horizontal="center" wrapText="1"/>
    </xf>
    <xf numFmtId="3" fontId="2" fillId="71" borderId="82" applyFont="0" applyProtection="0">
      <alignment horizontal="right" vertical="center"/>
    </xf>
    <xf numFmtId="9" fontId="2" fillId="71" borderId="82" applyFont="0" applyProtection="0">
      <alignment horizontal="right" vertical="center"/>
    </xf>
    <xf numFmtId="0" fontId="2" fillId="71" borderId="87" applyNumberFormat="0" applyFont="0" applyBorder="0" applyProtection="0">
      <alignment horizontal="left" vertical="center"/>
    </xf>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8" fontId="71"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8" fontId="71"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9" fontId="71"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0" fontId="69" fillId="71" borderId="39" applyNumberFormat="0" applyAlignment="0" applyProtection="0"/>
    <xf numFmtId="3" fontId="2" fillId="72" borderId="82" applyFont="0">
      <alignment horizontal="right" vertical="center"/>
      <protection locked="0"/>
    </xf>
    <xf numFmtId="0" fontId="8" fillId="0" borderId="0"/>
    <xf numFmtId="3" fontId="2" fillId="75" borderId="82" applyFont="0">
      <alignment horizontal="right" vertical="center"/>
      <protection locked="0"/>
    </xf>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8" fontId="88"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8" fontId="88"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9" fontId="88"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0" fontId="86" fillId="69" borderId="48" applyNumberFormat="0" applyAlignment="0" applyProtection="0"/>
    <xf numFmtId="3" fontId="2" fillId="70" borderId="82" applyFont="0">
      <alignment horizontal="right" vertical="center"/>
    </xf>
    <xf numFmtId="188" fontId="2" fillId="70" borderId="82" applyFont="0">
      <alignment horizontal="right" vertical="center"/>
    </xf>
    <xf numFmtId="0" fontId="28" fillId="0" borderId="0"/>
    <xf numFmtId="0" fontId="92" fillId="0" borderId="0"/>
    <xf numFmtId="0" fontId="28" fillId="0" borderId="0"/>
    <xf numFmtId="0" fontId="28" fillId="0" borderId="0"/>
    <xf numFmtId="0" fontId="28" fillId="0" borderId="0"/>
    <xf numFmtId="0" fontId="28" fillId="0" borderId="0"/>
    <xf numFmtId="0" fontId="28"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51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6" xfId="0" applyFont="1" applyFill="1" applyBorder="1" applyAlignment="1" applyProtection="1">
      <alignment horizontal="center" vertical="center"/>
    </xf>
    <xf numFmtId="0" fontId="9" fillId="0" borderId="17" xfId="0" applyFont="1" applyFill="1" applyBorder="1" applyProtection="1"/>
    <xf numFmtId="0" fontId="9" fillId="0" borderId="19"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2" xfId="0" applyFont="1" applyFill="1" applyBorder="1" applyAlignment="1" applyProtection="1">
      <alignment horizontal="left" indent="1"/>
    </xf>
    <xf numFmtId="0" fontId="10" fillId="0" borderId="25"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1" xfId="0" applyFont="1" applyBorder="1" applyAlignment="1"/>
    <xf numFmtId="0" fontId="13" fillId="0" borderId="8" xfId="0" applyFont="1" applyBorder="1" applyAlignment="1">
      <alignment wrapText="1"/>
    </xf>
    <xf numFmtId="0" fontId="4" fillId="0" borderId="21"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2"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4" xfId="0" applyFont="1" applyFill="1" applyBorder="1" applyAlignment="1">
      <alignment wrapText="1"/>
    </xf>
    <xf numFmtId="0" fontId="4" fillId="0" borderId="19"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4" fillId="0" borderId="3" xfId="0" applyFont="1" applyFill="1" applyBorder="1"/>
    <xf numFmtId="0" fontId="9" fillId="0" borderId="19" xfId="0" applyFont="1" applyBorder="1" applyAlignment="1">
      <alignment horizontal="right" vertical="center" wrapText="1"/>
    </xf>
    <xf numFmtId="0" fontId="9" fillId="0" borderId="19" xfId="0" applyFont="1" applyFill="1" applyBorder="1" applyAlignment="1">
      <alignment horizontal="center" vertical="center" wrapText="1"/>
    </xf>
    <xf numFmtId="0" fontId="9" fillId="0" borderId="19" xfId="0" applyFont="1" applyFill="1" applyBorder="1" applyAlignment="1">
      <alignment horizontal="right" vertical="center" wrapText="1"/>
    </xf>
    <xf numFmtId="0" fontId="9" fillId="2" borderId="19" xfId="0" applyFont="1" applyFill="1" applyBorder="1" applyAlignment="1">
      <alignment horizontal="right" vertical="center"/>
    </xf>
    <xf numFmtId="0" fontId="9" fillId="2" borderId="22" xfId="0" applyFont="1" applyFill="1" applyBorder="1" applyAlignment="1">
      <alignment horizontal="right" vertical="center"/>
    </xf>
    <xf numFmtId="0" fontId="21" fillId="0" borderId="16" xfId="0" applyFont="1" applyFill="1" applyBorder="1" applyAlignment="1">
      <alignment horizontal="left" vertical="center" indent="1"/>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center" vertical="center" wrapText="1"/>
    </xf>
    <xf numFmtId="0" fontId="21" fillId="0" borderId="19" xfId="0" applyFont="1" applyFill="1" applyBorder="1" applyAlignment="1">
      <alignment horizontal="left" indent="1"/>
    </xf>
    <xf numFmtId="38" fontId="21" fillId="0" borderId="20" xfId="0" applyNumberFormat="1" applyFont="1" applyFill="1" applyBorder="1" applyAlignment="1" applyProtection="1">
      <alignment horizontal="right"/>
      <protection locked="0"/>
    </xf>
    <xf numFmtId="0" fontId="21" fillId="0" borderId="22" xfId="0" applyFont="1" applyFill="1" applyBorder="1" applyAlignment="1">
      <alignment horizontal="left" vertical="center" indent="1"/>
    </xf>
    <xf numFmtId="0" fontId="22" fillId="0" borderId="23" xfId="0" applyFont="1" applyFill="1" applyBorder="1" applyAlignment="1"/>
    <xf numFmtId="0" fontId="4" fillId="0" borderId="55" xfId="0" applyFont="1" applyBorder="1"/>
    <xf numFmtId="0" fontId="23" fillId="0" borderId="1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vertical="center" wrapText="1"/>
    </xf>
    <xf numFmtId="0" fontId="4" fillId="0" borderId="56"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7" fillId="0" borderId="22"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26" fillId="0" borderId="19" xfId="0" applyFont="1" applyBorder="1" applyAlignment="1">
      <alignment horizontal="center"/>
    </xf>
    <xf numFmtId="167" fontId="26" fillId="0" borderId="60" xfId="0" applyNumberFormat="1" applyFont="1" applyBorder="1" applyAlignment="1">
      <alignment horizontal="center"/>
    </xf>
    <xf numFmtId="167" fontId="26" fillId="0" borderId="63" xfId="0" applyNumberFormat="1" applyFont="1" applyBorder="1" applyAlignment="1">
      <alignment horizontal="center"/>
    </xf>
    <xf numFmtId="167" fontId="26" fillId="0" borderId="59" xfId="0" applyNumberFormat="1" applyFont="1" applyBorder="1" applyAlignment="1">
      <alignment horizontal="center"/>
    </xf>
    <xf numFmtId="0" fontId="26" fillId="0" borderId="22" xfId="0" applyFont="1" applyBorder="1" applyAlignment="1">
      <alignment horizontal="center"/>
    </xf>
    <xf numFmtId="0" fontId="25" fillId="36" borderId="57"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0" fillId="0" borderId="0" xfId="0" applyFont="1" applyFill="1"/>
    <xf numFmtId="0" fontId="4" fillId="0" borderId="64"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5" xfId="0" applyFont="1" applyBorder="1" applyAlignment="1">
      <alignment horizontal="center"/>
    </xf>
    <xf numFmtId="0" fontId="4" fillId="0" borderId="5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8"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9"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0"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19"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2" xfId="0" applyFont="1" applyFill="1" applyBorder="1" applyAlignment="1">
      <alignment horizontal="center" vertical="center"/>
    </xf>
    <xf numFmtId="0" fontId="15" fillId="0" borderId="26"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6" xfId="0" applyFont="1" applyFill="1" applyBorder="1" applyAlignment="1">
      <alignment vertical="center" wrapText="1"/>
    </xf>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15" fillId="0" borderId="18" xfId="11" applyFont="1" applyFill="1" applyBorder="1" applyAlignment="1" applyProtection="1">
      <alignment horizontal="center" vertical="center"/>
    </xf>
    <xf numFmtId="0" fontId="7" fillId="0" borderId="3" xfId="0" applyFont="1" applyFill="1" applyBorder="1" applyAlignment="1">
      <alignmen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0"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0"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0" xfId="0" applyNumberFormat="1" applyFont="1" applyFill="1" applyBorder="1" applyAlignment="1" applyProtection="1">
      <alignment horizontal="right"/>
    </xf>
    <xf numFmtId="193" fontId="9" fillId="36" borderId="23" xfId="7"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0"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0"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0"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0"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0"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3" xfId="0" applyNumberFormat="1" applyFont="1" applyFill="1" applyBorder="1" applyAlignment="1">
      <alignment horizontal="right"/>
    </xf>
    <xf numFmtId="193" fontId="9" fillId="36" borderId="24"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0" fillId="36" borderId="18" xfId="0" applyNumberFormat="1" applyFill="1" applyBorder="1" applyAlignment="1">
      <alignment horizontal="center" vertical="center"/>
    </xf>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25" fillId="36" borderId="15" xfId="0" applyNumberFormat="1" applyFont="1" applyFill="1" applyBorder="1" applyAlignment="1">
      <alignment vertical="center"/>
    </xf>
    <xf numFmtId="193" fontId="25" fillId="36" borderId="58"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3" xfId="0" applyNumberFormat="1" applyFont="1" applyFill="1" applyBorder="1"/>
    <xf numFmtId="193" fontId="4" fillId="0" borderId="19" xfId="0" applyNumberFormat="1" applyFont="1" applyBorder="1" applyAlignment="1"/>
    <xf numFmtId="193" fontId="4" fillId="0" borderId="20" xfId="0" applyNumberFormat="1" applyFont="1" applyBorder="1" applyAlignment="1"/>
    <xf numFmtId="193" fontId="4" fillId="36" borderId="52"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3"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6" fillId="0" borderId="0" xfId="0" applyNumberFormat="1" applyFont="1"/>
    <xf numFmtId="0" fontId="4" fillId="0" borderId="27" xfId="0" applyFont="1" applyBorder="1" applyAlignment="1">
      <alignment horizontal="center" vertical="center"/>
    </xf>
    <xf numFmtId="193" fontId="4" fillId="0" borderId="8" xfId="0" applyNumberFormat="1" applyFont="1" applyBorder="1" applyAlignment="1"/>
    <xf numFmtId="0" fontId="4" fillId="0" borderId="27" xfId="0" applyFont="1" applyBorder="1" applyAlignment="1">
      <alignment wrapText="1"/>
    </xf>
    <xf numFmtId="193" fontId="4" fillId="0" borderId="21" xfId="0" applyNumberFormat="1" applyFont="1" applyBorder="1" applyAlignment="1"/>
    <xf numFmtId="193" fontId="4" fillId="0" borderId="21"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0" fillId="0" borderId="3" xfId="0" applyBorder="1" applyAlignment="1">
      <alignment horizontal="center"/>
    </xf>
    <xf numFmtId="167" fontId="4" fillId="0" borderId="20" xfId="0" applyNumberFormat="1" applyFont="1" applyBorder="1" applyAlignment="1"/>
    <xf numFmtId="0" fontId="4" fillId="36" borderId="24" xfId="0" applyFont="1" applyFill="1" applyBorder="1"/>
    <xf numFmtId="167" fontId="6" fillId="36" borderId="23" xfId="0" applyNumberFormat="1" applyFont="1" applyFill="1" applyBorder="1" applyAlignment="1">
      <alignment horizontal="center" vertical="center"/>
    </xf>
    <xf numFmtId="0" fontId="109" fillId="0" borderId="3" xfId="0" applyFont="1" applyBorder="1" applyAlignment="1">
      <alignment vertical="center"/>
    </xf>
    <xf numFmtId="0" fontId="11" fillId="0" borderId="3" xfId="17" applyBorder="1" applyAlignment="1" applyProtection="1"/>
    <xf numFmtId="38" fontId="21" fillId="0" borderId="46" xfId="0" applyNumberFormat="1" applyFont="1" applyFill="1" applyBorder="1" applyAlignment="1" applyProtection="1">
      <alignment horizontal="right"/>
      <protection locked="0"/>
    </xf>
    <xf numFmtId="38" fontId="21" fillId="0" borderId="3" xfId="20962" applyNumberFormat="1" applyFont="1" applyFill="1" applyBorder="1" applyAlignment="1" applyProtection="1">
      <alignment horizontal="right"/>
      <protection locked="0"/>
    </xf>
    <xf numFmtId="38" fontId="21" fillId="0" borderId="46" xfId="20962" applyNumberFormat="1" applyFont="1" applyFill="1" applyBorder="1" applyAlignment="1" applyProtection="1">
      <alignment horizontal="right"/>
      <protection locked="0"/>
    </xf>
    <xf numFmtId="0" fontId="9" fillId="0" borderId="3" xfId="0" applyFont="1" applyFill="1" applyBorder="1" applyProtection="1">
      <protection locked="0"/>
    </xf>
    <xf numFmtId="9" fontId="4" fillId="0" borderId="21" xfId="20961" applyFont="1" applyBorder="1" applyAlignment="1"/>
    <xf numFmtId="0" fontId="9" fillId="0" borderId="19" xfId="0" applyFont="1" applyBorder="1"/>
    <xf numFmtId="0" fontId="9" fillId="0" borderId="3" xfId="0" applyFont="1" applyBorder="1" applyProtection="1">
      <protection locked="0"/>
    </xf>
    <xf numFmtId="10" fontId="9" fillId="0" borderId="20" xfId="20961" applyNumberFormat="1" applyFont="1" applyBorder="1"/>
    <xf numFmtId="0" fontId="9" fillId="0" borderId="23" xfId="0" applyFont="1" applyBorder="1" applyProtection="1">
      <protection locked="0"/>
    </xf>
    <xf numFmtId="10" fontId="9" fillId="0" borderId="24" xfId="20961" applyNumberFormat="1" applyFont="1" applyBorder="1"/>
    <xf numFmtId="193" fontId="4" fillId="0" borderId="3" xfId="0" applyNumberFormat="1" applyFont="1" applyBorder="1" applyAlignment="1">
      <alignment horizontal="center" vertical="center"/>
    </xf>
    <xf numFmtId="193" fontId="7" fillId="77" borderId="20" xfId="2" applyNumberFormat="1" applyFont="1" applyFill="1" applyBorder="1" applyAlignment="1" applyProtection="1">
      <alignment vertical="top"/>
      <protection locked="0"/>
    </xf>
    <xf numFmtId="193" fontId="7" fillId="77" borderId="20" xfId="2" applyNumberFormat="1" applyFont="1" applyFill="1" applyBorder="1" applyAlignment="1" applyProtection="1">
      <alignment vertical="top" wrapText="1"/>
      <protection locked="0"/>
    </xf>
    <xf numFmtId="193" fontId="20" fillId="0" borderId="73" xfId="0" applyNumberFormat="1" applyFont="1" applyBorder="1" applyAlignment="1">
      <alignment vertical="center"/>
    </xf>
    <xf numFmtId="167" fontId="26" fillId="0" borderId="3" xfId="0" applyNumberFormat="1" applyFont="1" applyBorder="1" applyAlignment="1">
      <alignment horizontal="center"/>
    </xf>
    <xf numFmtId="193" fontId="0" fillId="0" borderId="0" xfId="0" applyNumberFormat="1"/>
    <xf numFmtId="167" fontId="26" fillId="0" borderId="63" xfId="0" applyNumberFormat="1" applyFont="1" applyFill="1" applyBorder="1" applyAlignment="1">
      <alignment horizontal="center"/>
    </xf>
    <xf numFmtId="167" fontId="113" fillId="0" borderId="62" xfId="0" applyNumberFormat="1" applyFont="1" applyBorder="1" applyAlignment="1">
      <alignment horizontal="center"/>
    </xf>
    <xf numFmtId="167" fontId="113" fillId="0" borderId="60" xfId="0" applyNumberFormat="1" applyFont="1" applyBorder="1" applyAlignment="1">
      <alignment horizontal="center"/>
    </xf>
    <xf numFmtId="167" fontId="114" fillId="0" borderId="60" xfId="0" applyNumberFormat="1" applyFont="1" applyBorder="1" applyAlignment="1">
      <alignment horizontal="center"/>
    </xf>
    <xf numFmtId="167" fontId="66" fillId="76" borderId="60" xfId="0" applyNumberFormat="1" applyFont="1" applyFill="1" applyBorder="1" applyAlignment="1">
      <alignment horizontal="center"/>
    </xf>
    <xf numFmtId="167" fontId="115" fillId="36" borderId="74" xfId="0" applyNumberFormat="1" applyFont="1" applyFill="1" applyBorder="1" applyAlignment="1">
      <alignment horizontal="center"/>
    </xf>
    <xf numFmtId="167" fontId="115" fillId="36" borderId="75" xfId="0" applyNumberFormat="1" applyFont="1" applyFill="1" applyBorder="1" applyAlignment="1">
      <alignment horizontal="center"/>
    </xf>
    <xf numFmtId="193" fontId="7" fillId="0" borderId="20" xfId="2" applyNumberFormat="1" applyFont="1" applyFill="1" applyBorder="1" applyAlignment="1" applyProtection="1">
      <alignment vertical="top" wrapText="1"/>
      <protection locked="0"/>
    </xf>
    <xf numFmtId="9" fontId="0" fillId="0" borderId="0" xfId="0" applyNumberFormat="1" applyAlignment="1"/>
    <xf numFmtId="0" fontId="7" fillId="0" borderId="0" xfId="0" applyFont="1" applyFill="1" applyBorder="1"/>
    <xf numFmtId="14" fontId="7" fillId="0" borderId="0" xfId="0" applyNumberFormat="1" applyFont="1" applyFill="1" applyBorder="1"/>
    <xf numFmtId="0" fontId="7" fillId="0" borderId="0" xfId="0" applyFont="1" applyFill="1"/>
    <xf numFmtId="14" fontId="7" fillId="0" borderId="30" xfId="0" applyNumberFormat="1" applyFont="1" applyFill="1" applyBorder="1"/>
    <xf numFmtId="14" fontId="23" fillId="0" borderId="7" xfId="0" applyNumberFormat="1" applyFont="1" applyBorder="1" applyAlignment="1">
      <alignment horizontal="center" vertical="center" wrapText="1"/>
    </xf>
    <xf numFmtId="167" fontId="4" fillId="0" borderId="3" xfId="0" applyNumberFormat="1" applyFont="1" applyFill="1" applyBorder="1" applyAlignment="1">
      <alignment horizontal="center" vertical="center"/>
    </xf>
    <xf numFmtId="193" fontId="4" fillId="0" borderId="3" xfId="0" quotePrefix="1" applyNumberFormat="1" applyFont="1" applyBorder="1"/>
    <xf numFmtId="3" fontId="112" fillId="0" borderId="3" xfId="8" quotePrefix="1" applyNumberFormat="1" applyFont="1" applyFill="1" applyBorder="1" applyAlignment="1" applyProtection="1">
      <alignment horizontal="right" wrapText="1"/>
      <protection locked="0"/>
    </xf>
    <xf numFmtId="3" fontId="0" fillId="0" borderId="3" xfId="0" quotePrefix="1"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xf numFmtId="0" fontId="23" fillId="0" borderId="7" xfId="0" applyFont="1" applyBorder="1" applyAlignment="1">
      <alignment horizontal="center" vertical="center" wrapText="1"/>
    </xf>
    <xf numFmtId="3" fontId="24" fillId="0" borderId="3" xfId="0" applyNumberFormat="1" applyFont="1" applyBorder="1" applyAlignment="1">
      <alignment vertical="center" wrapText="1"/>
    </xf>
    <xf numFmtId="3" fontId="24" fillId="0" borderId="20"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3" xfId="0" applyNumberFormat="1" applyFont="1" applyFill="1" applyBorder="1" applyAlignment="1">
      <alignment vertical="center" wrapText="1"/>
    </xf>
    <xf numFmtId="3" fontId="24" fillId="36" borderId="24" xfId="0" applyNumberFormat="1" applyFont="1" applyFill="1" applyBorder="1" applyAlignment="1">
      <alignment vertical="center" wrapText="1"/>
    </xf>
    <xf numFmtId="193" fontId="4" fillId="0" borderId="3" xfId="0" applyNumberFormat="1" applyFont="1" applyBorder="1"/>
    <xf numFmtId="0" fontId="0" fillId="0" borderId="0" xfId="0" quotePrefix="1" applyAlignment="1">
      <alignment horizontal="center"/>
    </xf>
    <xf numFmtId="0" fontId="0" fillId="0" borderId="3" xfId="0" quotePrefix="1" applyBorder="1" applyAlignment="1">
      <alignment horizontal="center"/>
    </xf>
    <xf numFmtId="193" fontId="26" fillId="0" borderId="13" xfId="0" applyNumberFormat="1" applyFont="1" applyBorder="1" applyAlignment="1">
      <alignment horizontal="center" vertical="center"/>
    </xf>
    <xf numFmtId="0" fontId="4" fillId="0" borderId="3" xfId="0" quotePrefix="1" applyFont="1" applyBorder="1"/>
    <xf numFmtId="3" fontId="4" fillId="0" borderId="3" xfId="0" applyNumberFormat="1" applyFont="1" applyBorder="1"/>
    <xf numFmtId="38" fontId="4" fillId="0" borderId="3" xfId="0" quotePrefix="1" applyNumberFormat="1" applyFont="1" applyBorder="1"/>
    <xf numFmtId="3" fontId="4" fillId="0" borderId="3" xfId="0" quotePrefix="1" applyNumberFormat="1" applyFont="1" applyBorder="1"/>
    <xf numFmtId="0" fontId="4" fillId="0" borderId="6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9" fillId="37" borderId="0" xfId="20" applyBorder="1"/>
    <xf numFmtId="169" fontId="29" fillId="37" borderId="76" xfId="20" applyBorder="1"/>
    <xf numFmtId="193" fontId="7" fillId="0" borderId="3" xfId="0" applyNumberFormat="1" applyFont="1" applyFill="1" applyBorder="1" applyAlignment="1" applyProtection="1">
      <alignment horizontal="right" vertical="center" wrapText="1"/>
      <protection locked="0"/>
    </xf>
    <xf numFmtId="193" fontId="9" fillId="2" borderId="3" xfId="0" applyNumberFormat="1" applyFont="1" applyFill="1" applyBorder="1" applyAlignment="1" applyProtection="1">
      <alignment vertical="center"/>
      <protection locked="0"/>
    </xf>
    <xf numFmtId="0" fontId="15" fillId="0" borderId="19" xfId="0" applyFont="1" applyFill="1" applyBorder="1" applyAlignment="1">
      <alignment horizontal="center" vertical="center" wrapText="1"/>
    </xf>
    <xf numFmtId="0" fontId="7" fillId="0" borderId="3" xfId="0" applyFont="1" applyFill="1" applyBorder="1" applyAlignment="1">
      <alignment horizontal="left" vertical="center" wrapText="1"/>
    </xf>
    <xf numFmtId="193" fontId="9" fillId="2" borderId="23" xfId="0" applyNumberFormat="1" applyFont="1" applyFill="1" applyBorder="1" applyAlignment="1" applyProtection="1">
      <alignment vertical="center"/>
      <protection locked="0"/>
    </xf>
    <xf numFmtId="0" fontId="7" fillId="0" borderId="0" xfId="0" applyFont="1" applyAlignment="1">
      <alignment wrapText="1"/>
    </xf>
    <xf numFmtId="0" fontId="7" fillId="0" borderId="0" xfId="0" applyFont="1" applyFill="1" applyAlignment="1">
      <alignment wrapText="1"/>
    </xf>
    <xf numFmtId="3" fontId="21" fillId="0" borderId="78" xfId="15" applyNumberFormat="1" applyFont="1" applyFill="1" applyBorder="1" applyAlignment="1" applyProtection="1">
      <alignment horizontal="right"/>
      <protection locked="0"/>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0" fillId="0" borderId="19" xfId="0" applyBorder="1"/>
    <xf numFmtId="0" fontId="0" fillId="0" borderId="19" xfId="0" applyBorder="1" applyAlignment="1">
      <alignment horizontal="center"/>
    </xf>
    <xf numFmtId="193" fontId="4" fillId="0" borderId="20" xfId="0" applyNumberFormat="1" applyFont="1" applyBorder="1" applyAlignment="1">
      <alignment horizontal="center" vertical="center"/>
    </xf>
    <xf numFmtId="0" fontId="0" fillId="0" borderId="22" xfId="0" applyBorder="1"/>
    <xf numFmtId="167" fontId="6" fillId="36" borderId="24" xfId="0" applyNumberFormat="1" applyFont="1" applyFill="1" applyBorder="1" applyAlignment="1">
      <alignment horizontal="center" vertical="center"/>
    </xf>
    <xf numFmtId="0" fontId="14" fillId="3" borderId="80" xfId="0" applyFont="1" applyFill="1" applyBorder="1" applyAlignment="1">
      <alignment horizontal="left"/>
    </xf>
    <xf numFmtId="0" fontId="14" fillId="3" borderId="81" xfId="0" applyFont="1" applyFill="1" applyBorder="1" applyAlignment="1">
      <alignment horizontal="left"/>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6" fillId="3" borderId="84" xfId="0" applyFont="1" applyFill="1" applyBorder="1" applyAlignment="1">
      <alignment vertical="center"/>
    </xf>
    <xf numFmtId="0" fontId="4" fillId="3" borderId="85" xfId="0" applyFont="1" applyFill="1" applyBorder="1" applyAlignment="1">
      <alignment vertical="center"/>
    </xf>
    <xf numFmtId="0" fontId="4" fillId="3" borderId="86" xfId="0" applyFont="1" applyFill="1" applyBorder="1" applyAlignment="1">
      <alignment vertical="center"/>
    </xf>
    <xf numFmtId="0" fontId="4" fillId="0" borderId="70" xfId="0" applyFont="1" applyFill="1" applyBorder="1" applyAlignment="1">
      <alignment horizontal="center" vertical="center"/>
    </xf>
    <xf numFmtId="0" fontId="4" fillId="0" borderId="7" xfId="0" applyFont="1" applyFill="1" applyBorder="1" applyAlignment="1">
      <alignment vertical="center"/>
    </xf>
    <xf numFmtId="0" fontId="4" fillId="0" borderId="82" xfId="0" applyFont="1" applyFill="1" applyBorder="1" applyAlignment="1">
      <alignment vertical="center"/>
    </xf>
    <xf numFmtId="0" fontId="6" fillId="0" borderId="82" xfId="0" applyFont="1" applyFill="1" applyBorder="1" applyAlignment="1">
      <alignment vertical="center"/>
    </xf>
    <xf numFmtId="0" fontId="6" fillId="0" borderId="23" xfId="0" applyFont="1" applyFill="1" applyBorder="1" applyAlignment="1">
      <alignment vertical="center"/>
    </xf>
    <xf numFmtId="0" fontId="4" fillId="3" borderId="64" xfId="0" applyFont="1" applyFill="1" applyBorder="1" applyAlignment="1">
      <alignment horizontal="center" vertical="center"/>
    </xf>
    <xf numFmtId="0" fontId="4" fillId="3" borderId="0" xfId="0" applyFont="1" applyFill="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vertical="center"/>
    </xf>
    <xf numFmtId="169" fontId="29" fillId="37" borderId="56" xfId="20" applyBorder="1"/>
    <xf numFmtId="0" fontId="4" fillId="0" borderId="88" xfId="0" applyFont="1" applyFill="1" applyBorder="1" applyAlignment="1">
      <alignment horizontal="center" vertical="center"/>
    </xf>
    <xf numFmtId="0" fontId="4" fillId="0" borderId="89" xfId="0" applyFont="1" applyFill="1" applyBorder="1" applyAlignment="1">
      <alignment vertical="center"/>
    </xf>
    <xf numFmtId="169" fontId="29" fillId="37" borderId="25" xfId="20" applyBorder="1"/>
    <xf numFmtId="169" fontId="29" fillId="37" borderId="69" xfId="20" applyBorder="1"/>
    <xf numFmtId="169" fontId="29" fillId="37" borderId="26" xfId="20" applyBorder="1"/>
    <xf numFmtId="0" fontId="4" fillId="0" borderId="90" xfId="0" applyFont="1" applyFill="1" applyBorder="1" applyAlignment="1">
      <alignment horizontal="center" vertical="center"/>
    </xf>
    <xf numFmtId="0" fontId="4" fillId="0" borderId="77" xfId="0" applyFont="1" applyFill="1" applyBorder="1" applyAlignment="1">
      <alignment vertical="center"/>
    </xf>
    <xf numFmtId="169" fontId="29" fillId="37" borderId="31" xfId="20" applyBorder="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0" xfId="20961" applyNumberFormat="1" applyFont="1" applyBorder="1" applyAlignment="1" applyProtection="1">
      <alignment vertical="center" wrapText="1"/>
      <protection locked="0"/>
    </xf>
    <xf numFmtId="10" fontId="29" fillId="37" borderId="0" xfId="20961" applyNumberFormat="1" applyFont="1" applyFill="1" applyBorder="1"/>
    <xf numFmtId="10" fontId="29" fillId="37" borderId="76" xfId="20961" applyNumberFormat="1" applyFont="1" applyFill="1" applyBorder="1"/>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0" xfId="20961" applyNumberFormat="1" applyFont="1" applyFill="1" applyBorder="1" applyAlignment="1" applyProtection="1">
      <alignment vertical="center"/>
      <protection locked="0"/>
    </xf>
    <xf numFmtId="10" fontId="9" fillId="2" borderId="20" xfId="20961" applyNumberFormat="1" applyFont="1" applyFill="1" applyBorder="1" applyAlignment="1" applyProtection="1">
      <alignment vertical="center"/>
      <protection locked="0"/>
    </xf>
    <xf numFmtId="0" fontId="4" fillId="0" borderId="0" xfId="0" applyFont="1" applyAlignment="1">
      <alignment wrapText="1"/>
    </xf>
    <xf numFmtId="3" fontId="24" fillId="36" borderId="82" xfId="0" applyNumberFormat="1" applyFont="1" applyFill="1" applyBorder="1" applyAlignment="1">
      <alignment vertical="center" wrapText="1"/>
    </xf>
    <xf numFmtId="3" fontId="24" fillId="36" borderId="83" xfId="0" applyNumberFormat="1" applyFont="1" applyFill="1" applyBorder="1" applyAlignment="1">
      <alignment vertical="center" wrapText="1"/>
    </xf>
    <xf numFmtId="9" fontId="4" fillId="0" borderId="83" xfId="20961" applyFont="1" applyBorder="1"/>
    <xf numFmtId="9" fontId="4" fillId="36" borderId="24" xfId="20961" applyFont="1" applyFill="1" applyBorder="1"/>
    <xf numFmtId="10" fontId="4" fillId="0" borderId="91" xfId="20961" applyNumberFormat="1" applyFont="1" applyFill="1" applyBorder="1" applyAlignment="1">
      <alignment vertical="center"/>
    </xf>
    <xf numFmtId="164" fontId="0" fillId="0" borderId="82" xfId="7" applyNumberFormat="1" applyFont="1" applyBorder="1"/>
    <xf numFmtId="164" fontId="4" fillId="0" borderId="18" xfId="0" applyNumberFormat="1" applyFont="1" applyFill="1" applyBorder="1" applyAlignment="1">
      <alignment vertical="center"/>
    </xf>
    <xf numFmtId="164" fontId="4" fillId="0" borderId="27" xfId="0" applyNumberFormat="1" applyFont="1" applyFill="1" applyBorder="1" applyAlignment="1">
      <alignment vertical="center"/>
    </xf>
    <xf numFmtId="164" fontId="4" fillId="0" borderId="54"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3"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82" xfId="7" applyNumberFormat="1" applyFont="1" applyFill="1" applyBorder="1" applyAlignment="1">
      <alignment vertical="center"/>
    </xf>
    <xf numFmtId="169" fontId="29" fillId="79" borderId="93" xfId="20" applyFill="1" applyBorder="1"/>
    <xf numFmtId="169" fontId="29" fillId="79" borderId="82" xfId="20" applyFill="1" applyBorder="1"/>
    <xf numFmtId="10" fontId="9" fillId="2" borderId="93" xfId="20961" applyNumberFormat="1" applyFont="1" applyFill="1" applyBorder="1" applyAlignment="1" applyProtection="1">
      <alignment vertical="center"/>
      <protection locked="0"/>
    </xf>
    <xf numFmtId="193" fontId="7" fillId="0" borderId="82" xfId="0" applyNumberFormat="1" applyFont="1" applyFill="1" applyBorder="1" applyAlignment="1" applyProtection="1">
      <alignment vertical="center" wrapText="1"/>
      <protection locked="0"/>
    </xf>
    <xf numFmtId="10" fontId="4" fillId="0" borderId="92" xfId="20961" applyNumberFormat="1" applyFont="1" applyFill="1" applyBorder="1" applyAlignment="1">
      <alignment vertical="center"/>
    </xf>
    <xf numFmtId="1" fontId="4" fillId="0" borderId="54" xfId="0" applyNumberFormat="1" applyFont="1" applyFill="1" applyBorder="1" applyAlignment="1">
      <alignment vertical="center"/>
    </xf>
    <xf numFmtId="1" fontId="4" fillId="0" borderId="65" xfId="0" applyNumberFormat="1" applyFont="1" applyFill="1" applyBorder="1" applyAlignment="1">
      <alignment vertical="center"/>
    </xf>
    <xf numFmtId="1" fontId="4" fillId="3" borderId="85" xfId="0" applyNumberFormat="1" applyFont="1" applyFill="1" applyBorder="1" applyAlignment="1">
      <alignment vertical="center"/>
    </xf>
    <xf numFmtId="1" fontId="4" fillId="3" borderId="86" xfId="0" applyNumberFormat="1" applyFont="1" applyFill="1" applyBorder="1" applyAlignment="1">
      <alignment vertical="center"/>
    </xf>
    <xf numFmtId="1" fontId="4" fillId="0" borderId="87" xfId="0" applyNumberFormat="1" applyFont="1" applyFill="1" applyBorder="1" applyAlignment="1">
      <alignment vertical="center"/>
    </xf>
    <xf numFmtId="1" fontId="4" fillId="0" borderId="83" xfId="0" applyNumberFormat="1" applyFont="1" applyFill="1" applyBorder="1" applyAlignment="1">
      <alignment vertical="center"/>
    </xf>
    <xf numFmtId="1" fontId="4" fillId="0" borderId="25" xfId="0" applyNumberFormat="1" applyFont="1" applyFill="1" applyBorder="1" applyAlignment="1">
      <alignment vertical="center"/>
    </xf>
    <xf numFmtId="1" fontId="4" fillId="0" borderId="24" xfId="0" applyNumberFormat="1" applyFont="1" applyFill="1" applyBorder="1" applyAlignment="1">
      <alignment vertical="center"/>
    </xf>
    <xf numFmtId="3" fontId="12" fillId="0" borderId="0" xfId="0" applyNumberFormat="1" applyFont="1"/>
    <xf numFmtId="0" fontId="107" fillId="0" borderId="67" xfId="0" applyFont="1" applyBorder="1" applyAlignment="1">
      <alignment horizontal="left" wrapText="1"/>
    </xf>
    <xf numFmtId="0" fontId="107" fillId="0" borderId="66" xfId="0" applyFont="1" applyBorder="1" applyAlignment="1">
      <alignment horizontal="left" wrapText="1"/>
    </xf>
    <xf numFmtId="0" fontId="9" fillId="0" borderId="27" xfId="0" applyFont="1" applyFill="1" applyBorder="1" applyAlignment="1" applyProtection="1">
      <alignment horizontal="center"/>
    </xf>
    <xf numFmtId="0" fontId="9" fillId="0" borderId="28"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29" xfId="0" applyFont="1" applyFill="1" applyBorder="1" applyAlignment="1" applyProtection="1">
      <alignment horizontal="center"/>
    </xf>
    <xf numFmtId="0" fontId="6" fillId="0" borderId="4" xfId="0" applyFont="1" applyBorder="1" applyAlignment="1">
      <alignment horizontal="center" vertical="center"/>
    </xf>
    <xf numFmtId="0" fontId="6" fillId="0" borderId="70"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0" fillId="0" borderId="27" xfId="0" applyFont="1" applyBorder="1" applyAlignment="1">
      <alignment horizontal="center" wrapText="1"/>
    </xf>
    <xf numFmtId="0" fontId="9" fillId="0" borderId="29" xfId="0" applyFont="1" applyBorder="1" applyAlignment="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wrapText="1"/>
    </xf>
    <xf numFmtId="0" fontId="9" fillId="0" borderId="21" xfId="0" applyFont="1" applyBorder="1" applyAlignment="1">
      <alignment horizontal="center"/>
    </xf>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87" xfId="0" applyFont="1" applyBorder="1" applyAlignment="1">
      <alignment wrapText="1"/>
    </xf>
    <xf numFmtId="0" fontId="9" fillId="0" borderId="86" xfId="0" applyFont="1" applyBorder="1" applyAlignment="1">
      <alignment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21" xfId="0" applyFont="1" applyFill="1" applyBorder="1" applyAlignment="1">
      <alignment horizontal="center"/>
    </xf>
    <xf numFmtId="0" fontId="104" fillId="3" borderId="68" xfId="13" applyFont="1" applyFill="1" applyBorder="1" applyAlignment="1" applyProtection="1">
      <alignment horizontal="center" vertical="center" wrapText="1"/>
      <protection locked="0"/>
    </xf>
    <xf numFmtId="0" fontId="104" fillId="3" borderId="65"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164" fontId="15" fillId="0" borderId="71" xfId="1" applyNumberFormat="1" applyFont="1" applyFill="1" applyBorder="1" applyAlignment="1" applyProtection="1">
      <alignment horizontal="center" vertical="center" wrapText="1"/>
      <protection locked="0"/>
    </xf>
    <xf numFmtId="164" fontId="15" fillId="0" borderId="72"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14" fillId="0" borderId="55" xfId="0" applyFont="1" applyFill="1" applyBorder="1" applyAlignment="1">
      <alignment horizontal="left" vertical="center"/>
    </xf>
    <xf numFmtId="0" fontId="14" fillId="0" borderId="56" xfId="0" applyFont="1" applyFill="1" applyBorder="1" applyAlignment="1">
      <alignment horizontal="left" vertical="center"/>
    </xf>
    <xf numFmtId="0" fontId="4" fillId="0" borderId="56"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1" xfId="0" applyFont="1" applyFill="1" applyBorder="1" applyAlignment="1">
      <alignment horizontal="center" vertical="center" wrapText="1"/>
    </xf>
  </cellXfs>
  <cellStyles count="21328">
    <cellStyle name="_RC VALUTEBIS WRILSI " xfId="18"/>
    <cellStyle name="1Normal" xfId="19"/>
    <cellStyle name="1Normal 2" xfId="20"/>
    <cellStyle name="1Normal 3" xfId="21"/>
    <cellStyle name="20% - Accent1 2" xfId="22"/>
    <cellStyle name="20% - Accent1 2 10" xfId="23"/>
    <cellStyle name="20% - Accent1 2 10 2" xfId="20970"/>
    <cellStyle name="20% - Accent1 2 11" xfId="24"/>
    <cellStyle name="20% - Accent1 2 12" xfId="25"/>
    <cellStyle name="20% - Accent1 2 2" xfId="26"/>
    <cellStyle name="20% - Accent1 2 2 2" xfId="27"/>
    <cellStyle name="20% - Accent1 2 3" xfId="28"/>
    <cellStyle name="20% - Accent1 2 3 2" xfId="20971"/>
    <cellStyle name="20% - Accent1 2 4" xfId="29"/>
    <cellStyle name="20% - Accent1 2 4 2" xfId="20972"/>
    <cellStyle name="20% - Accent1 2 5" xfId="30"/>
    <cellStyle name="20% - Accent1 2 5 2" xfId="20973"/>
    <cellStyle name="20% - Accent1 2 6" xfId="31"/>
    <cellStyle name="20% - Accent1 2 6 2" xfId="20974"/>
    <cellStyle name="20% - Accent1 2 7" xfId="32"/>
    <cellStyle name="20% - Accent1 2 7 2" xfId="20975"/>
    <cellStyle name="20% - Accent1 2 8" xfId="33"/>
    <cellStyle name="20% - Accent1 2 8 2" xfId="20976"/>
    <cellStyle name="20% - Accent1 2 9" xfId="34"/>
    <cellStyle name="20% - Accent1 2 9 2" xfId="20977"/>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1 2" xfId="20979"/>
    <cellStyle name="20% - Accent3 2 12" xfId="77"/>
    <cellStyle name="20% - Accent3 2 12 2" xfId="20980"/>
    <cellStyle name="20% - Accent3 2 13" xfId="20978"/>
    <cellStyle name="20% - Accent3 2 2" xfId="78"/>
    <cellStyle name="20% - Accent3 2 2 2" xfId="79"/>
    <cellStyle name="20% - Accent3 2 2 2 2" xfId="20982"/>
    <cellStyle name="20% - Accent3 2 2 3" xfId="20981"/>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2 2" xfId="20984"/>
    <cellStyle name="20% - Accent3 3 3" xfId="89"/>
    <cellStyle name="20% - Accent3 3 3 2" xfId="20985"/>
    <cellStyle name="20% - Accent3 3 4" xfId="20983"/>
    <cellStyle name="20% - Accent3 4" xfId="90"/>
    <cellStyle name="20% - Accent3 4 2" xfId="91"/>
    <cellStyle name="20% - Accent3 4 2 2" xfId="20987"/>
    <cellStyle name="20% - Accent3 4 3" xfId="92"/>
    <cellStyle name="20% - Accent3 4 3 2" xfId="20988"/>
    <cellStyle name="20% - Accent3 4 4" xfId="20986"/>
    <cellStyle name="20% - Accent3 5" xfId="93"/>
    <cellStyle name="20% - Accent3 5 2" xfId="94"/>
    <cellStyle name="20% - Accent3 5 2 2" xfId="20990"/>
    <cellStyle name="20% - Accent3 5 3" xfId="95"/>
    <cellStyle name="20% - Accent3 5 3 2" xfId="20991"/>
    <cellStyle name="20% - Accent3 5 4" xfId="20989"/>
    <cellStyle name="20% - Accent3 6" xfId="96"/>
    <cellStyle name="20% - Accent3 6 2" xfId="97"/>
    <cellStyle name="20% - Accent3 6 2 2" xfId="20993"/>
    <cellStyle name="20% - Accent3 6 3" xfId="98"/>
    <cellStyle name="20% - Accent3 6 3 2" xfId="20994"/>
    <cellStyle name="20% - Accent3 6 4" xfId="20992"/>
    <cellStyle name="20% - Accent3 7" xfId="99"/>
    <cellStyle name="20% - Accent3 7 2" xfId="20995"/>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1 2" xfId="20997"/>
    <cellStyle name="20% - Accent6 2 12" xfId="155"/>
    <cellStyle name="20% - Accent6 2 12 2" xfId="20998"/>
    <cellStyle name="20% - Accent6 2 13" xfId="20996"/>
    <cellStyle name="20% - Accent6 2 2" xfId="156"/>
    <cellStyle name="20% - Accent6 2 2 2" xfId="157"/>
    <cellStyle name="20% - Accent6 2 2 2 2" xfId="21000"/>
    <cellStyle name="20% - Accent6 2 2 3" xfId="20999"/>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2 2" xfId="21002"/>
    <cellStyle name="20% - Accent6 3 3" xfId="167"/>
    <cellStyle name="20% - Accent6 3 3 2" xfId="21003"/>
    <cellStyle name="20% - Accent6 3 4" xfId="21001"/>
    <cellStyle name="20% - Accent6 4" xfId="168"/>
    <cellStyle name="20% - Accent6 4 2" xfId="169"/>
    <cellStyle name="20% - Accent6 4 2 2" xfId="21005"/>
    <cellStyle name="20% - Accent6 4 3" xfId="170"/>
    <cellStyle name="20% - Accent6 4 3 2" xfId="21006"/>
    <cellStyle name="20% - Accent6 4 4" xfId="21004"/>
    <cellStyle name="20% - Accent6 5" xfId="171"/>
    <cellStyle name="20% - Accent6 5 2" xfId="172"/>
    <cellStyle name="20% - Accent6 5 2 2" xfId="21008"/>
    <cellStyle name="20% - Accent6 5 3" xfId="173"/>
    <cellStyle name="20% - Accent6 5 3 2" xfId="21009"/>
    <cellStyle name="20% - Accent6 5 4" xfId="21007"/>
    <cellStyle name="20% - Accent6 6" xfId="174"/>
    <cellStyle name="20% - Accent6 6 2" xfId="175"/>
    <cellStyle name="20% - Accent6 6 2 2" xfId="21011"/>
    <cellStyle name="20% - Accent6 6 3" xfId="176"/>
    <cellStyle name="20% - Accent6 6 3 2" xfId="21012"/>
    <cellStyle name="20% - Accent6 6 4" xfId="21010"/>
    <cellStyle name="20% - Accent6 7" xfId="177"/>
    <cellStyle name="20% - Accent6 7 2" xfId="210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0 2" xfId="21014"/>
    <cellStyle name="40% - Accent3 2 11" xfId="232"/>
    <cellStyle name="40% - Accent3 2 12" xfId="233"/>
    <cellStyle name="40% - Accent3 2 2" xfId="234"/>
    <cellStyle name="40% - Accent3 2 2 2" xfId="235"/>
    <cellStyle name="40% - Accent3 2 3" xfId="236"/>
    <cellStyle name="40% - Accent3 2 3 2" xfId="21015"/>
    <cellStyle name="40% - Accent3 2 4" xfId="237"/>
    <cellStyle name="40% - Accent3 2 4 2" xfId="21016"/>
    <cellStyle name="40% - Accent3 2 5" xfId="238"/>
    <cellStyle name="40% - Accent3 2 5 2" xfId="21017"/>
    <cellStyle name="40% - Accent3 2 6" xfId="239"/>
    <cellStyle name="40% - Accent3 2 6 2" xfId="21018"/>
    <cellStyle name="40% - Accent3 2 7" xfId="240"/>
    <cellStyle name="40% - Accent3 2 7 2" xfId="21019"/>
    <cellStyle name="40% - Accent3 2 8" xfId="241"/>
    <cellStyle name="40% - Accent3 2 8 2" xfId="21020"/>
    <cellStyle name="40% - Accent3 2 9" xfId="242"/>
    <cellStyle name="40% - Accent3 2 9 2" xfId="21021"/>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023"/>
    <cellStyle name="Calculation 2 10 3" xfId="724"/>
    <cellStyle name="Calculation 2 10 3 2" xfId="21024"/>
    <cellStyle name="Calculation 2 10 4" xfId="725"/>
    <cellStyle name="Calculation 2 10 4 2" xfId="21025"/>
    <cellStyle name="Calculation 2 10 5" xfId="726"/>
    <cellStyle name="Calculation 2 10 5 2" xfId="21026"/>
    <cellStyle name="Calculation 2 11" xfId="727"/>
    <cellStyle name="Calculation 2 11 2" xfId="728"/>
    <cellStyle name="Calculation 2 11 2 2" xfId="21028"/>
    <cellStyle name="Calculation 2 11 3" xfId="729"/>
    <cellStyle name="Calculation 2 11 3 2" xfId="21029"/>
    <cellStyle name="Calculation 2 11 4" xfId="730"/>
    <cellStyle name="Calculation 2 11 4 2" xfId="21030"/>
    <cellStyle name="Calculation 2 11 5" xfId="731"/>
    <cellStyle name="Calculation 2 11 5 2" xfId="21031"/>
    <cellStyle name="Calculation 2 11 6" xfId="21027"/>
    <cellStyle name="Calculation 2 12" xfId="732"/>
    <cellStyle name="Calculation 2 12 2" xfId="733"/>
    <cellStyle name="Calculation 2 12 2 2" xfId="21033"/>
    <cellStyle name="Calculation 2 12 3" xfId="734"/>
    <cellStyle name="Calculation 2 12 3 2" xfId="21034"/>
    <cellStyle name="Calculation 2 12 4" xfId="735"/>
    <cellStyle name="Calculation 2 12 4 2" xfId="21035"/>
    <cellStyle name="Calculation 2 12 5" xfId="736"/>
    <cellStyle name="Calculation 2 12 5 2" xfId="21036"/>
    <cellStyle name="Calculation 2 12 6" xfId="21032"/>
    <cellStyle name="Calculation 2 13" xfId="737"/>
    <cellStyle name="Calculation 2 13 2" xfId="738"/>
    <cellStyle name="Calculation 2 13 2 2" xfId="21038"/>
    <cellStyle name="Calculation 2 13 3" xfId="739"/>
    <cellStyle name="Calculation 2 13 3 2" xfId="21039"/>
    <cellStyle name="Calculation 2 13 4" xfId="740"/>
    <cellStyle name="Calculation 2 13 4 2" xfId="21040"/>
    <cellStyle name="Calculation 2 13 5" xfId="21037"/>
    <cellStyle name="Calculation 2 14" xfId="741"/>
    <cellStyle name="Calculation 2 14 2" xfId="21041"/>
    <cellStyle name="Calculation 2 15" xfId="742"/>
    <cellStyle name="Calculation 2 15 2" xfId="21042"/>
    <cellStyle name="Calculation 2 16" xfId="743"/>
    <cellStyle name="Calculation 2 16 2" xfId="21043"/>
    <cellStyle name="Calculation 2 17" xfId="21022"/>
    <cellStyle name="Calculation 2 2" xfId="744"/>
    <cellStyle name="Calculation 2 2 10" xfId="21044"/>
    <cellStyle name="Calculation 2 2 2" xfId="745"/>
    <cellStyle name="Calculation 2 2 2 2" xfId="746"/>
    <cellStyle name="Calculation 2 2 2 2 2" xfId="21046"/>
    <cellStyle name="Calculation 2 2 2 3" xfId="747"/>
    <cellStyle name="Calculation 2 2 2 3 2" xfId="21047"/>
    <cellStyle name="Calculation 2 2 2 4" xfId="748"/>
    <cellStyle name="Calculation 2 2 2 4 2" xfId="21048"/>
    <cellStyle name="Calculation 2 2 2 5" xfId="21045"/>
    <cellStyle name="Calculation 2 2 3" xfId="749"/>
    <cellStyle name="Calculation 2 2 3 2" xfId="750"/>
    <cellStyle name="Calculation 2 2 3 2 2" xfId="21050"/>
    <cellStyle name="Calculation 2 2 3 3" xfId="751"/>
    <cellStyle name="Calculation 2 2 3 3 2" xfId="21051"/>
    <cellStyle name="Calculation 2 2 3 4" xfId="752"/>
    <cellStyle name="Calculation 2 2 3 4 2" xfId="21052"/>
    <cellStyle name="Calculation 2 2 3 5" xfId="21049"/>
    <cellStyle name="Calculation 2 2 4" xfId="753"/>
    <cellStyle name="Calculation 2 2 4 2" xfId="754"/>
    <cellStyle name="Calculation 2 2 4 2 2" xfId="21054"/>
    <cellStyle name="Calculation 2 2 4 3" xfId="755"/>
    <cellStyle name="Calculation 2 2 4 3 2" xfId="21055"/>
    <cellStyle name="Calculation 2 2 4 4" xfId="756"/>
    <cellStyle name="Calculation 2 2 4 4 2" xfId="21056"/>
    <cellStyle name="Calculation 2 2 4 5" xfId="21053"/>
    <cellStyle name="Calculation 2 2 5" xfId="757"/>
    <cellStyle name="Calculation 2 2 5 2" xfId="758"/>
    <cellStyle name="Calculation 2 2 5 2 2" xfId="21058"/>
    <cellStyle name="Calculation 2 2 5 3" xfId="759"/>
    <cellStyle name="Calculation 2 2 5 3 2" xfId="21059"/>
    <cellStyle name="Calculation 2 2 5 4" xfId="760"/>
    <cellStyle name="Calculation 2 2 5 4 2" xfId="21060"/>
    <cellStyle name="Calculation 2 2 5 5" xfId="21057"/>
    <cellStyle name="Calculation 2 2 6" xfId="761"/>
    <cellStyle name="Calculation 2 2 6 2" xfId="21061"/>
    <cellStyle name="Calculation 2 2 7" xfId="762"/>
    <cellStyle name="Calculation 2 2 7 2" xfId="21062"/>
    <cellStyle name="Calculation 2 2 8" xfId="763"/>
    <cellStyle name="Calculation 2 2 8 2" xfId="21063"/>
    <cellStyle name="Calculation 2 2 9" xfId="764"/>
    <cellStyle name="Calculation 2 2 9 2" xfId="21064"/>
    <cellStyle name="Calculation 2 3" xfId="765"/>
    <cellStyle name="Calculation 2 3 2" xfId="766"/>
    <cellStyle name="Calculation 2 3 2 2" xfId="21065"/>
    <cellStyle name="Calculation 2 3 3" xfId="767"/>
    <cellStyle name="Calculation 2 3 3 2" xfId="21066"/>
    <cellStyle name="Calculation 2 3 4" xfId="768"/>
    <cellStyle name="Calculation 2 3 4 2" xfId="21067"/>
    <cellStyle name="Calculation 2 3 5" xfId="769"/>
    <cellStyle name="Calculation 2 3 5 2" xfId="21068"/>
    <cellStyle name="Calculation 2 4" xfId="770"/>
    <cellStyle name="Calculation 2 4 2" xfId="771"/>
    <cellStyle name="Calculation 2 4 2 2" xfId="21069"/>
    <cellStyle name="Calculation 2 4 3" xfId="772"/>
    <cellStyle name="Calculation 2 4 3 2" xfId="21070"/>
    <cellStyle name="Calculation 2 4 4" xfId="773"/>
    <cellStyle name="Calculation 2 4 4 2" xfId="21071"/>
    <cellStyle name="Calculation 2 4 5" xfId="774"/>
    <cellStyle name="Calculation 2 4 5 2" xfId="21072"/>
    <cellStyle name="Calculation 2 5" xfId="775"/>
    <cellStyle name="Calculation 2 5 2" xfId="776"/>
    <cellStyle name="Calculation 2 5 2 2" xfId="21073"/>
    <cellStyle name="Calculation 2 5 3" xfId="777"/>
    <cellStyle name="Calculation 2 5 3 2" xfId="21074"/>
    <cellStyle name="Calculation 2 5 4" xfId="778"/>
    <cellStyle name="Calculation 2 5 4 2" xfId="21075"/>
    <cellStyle name="Calculation 2 5 5" xfId="779"/>
    <cellStyle name="Calculation 2 5 5 2" xfId="21076"/>
    <cellStyle name="Calculation 2 6" xfId="780"/>
    <cellStyle name="Calculation 2 6 2" xfId="781"/>
    <cellStyle name="Calculation 2 6 2 2" xfId="21077"/>
    <cellStyle name="Calculation 2 6 3" xfId="782"/>
    <cellStyle name="Calculation 2 6 3 2" xfId="21078"/>
    <cellStyle name="Calculation 2 6 4" xfId="783"/>
    <cellStyle name="Calculation 2 6 4 2" xfId="21079"/>
    <cellStyle name="Calculation 2 6 5" xfId="784"/>
    <cellStyle name="Calculation 2 6 5 2" xfId="21080"/>
    <cellStyle name="Calculation 2 7" xfId="785"/>
    <cellStyle name="Calculation 2 7 2" xfId="786"/>
    <cellStyle name="Calculation 2 7 2 2" xfId="21081"/>
    <cellStyle name="Calculation 2 7 3" xfId="787"/>
    <cellStyle name="Calculation 2 7 3 2" xfId="21082"/>
    <cellStyle name="Calculation 2 7 4" xfId="788"/>
    <cellStyle name="Calculation 2 7 4 2" xfId="21083"/>
    <cellStyle name="Calculation 2 7 5" xfId="789"/>
    <cellStyle name="Calculation 2 7 5 2" xfId="21084"/>
    <cellStyle name="Calculation 2 8" xfId="790"/>
    <cellStyle name="Calculation 2 8 2" xfId="791"/>
    <cellStyle name="Calculation 2 8 2 2" xfId="21085"/>
    <cellStyle name="Calculation 2 8 3" xfId="792"/>
    <cellStyle name="Calculation 2 8 3 2" xfId="21086"/>
    <cellStyle name="Calculation 2 8 4" xfId="793"/>
    <cellStyle name="Calculation 2 8 4 2" xfId="21087"/>
    <cellStyle name="Calculation 2 8 5" xfId="794"/>
    <cellStyle name="Calculation 2 8 5 2" xfId="21088"/>
    <cellStyle name="Calculation 2 9" xfId="795"/>
    <cellStyle name="Calculation 2 9 2" xfId="796"/>
    <cellStyle name="Calculation 2 9 2 2" xfId="21089"/>
    <cellStyle name="Calculation 2 9 3" xfId="797"/>
    <cellStyle name="Calculation 2 9 3 2" xfId="21090"/>
    <cellStyle name="Calculation 2 9 4" xfId="798"/>
    <cellStyle name="Calculation 2 9 4 2" xfId="21091"/>
    <cellStyle name="Calculation 2 9 5" xfId="799"/>
    <cellStyle name="Calculation 2 9 5 2" xfId="21092"/>
    <cellStyle name="Calculation 3" xfId="800"/>
    <cellStyle name="Calculation 3 2" xfId="801"/>
    <cellStyle name="Calculation 3 2 2" xfId="21094"/>
    <cellStyle name="Calculation 3 3" xfId="802"/>
    <cellStyle name="Calculation 3 3 2" xfId="21095"/>
    <cellStyle name="Calculation 3 4" xfId="21093"/>
    <cellStyle name="Calculation 4" xfId="803"/>
    <cellStyle name="Calculation 4 2" xfId="804"/>
    <cellStyle name="Calculation 4 2 2" xfId="21097"/>
    <cellStyle name="Calculation 4 3" xfId="805"/>
    <cellStyle name="Calculation 4 3 2" xfId="21098"/>
    <cellStyle name="Calculation 4 4" xfId="21096"/>
    <cellStyle name="Calculation 5" xfId="806"/>
    <cellStyle name="Calculation 5 2" xfId="807"/>
    <cellStyle name="Calculation 5 2 2" xfId="21100"/>
    <cellStyle name="Calculation 5 3" xfId="808"/>
    <cellStyle name="Calculation 5 3 2" xfId="21101"/>
    <cellStyle name="Calculation 5 4" xfId="21099"/>
    <cellStyle name="Calculation 6" xfId="809"/>
    <cellStyle name="Calculation 6 2" xfId="810"/>
    <cellStyle name="Calculation 6 2 2" xfId="21103"/>
    <cellStyle name="Calculation 6 3" xfId="811"/>
    <cellStyle name="Calculation 6 3 2" xfId="21104"/>
    <cellStyle name="Calculation 6 4" xfId="21102"/>
    <cellStyle name="Calculation 7" xfId="812"/>
    <cellStyle name="Calculation 7 2" xfId="21105"/>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1325"/>
    <cellStyle name="Comma 111" xfId="20967"/>
    <cellStyle name="Comma 112" xfId="21323"/>
    <cellStyle name="Comma 113" xfId="2132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107"/>
    <cellStyle name="Gia's 11" xfId="21106"/>
    <cellStyle name="Gia's 2" xfId="9187"/>
    <cellStyle name="Gia's 2 2" xfId="21108"/>
    <cellStyle name="Gia's 3" xfId="9188"/>
    <cellStyle name="Gia's 3 2" xfId="21109"/>
    <cellStyle name="Gia's 4" xfId="9189"/>
    <cellStyle name="Gia's 4 2" xfId="21110"/>
    <cellStyle name="Gia's 5" xfId="9190"/>
    <cellStyle name="Gia's 5 2" xfId="21111"/>
    <cellStyle name="Gia's 6" xfId="9191"/>
    <cellStyle name="Gia's 6 2" xfId="21112"/>
    <cellStyle name="Gia's 7" xfId="9192"/>
    <cellStyle name="Gia's 7 2" xfId="21113"/>
    <cellStyle name="Gia's 8" xfId="9193"/>
    <cellStyle name="Gia's 8 2" xfId="21114"/>
    <cellStyle name="Gia's 9" xfId="9194"/>
    <cellStyle name="Gia's 9 2" xfId="21115"/>
    <cellStyle name="Good 2" xfId="9195"/>
    <cellStyle name="Good 2 10" xfId="9196"/>
    <cellStyle name="Good 2 11" xfId="9197"/>
    <cellStyle name="Good 2 11 2" xfId="21117"/>
    <cellStyle name="Good 2 12" xfId="9198"/>
    <cellStyle name="Good 2 12 2" xfId="21118"/>
    <cellStyle name="Good 2 13" xfId="21116"/>
    <cellStyle name="Good 2 2" xfId="9199"/>
    <cellStyle name="Good 2 2 2" xfId="9200"/>
    <cellStyle name="Good 2 2 2 2" xfId="21120"/>
    <cellStyle name="Good 2 2 3" xfId="21119"/>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2 2" xfId="21122"/>
    <cellStyle name="Good 3 3" xfId="9210"/>
    <cellStyle name="Good 3 3 2" xfId="21123"/>
    <cellStyle name="Good 3 4" xfId="21121"/>
    <cellStyle name="Good 4" xfId="9211"/>
    <cellStyle name="Good 4 2" xfId="9212"/>
    <cellStyle name="Good 4 2 2" xfId="21125"/>
    <cellStyle name="Good 4 3" xfId="9213"/>
    <cellStyle name="Good 4 3 2" xfId="21126"/>
    <cellStyle name="Good 4 4" xfId="21124"/>
    <cellStyle name="Good 5" xfId="9214"/>
    <cellStyle name="Good 5 2" xfId="9215"/>
    <cellStyle name="Good 5 2 2" xfId="21128"/>
    <cellStyle name="Good 5 3" xfId="9216"/>
    <cellStyle name="Good 5 3 2" xfId="21129"/>
    <cellStyle name="Good 5 4" xfId="21127"/>
    <cellStyle name="Good 6" xfId="9217"/>
    <cellStyle name="Good 6 2" xfId="9218"/>
    <cellStyle name="Good 6 2 2" xfId="21131"/>
    <cellStyle name="Good 6 3" xfId="9219"/>
    <cellStyle name="Good 6 3 2" xfId="21132"/>
    <cellStyle name="Good 6 4" xfId="21130"/>
    <cellStyle name="Good 7" xfId="9220"/>
    <cellStyle name="Good 7 2" xfId="21133"/>
    <cellStyle name="greyed" xfId="9221"/>
    <cellStyle name="greyed 2" xfId="21134"/>
    <cellStyle name="Header1" xfId="9222"/>
    <cellStyle name="Header1 2" xfId="9223"/>
    <cellStyle name="Header1 3" xfId="9224"/>
    <cellStyle name="Header2" xfId="9225"/>
    <cellStyle name="Header2 2" xfId="9226"/>
    <cellStyle name="Header2 2 2" xfId="21136"/>
    <cellStyle name="Header2 3" xfId="9227"/>
    <cellStyle name="Header2 3 2" xfId="21137"/>
    <cellStyle name="Header2 4" xfId="21135"/>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138"/>
    <cellStyle name="highlightExposure" xfId="9323"/>
    <cellStyle name="highlightExposure 2" xfId="21139"/>
    <cellStyle name="highlightPercentage" xfId="9324"/>
    <cellStyle name="highlightPercentage 2" xfId="21140"/>
    <cellStyle name="highlightText" xfId="9325"/>
    <cellStyle name="highlightText 2" xfId="21141"/>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0968"/>
    <cellStyle name="Îáû÷íûé_23_1 " xfId="9332"/>
    <cellStyle name="Input 2" xfId="9333"/>
    <cellStyle name="Input 2 10" xfId="9334"/>
    <cellStyle name="Input 2 10 2" xfId="9335"/>
    <cellStyle name="Input 2 10 2 2" xfId="21143"/>
    <cellStyle name="Input 2 10 3" xfId="9336"/>
    <cellStyle name="Input 2 10 3 2" xfId="21144"/>
    <cellStyle name="Input 2 10 4" xfId="9337"/>
    <cellStyle name="Input 2 10 4 2" xfId="21145"/>
    <cellStyle name="Input 2 10 5" xfId="9338"/>
    <cellStyle name="Input 2 10 5 2" xfId="21146"/>
    <cellStyle name="Input 2 11" xfId="9339"/>
    <cellStyle name="Input 2 11 2" xfId="9340"/>
    <cellStyle name="Input 2 11 2 2" xfId="21148"/>
    <cellStyle name="Input 2 11 3" xfId="9341"/>
    <cellStyle name="Input 2 11 3 2" xfId="21149"/>
    <cellStyle name="Input 2 11 4" xfId="9342"/>
    <cellStyle name="Input 2 11 4 2" xfId="21150"/>
    <cellStyle name="Input 2 11 5" xfId="9343"/>
    <cellStyle name="Input 2 11 5 2" xfId="21151"/>
    <cellStyle name="Input 2 11 6" xfId="21147"/>
    <cellStyle name="Input 2 12" xfId="9344"/>
    <cellStyle name="Input 2 12 2" xfId="9345"/>
    <cellStyle name="Input 2 12 2 2" xfId="21153"/>
    <cellStyle name="Input 2 12 3" xfId="9346"/>
    <cellStyle name="Input 2 12 3 2" xfId="21154"/>
    <cellStyle name="Input 2 12 4" xfId="9347"/>
    <cellStyle name="Input 2 12 4 2" xfId="21155"/>
    <cellStyle name="Input 2 12 5" xfId="9348"/>
    <cellStyle name="Input 2 12 5 2" xfId="21156"/>
    <cellStyle name="Input 2 12 6" xfId="21152"/>
    <cellStyle name="Input 2 13" xfId="9349"/>
    <cellStyle name="Input 2 13 2" xfId="9350"/>
    <cellStyle name="Input 2 13 2 2" xfId="21158"/>
    <cellStyle name="Input 2 13 3" xfId="9351"/>
    <cellStyle name="Input 2 13 3 2" xfId="21159"/>
    <cellStyle name="Input 2 13 4" xfId="9352"/>
    <cellStyle name="Input 2 13 4 2" xfId="21160"/>
    <cellStyle name="Input 2 13 5" xfId="21157"/>
    <cellStyle name="Input 2 14" xfId="9353"/>
    <cellStyle name="Input 2 14 2" xfId="21161"/>
    <cellStyle name="Input 2 15" xfId="9354"/>
    <cellStyle name="Input 2 15 2" xfId="21162"/>
    <cellStyle name="Input 2 16" xfId="9355"/>
    <cellStyle name="Input 2 16 2" xfId="21163"/>
    <cellStyle name="Input 2 17" xfId="21142"/>
    <cellStyle name="Input 2 2" xfId="9356"/>
    <cellStyle name="Input 2 2 10" xfId="21164"/>
    <cellStyle name="Input 2 2 2" xfId="9357"/>
    <cellStyle name="Input 2 2 2 2" xfId="9358"/>
    <cellStyle name="Input 2 2 2 2 2" xfId="21166"/>
    <cellStyle name="Input 2 2 2 3" xfId="9359"/>
    <cellStyle name="Input 2 2 2 3 2" xfId="21167"/>
    <cellStyle name="Input 2 2 2 4" xfId="9360"/>
    <cellStyle name="Input 2 2 2 4 2" xfId="21168"/>
    <cellStyle name="Input 2 2 2 5" xfId="21165"/>
    <cellStyle name="Input 2 2 3" xfId="9361"/>
    <cellStyle name="Input 2 2 3 2" xfId="9362"/>
    <cellStyle name="Input 2 2 3 2 2" xfId="21170"/>
    <cellStyle name="Input 2 2 3 3" xfId="9363"/>
    <cellStyle name="Input 2 2 3 3 2" xfId="21171"/>
    <cellStyle name="Input 2 2 3 4" xfId="9364"/>
    <cellStyle name="Input 2 2 3 4 2" xfId="21172"/>
    <cellStyle name="Input 2 2 3 5" xfId="21169"/>
    <cellStyle name="Input 2 2 4" xfId="9365"/>
    <cellStyle name="Input 2 2 4 2" xfId="9366"/>
    <cellStyle name="Input 2 2 4 2 2" xfId="21174"/>
    <cellStyle name="Input 2 2 4 3" xfId="9367"/>
    <cellStyle name="Input 2 2 4 3 2" xfId="21175"/>
    <cellStyle name="Input 2 2 4 4" xfId="9368"/>
    <cellStyle name="Input 2 2 4 4 2" xfId="21176"/>
    <cellStyle name="Input 2 2 4 5" xfId="21173"/>
    <cellStyle name="Input 2 2 5" xfId="9369"/>
    <cellStyle name="Input 2 2 5 2" xfId="9370"/>
    <cellStyle name="Input 2 2 5 2 2" xfId="21178"/>
    <cellStyle name="Input 2 2 5 3" xfId="9371"/>
    <cellStyle name="Input 2 2 5 3 2" xfId="21179"/>
    <cellStyle name="Input 2 2 5 4" xfId="9372"/>
    <cellStyle name="Input 2 2 5 4 2" xfId="21180"/>
    <cellStyle name="Input 2 2 5 5" xfId="21177"/>
    <cellStyle name="Input 2 2 6" xfId="9373"/>
    <cellStyle name="Input 2 2 6 2" xfId="21181"/>
    <cellStyle name="Input 2 2 7" xfId="9374"/>
    <cellStyle name="Input 2 2 7 2" xfId="21182"/>
    <cellStyle name="Input 2 2 8" xfId="9375"/>
    <cellStyle name="Input 2 2 8 2" xfId="21183"/>
    <cellStyle name="Input 2 2 9" xfId="9376"/>
    <cellStyle name="Input 2 2 9 2" xfId="21184"/>
    <cellStyle name="Input 2 3" xfId="9377"/>
    <cellStyle name="Input 2 3 2" xfId="9378"/>
    <cellStyle name="Input 2 3 2 2" xfId="21185"/>
    <cellStyle name="Input 2 3 3" xfId="9379"/>
    <cellStyle name="Input 2 3 3 2" xfId="21186"/>
    <cellStyle name="Input 2 3 4" xfId="9380"/>
    <cellStyle name="Input 2 3 4 2" xfId="21187"/>
    <cellStyle name="Input 2 3 5" xfId="9381"/>
    <cellStyle name="Input 2 3 5 2" xfId="21188"/>
    <cellStyle name="Input 2 4" xfId="9382"/>
    <cellStyle name="Input 2 4 2" xfId="9383"/>
    <cellStyle name="Input 2 4 2 2" xfId="21189"/>
    <cellStyle name="Input 2 4 3" xfId="9384"/>
    <cellStyle name="Input 2 4 3 2" xfId="21190"/>
    <cellStyle name="Input 2 4 4" xfId="9385"/>
    <cellStyle name="Input 2 4 4 2" xfId="21191"/>
    <cellStyle name="Input 2 4 5" xfId="9386"/>
    <cellStyle name="Input 2 4 5 2" xfId="21192"/>
    <cellStyle name="Input 2 5" xfId="9387"/>
    <cellStyle name="Input 2 5 2" xfId="9388"/>
    <cellStyle name="Input 2 5 2 2" xfId="21193"/>
    <cellStyle name="Input 2 5 3" xfId="9389"/>
    <cellStyle name="Input 2 5 3 2" xfId="21194"/>
    <cellStyle name="Input 2 5 4" xfId="9390"/>
    <cellStyle name="Input 2 5 4 2" xfId="21195"/>
    <cellStyle name="Input 2 5 5" xfId="9391"/>
    <cellStyle name="Input 2 5 5 2" xfId="21196"/>
    <cellStyle name="Input 2 6" xfId="9392"/>
    <cellStyle name="Input 2 6 2" xfId="9393"/>
    <cellStyle name="Input 2 6 2 2" xfId="21197"/>
    <cellStyle name="Input 2 6 3" xfId="9394"/>
    <cellStyle name="Input 2 6 3 2" xfId="21198"/>
    <cellStyle name="Input 2 6 4" xfId="9395"/>
    <cellStyle name="Input 2 6 4 2" xfId="21199"/>
    <cellStyle name="Input 2 6 5" xfId="9396"/>
    <cellStyle name="Input 2 6 5 2" xfId="21200"/>
    <cellStyle name="Input 2 7" xfId="9397"/>
    <cellStyle name="Input 2 7 2" xfId="9398"/>
    <cellStyle name="Input 2 7 2 2" xfId="21201"/>
    <cellStyle name="Input 2 7 3" xfId="9399"/>
    <cellStyle name="Input 2 7 3 2" xfId="21202"/>
    <cellStyle name="Input 2 7 4" xfId="9400"/>
    <cellStyle name="Input 2 7 4 2" xfId="21203"/>
    <cellStyle name="Input 2 7 5" xfId="9401"/>
    <cellStyle name="Input 2 7 5 2" xfId="21204"/>
    <cellStyle name="Input 2 8" xfId="9402"/>
    <cellStyle name="Input 2 8 2" xfId="9403"/>
    <cellStyle name="Input 2 8 2 2" xfId="21205"/>
    <cellStyle name="Input 2 8 3" xfId="9404"/>
    <cellStyle name="Input 2 8 3 2" xfId="21206"/>
    <cellStyle name="Input 2 8 4" xfId="9405"/>
    <cellStyle name="Input 2 8 4 2" xfId="21207"/>
    <cellStyle name="Input 2 8 5" xfId="9406"/>
    <cellStyle name="Input 2 8 5 2" xfId="21208"/>
    <cellStyle name="Input 2 9" xfId="9407"/>
    <cellStyle name="Input 2 9 2" xfId="9408"/>
    <cellStyle name="Input 2 9 2 2" xfId="21209"/>
    <cellStyle name="Input 2 9 3" xfId="9409"/>
    <cellStyle name="Input 2 9 3 2" xfId="21210"/>
    <cellStyle name="Input 2 9 4" xfId="9410"/>
    <cellStyle name="Input 2 9 4 2" xfId="21211"/>
    <cellStyle name="Input 2 9 5" xfId="9411"/>
    <cellStyle name="Input 2 9 5 2" xfId="21212"/>
    <cellStyle name="Input 3" xfId="9412"/>
    <cellStyle name="Input 3 2" xfId="9413"/>
    <cellStyle name="Input 3 2 2" xfId="21214"/>
    <cellStyle name="Input 3 3" xfId="9414"/>
    <cellStyle name="Input 3 3 2" xfId="21215"/>
    <cellStyle name="Input 3 4" xfId="21213"/>
    <cellStyle name="Input 4" xfId="9415"/>
    <cellStyle name="Input 4 2" xfId="9416"/>
    <cellStyle name="Input 4 2 2" xfId="21217"/>
    <cellStyle name="Input 4 3" xfId="9417"/>
    <cellStyle name="Input 4 3 2" xfId="21218"/>
    <cellStyle name="Input 4 4" xfId="21216"/>
    <cellStyle name="Input 5" xfId="9418"/>
    <cellStyle name="Input 5 2" xfId="9419"/>
    <cellStyle name="Input 5 2 2" xfId="21220"/>
    <cellStyle name="Input 5 3" xfId="9420"/>
    <cellStyle name="Input 5 3 2" xfId="21221"/>
    <cellStyle name="Input 5 4" xfId="21219"/>
    <cellStyle name="Input 6" xfId="9421"/>
    <cellStyle name="Input 6 2" xfId="9422"/>
    <cellStyle name="Input 6 2 2" xfId="21223"/>
    <cellStyle name="Input 6 3" xfId="9423"/>
    <cellStyle name="Input 6 3 2" xfId="21224"/>
    <cellStyle name="Input 6 4" xfId="21222"/>
    <cellStyle name="Input 7" xfId="9424"/>
    <cellStyle name="Input 7 2" xfId="21225"/>
    <cellStyle name="inputExposure" xfId="9425"/>
    <cellStyle name="inputExposure 2" xfId="2122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2 2" xfId="21324"/>
    <cellStyle name="Normal 123" xfId="20962"/>
    <cellStyle name="Normal 124"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0964"/>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 99" xfId="212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28"/>
    <cellStyle name="OptionHeading" xfId="20525"/>
    <cellStyle name="OptionHeading 2" xfId="20526"/>
    <cellStyle name="OptionHeading 3" xfId="20527"/>
    <cellStyle name="Output 2" xfId="20528"/>
    <cellStyle name="Output 2 10" xfId="20529"/>
    <cellStyle name="Output 2 10 2" xfId="20530"/>
    <cellStyle name="Output 2 10 2 2" xfId="21230"/>
    <cellStyle name="Output 2 10 3" xfId="20531"/>
    <cellStyle name="Output 2 10 3 2" xfId="21231"/>
    <cellStyle name="Output 2 10 4" xfId="20532"/>
    <cellStyle name="Output 2 10 4 2" xfId="21232"/>
    <cellStyle name="Output 2 10 5" xfId="20533"/>
    <cellStyle name="Output 2 10 5 2" xfId="21233"/>
    <cellStyle name="Output 2 11" xfId="20534"/>
    <cellStyle name="Output 2 11 2" xfId="20535"/>
    <cellStyle name="Output 2 11 2 2" xfId="21235"/>
    <cellStyle name="Output 2 11 3" xfId="20536"/>
    <cellStyle name="Output 2 11 3 2" xfId="21236"/>
    <cellStyle name="Output 2 11 4" xfId="20537"/>
    <cellStyle name="Output 2 11 4 2" xfId="21237"/>
    <cellStyle name="Output 2 11 5" xfId="20538"/>
    <cellStyle name="Output 2 11 5 2" xfId="21238"/>
    <cellStyle name="Output 2 11 6" xfId="21234"/>
    <cellStyle name="Output 2 12" xfId="20539"/>
    <cellStyle name="Output 2 12 2" xfId="20540"/>
    <cellStyle name="Output 2 12 2 2" xfId="21240"/>
    <cellStyle name="Output 2 12 3" xfId="20541"/>
    <cellStyle name="Output 2 12 3 2" xfId="21241"/>
    <cellStyle name="Output 2 12 4" xfId="20542"/>
    <cellStyle name="Output 2 12 4 2" xfId="21242"/>
    <cellStyle name="Output 2 12 5" xfId="20543"/>
    <cellStyle name="Output 2 12 5 2" xfId="21243"/>
    <cellStyle name="Output 2 12 6" xfId="21239"/>
    <cellStyle name="Output 2 13" xfId="20544"/>
    <cellStyle name="Output 2 13 2" xfId="20545"/>
    <cellStyle name="Output 2 13 2 2" xfId="21245"/>
    <cellStyle name="Output 2 13 3" xfId="20546"/>
    <cellStyle name="Output 2 13 3 2" xfId="21246"/>
    <cellStyle name="Output 2 13 4" xfId="20547"/>
    <cellStyle name="Output 2 13 4 2" xfId="21247"/>
    <cellStyle name="Output 2 13 5" xfId="21244"/>
    <cellStyle name="Output 2 14" xfId="20548"/>
    <cellStyle name="Output 2 14 2" xfId="21248"/>
    <cellStyle name="Output 2 15" xfId="20549"/>
    <cellStyle name="Output 2 15 2" xfId="21249"/>
    <cellStyle name="Output 2 16" xfId="20550"/>
    <cellStyle name="Output 2 16 2" xfId="21250"/>
    <cellStyle name="Output 2 17" xfId="21229"/>
    <cellStyle name="Output 2 2" xfId="20551"/>
    <cellStyle name="Output 2 2 10" xfId="21251"/>
    <cellStyle name="Output 2 2 2" xfId="20552"/>
    <cellStyle name="Output 2 2 2 2" xfId="20553"/>
    <cellStyle name="Output 2 2 2 2 2" xfId="21253"/>
    <cellStyle name="Output 2 2 2 3" xfId="20554"/>
    <cellStyle name="Output 2 2 2 3 2" xfId="21254"/>
    <cellStyle name="Output 2 2 2 4" xfId="20555"/>
    <cellStyle name="Output 2 2 2 4 2" xfId="21255"/>
    <cellStyle name="Output 2 2 2 5" xfId="21252"/>
    <cellStyle name="Output 2 2 3" xfId="20556"/>
    <cellStyle name="Output 2 2 3 2" xfId="20557"/>
    <cellStyle name="Output 2 2 3 2 2" xfId="21257"/>
    <cellStyle name="Output 2 2 3 3" xfId="20558"/>
    <cellStyle name="Output 2 2 3 3 2" xfId="21258"/>
    <cellStyle name="Output 2 2 3 4" xfId="20559"/>
    <cellStyle name="Output 2 2 3 4 2" xfId="21259"/>
    <cellStyle name="Output 2 2 3 5" xfId="21256"/>
    <cellStyle name="Output 2 2 4" xfId="20560"/>
    <cellStyle name="Output 2 2 4 2" xfId="20561"/>
    <cellStyle name="Output 2 2 4 2 2" xfId="21261"/>
    <cellStyle name="Output 2 2 4 3" xfId="20562"/>
    <cellStyle name="Output 2 2 4 3 2" xfId="21262"/>
    <cellStyle name="Output 2 2 4 4" xfId="20563"/>
    <cellStyle name="Output 2 2 4 4 2" xfId="21263"/>
    <cellStyle name="Output 2 2 4 5" xfId="21260"/>
    <cellStyle name="Output 2 2 5" xfId="20564"/>
    <cellStyle name="Output 2 2 5 2" xfId="20565"/>
    <cellStyle name="Output 2 2 5 2 2" xfId="21265"/>
    <cellStyle name="Output 2 2 5 3" xfId="20566"/>
    <cellStyle name="Output 2 2 5 3 2" xfId="21266"/>
    <cellStyle name="Output 2 2 5 4" xfId="20567"/>
    <cellStyle name="Output 2 2 5 4 2" xfId="21267"/>
    <cellStyle name="Output 2 2 5 5" xfId="21264"/>
    <cellStyle name="Output 2 2 6" xfId="20568"/>
    <cellStyle name="Output 2 2 6 2" xfId="21268"/>
    <cellStyle name="Output 2 2 7" xfId="20569"/>
    <cellStyle name="Output 2 2 7 2" xfId="21269"/>
    <cellStyle name="Output 2 2 8" xfId="20570"/>
    <cellStyle name="Output 2 2 8 2" xfId="21270"/>
    <cellStyle name="Output 2 2 9" xfId="20571"/>
    <cellStyle name="Output 2 2 9 2" xfId="21271"/>
    <cellStyle name="Output 2 3" xfId="20572"/>
    <cellStyle name="Output 2 3 2" xfId="20573"/>
    <cellStyle name="Output 2 3 2 2" xfId="21272"/>
    <cellStyle name="Output 2 3 3" xfId="20574"/>
    <cellStyle name="Output 2 3 3 2" xfId="21273"/>
    <cellStyle name="Output 2 3 4" xfId="20575"/>
    <cellStyle name="Output 2 3 4 2" xfId="21274"/>
    <cellStyle name="Output 2 3 5" xfId="20576"/>
    <cellStyle name="Output 2 3 5 2" xfId="21275"/>
    <cellStyle name="Output 2 4" xfId="20577"/>
    <cellStyle name="Output 2 4 2" xfId="20578"/>
    <cellStyle name="Output 2 4 2 2" xfId="21276"/>
    <cellStyle name="Output 2 4 3" xfId="20579"/>
    <cellStyle name="Output 2 4 3 2" xfId="21277"/>
    <cellStyle name="Output 2 4 4" xfId="20580"/>
    <cellStyle name="Output 2 4 4 2" xfId="21278"/>
    <cellStyle name="Output 2 4 5" xfId="20581"/>
    <cellStyle name="Output 2 4 5 2" xfId="21279"/>
    <cellStyle name="Output 2 5" xfId="20582"/>
    <cellStyle name="Output 2 5 2" xfId="20583"/>
    <cellStyle name="Output 2 5 2 2" xfId="21280"/>
    <cellStyle name="Output 2 5 3" xfId="20584"/>
    <cellStyle name="Output 2 5 3 2" xfId="21281"/>
    <cellStyle name="Output 2 5 4" xfId="20585"/>
    <cellStyle name="Output 2 5 4 2" xfId="21282"/>
    <cellStyle name="Output 2 5 5" xfId="20586"/>
    <cellStyle name="Output 2 5 5 2" xfId="21283"/>
    <cellStyle name="Output 2 6" xfId="20587"/>
    <cellStyle name="Output 2 6 2" xfId="20588"/>
    <cellStyle name="Output 2 6 2 2" xfId="21284"/>
    <cellStyle name="Output 2 6 3" xfId="20589"/>
    <cellStyle name="Output 2 6 3 2" xfId="21285"/>
    <cellStyle name="Output 2 6 4" xfId="20590"/>
    <cellStyle name="Output 2 6 4 2" xfId="21286"/>
    <cellStyle name="Output 2 6 5" xfId="20591"/>
    <cellStyle name="Output 2 6 5 2" xfId="21287"/>
    <cellStyle name="Output 2 7" xfId="20592"/>
    <cellStyle name="Output 2 7 2" xfId="20593"/>
    <cellStyle name="Output 2 7 2 2" xfId="21288"/>
    <cellStyle name="Output 2 7 3" xfId="20594"/>
    <cellStyle name="Output 2 7 3 2" xfId="21289"/>
    <cellStyle name="Output 2 7 4" xfId="20595"/>
    <cellStyle name="Output 2 7 4 2" xfId="21290"/>
    <cellStyle name="Output 2 7 5" xfId="20596"/>
    <cellStyle name="Output 2 7 5 2" xfId="21291"/>
    <cellStyle name="Output 2 8" xfId="20597"/>
    <cellStyle name="Output 2 8 2" xfId="20598"/>
    <cellStyle name="Output 2 8 2 2" xfId="21292"/>
    <cellStyle name="Output 2 8 3" xfId="20599"/>
    <cellStyle name="Output 2 8 3 2" xfId="21293"/>
    <cellStyle name="Output 2 8 4" xfId="20600"/>
    <cellStyle name="Output 2 8 4 2" xfId="21294"/>
    <cellStyle name="Output 2 8 5" xfId="20601"/>
    <cellStyle name="Output 2 8 5 2" xfId="21295"/>
    <cellStyle name="Output 2 9" xfId="20602"/>
    <cellStyle name="Output 2 9 2" xfId="20603"/>
    <cellStyle name="Output 2 9 2 2" xfId="21296"/>
    <cellStyle name="Output 2 9 3" xfId="20604"/>
    <cellStyle name="Output 2 9 3 2" xfId="21297"/>
    <cellStyle name="Output 2 9 4" xfId="20605"/>
    <cellStyle name="Output 2 9 4 2" xfId="21298"/>
    <cellStyle name="Output 2 9 5" xfId="20606"/>
    <cellStyle name="Output 2 9 5 2" xfId="21299"/>
    <cellStyle name="Output 3" xfId="20607"/>
    <cellStyle name="Output 3 2" xfId="20608"/>
    <cellStyle name="Output 3 2 2" xfId="21301"/>
    <cellStyle name="Output 3 3" xfId="20609"/>
    <cellStyle name="Output 3 3 2" xfId="21302"/>
    <cellStyle name="Output 3 4" xfId="21300"/>
    <cellStyle name="Output 4" xfId="20610"/>
    <cellStyle name="Output 4 2" xfId="20611"/>
    <cellStyle name="Output 4 2 2" xfId="21304"/>
    <cellStyle name="Output 4 3" xfId="20612"/>
    <cellStyle name="Output 4 3 2" xfId="21305"/>
    <cellStyle name="Output 4 4" xfId="21303"/>
    <cellStyle name="Output 5" xfId="20613"/>
    <cellStyle name="Output 5 2" xfId="20614"/>
    <cellStyle name="Output 5 2 2" xfId="21307"/>
    <cellStyle name="Output 5 3" xfId="20615"/>
    <cellStyle name="Output 5 3 2" xfId="21308"/>
    <cellStyle name="Output 5 4" xfId="21306"/>
    <cellStyle name="Output 6" xfId="20616"/>
    <cellStyle name="Output 6 2" xfId="20617"/>
    <cellStyle name="Output 6 2 2" xfId="21310"/>
    <cellStyle name="Output 6 3" xfId="20618"/>
    <cellStyle name="Output 6 3 2" xfId="21311"/>
    <cellStyle name="Output 6 4" xfId="21309"/>
    <cellStyle name="Output 7" xfId="20619"/>
    <cellStyle name="Output 7 2" xfId="21312"/>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0969"/>
    <cellStyle name="Percent 23" xfId="21322"/>
    <cellStyle name="Percent 24" xfId="21326"/>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20965"/>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13"/>
    <cellStyle name="showParameterE" xfId="20787"/>
    <cellStyle name="showParameterE 2" xfId="21314"/>
    <cellStyle name="Standard_AX-4-4-Profit-Loss-310899" xfId="20788"/>
    <cellStyle name="Style 1" xfId="20789"/>
    <cellStyle name="Style 1 2" xfId="20790"/>
    <cellStyle name="Style 1 2 2" xfId="20791"/>
    <cellStyle name="Style 1 3" xfId="20792"/>
    <cellStyle name="Style 1 4" xfId="20793"/>
    <cellStyle name="Style 2" xfId="20794"/>
    <cellStyle name="Style 2 2" xfId="21315"/>
    <cellStyle name="Style 3" xfId="20795"/>
    <cellStyle name="Style 3 2" xfId="21316"/>
    <cellStyle name="Style 4" xfId="20796"/>
    <cellStyle name="Style 4 2" xfId="21317"/>
    <cellStyle name="Style 5" xfId="20797"/>
    <cellStyle name="Style 5 2" xfId="21318"/>
    <cellStyle name="Style 6" xfId="20798"/>
    <cellStyle name="Style 6 2" xfId="21319"/>
    <cellStyle name="Style 7" xfId="20799"/>
    <cellStyle name="Style 7 2" xfId="21320"/>
    <cellStyle name="Style 8" xfId="20800"/>
    <cellStyle name="Style 8 2" xfId="2132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161925</xdr:rowOff>
    </xdr:to>
    <xdr:sp macro="" textlink="" fPublished="1">
      <xdr:nvSpPr>
        <xdr:cNvPr id="1025" name="Straight Connector 2"/>
        <xdr:cNvSpPr/>
      </xdr:nvSpPr>
      <xdr:spPr>
        <a:prstGeom prst="line">
          <a:avLst/>
        </a:prstGeom>
        <a:ln w="9525">
          <a:solidFill>
            <a:schemeClr val="dk1"/>
          </a:solidFill>
        </a:ln>
      </xdr:spPr>
      <xdr:style>
        <a:lnRef idx="1">
          <a:schemeClr val="accent1"/>
        </a:lnRef>
        <a:fillRef idx="0">
          <a:schemeClr val="accent1"/>
        </a:fillRef>
        <a:effectRef idx="0">
          <a:schemeClr val="accent1"/>
        </a:effectRef>
        <a:fontRef idx="minor">
          <a:schemeClr val="dk1"/>
        </a:fontRef>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na.kumsiashvili/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sh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workbookViewId="0">
      <pane xSplit="1" ySplit="7" topLeftCell="B8" activePane="bottomRight" state="frozen"/>
      <selection pane="topRight"/>
      <selection pane="bottomLeft"/>
      <selection pane="bottomRight" activeCell="C12" sqref="C12"/>
    </sheetView>
  </sheetViews>
  <sheetFormatPr defaultColWidth="9.140625" defaultRowHeight="15"/>
  <cols>
    <col min="1" max="1" width="10.28515625" style="2" customWidth="1"/>
    <col min="2" max="2" width="134.7109375" bestFit="1" customWidth="1"/>
    <col min="3" max="3" width="39.42578125" customWidth="1"/>
    <col min="7" max="7" width="25" customWidth="1"/>
  </cols>
  <sheetData>
    <row r="1" spans="1:3" ht="15.75">
      <c r="A1" s="10"/>
      <c r="B1" s="200" t="s">
        <v>261</v>
      </c>
      <c r="C1" s="102"/>
    </row>
    <row r="2" spans="1:3" s="197" customFormat="1" ht="18">
      <c r="A2" s="250">
        <v>1</v>
      </c>
      <c r="B2" s="198" t="s">
        <v>262</v>
      </c>
      <c r="C2" s="331" t="s">
        <v>385</v>
      </c>
    </row>
    <row r="3" spans="1:3" s="197" customFormat="1" ht="15.75">
      <c r="A3" s="250">
        <v>2</v>
      </c>
      <c r="B3" s="199" t="s">
        <v>263</v>
      </c>
      <c r="C3" s="195" t="s">
        <v>386</v>
      </c>
    </row>
    <row r="4" spans="1:3" s="197" customFormat="1" ht="15.75">
      <c r="A4" s="250">
        <v>3</v>
      </c>
      <c r="B4" s="199" t="s">
        <v>264</v>
      </c>
      <c r="C4" s="195" t="s">
        <v>435</v>
      </c>
    </row>
    <row r="5" spans="1:3" s="197" customFormat="1" ht="15.75">
      <c r="A5" s="251">
        <v>4</v>
      </c>
      <c r="B5" s="205" t="s">
        <v>265</v>
      </c>
      <c r="C5" s="332" t="s">
        <v>388</v>
      </c>
    </row>
    <row r="6" spans="1:3" s="201" customFormat="1" ht="65.25" customHeight="1">
      <c r="A6" s="467" t="s">
        <v>285</v>
      </c>
      <c r="B6" s="468"/>
      <c r="C6" s="468"/>
    </row>
    <row r="7" spans="1:3">
      <c r="A7" s="249" t="s">
        <v>337</v>
      </c>
      <c r="B7" s="200" t="s">
        <v>266</v>
      </c>
    </row>
    <row r="8" spans="1:3">
      <c r="A8" s="10">
        <v>1</v>
      </c>
      <c r="B8" s="202" t="s">
        <v>229</v>
      </c>
    </row>
    <row r="9" spans="1:3">
      <c r="A9" s="10">
        <v>2</v>
      </c>
      <c r="B9" s="202" t="s">
        <v>267</v>
      </c>
    </row>
    <row r="10" spans="1:3">
      <c r="A10" s="10">
        <v>3</v>
      </c>
      <c r="B10" s="202" t="s">
        <v>268</v>
      </c>
    </row>
    <row r="11" spans="1:3">
      <c r="A11" s="10">
        <v>4</v>
      </c>
      <c r="B11" s="202" t="s">
        <v>269</v>
      </c>
      <c r="C11" s="196"/>
    </row>
    <row r="12" spans="1:3">
      <c r="A12" s="10">
        <v>5</v>
      </c>
      <c r="B12" s="202" t="s">
        <v>191</v>
      </c>
    </row>
    <row r="13" spans="1:3">
      <c r="A13" s="10">
        <v>6</v>
      </c>
      <c r="B13" s="203" t="s">
        <v>152</v>
      </c>
    </row>
    <row r="14" spans="1:3">
      <c r="A14" s="10">
        <v>7</v>
      </c>
      <c r="B14" s="202" t="s">
        <v>270</v>
      </c>
    </row>
    <row r="15" spans="1:3">
      <c r="A15" s="10">
        <v>8</v>
      </c>
      <c r="B15" s="202" t="s">
        <v>274</v>
      </c>
    </row>
    <row r="16" spans="1:3">
      <c r="A16" s="10">
        <v>9</v>
      </c>
      <c r="B16" s="202" t="s">
        <v>90</v>
      </c>
    </row>
    <row r="17" spans="1:2">
      <c r="A17" s="10">
        <v>10</v>
      </c>
      <c r="B17" s="202" t="s">
        <v>278</v>
      </c>
    </row>
    <row r="18" spans="1:2">
      <c r="A18" s="10">
        <v>11</v>
      </c>
      <c r="B18" s="203" t="s">
        <v>257</v>
      </c>
    </row>
    <row r="19" spans="1:2">
      <c r="A19" s="10">
        <v>12</v>
      </c>
      <c r="B19" s="203" t="s">
        <v>254</v>
      </c>
    </row>
    <row r="20" spans="1:2">
      <c r="A20" s="10">
        <v>13</v>
      </c>
      <c r="B20" s="204" t="s">
        <v>375</v>
      </c>
    </row>
    <row r="21" spans="1:2">
      <c r="A21" s="10">
        <v>14</v>
      </c>
      <c r="B21" s="203" t="s">
        <v>74</v>
      </c>
    </row>
    <row r="22" spans="1:2">
      <c r="A22" s="131">
        <v>15</v>
      </c>
      <c r="B22" s="203" t="s">
        <v>79</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55"/>
  <sheetViews>
    <sheetView zoomScaleNormal="100" workbookViewId="0">
      <pane xSplit="1" ySplit="5" topLeftCell="B6" activePane="bottomRight" state="frozen"/>
      <selection pane="topRight"/>
      <selection pane="bottomLeft"/>
      <selection pane="bottomRight" activeCell="J19" sqref="J19"/>
    </sheetView>
  </sheetViews>
  <sheetFormatPr defaultColWidth="9.140625" defaultRowHeight="15"/>
  <cols>
    <col min="1" max="1" width="9.5703125" style="5" bestFit="1" customWidth="1"/>
    <col min="2" max="2" width="132.42578125" style="2" customWidth="1"/>
    <col min="3" max="3" width="18.42578125" style="2" customWidth="1"/>
    <col min="5" max="5" width="12.5703125" bestFit="1" customWidth="1"/>
    <col min="7" max="7" width="11.28515625" bestFit="1" customWidth="1"/>
  </cols>
  <sheetData>
    <row r="1" spans="1:7" ht="15.75">
      <c r="A1" s="18" t="s">
        <v>194</v>
      </c>
      <c r="B1" s="360" t="s">
        <v>431</v>
      </c>
      <c r="D1" s="2"/>
      <c r="F1" s="2"/>
    </row>
    <row r="2" spans="1:7" s="22" customFormat="1" ht="15.75" customHeight="1">
      <c r="A2" s="22" t="s">
        <v>195</v>
      </c>
      <c r="B2" s="360" t="s">
        <v>432</v>
      </c>
      <c r="E2"/>
    </row>
    <row r="3" spans="1:7" s="22" customFormat="1" ht="15.75" customHeight="1">
      <c r="E3"/>
    </row>
    <row r="4" spans="1:7" ht="15.75" thickBot="1">
      <c r="A4" s="5" t="s">
        <v>346</v>
      </c>
      <c r="B4" s="64" t="s">
        <v>90</v>
      </c>
    </row>
    <row r="5" spans="1:7">
      <c r="A5" s="150" t="s">
        <v>27</v>
      </c>
      <c r="B5" s="151"/>
      <c r="C5" s="152" t="s">
        <v>28</v>
      </c>
    </row>
    <row r="6" spans="1:7">
      <c r="A6" s="153">
        <v>1</v>
      </c>
      <c r="B6" s="91" t="s">
        <v>29</v>
      </c>
      <c r="C6" s="290">
        <f>SUM(C7:C11)</f>
        <v>107208944.58</v>
      </c>
      <c r="G6" s="348"/>
    </row>
    <row r="7" spans="1:7">
      <c r="A7" s="153">
        <v>2</v>
      </c>
      <c r="B7" s="88" t="s">
        <v>30</v>
      </c>
      <c r="C7" s="344">
        <v>103000000</v>
      </c>
      <c r="G7" s="348"/>
    </row>
    <row r="8" spans="1:7">
      <c r="A8" s="153">
        <v>3</v>
      </c>
      <c r="B8" s="82" t="s">
        <v>31</v>
      </c>
      <c r="C8" s="344"/>
      <c r="G8" s="348"/>
    </row>
    <row r="9" spans="1:7">
      <c r="A9" s="153">
        <v>4</v>
      </c>
      <c r="B9" s="82" t="s">
        <v>32</v>
      </c>
      <c r="C9" s="344"/>
      <c r="G9" s="348"/>
    </row>
    <row r="10" spans="1:7">
      <c r="A10" s="153">
        <v>5</v>
      </c>
      <c r="B10" s="82" t="s">
        <v>33</v>
      </c>
      <c r="C10" s="344"/>
      <c r="G10" s="348"/>
    </row>
    <row r="11" spans="1:7">
      <c r="A11" s="153">
        <v>6</v>
      </c>
      <c r="B11" s="89" t="s">
        <v>34</v>
      </c>
      <c r="C11" s="344">
        <v>4208944.58</v>
      </c>
      <c r="G11" s="348"/>
    </row>
    <row r="12" spans="1:7" s="4" customFormat="1">
      <c r="A12" s="153">
        <v>7</v>
      </c>
      <c r="B12" s="91" t="s">
        <v>35</v>
      </c>
      <c r="C12" s="291">
        <f>SUM(C13:C27)</f>
        <v>2111787.63</v>
      </c>
      <c r="E12"/>
      <c r="G12" s="348"/>
    </row>
    <row r="13" spans="1:7" s="4" customFormat="1">
      <c r="A13" s="153">
        <v>8</v>
      </c>
      <c r="B13" s="90" t="s">
        <v>36</v>
      </c>
      <c r="C13" s="345"/>
      <c r="E13"/>
      <c r="G13" s="348"/>
    </row>
    <row r="14" spans="1:7" s="4" customFormat="1" ht="25.5">
      <c r="A14" s="153">
        <v>9</v>
      </c>
      <c r="B14" s="83" t="s">
        <v>37</v>
      </c>
      <c r="C14" s="345"/>
      <c r="E14"/>
      <c r="G14" s="348"/>
    </row>
    <row r="15" spans="1:7" s="4" customFormat="1">
      <c r="A15" s="153">
        <v>10</v>
      </c>
      <c r="B15" s="84" t="s">
        <v>38</v>
      </c>
      <c r="C15" s="345">
        <v>2111787.63</v>
      </c>
      <c r="E15"/>
      <c r="G15" s="348"/>
    </row>
    <row r="16" spans="1:7" s="4" customFormat="1">
      <c r="A16" s="153">
        <v>11</v>
      </c>
      <c r="B16" s="85" t="s">
        <v>39</v>
      </c>
      <c r="C16" s="345"/>
      <c r="E16"/>
      <c r="G16" s="348"/>
    </row>
    <row r="17" spans="1:9" s="4" customFormat="1">
      <c r="A17" s="153">
        <v>12</v>
      </c>
      <c r="B17" s="84" t="s">
        <v>40</v>
      </c>
      <c r="C17" s="345"/>
      <c r="E17"/>
      <c r="G17" s="348"/>
    </row>
    <row r="18" spans="1:9" s="4" customFormat="1">
      <c r="A18" s="153">
        <v>13</v>
      </c>
      <c r="B18" s="84" t="s">
        <v>41</v>
      </c>
      <c r="C18" s="345"/>
      <c r="E18"/>
      <c r="G18" s="348"/>
    </row>
    <row r="19" spans="1:9" s="4" customFormat="1">
      <c r="A19" s="153">
        <v>14</v>
      </c>
      <c r="B19" s="84" t="s">
        <v>42</v>
      </c>
      <c r="C19" s="345"/>
      <c r="E19"/>
      <c r="G19" s="348"/>
    </row>
    <row r="20" spans="1:9" s="4" customFormat="1" ht="25.5">
      <c r="A20" s="153">
        <v>15</v>
      </c>
      <c r="B20" s="84" t="s">
        <v>43</v>
      </c>
      <c r="C20" s="345"/>
      <c r="E20"/>
      <c r="G20" s="348"/>
    </row>
    <row r="21" spans="1:9" s="4" customFormat="1" ht="25.5">
      <c r="A21" s="153">
        <v>16</v>
      </c>
      <c r="B21" s="83" t="s">
        <v>44</v>
      </c>
      <c r="C21" s="345"/>
      <c r="E21"/>
      <c r="G21" s="348"/>
    </row>
    <row r="22" spans="1:9" s="4" customFormat="1">
      <c r="A22" s="153">
        <v>17</v>
      </c>
      <c r="B22" s="154" t="s">
        <v>45</v>
      </c>
      <c r="C22" s="356">
        <v>0</v>
      </c>
      <c r="E22"/>
      <c r="G22" s="348"/>
    </row>
    <row r="23" spans="1:9" s="4" customFormat="1" ht="25.5">
      <c r="A23" s="153">
        <v>18</v>
      </c>
      <c r="B23" s="83" t="s">
        <v>46</v>
      </c>
      <c r="C23" s="345"/>
      <c r="E23"/>
      <c r="G23" s="348"/>
    </row>
    <row r="24" spans="1:9" s="4" customFormat="1" ht="25.5">
      <c r="A24" s="153">
        <v>19</v>
      </c>
      <c r="B24" s="83" t="s">
        <v>47</v>
      </c>
      <c r="C24" s="345"/>
      <c r="E24"/>
      <c r="G24" s="348"/>
      <c r="I24" s="4" t="s">
        <v>433</v>
      </c>
    </row>
    <row r="25" spans="1:9" s="4" customFormat="1" ht="25.5">
      <c r="A25" s="153">
        <v>20</v>
      </c>
      <c r="B25" s="86" t="s">
        <v>48</v>
      </c>
      <c r="C25" s="345"/>
      <c r="E25"/>
      <c r="G25" s="348"/>
    </row>
    <row r="26" spans="1:9" s="4" customFormat="1">
      <c r="A26" s="153">
        <v>21</v>
      </c>
      <c r="B26" s="86" t="s">
        <v>49</v>
      </c>
      <c r="C26" s="345"/>
      <c r="E26"/>
      <c r="G26" s="348"/>
    </row>
    <row r="27" spans="1:9" s="4" customFormat="1" ht="25.5">
      <c r="A27" s="153">
        <v>22</v>
      </c>
      <c r="B27" s="86" t="s">
        <v>50</v>
      </c>
      <c r="C27" s="345"/>
      <c r="E27"/>
      <c r="G27" s="348"/>
    </row>
    <row r="28" spans="1:9" s="4" customFormat="1">
      <c r="A28" s="153">
        <v>23</v>
      </c>
      <c r="B28" s="92" t="s">
        <v>24</v>
      </c>
      <c r="C28" s="291">
        <f>C6-C12</f>
        <v>105097156.95</v>
      </c>
      <c r="E28"/>
      <c r="G28" s="348"/>
    </row>
    <row r="29" spans="1:9" s="4" customFormat="1">
      <c r="A29" s="155"/>
      <c r="B29" s="87"/>
      <c r="C29" s="292"/>
      <c r="E29"/>
      <c r="G29" s="348"/>
    </row>
    <row r="30" spans="1:9" s="4" customFormat="1">
      <c r="A30" s="155">
        <v>24</v>
      </c>
      <c r="B30" s="92" t="s">
        <v>51</v>
      </c>
      <c r="C30" s="291">
        <f>C31+C34</f>
        <v>0</v>
      </c>
      <c r="E30"/>
      <c r="G30" s="348"/>
    </row>
    <row r="31" spans="1:9" s="4" customFormat="1">
      <c r="A31" s="155">
        <v>25</v>
      </c>
      <c r="B31" s="82" t="s">
        <v>52</v>
      </c>
      <c r="C31" s="293">
        <f>C32+C33</f>
        <v>0</v>
      </c>
      <c r="E31"/>
      <c r="G31" s="348"/>
    </row>
    <row r="32" spans="1:9" s="4" customFormat="1">
      <c r="A32" s="155">
        <v>26</v>
      </c>
      <c r="B32" s="191" t="s">
        <v>53</v>
      </c>
      <c r="C32" s="292"/>
      <c r="E32"/>
      <c r="G32" s="348"/>
    </row>
    <row r="33" spans="1:7" s="4" customFormat="1">
      <c r="A33" s="155">
        <v>27</v>
      </c>
      <c r="B33" s="191" t="s">
        <v>54</v>
      </c>
      <c r="C33" s="292"/>
      <c r="E33"/>
      <c r="G33" s="348"/>
    </row>
    <row r="34" spans="1:7" s="4" customFormat="1">
      <c r="A34" s="155">
        <v>28</v>
      </c>
      <c r="B34" s="82" t="s">
        <v>55</v>
      </c>
      <c r="C34" s="292"/>
      <c r="E34"/>
      <c r="G34" s="348"/>
    </row>
    <row r="35" spans="1:7" s="4" customFormat="1">
      <c r="A35" s="155">
        <v>29</v>
      </c>
      <c r="B35" s="92" t="s">
        <v>56</v>
      </c>
      <c r="C35" s="291">
        <f>SUM(C36:C40)</f>
        <v>0</v>
      </c>
      <c r="E35"/>
      <c r="G35" s="348"/>
    </row>
    <row r="36" spans="1:7" s="4" customFormat="1">
      <c r="A36" s="155">
        <v>30</v>
      </c>
      <c r="B36" s="83" t="s">
        <v>57</v>
      </c>
      <c r="C36" s="292"/>
      <c r="E36"/>
      <c r="G36" s="348"/>
    </row>
    <row r="37" spans="1:7" s="4" customFormat="1">
      <c r="A37" s="155">
        <v>31</v>
      </c>
      <c r="B37" s="84" t="s">
        <v>58</v>
      </c>
      <c r="C37" s="292"/>
      <c r="E37"/>
      <c r="G37" s="348"/>
    </row>
    <row r="38" spans="1:7" s="4" customFormat="1" ht="25.5">
      <c r="A38" s="155">
        <v>32</v>
      </c>
      <c r="B38" s="83" t="s">
        <v>59</v>
      </c>
      <c r="C38" s="292"/>
      <c r="E38"/>
      <c r="G38" s="348"/>
    </row>
    <row r="39" spans="1:7" s="4" customFormat="1" ht="25.5">
      <c r="A39" s="155">
        <v>33</v>
      </c>
      <c r="B39" s="83" t="s">
        <v>47</v>
      </c>
      <c r="C39" s="292"/>
      <c r="E39"/>
      <c r="G39" s="348"/>
    </row>
    <row r="40" spans="1:7" s="4" customFormat="1" ht="25.5">
      <c r="A40" s="155">
        <v>34</v>
      </c>
      <c r="B40" s="86" t="s">
        <v>60</v>
      </c>
      <c r="C40" s="292"/>
      <c r="E40"/>
      <c r="G40" s="348"/>
    </row>
    <row r="41" spans="1:7" s="4" customFormat="1">
      <c r="A41" s="155">
        <v>35</v>
      </c>
      <c r="B41" s="92" t="s">
        <v>25</v>
      </c>
      <c r="C41" s="291">
        <f>C30-C35</f>
        <v>0</v>
      </c>
      <c r="E41"/>
      <c r="G41" s="348"/>
    </row>
    <row r="42" spans="1:7" s="4" customFormat="1">
      <c r="A42" s="155"/>
      <c r="B42" s="87"/>
      <c r="C42" s="292"/>
      <c r="E42"/>
      <c r="G42" s="348"/>
    </row>
    <row r="43" spans="1:7" s="4" customFormat="1">
      <c r="A43" s="155">
        <v>36</v>
      </c>
      <c r="B43" s="93" t="s">
        <v>61</v>
      </c>
      <c r="C43" s="291">
        <f>SUM(C44:C46)</f>
        <v>3561774.5227999999</v>
      </c>
      <c r="E43"/>
      <c r="G43" s="348"/>
    </row>
    <row r="44" spans="1:7" s="4" customFormat="1">
      <c r="A44" s="155">
        <v>37</v>
      </c>
      <c r="B44" s="82" t="s">
        <v>62</v>
      </c>
      <c r="C44" s="345"/>
      <c r="E44"/>
      <c r="G44" s="348"/>
    </row>
    <row r="45" spans="1:7" s="4" customFormat="1">
      <c r="A45" s="155">
        <v>38</v>
      </c>
      <c r="B45" s="82" t="s">
        <v>63</v>
      </c>
      <c r="C45" s="345"/>
      <c r="E45"/>
      <c r="G45" s="348"/>
    </row>
    <row r="46" spans="1:7" s="4" customFormat="1">
      <c r="A46" s="155">
        <v>39</v>
      </c>
      <c r="B46" s="82" t="s">
        <v>64</v>
      </c>
      <c r="C46" s="345">
        <v>3561774.5227999999</v>
      </c>
      <c r="E46"/>
      <c r="G46" s="348"/>
    </row>
    <row r="47" spans="1:7" s="4" customFormat="1">
      <c r="A47" s="155">
        <v>40</v>
      </c>
      <c r="B47" s="93" t="s">
        <v>65</v>
      </c>
      <c r="C47" s="291">
        <f>SUM(C48:C51)</f>
        <v>0</v>
      </c>
      <c r="E47"/>
      <c r="G47" s="348"/>
    </row>
    <row r="48" spans="1:7" s="4" customFormat="1">
      <c r="A48" s="155">
        <v>41</v>
      </c>
      <c r="B48" s="83" t="s">
        <v>66</v>
      </c>
      <c r="C48" s="292"/>
      <c r="E48"/>
      <c r="G48" s="348"/>
    </row>
    <row r="49" spans="1:7" s="4" customFormat="1">
      <c r="A49" s="155">
        <v>42</v>
      </c>
      <c r="B49" s="84" t="s">
        <v>67</v>
      </c>
      <c r="C49" s="292"/>
      <c r="E49"/>
      <c r="G49" s="348"/>
    </row>
    <row r="50" spans="1:7" s="4" customFormat="1" ht="25.5">
      <c r="A50" s="155">
        <v>43</v>
      </c>
      <c r="B50" s="83" t="s">
        <v>68</v>
      </c>
      <c r="C50" s="292"/>
      <c r="E50"/>
      <c r="G50" s="348"/>
    </row>
    <row r="51" spans="1:7" s="4" customFormat="1" ht="25.5">
      <c r="A51" s="155">
        <v>44</v>
      </c>
      <c r="B51" s="83" t="s">
        <v>47</v>
      </c>
      <c r="C51" s="292"/>
      <c r="E51"/>
      <c r="G51" s="348"/>
    </row>
    <row r="52" spans="1:7" s="4" customFormat="1" ht="15.75" thickBot="1">
      <c r="A52" s="156">
        <v>45</v>
      </c>
      <c r="B52" s="157" t="s">
        <v>26</v>
      </c>
      <c r="C52" s="294">
        <f>C43-C47</f>
        <v>3561774.5227999999</v>
      </c>
      <c r="E52"/>
      <c r="G52" s="348"/>
    </row>
    <row r="55" spans="1:7">
      <c r="B55" s="2" t="s">
        <v>231</v>
      </c>
    </row>
  </sheetData>
  <dataValidations disablePrompts="1"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selection pane="bottomLeft"/>
      <selection pane="bottomRight" activeCell="C31" sqref="C31"/>
    </sheetView>
  </sheetViews>
  <sheetFormatPr defaultColWidth="9.140625" defaultRowHeight="15.75"/>
  <cols>
    <col min="1" max="1" width="10.7109375" style="78" customWidth="1"/>
    <col min="2" max="2" width="91.85546875" style="78" customWidth="1"/>
    <col min="3" max="3" width="53.140625" style="78" customWidth="1"/>
    <col min="4" max="4" width="32.28515625" style="78" customWidth="1"/>
    <col min="5" max="5" width="9.42578125" customWidth="1"/>
  </cols>
  <sheetData>
    <row r="1" spans="1:6">
      <c r="A1" s="18" t="s">
        <v>194</v>
      </c>
      <c r="B1" s="360" t="str">
        <f>'2. RC'!B1</f>
        <v>სს " პაშა ბანკი საქართველო"</v>
      </c>
      <c r="E1" s="2"/>
      <c r="F1" s="2"/>
    </row>
    <row r="2" spans="1:6" s="22" customFormat="1" ht="15.75" customHeight="1">
      <c r="A2" s="22" t="s">
        <v>195</v>
      </c>
      <c r="B2" s="360" t="str">
        <f>'2. RC'!B2</f>
        <v>30.06.2018</v>
      </c>
    </row>
    <row r="3" spans="1:6" s="22" customFormat="1" ht="15.75" customHeight="1">
      <c r="A3" s="26"/>
    </row>
    <row r="4" spans="1:6" s="22" customFormat="1" ht="15.75" customHeight="1" thickBot="1">
      <c r="A4" s="22" t="s">
        <v>347</v>
      </c>
      <c r="B4" s="220" t="s">
        <v>278</v>
      </c>
      <c r="D4" s="222" t="s">
        <v>96</v>
      </c>
    </row>
    <row r="5" spans="1:6" ht="38.25">
      <c r="A5" s="164" t="s">
        <v>27</v>
      </c>
      <c r="B5" s="165" t="s">
        <v>237</v>
      </c>
      <c r="C5" s="166" t="s">
        <v>243</v>
      </c>
      <c r="D5" s="221" t="s">
        <v>279</v>
      </c>
    </row>
    <row r="6" spans="1:6">
      <c r="A6" s="158">
        <v>1</v>
      </c>
      <c r="B6" s="94" t="s">
        <v>157</v>
      </c>
      <c r="C6" s="327">
        <v>768360.94219999993</v>
      </c>
      <c r="D6" s="350"/>
      <c r="E6" s="8"/>
    </row>
    <row r="7" spans="1:6">
      <c r="A7" s="158">
        <v>2</v>
      </c>
      <c r="B7" s="95" t="s">
        <v>158</v>
      </c>
      <c r="C7" s="377">
        <v>37970237.457000002</v>
      </c>
      <c r="D7" s="351"/>
      <c r="E7" s="8"/>
    </row>
    <row r="8" spans="1:6">
      <c r="A8" s="158">
        <v>3</v>
      </c>
      <c r="B8" s="95" t="s">
        <v>159</v>
      </c>
      <c r="C8" s="327">
        <v>60227085.805900007</v>
      </c>
      <c r="D8" s="351"/>
      <c r="E8" s="8"/>
    </row>
    <row r="9" spans="1:6">
      <c r="A9" s="158">
        <v>4</v>
      </c>
      <c r="B9" s="95" t="s">
        <v>188</v>
      </c>
      <c r="C9" s="327">
        <v>0</v>
      </c>
      <c r="D9" s="351"/>
      <c r="E9" s="8"/>
    </row>
    <row r="10" spans="1:6">
      <c r="A10" s="158">
        <v>5</v>
      </c>
      <c r="B10" s="95" t="s">
        <v>160</v>
      </c>
      <c r="C10" s="327">
        <v>44166183.890699998</v>
      </c>
      <c r="D10" s="351"/>
      <c r="E10" s="8"/>
    </row>
    <row r="11" spans="1:6">
      <c r="A11" s="158">
        <v>6.1</v>
      </c>
      <c r="B11" s="95" t="s">
        <v>161</v>
      </c>
      <c r="C11" s="327">
        <v>140839854.72490001</v>
      </c>
      <c r="D11" s="159"/>
      <c r="E11" s="9"/>
    </row>
    <row r="12" spans="1:6">
      <c r="A12" s="158" t="s">
        <v>400</v>
      </c>
      <c r="B12" s="95" t="s">
        <v>401</v>
      </c>
      <c r="C12" s="376">
        <v>0</v>
      </c>
      <c r="D12" s="159"/>
      <c r="E12" s="9"/>
    </row>
    <row r="13" spans="1:6">
      <c r="A13" s="158">
        <v>6.2</v>
      </c>
      <c r="B13" s="96" t="s">
        <v>162</v>
      </c>
      <c r="C13" s="377">
        <v>-3149358.0120999999</v>
      </c>
      <c r="D13" s="352"/>
      <c r="E13" s="9"/>
    </row>
    <row r="14" spans="1:6">
      <c r="A14" s="158" t="s">
        <v>383</v>
      </c>
      <c r="B14" s="97" t="s">
        <v>384</v>
      </c>
      <c r="C14" s="376">
        <v>2989557.449</v>
      </c>
      <c r="D14" s="159" t="s">
        <v>399</v>
      </c>
      <c r="E14" s="9"/>
    </row>
    <row r="15" spans="1:6">
      <c r="A15" s="158">
        <v>6</v>
      </c>
      <c r="B15" s="95" t="s">
        <v>163</v>
      </c>
      <c r="C15" s="297">
        <f>C13+C11</f>
        <v>137690496.7128</v>
      </c>
      <c r="D15" s="352"/>
      <c r="E15" s="8"/>
    </row>
    <row r="16" spans="1:6">
      <c r="A16" s="158">
        <v>7</v>
      </c>
      <c r="B16" s="95" t="s">
        <v>164</v>
      </c>
      <c r="C16" s="377">
        <v>1433209.2074000002</v>
      </c>
      <c r="D16" s="159"/>
      <c r="E16" s="8"/>
    </row>
    <row r="17" spans="1:5">
      <c r="A17" s="158">
        <v>8</v>
      </c>
      <c r="B17" s="95" t="s">
        <v>165</v>
      </c>
      <c r="C17" s="327">
        <v>0</v>
      </c>
      <c r="D17" s="159"/>
      <c r="E17" s="8"/>
    </row>
    <row r="18" spans="1:5">
      <c r="A18" s="158">
        <v>9</v>
      </c>
      <c r="B18" s="95" t="s">
        <v>166</v>
      </c>
      <c r="C18" s="327">
        <v>0</v>
      </c>
      <c r="D18" s="159"/>
      <c r="E18" s="8"/>
    </row>
    <row r="19" spans="1:5">
      <c r="A19" s="158">
        <v>9.1</v>
      </c>
      <c r="B19" s="97" t="s">
        <v>253</v>
      </c>
      <c r="C19" s="327"/>
      <c r="D19" s="159"/>
      <c r="E19" s="8"/>
    </row>
    <row r="20" spans="1:5">
      <c r="A20" s="158">
        <v>9.1999999999999993</v>
      </c>
      <c r="B20" s="97" t="s">
        <v>242</v>
      </c>
      <c r="C20" s="327"/>
      <c r="D20" s="159"/>
      <c r="E20" s="8"/>
    </row>
    <row r="21" spans="1:5">
      <c r="A21" s="158">
        <v>9.3000000000000007</v>
      </c>
      <c r="B21" s="97" t="s">
        <v>241</v>
      </c>
      <c r="C21" s="327"/>
      <c r="D21" s="159"/>
      <c r="E21" s="8"/>
    </row>
    <row r="22" spans="1:5">
      <c r="A22" s="158">
        <v>10</v>
      </c>
      <c r="B22" s="95" t="s">
        <v>167</v>
      </c>
      <c r="C22" s="327">
        <v>3060380.77</v>
      </c>
      <c r="D22" s="159"/>
      <c r="E22" s="8"/>
    </row>
    <row r="23" spans="1:5">
      <c r="A23" s="158">
        <v>10.1</v>
      </c>
      <c r="B23" s="97" t="s">
        <v>240</v>
      </c>
      <c r="C23" s="377">
        <v>2111787.63</v>
      </c>
      <c r="D23" s="353" t="s">
        <v>356</v>
      </c>
      <c r="E23" s="8"/>
    </row>
    <row r="24" spans="1:5">
      <c r="A24" s="158">
        <v>11</v>
      </c>
      <c r="B24" s="98" t="s">
        <v>168</v>
      </c>
      <c r="C24" s="327">
        <v>6589035.9418000001</v>
      </c>
      <c r="D24" s="160"/>
      <c r="E24" s="8"/>
    </row>
    <row r="25" spans="1:5">
      <c r="A25" s="158">
        <v>12</v>
      </c>
      <c r="B25" s="100" t="s">
        <v>169</v>
      </c>
      <c r="C25" s="295">
        <f>SUM(C6:C10,C15:C18,C22,C24)</f>
        <v>291904990.72779995</v>
      </c>
      <c r="D25" s="354"/>
      <c r="E25" s="7"/>
    </row>
    <row r="26" spans="1:5">
      <c r="A26" s="158">
        <v>13</v>
      </c>
      <c r="B26" s="95" t="s">
        <v>170</v>
      </c>
      <c r="C26" s="327">
        <v>107056290.20879999</v>
      </c>
      <c r="D26" s="161"/>
      <c r="E26" s="8"/>
    </row>
    <row r="27" spans="1:5">
      <c r="A27" s="158">
        <v>14</v>
      </c>
      <c r="B27" s="95" t="s">
        <v>171</v>
      </c>
      <c r="C27" s="327">
        <v>31216749.755000003</v>
      </c>
      <c r="D27" s="159"/>
      <c r="E27" s="8"/>
    </row>
    <row r="28" spans="1:5">
      <c r="A28" s="158">
        <v>15</v>
      </c>
      <c r="B28" s="95" t="s">
        <v>172</v>
      </c>
      <c r="C28" s="327">
        <v>0</v>
      </c>
      <c r="D28" s="159"/>
      <c r="E28" s="8"/>
    </row>
    <row r="29" spans="1:5">
      <c r="A29" s="158">
        <v>16</v>
      </c>
      <c r="B29" s="95" t="s">
        <v>173</v>
      </c>
      <c r="C29" s="327">
        <v>34603669.537500001</v>
      </c>
      <c r="D29" s="159"/>
      <c r="E29" s="8"/>
    </row>
    <row r="30" spans="1:5">
      <c r="A30" s="158">
        <v>17</v>
      </c>
      <c r="B30" s="95" t="s">
        <v>174</v>
      </c>
      <c r="C30" s="327">
        <v>0</v>
      </c>
      <c r="D30" s="159"/>
      <c r="E30" s="8"/>
    </row>
    <row r="31" spans="1:5">
      <c r="A31" s="158">
        <v>18</v>
      </c>
      <c r="B31" s="95" t="s">
        <v>175</v>
      </c>
      <c r="C31" s="327">
        <v>8311103.6761999996</v>
      </c>
      <c r="D31" s="159"/>
      <c r="E31" s="8"/>
    </row>
    <row r="32" spans="1:5">
      <c r="A32" s="158">
        <v>19</v>
      </c>
      <c r="B32" s="95" t="s">
        <v>176</v>
      </c>
      <c r="C32" s="327">
        <v>1292647.7135999999</v>
      </c>
      <c r="D32" s="159"/>
      <c r="E32" s="8"/>
    </row>
    <row r="33" spans="1:5">
      <c r="A33" s="158">
        <v>20</v>
      </c>
      <c r="B33" s="95" t="s">
        <v>98</v>
      </c>
      <c r="C33" s="327">
        <v>2215585.2719000001</v>
      </c>
      <c r="D33" s="349"/>
      <c r="E33" s="8"/>
    </row>
    <row r="34" spans="1:5">
      <c r="A34" s="158">
        <v>20.100000000000001</v>
      </c>
      <c r="B34" s="99" t="s">
        <v>382</v>
      </c>
      <c r="C34" s="376">
        <v>572217.07380000001</v>
      </c>
      <c r="D34" s="159" t="s">
        <v>399</v>
      </c>
      <c r="E34" s="8"/>
    </row>
    <row r="35" spans="1:5">
      <c r="A35" s="158">
        <v>21</v>
      </c>
      <c r="B35" s="98" t="s">
        <v>177</v>
      </c>
      <c r="C35" s="327">
        <v>0</v>
      </c>
      <c r="D35" s="347"/>
      <c r="E35" s="8"/>
    </row>
    <row r="36" spans="1:5">
      <c r="A36" s="158">
        <v>21.1</v>
      </c>
      <c r="B36" s="99" t="s">
        <v>239</v>
      </c>
      <c r="C36" s="346"/>
      <c r="D36" s="347"/>
      <c r="E36" s="8"/>
    </row>
    <row r="37" spans="1:5">
      <c r="A37" s="158">
        <v>22</v>
      </c>
      <c r="B37" s="100" t="s">
        <v>178</v>
      </c>
      <c r="C37" s="295">
        <f>SUM(C26:C33)</f>
        <v>184696046.16299999</v>
      </c>
      <c r="D37" s="354"/>
      <c r="E37" s="7"/>
    </row>
    <row r="38" spans="1:5">
      <c r="A38" s="158">
        <v>23</v>
      </c>
      <c r="B38" s="98" t="s">
        <v>179</v>
      </c>
      <c r="C38" s="378">
        <v>103000000</v>
      </c>
      <c r="D38" s="159" t="s">
        <v>397</v>
      </c>
      <c r="E38" s="8"/>
    </row>
    <row r="39" spans="1:5">
      <c r="A39" s="158">
        <v>24</v>
      </c>
      <c r="B39" s="98" t="s">
        <v>180</v>
      </c>
      <c r="C39" s="378">
        <v>0</v>
      </c>
      <c r="D39" s="159"/>
      <c r="E39" s="8"/>
    </row>
    <row r="40" spans="1:5">
      <c r="A40" s="158">
        <v>25</v>
      </c>
      <c r="B40" s="98" t="s">
        <v>238</v>
      </c>
      <c r="C40" s="378">
        <v>0</v>
      </c>
      <c r="D40" s="159"/>
      <c r="E40" s="8"/>
    </row>
    <row r="41" spans="1:5">
      <c r="A41" s="158">
        <v>26</v>
      </c>
      <c r="B41" s="98" t="s">
        <v>182</v>
      </c>
      <c r="C41" s="378">
        <v>0</v>
      </c>
      <c r="D41" s="159"/>
      <c r="E41" s="8"/>
    </row>
    <row r="42" spans="1:5">
      <c r="A42" s="158">
        <v>27</v>
      </c>
      <c r="B42" s="98" t="s">
        <v>183</v>
      </c>
      <c r="C42" s="378">
        <v>0</v>
      </c>
      <c r="D42" s="159"/>
      <c r="E42" s="8"/>
    </row>
    <row r="43" spans="1:5">
      <c r="A43" s="158">
        <v>28</v>
      </c>
      <c r="B43" s="98" t="s">
        <v>184</v>
      </c>
      <c r="C43" s="378">
        <v>4208944.58</v>
      </c>
      <c r="D43" s="159" t="s">
        <v>398</v>
      </c>
      <c r="E43" s="8"/>
    </row>
    <row r="44" spans="1:5">
      <c r="A44" s="158">
        <v>29</v>
      </c>
      <c r="B44" s="98" t="s">
        <v>36</v>
      </c>
      <c r="C44" s="378">
        <v>0</v>
      </c>
      <c r="D44" s="159"/>
      <c r="E44" s="8"/>
    </row>
    <row r="45" spans="1:5" ht="16.5" thickBot="1">
      <c r="A45" s="162">
        <v>30</v>
      </c>
      <c r="B45" s="163" t="s">
        <v>185</v>
      </c>
      <c r="C45" s="296">
        <f>SUM(C38:C44)</f>
        <v>107208944.58</v>
      </c>
      <c r="D45" s="355"/>
      <c r="E45" s="7"/>
    </row>
  </sheetData>
  <dataValidations count="1">
    <dataValidation operator="lessThanOrEqual" allowBlank="1" showInputMessage="1" showErrorMessage="1" errorTitle="Should be negative number" error="Should be whole negative number or 0" sqref="C12"/>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O8" activePane="bottomRight" state="frozen"/>
      <selection pane="topRight"/>
      <selection pane="bottomLeft"/>
      <selection pane="bottomRight" activeCell="R25" sqref="R25"/>
    </sheetView>
  </sheetViews>
  <sheetFormatPr defaultColWidth="9.140625" defaultRowHeight="12.75"/>
  <cols>
    <col min="1" max="1" width="10.5703125" style="2" bestFit="1" customWidth="1"/>
    <col min="2" max="2" width="95" style="2" customWidth="1"/>
    <col min="3" max="3" width="29.140625" style="2" bestFit="1" customWidth="1"/>
    <col min="4" max="4" width="28.140625" style="2" bestFit="1" customWidth="1"/>
    <col min="5" max="5" width="29" style="2" bestFit="1" customWidth="1"/>
    <col min="6" max="6" width="28.42578125" style="2" bestFit="1" customWidth="1"/>
    <col min="7" max="7" width="29" style="2" bestFit="1" customWidth="1"/>
    <col min="8" max="9" width="28.42578125" style="2" bestFit="1" customWidth="1"/>
    <col min="10" max="12" width="27.85546875" style="2" bestFit="1" customWidth="1"/>
    <col min="13" max="14" width="28.28515625" style="2" bestFit="1" customWidth="1"/>
    <col min="15" max="16" width="28" style="2" bestFit="1" customWidth="1"/>
    <col min="17" max="18" width="28.85546875" style="2" bestFit="1" customWidth="1"/>
    <col min="19" max="19" width="31.5703125" style="2" bestFit="1" customWidth="1"/>
    <col min="20" max="16384" width="9.140625" style="13"/>
  </cols>
  <sheetData>
    <row r="1" spans="1:19">
      <c r="A1" s="2" t="s">
        <v>194</v>
      </c>
      <c r="B1" s="360" t="str">
        <f>'2. RC'!B1</f>
        <v>სს " პაშა ბანკი საქართველო"</v>
      </c>
    </row>
    <row r="2" spans="1:19">
      <c r="A2" s="2" t="s">
        <v>195</v>
      </c>
      <c r="B2" s="360" t="str">
        <f>'2. RC'!B2</f>
        <v>30.06.2018</v>
      </c>
    </row>
    <row r="4" spans="1:19" ht="39" thickBot="1">
      <c r="A4" s="77" t="s">
        <v>348</v>
      </c>
      <c r="B4" s="324" t="s">
        <v>372</v>
      </c>
    </row>
    <row r="5" spans="1:19">
      <c r="A5" s="145"/>
      <c r="B5" s="149"/>
      <c r="C5" s="126" t="s">
        <v>0</v>
      </c>
      <c r="D5" s="126" t="s">
        <v>1</v>
      </c>
      <c r="E5" s="126" t="s">
        <v>2</v>
      </c>
      <c r="F5" s="126" t="s">
        <v>3</v>
      </c>
      <c r="G5" s="126" t="s">
        <v>4</v>
      </c>
      <c r="H5" s="126" t="s">
        <v>5</v>
      </c>
      <c r="I5" s="126" t="s">
        <v>244</v>
      </c>
      <c r="J5" s="126" t="s">
        <v>245</v>
      </c>
      <c r="K5" s="126" t="s">
        <v>246</v>
      </c>
      <c r="L5" s="126" t="s">
        <v>247</v>
      </c>
      <c r="M5" s="126" t="s">
        <v>248</v>
      </c>
      <c r="N5" s="126" t="s">
        <v>249</v>
      </c>
      <c r="O5" s="126" t="s">
        <v>359</v>
      </c>
      <c r="P5" s="126" t="s">
        <v>360</v>
      </c>
      <c r="Q5" s="126" t="s">
        <v>361</v>
      </c>
      <c r="R5" s="316" t="s">
        <v>362</v>
      </c>
      <c r="S5" s="127" t="s">
        <v>363</v>
      </c>
    </row>
    <row r="6" spans="1:19" ht="46.5" customHeight="1">
      <c r="A6" s="168"/>
      <c r="B6" s="496" t="s">
        <v>364</v>
      </c>
      <c r="C6" s="494">
        <v>0</v>
      </c>
      <c r="D6" s="495"/>
      <c r="E6" s="494">
        <v>0.2</v>
      </c>
      <c r="F6" s="495"/>
      <c r="G6" s="494">
        <v>0.35</v>
      </c>
      <c r="H6" s="495"/>
      <c r="I6" s="494">
        <v>0.5</v>
      </c>
      <c r="J6" s="495"/>
      <c r="K6" s="494">
        <v>0.75</v>
      </c>
      <c r="L6" s="495"/>
      <c r="M6" s="494">
        <v>1</v>
      </c>
      <c r="N6" s="495"/>
      <c r="O6" s="494">
        <v>1.5</v>
      </c>
      <c r="P6" s="495"/>
      <c r="Q6" s="494">
        <v>2.5</v>
      </c>
      <c r="R6" s="495"/>
      <c r="S6" s="492" t="s">
        <v>258</v>
      </c>
    </row>
    <row r="7" spans="1:19">
      <c r="A7" s="168"/>
      <c r="B7" s="497"/>
      <c r="C7" s="323" t="s">
        <v>357</v>
      </c>
      <c r="D7" s="323" t="s">
        <v>358</v>
      </c>
      <c r="E7" s="323" t="s">
        <v>357</v>
      </c>
      <c r="F7" s="323" t="s">
        <v>358</v>
      </c>
      <c r="G7" s="323" t="s">
        <v>357</v>
      </c>
      <c r="H7" s="323" t="s">
        <v>358</v>
      </c>
      <c r="I7" s="323" t="s">
        <v>357</v>
      </c>
      <c r="J7" s="323" t="s">
        <v>358</v>
      </c>
      <c r="K7" s="323" t="s">
        <v>357</v>
      </c>
      <c r="L7" s="323" t="s">
        <v>358</v>
      </c>
      <c r="M7" s="323" t="s">
        <v>357</v>
      </c>
      <c r="N7" s="323" t="s">
        <v>358</v>
      </c>
      <c r="O7" s="323" t="s">
        <v>357</v>
      </c>
      <c r="P7" s="323" t="s">
        <v>358</v>
      </c>
      <c r="Q7" s="323" t="s">
        <v>357</v>
      </c>
      <c r="R7" s="323" t="s">
        <v>358</v>
      </c>
      <c r="S7" s="493"/>
    </row>
    <row r="8" spans="1:19" s="172" customFormat="1">
      <c r="A8" s="130">
        <v>1</v>
      </c>
      <c r="B8" s="190" t="s">
        <v>222</v>
      </c>
      <c r="C8" s="381">
        <v>6960429.75</v>
      </c>
      <c r="D8" s="298"/>
      <c r="E8" s="382">
        <v>0</v>
      </c>
      <c r="F8" s="317"/>
      <c r="G8" s="382">
        <v>0</v>
      </c>
      <c r="H8" s="298"/>
      <c r="I8" s="382">
        <v>0</v>
      </c>
      <c r="J8" s="298"/>
      <c r="K8" s="382">
        <v>0</v>
      </c>
      <c r="L8" s="298"/>
      <c r="M8" s="381">
        <v>31009671.181299999</v>
      </c>
      <c r="N8" s="379"/>
      <c r="O8" s="382">
        <v>0</v>
      </c>
      <c r="P8" s="298"/>
      <c r="Q8" s="382">
        <v>0</v>
      </c>
      <c r="R8" s="298"/>
      <c r="S8" s="328">
        <f t="shared" ref="S8:S21" si="0">$C$6*SUM(C8:D8)+$E$6*SUM(E8:F8)+$G$6*SUM(G8:H8)+$I$6*SUM(I8:J8)+$K$6*SUM(K8:L8)+$M$6*SUM(M8:N8)+$O$6*SUM(O8:P8)+$Q$6*SUM(Q8:R8)</f>
        <v>31009671.181299999</v>
      </c>
    </row>
    <row r="9" spans="1:19" s="172" customFormat="1">
      <c r="A9" s="130">
        <v>2</v>
      </c>
      <c r="B9" s="190" t="s">
        <v>223</v>
      </c>
      <c r="C9" s="380">
        <v>0</v>
      </c>
      <c r="D9" s="298"/>
      <c r="E9" s="382">
        <v>0</v>
      </c>
      <c r="F9" s="317"/>
      <c r="G9" s="382">
        <v>0</v>
      </c>
      <c r="H9" s="298"/>
      <c r="I9" s="382">
        <v>0</v>
      </c>
      <c r="J9" s="298"/>
      <c r="K9" s="382">
        <v>0</v>
      </c>
      <c r="L9" s="298"/>
      <c r="M9" s="381">
        <v>0</v>
      </c>
      <c r="N9" s="298"/>
      <c r="O9" s="382">
        <v>0</v>
      </c>
      <c r="P9" s="298"/>
      <c r="Q9" s="382">
        <v>0</v>
      </c>
      <c r="R9" s="298"/>
      <c r="S9" s="328">
        <f t="shared" si="0"/>
        <v>0</v>
      </c>
    </row>
    <row r="10" spans="1:19" s="172" customFormat="1">
      <c r="A10" s="130">
        <v>3</v>
      </c>
      <c r="B10" s="190" t="s">
        <v>224</v>
      </c>
      <c r="C10" s="380">
        <v>0</v>
      </c>
      <c r="D10" s="298"/>
      <c r="E10" s="382">
        <v>0</v>
      </c>
      <c r="F10" s="317"/>
      <c r="G10" s="382">
        <v>0</v>
      </c>
      <c r="H10" s="298"/>
      <c r="I10" s="382">
        <v>0</v>
      </c>
      <c r="J10" s="298"/>
      <c r="K10" s="382">
        <v>0</v>
      </c>
      <c r="L10" s="298"/>
      <c r="M10" s="381">
        <v>0</v>
      </c>
      <c r="N10" s="298"/>
      <c r="O10" s="382">
        <v>0</v>
      </c>
      <c r="P10" s="298"/>
      <c r="Q10" s="382">
        <v>0</v>
      </c>
      <c r="R10" s="298"/>
      <c r="S10" s="328">
        <f t="shared" si="0"/>
        <v>0</v>
      </c>
    </row>
    <row r="11" spans="1:19" s="172" customFormat="1">
      <c r="A11" s="130">
        <v>4</v>
      </c>
      <c r="B11" s="190" t="s">
        <v>225</v>
      </c>
      <c r="C11" s="380">
        <v>0</v>
      </c>
      <c r="D11" s="298"/>
      <c r="E11" s="382">
        <v>0</v>
      </c>
      <c r="F11" s="317"/>
      <c r="G11" s="382">
        <v>0</v>
      </c>
      <c r="H11" s="298"/>
      <c r="I11" s="382">
        <v>0</v>
      </c>
      <c r="J11" s="298"/>
      <c r="K11" s="382">
        <v>0</v>
      </c>
      <c r="L11" s="298"/>
      <c r="M11" s="381">
        <v>0</v>
      </c>
      <c r="N11" s="298"/>
      <c r="O11" s="382">
        <v>0</v>
      </c>
      <c r="P11" s="298"/>
      <c r="Q11" s="382">
        <v>0</v>
      </c>
      <c r="R11" s="298"/>
      <c r="S11" s="328">
        <f t="shared" si="0"/>
        <v>0</v>
      </c>
    </row>
    <row r="12" spans="1:19" s="172" customFormat="1">
      <c r="A12" s="130">
        <v>5</v>
      </c>
      <c r="B12" s="190" t="s">
        <v>226</v>
      </c>
      <c r="C12" s="380">
        <v>0</v>
      </c>
      <c r="D12" s="298"/>
      <c r="E12" s="382">
        <v>0</v>
      </c>
      <c r="F12" s="317"/>
      <c r="G12" s="382">
        <v>0</v>
      </c>
      <c r="H12" s="298"/>
      <c r="I12" s="382">
        <v>0</v>
      </c>
      <c r="J12" s="298"/>
      <c r="K12" s="382">
        <v>0</v>
      </c>
      <c r="L12" s="298"/>
      <c r="M12" s="381">
        <v>0</v>
      </c>
      <c r="N12" s="298"/>
      <c r="O12" s="382">
        <v>0</v>
      </c>
      <c r="P12" s="298"/>
      <c r="Q12" s="382">
        <v>0</v>
      </c>
      <c r="R12" s="298"/>
      <c r="S12" s="328">
        <f t="shared" si="0"/>
        <v>0</v>
      </c>
    </row>
    <row r="13" spans="1:19" s="172" customFormat="1">
      <c r="A13" s="130">
        <v>6</v>
      </c>
      <c r="B13" s="190" t="s">
        <v>227</v>
      </c>
      <c r="C13" s="380">
        <v>0</v>
      </c>
      <c r="D13" s="379"/>
      <c r="E13" s="382">
        <v>12372498.0791</v>
      </c>
      <c r="F13" s="379"/>
      <c r="G13" s="382">
        <v>0</v>
      </c>
      <c r="H13" s="379"/>
      <c r="I13" s="382">
        <v>26240309.726</v>
      </c>
      <c r="J13" s="379"/>
      <c r="K13" s="382">
        <v>0</v>
      </c>
      <c r="L13" s="379"/>
      <c r="M13" s="381">
        <v>47305896.259999998</v>
      </c>
      <c r="N13" s="379"/>
      <c r="O13" s="382">
        <v>0</v>
      </c>
      <c r="P13" s="379"/>
      <c r="Q13" s="382">
        <v>0</v>
      </c>
      <c r="R13" s="379"/>
      <c r="S13" s="328">
        <f t="shared" si="0"/>
        <v>62900550.738820001</v>
      </c>
    </row>
    <row r="14" spans="1:19" s="172" customFormat="1">
      <c r="A14" s="130">
        <v>7</v>
      </c>
      <c r="B14" s="190" t="s">
        <v>75</v>
      </c>
      <c r="C14" s="380">
        <v>0</v>
      </c>
      <c r="D14" s="379"/>
      <c r="E14" s="382">
        <v>0</v>
      </c>
      <c r="F14" s="379"/>
      <c r="G14" s="382">
        <v>0</v>
      </c>
      <c r="H14" s="379"/>
      <c r="I14" s="382">
        <v>0</v>
      </c>
      <c r="J14" s="379"/>
      <c r="K14" s="382">
        <v>0</v>
      </c>
      <c r="L14" s="379"/>
      <c r="M14" s="381">
        <v>165738879.04949999</v>
      </c>
      <c r="N14" s="379">
        <v>22334750.1906</v>
      </c>
      <c r="O14" s="382">
        <v>0</v>
      </c>
      <c r="P14" s="379"/>
      <c r="Q14" s="382">
        <v>0</v>
      </c>
      <c r="R14" s="379"/>
      <c r="S14" s="328">
        <f t="shared" si="0"/>
        <v>188073629.2401</v>
      </c>
    </row>
    <row r="15" spans="1:19" s="172" customFormat="1">
      <c r="A15" s="130">
        <v>8</v>
      </c>
      <c r="B15" s="190" t="s">
        <v>76</v>
      </c>
      <c r="C15" s="380">
        <v>0</v>
      </c>
      <c r="D15" s="379"/>
      <c r="E15" s="382">
        <v>0</v>
      </c>
      <c r="F15" s="379"/>
      <c r="G15" s="382">
        <v>0</v>
      </c>
      <c r="H15" s="379"/>
      <c r="I15" s="382">
        <v>0</v>
      </c>
      <c r="J15" s="379"/>
      <c r="K15" s="382">
        <v>691744.92</v>
      </c>
      <c r="L15" s="379"/>
      <c r="M15" s="381">
        <v>0</v>
      </c>
      <c r="N15" s="379">
        <v>174937.75599999999</v>
      </c>
      <c r="O15" s="382">
        <v>0</v>
      </c>
      <c r="P15" s="379"/>
      <c r="Q15" s="382">
        <v>0</v>
      </c>
      <c r="R15" s="379"/>
      <c r="S15" s="328">
        <f t="shared" si="0"/>
        <v>693746.446</v>
      </c>
    </row>
    <row r="16" spans="1:19" s="172" customFormat="1">
      <c r="A16" s="130">
        <v>9</v>
      </c>
      <c r="B16" s="190" t="s">
        <v>77</v>
      </c>
      <c r="C16" s="380">
        <v>0</v>
      </c>
      <c r="D16" s="298"/>
      <c r="E16" s="382">
        <v>0</v>
      </c>
      <c r="F16" s="317"/>
      <c r="G16" s="382">
        <v>0</v>
      </c>
      <c r="H16" s="298"/>
      <c r="I16" s="382">
        <v>0</v>
      </c>
      <c r="J16" s="298"/>
      <c r="K16" s="382">
        <v>0</v>
      </c>
      <c r="L16" s="298"/>
      <c r="M16" s="381">
        <v>0</v>
      </c>
      <c r="N16" s="298"/>
      <c r="O16" s="382">
        <v>0</v>
      </c>
      <c r="P16" s="298"/>
      <c r="Q16" s="382">
        <v>0</v>
      </c>
      <c r="R16" s="298"/>
      <c r="S16" s="328">
        <f t="shared" si="0"/>
        <v>0</v>
      </c>
    </row>
    <row r="17" spans="1:19" s="172" customFormat="1">
      <c r="A17" s="130">
        <v>10</v>
      </c>
      <c r="B17" s="190" t="s">
        <v>70</v>
      </c>
      <c r="C17" s="380">
        <v>0</v>
      </c>
      <c r="D17" s="298"/>
      <c r="E17" s="382">
        <v>0</v>
      </c>
      <c r="F17" s="317"/>
      <c r="G17" s="382">
        <v>0</v>
      </c>
      <c r="H17" s="298"/>
      <c r="I17" s="382">
        <v>0</v>
      </c>
      <c r="J17" s="298"/>
      <c r="K17" s="382">
        <v>0</v>
      </c>
      <c r="L17" s="298"/>
      <c r="M17" s="381">
        <v>0</v>
      </c>
      <c r="N17" s="298"/>
      <c r="O17" s="382">
        <v>0</v>
      </c>
      <c r="P17" s="298"/>
      <c r="Q17" s="382">
        <v>0</v>
      </c>
      <c r="R17" s="298"/>
      <c r="S17" s="328">
        <f t="shared" si="0"/>
        <v>0</v>
      </c>
    </row>
    <row r="18" spans="1:19" s="172" customFormat="1">
      <c r="A18" s="130">
        <v>11</v>
      </c>
      <c r="B18" s="190" t="s">
        <v>71</v>
      </c>
      <c r="C18" s="380">
        <v>0</v>
      </c>
      <c r="D18" s="298"/>
      <c r="E18" s="382">
        <v>0</v>
      </c>
      <c r="F18" s="317"/>
      <c r="G18" s="382">
        <v>0</v>
      </c>
      <c r="H18" s="298"/>
      <c r="I18" s="382">
        <v>0</v>
      </c>
      <c r="J18" s="298"/>
      <c r="K18" s="382">
        <v>0</v>
      </c>
      <c r="L18" s="298"/>
      <c r="M18" s="381">
        <v>0</v>
      </c>
      <c r="N18" s="298"/>
      <c r="O18" s="382">
        <v>0</v>
      </c>
      <c r="P18" s="298"/>
      <c r="Q18" s="382">
        <v>0</v>
      </c>
      <c r="R18" s="298"/>
      <c r="S18" s="328">
        <f t="shared" si="0"/>
        <v>0</v>
      </c>
    </row>
    <row r="19" spans="1:19" s="172" customFormat="1">
      <c r="A19" s="130">
        <v>12</v>
      </c>
      <c r="B19" s="190" t="s">
        <v>72</v>
      </c>
      <c r="C19" s="380">
        <v>0</v>
      </c>
      <c r="D19" s="298"/>
      <c r="E19" s="382">
        <v>0</v>
      </c>
      <c r="F19" s="317"/>
      <c r="G19" s="382">
        <v>0</v>
      </c>
      <c r="H19" s="298"/>
      <c r="I19" s="382">
        <v>0</v>
      </c>
      <c r="J19" s="298"/>
      <c r="K19" s="382">
        <v>0</v>
      </c>
      <c r="L19" s="298"/>
      <c r="M19" s="381">
        <v>0</v>
      </c>
      <c r="N19" s="298"/>
      <c r="O19" s="382">
        <v>0</v>
      </c>
      <c r="P19" s="298"/>
      <c r="Q19" s="382">
        <v>0</v>
      </c>
      <c r="R19" s="298"/>
      <c r="S19" s="328">
        <f t="shared" si="0"/>
        <v>0</v>
      </c>
    </row>
    <row r="20" spans="1:19" s="172" customFormat="1">
      <c r="A20" s="130">
        <v>13</v>
      </c>
      <c r="B20" s="190" t="s">
        <v>73</v>
      </c>
      <c r="C20" s="380">
        <v>0</v>
      </c>
      <c r="D20" s="298"/>
      <c r="E20" s="382">
        <v>0</v>
      </c>
      <c r="F20" s="317"/>
      <c r="G20" s="382">
        <v>0</v>
      </c>
      <c r="H20" s="298"/>
      <c r="I20" s="382">
        <v>0</v>
      </c>
      <c r="J20" s="298"/>
      <c r="K20" s="382">
        <v>0</v>
      </c>
      <c r="L20" s="298"/>
      <c r="M20" s="381">
        <v>0</v>
      </c>
      <c r="N20" s="298"/>
      <c r="O20" s="382">
        <v>0</v>
      </c>
      <c r="P20" s="298"/>
      <c r="Q20" s="382">
        <v>0</v>
      </c>
      <c r="R20" s="298"/>
      <c r="S20" s="328">
        <f t="shared" si="0"/>
        <v>0</v>
      </c>
    </row>
    <row r="21" spans="1:19" s="172" customFormat="1">
      <c r="A21" s="130">
        <v>14</v>
      </c>
      <c r="B21" s="190" t="s">
        <v>256</v>
      </c>
      <c r="C21" s="380">
        <v>768360.94220000005</v>
      </c>
      <c r="D21" s="298"/>
      <c r="E21" s="382">
        <v>0</v>
      </c>
      <c r="F21" s="317"/>
      <c r="G21" s="382">
        <v>0</v>
      </c>
      <c r="H21" s="298"/>
      <c r="I21" s="382">
        <v>0</v>
      </c>
      <c r="J21" s="298"/>
      <c r="K21" s="382">
        <v>0</v>
      </c>
      <c r="L21" s="298"/>
      <c r="M21" s="381">
        <v>1955043.8418000001</v>
      </c>
      <c r="N21" s="298"/>
      <c r="O21" s="382">
        <v>0</v>
      </c>
      <c r="P21" s="298"/>
      <c r="Q21" s="382">
        <v>0</v>
      </c>
      <c r="R21" s="298"/>
      <c r="S21" s="328">
        <f t="shared" si="0"/>
        <v>1955043.8418000001</v>
      </c>
    </row>
    <row r="22" spans="1:19" ht="13.5" thickBot="1">
      <c r="A22" s="112"/>
      <c r="B22" s="174" t="s">
        <v>69</v>
      </c>
      <c r="C22" s="299">
        <f t="shared" ref="C22:S22" si="1">SUM(C8:C21)</f>
        <v>7728790.6922000004</v>
      </c>
      <c r="D22" s="299">
        <f t="shared" si="1"/>
        <v>0</v>
      </c>
      <c r="E22" s="299">
        <f t="shared" si="1"/>
        <v>12372498.0791</v>
      </c>
      <c r="F22" s="299">
        <f t="shared" si="1"/>
        <v>0</v>
      </c>
      <c r="G22" s="299">
        <f t="shared" si="1"/>
        <v>0</v>
      </c>
      <c r="H22" s="299">
        <f t="shared" si="1"/>
        <v>0</v>
      </c>
      <c r="I22" s="299">
        <f t="shared" si="1"/>
        <v>26240309.726</v>
      </c>
      <c r="J22" s="299">
        <f t="shared" si="1"/>
        <v>0</v>
      </c>
      <c r="K22" s="299">
        <f t="shared" si="1"/>
        <v>691744.92</v>
      </c>
      <c r="L22" s="299">
        <f t="shared" si="1"/>
        <v>0</v>
      </c>
      <c r="M22" s="299">
        <f t="shared" si="1"/>
        <v>246009490.3326</v>
      </c>
      <c r="N22" s="299">
        <f t="shared" si="1"/>
        <v>22509687.946600001</v>
      </c>
      <c r="O22" s="299">
        <f t="shared" si="1"/>
        <v>0</v>
      </c>
      <c r="P22" s="299">
        <f t="shared" si="1"/>
        <v>0</v>
      </c>
      <c r="Q22" s="299">
        <f t="shared" si="1"/>
        <v>0</v>
      </c>
      <c r="R22" s="299">
        <f t="shared" si="1"/>
        <v>0</v>
      </c>
      <c r="S22" s="329">
        <f t="shared" si="1"/>
        <v>284632641.44801998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selection pane="bottomLeft"/>
      <selection pane="bottomRight" activeCell="A19" sqref="A19"/>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194</v>
      </c>
      <c r="B1" s="360" t="str">
        <f>'2. RC'!B1</f>
        <v>სს " პაშა ბანკი საქართველო"</v>
      </c>
    </row>
    <row r="2" spans="1:22">
      <c r="A2" s="2" t="s">
        <v>195</v>
      </c>
      <c r="B2" s="360" t="str">
        <f>'2. RC'!B2</f>
        <v>30.06.2018</v>
      </c>
    </row>
    <row r="4" spans="1:22" ht="27.75" thickBot="1">
      <c r="A4" s="2" t="s">
        <v>349</v>
      </c>
      <c r="B4" s="325" t="s">
        <v>373</v>
      </c>
      <c r="V4" s="222" t="s">
        <v>96</v>
      </c>
    </row>
    <row r="5" spans="1:22">
      <c r="A5" s="110"/>
      <c r="B5" s="111"/>
      <c r="C5" s="498" t="s">
        <v>204</v>
      </c>
      <c r="D5" s="499"/>
      <c r="E5" s="499"/>
      <c r="F5" s="499"/>
      <c r="G5" s="499"/>
      <c r="H5" s="499"/>
      <c r="I5" s="499"/>
      <c r="J5" s="499"/>
      <c r="K5" s="499"/>
      <c r="L5" s="500"/>
      <c r="M5" s="498" t="s">
        <v>205</v>
      </c>
      <c r="N5" s="499"/>
      <c r="O5" s="499"/>
      <c r="P5" s="499"/>
      <c r="Q5" s="499"/>
      <c r="R5" s="499"/>
      <c r="S5" s="500"/>
      <c r="T5" s="503" t="s">
        <v>371</v>
      </c>
      <c r="U5" s="503" t="s">
        <v>370</v>
      </c>
      <c r="V5" s="501" t="s">
        <v>206</v>
      </c>
    </row>
    <row r="6" spans="1:22" s="77" customFormat="1" ht="140.25">
      <c r="A6" s="128"/>
      <c r="B6" s="192"/>
      <c r="C6" s="108" t="s">
        <v>207</v>
      </c>
      <c r="D6" s="107" t="s">
        <v>208</v>
      </c>
      <c r="E6" s="104" t="s">
        <v>209</v>
      </c>
      <c r="F6" s="326" t="s">
        <v>365</v>
      </c>
      <c r="G6" s="107" t="s">
        <v>210</v>
      </c>
      <c r="H6" s="107" t="s">
        <v>211</v>
      </c>
      <c r="I6" s="107" t="s">
        <v>212</v>
      </c>
      <c r="J6" s="107" t="s">
        <v>255</v>
      </c>
      <c r="K6" s="107" t="s">
        <v>213</v>
      </c>
      <c r="L6" s="109" t="s">
        <v>214</v>
      </c>
      <c r="M6" s="108" t="s">
        <v>215</v>
      </c>
      <c r="N6" s="107" t="s">
        <v>216</v>
      </c>
      <c r="O6" s="107" t="s">
        <v>217</v>
      </c>
      <c r="P6" s="107" t="s">
        <v>218</v>
      </c>
      <c r="Q6" s="107" t="s">
        <v>219</v>
      </c>
      <c r="R6" s="107" t="s">
        <v>220</v>
      </c>
      <c r="S6" s="109" t="s">
        <v>221</v>
      </c>
      <c r="T6" s="504"/>
      <c r="U6" s="504"/>
      <c r="V6" s="502"/>
    </row>
    <row r="7" spans="1:22" s="172" customFormat="1">
      <c r="A7" s="173">
        <v>1</v>
      </c>
      <c r="B7" s="171" t="s">
        <v>222</v>
      </c>
      <c r="C7" s="300"/>
      <c r="D7" s="298"/>
      <c r="E7" s="298"/>
      <c r="F7" s="298"/>
      <c r="G7" s="298"/>
      <c r="H7" s="298"/>
      <c r="I7" s="298"/>
      <c r="J7" s="298"/>
      <c r="K7" s="298"/>
      <c r="L7" s="301"/>
      <c r="M7" s="300"/>
      <c r="N7" s="298"/>
      <c r="O7" s="298"/>
      <c r="P7" s="298"/>
      <c r="Q7" s="298"/>
      <c r="R7" s="298"/>
      <c r="S7" s="301"/>
      <c r="T7" s="320"/>
      <c r="U7" s="319"/>
      <c r="V7" s="302">
        <f t="shared" ref="V7:V20" si="0">SUM(C7:S7)</f>
        <v>0</v>
      </c>
    </row>
    <row r="8" spans="1:22" s="172" customFormat="1">
      <c r="A8" s="173">
        <v>2</v>
      </c>
      <c r="B8" s="171" t="s">
        <v>223</v>
      </c>
      <c r="C8" s="300"/>
      <c r="D8" s="298"/>
      <c r="E8" s="298"/>
      <c r="F8" s="298"/>
      <c r="G8" s="298"/>
      <c r="H8" s="298"/>
      <c r="I8" s="298"/>
      <c r="J8" s="298"/>
      <c r="K8" s="298"/>
      <c r="L8" s="301"/>
      <c r="M8" s="300"/>
      <c r="N8" s="298"/>
      <c r="O8" s="298"/>
      <c r="P8" s="298"/>
      <c r="Q8" s="298"/>
      <c r="R8" s="298"/>
      <c r="S8" s="301"/>
      <c r="T8" s="319"/>
      <c r="U8" s="319"/>
      <c r="V8" s="302">
        <f t="shared" si="0"/>
        <v>0</v>
      </c>
    </row>
    <row r="9" spans="1:22" s="172" customFormat="1">
      <c r="A9" s="173">
        <v>3</v>
      </c>
      <c r="B9" s="171" t="s">
        <v>224</v>
      </c>
      <c r="C9" s="300"/>
      <c r="D9" s="298"/>
      <c r="E9" s="298"/>
      <c r="F9" s="298"/>
      <c r="G9" s="298"/>
      <c r="H9" s="298"/>
      <c r="I9" s="298"/>
      <c r="J9" s="298"/>
      <c r="K9" s="298"/>
      <c r="L9" s="301"/>
      <c r="M9" s="300"/>
      <c r="N9" s="298"/>
      <c r="O9" s="298"/>
      <c r="P9" s="298"/>
      <c r="Q9" s="298"/>
      <c r="R9" s="298"/>
      <c r="S9" s="301"/>
      <c r="T9" s="319"/>
      <c r="U9" s="319"/>
      <c r="V9" s="302">
        <f t="shared" si="0"/>
        <v>0</v>
      </c>
    </row>
    <row r="10" spans="1:22" s="172" customFormat="1">
      <c r="A10" s="173">
        <v>4</v>
      </c>
      <c r="B10" s="171" t="s">
        <v>225</v>
      </c>
      <c r="C10" s="300"/>
      <c r="D10" s="298"/>
      <c r="E10" s="298"/>
      <c r="F10" s="298"/>
      <c r="G10" s="298"/>
      <c r="H10" s="298"/>
      <c r="I10" s="298"/>
      <c r="J10" s="298"/>
      <c r="K10" s="298"/>
      <c r="L10" s="301"/>
      <c r="M10" s="300"/>
      <c r="N10" s="298"/>
      <c r="O10" s="298"/>
      <c r="P10" s="298"/>
      <c r="Q10" s="298"/>
      <c r="R10" s="298"/>
      <c r="S10" s="301"/>
      <c r="T10" s="319"/>
      <c r="U10" s="319"/>
      <c r="V10" s="302">
        <f t="shared" si="0"/>
        <v>0</v>
      </c>
    </row>
    <row r="11" spans="1:22" s="172" customFormat="1">
      <c r="A11" s="173">
        <v>5</v>
      </c>
      <c r="B11" s="171" t="s">
        <v>226</v>
      </c>
      <c r="C11" s="300"/>
      <c r="D11" s="298"/>
      <c r="E11" s="298"/>
      <c r="F11" s="298"/>
      <c r="G11" s="298"/>
      <c r="H11" s="298"/>
      <c r="I11" s="298"/>
      <c r="J11" s="298"/>
      <c r="K11" s="298"/>
      <c r="L11" s="301"/>
      <c r="M11" s="300"/>
      <c r="N11" s="298"/>
      <c r="O11" s="298"/>
      <c r="P11" s="298"/>
      <c r="Q11" s="298"/>
      <c r="R11" s="298"/>
      <c r="S11" s="301"/>
      <c r="T11" s="319"/>
      <c r="U11" s="319"/>
      <c r="V11" s="302">
        <f t="shared" si="0"/>
        <v>0</v>
      </c>
    </row>
    <row r="12" spans="1:22" s="172" customFormat="1">
      <c r="A12" s="173">
        <v>6</v>
      </c>
      <c r="B12" s="171" t="s">
        <v>227</v>
      </c>
      <c r="C12" s="300"/>
      <c r="D12" s="298"/>
      <c r="E12" s="298"/>
      <c r="F12" s="298"/>
      <c r="G12" s="298"/>
      <c r="H12" s="298"/>
      <c r="I12" s="298"/>
      <c r="J12" s="298"/>
      <c r="K12" s="298"/>
      <c r="L12" s="301"/>
      <c r="M12" s="300"/>
      <c r="N12" s="298"/>
      <c r="O12" s="298"/>
      <c r="P12" s="298"/>
      <c r="Q12" s="298"/>
      <c r="R12" s="298"/>
      <c r="S12" s="301"/>
      <c r="T12" s="319"/>
      <c r="U12" s="319"/>
      <c r="V12" s="302">
        <f t="shared" si="0"/>
        <v>0</v>
      </c>
    </row>
    <row r="13" spans="1:22" s="172" customFormat="1">
      <c r="A13" s="173">
        <v>7</v>
      </c>
      <c r="B13" s="171" t="s">
        <v>75</v>
      </c>
      <c r="C13" s="300"/>
      <c r="D13" s="298"/>
      <c r="E13" s="298"/>
      <c r="F13" s="298"/>
      <c r="G13" s="298"/>
      <c r="H13" s="298"/>
      <c r="I13" s="298"/>
      <c r="J13" s="298"/>
      <c r="K13" s="298"/>
      <c r="L13" s="301"/>
      <c r="M13" s="300"/>
      <c r="N13" s="298"/>
      <c r="O13" s="298"/>
      <c r="P13" s="298"/>
      <c r="Q13" s="298"/>
      <c r="R13" s="298"/>
      <c r="S13" s="301"/>
      <c r="T13" s="319"/>
      <c r="U13" s="319"/>
      <c r="V13" s="302">
        <f t="shared" si="0"/>
        <v>0</v>
      </c>
    </row>
    <row r="14" spans="1:22" s="172" customFormat="1">
      <c r="A14" s="173">
        <v>8</v>
      </c>
      <c r="B14" s="171" t="s">
        <v>76</v>
      </c>
      <c r="C14" s="300"/>
      <c r="D14" s="298"/>
      <c r="E14" s="298"/>
      <c r="F14" s="298"/>
      <c r="G14" s="298"/>
      <c r="H14" s="298"/>
      <c r="I14" s="298"/>
      <c r="J14" s="298"/>
      <c r="K14" s="298"/>
      <c r="L14" s="301"/>
      <c r="M14" s="300"/>
      <c r="N14" s="298"/>
      <c r="O14" s="298"/>
      <c r="P14" s="298"/>
      <c r="Q14" s="298"/>
      <c r="R14" s="298"/>
      <c r="S14" s="301"/>
      <c r="T14" s="319"/>
      <c r="U14" s="319"/>
      <c r="V14" s="302">
        <f t="shared" si="0"/>
        <v>0</v>
      </c>
    </row>
    <row r="15" spans="1:22" s="172" customFormat="1">
      <c r="A15" s="173">
        <v>9</v>
      </c>
      <c r="B15" s="171" t="s">
        <v>77</v>
      </c>
      <c r="C15" s="300"/>
      <c r="D15" s="298"/>
      <c r="E15" s="298"/>
      <c r="F15" s="298"/>
      <c r="G15" s="298"/>
      <c r="H15" s="298"/>
      <c r="I15" s="298"/>
      <c r="J15" s="298"/>
      <c r="K15" s="298"/>
      <c r="L15" s="301"/>
      <c r="M15" s="300"/>
      <c r="N15" s="298"/>
      <c r="O15" s="298"/>
      <c r="P15" s="298"/>
      <c r="Q15" s="298"/>
      <c r="R15" s="298"/>
      <c r="S15" s="301"/>
      <c r="T15" s="319"/>
      <c r="U15" s="319"/>
      <c r="V15" s="302">
        <f t="shared" si="0"/>
        <v>0</v>
      </c>
    </row>
    <row r="16" spans="1:22" s="172" customFormat="1">
      <c r="A16" s="173">
        <v>10</v>
      </c>
      <c r="B16" s="171" t="s">
        <v>70</v>
      </c>
      <c r="C16" s="300"/>
      <c r="D16" s="298"/>
      <c r="E16" s="298"/>
      <c r="F16" s="298"/>
      <c r="G16" s="298"/>
      <c r="H16" s="298"/>
      <c r="I16" s="298"/>
      <c r="J16" s="298"/>
      <c r="K16" s="298"/>
      <c r="L16" s="301"/>
      <c r="M16" s="300"/>
      <c r="N16" s="298"/>
      <c r="O16" s="298"/>
      <c r="P16" s="298"/>
      <c r="Q16" s="298"/>
      <c r="R16" s="298"/>
      <c r="S16" s="301"/>
      <c r="T16" s="319"/>
      <c r="U16" s="319"/>
      <c r="V16" s="302">
        <f t="shared" si="0"/>
        <v>0</v>
      </c>
    </row>
    <row r="17" spans="1:22" s="172" customFormat="1">
      <c r="A17" s="173">
        <v>11</v>
      </c>
      <c r="B17" s="171" t="s">
        <v>71</v>
      </c>
      <c r="C17" s="300"/>
      <c r="D17" s="298"/>
      <c r="E17" s="298"/>
      <c r="F17" s="298"/>
      <c r="G17" s="298"/>
      <c r="H17" s="298"/>
      <c r="I17" s="298"/>
      <c r="J17" s="298"/>
      <c r="K17" s="298"/>
      <c r="L17" s="301"/>
      <c r="M17" s="300"/>
      <c r="N17" s="298"/>
      <c r="O17" s="298"/>
      <c r="P17" s="298"/>
      <c r="Q17" s="298"/>
      <c r="R17" s="298"/>
      <c r="S17" s="301"/>
      <c r="T17" s="319"/>
      <c r="U17" s="319"/>
      <c r="V17" s="302">
        <f t="shared" si="0"/>
        <v>0</v>
      </c>
    </row>
    <row r="18" spans="1:22" s="172" customFormat="1">
      <c r="A18" s="173">
        <v>12</v>
      </c>
      <c r="B18" s="171" t="s">
        <v>72</v>
      </c>
      <c r="C18" s="300"/>
      <c r="D18" s="298"/>
      <c r="E18" s="298"/>
      <c r="F18" s="298"/>
      <c r="G18" s="298"/>
      <c r="H18" s="298"/>
      <c r="I18" s="298"/>
      <c r="J18" s="298"/>
      <c r="K18" s="298"/>
      <c r="L18" s="301"/>
      <c r="M18" s="300"/>
      <c r="N18" s="298"/>
      <c r="O18" s="298"/>
      <c r="P18" s="298"/>
      <c r="Q18" s="298"/>
      <c r="R18" s="298"/>
      <c r="S18" s="301"/>
      <c r="T18" s="319"/>
      <c r="U18" s="319"/>
      <c r="V18" s="302">
        <f t="shared" si="0"/>
        <v>0</v>
      </c>
    </row>
    <row r="19" spans="1:22" s="172" customFormat="1">
      <c r="A19" s="173">
        <v>13</v>
      </c>
      <c r="B19" s="171" t="s">
        <v>73</v>
      </c>
      <c r="C19" s="300"/>
      <c r="D19" s="298"/>
      <c r="E19" s="298"/>
      <c r="F19" s="298"/>
      <c r="G19" s="298"/>
      <c r="H19" s="298"/>
      <c r="I19" s="298"/>
      <c r="J19" s="298"/>
      <c r="K19" s="298"/>
      <c r="L19" s="301"/>
      <c r="M19" s="300"/>
      <c r="N19" s="298"/>
      <c r="O19" s="298"/>
      <c r="P19" s="298"/>
      <c r="Q19" s="298"/>
      <c r="R19" s="298"/>
      <c r="S19" s="301"/>
      <c r="T19" s="319"/>
      <c r="U19" s="319"/>
      <c r="V19" s="302">
        <f t="shared" si="0"/>
        <v>0</v>
      </c>
    </row>
    <row r="20" spans="1:22" s="172" customFormat="1">
      <c r="A20" s="173">
        <v>14</v>
      </c>
      <c r="B20" s="171" t="s">
        <v>256</v>
      </c>
      <c r="C20" s="300"/>
      <c r="D20" s="298"/>
      <c r="E20" s="298"/>
      <c r="F20" s="298"/>
      <c r="G20" s="298"/>
      <c r="H20" s="298"/>
      <c r="I20" s="298"/>
      <c r="J20" s="298"/>
      <c r="K20" s="298"/>
      <c r="L20" s="301"/>
      <c r="M20" s="300"/>
      <c r="N20" s="298"/>
      <c r="O20" s="298"/>
      <c r="P20" s="298"/>
      <c r="Q20" s="298"/>
      <c r="R20" s="298"/>
      <c r="S20" s="301"/>
      <c r="T20" s="319"/>
      <c r="U20" s="319"/>
      <c r="V20" s="302">
        <f t="shared" si="0"/>
        <v>0</v>
      </c>
    </row>
    <row r="21" spans="1:22" ht="13.5" thickBot="1">
      <c r="A21" s="112"/>
      <c r="B21" s="113" t="s">
        <v>69</v>
      </c>
      <c r="C21" s="303">
        <f t="shared" ref="C21:V21" si="1">SUM(C7:C20)</f>
        <v>0</v>
      </c>
      <c r="D21" s="299">
        <f t="shared" si="1"/>
        <v>0</v>
      </c>
      <c r="E21" s="299">
        <f t="shared" si="1"/>
        <v>0</v>
      </c>
      <c r="F21" s="299">
        <f t="shared" si="1"/>
        <v>0</v>
      </c>
      <c r="G21" s="299">
        <f t="shared" si="1"/>
        <v>0</v>
      </c>
      <c r="H21" s="299">
        <f t="shared" si="1"/>
        <v>0</v>
      </c>
      <c r="I21" s="299">
        <f t="shared" si="1"/>
        <v>0</v>
      </c>
      <c r="J21" s="299">
        <f t="shared" si="1"/>
        <v>0</v>
      </c>
      <c r="K21" s="299">
        <f t="shared" si="1"/>
        <v>0</v>
      </c>
      <c r="L21" s="304">
        <f t="shared" si="1"/>
        <v>0</v>
      </c>
      <c r="M21" s="303">
        <f t="shared" si="1"/>
        <v>0</v>
      </c>
      <c r="N21" s="299">
        <f t="shared" si="1"/>
        <v>0</v>
      </c>
      <c r="O21" s="299">
        <f t="shared" si="1"/>
        <v>0</v>
      </c>
      <c r="P21" s="299">
        <f t="shared" si="1"/>
        <v>0</v>
      </c>
      <c r="Q21" s="299">
        <f t="shared" si="1"/>
        <v>0</v>
      </c>
      <c r="R21" s="299">
        <f t="shared" si="1"/>
        <v>0</v>
      </c>
      <c r="S21" s="304">
        <f t="shared" si="1"/>
        <v>0</v>
      </c>
      <c r="T21" s="304">
        <f t="shared" si="1"/>
        <v>0</v>
      </c>
      <c r="U21" s="304">
        <f t="shared" si="1"/>
        <v>0</v>
      </c>
      <c r="V21" s="305">
        <f t="shared" si="1"/>
        <v>0</v>
      </c>
    </row>
    <row r="24" spans="1:22">
      <c r="A24" s="19"/>
      <c r="B24" s="19"/>
      <c r="C24" s="81"/>
      <c r="D24" s="81"/>
      <c r="E24" s="81"/>
    </row>
    <row r="25" spans="1:22">
      <c r="A25" s="105"/>
      <c r="B25" s="105"/>
      <c r="C25" s="19"/>
      <c r="D25" s="81"/>
      <c r="E25" s="81"/>
    </row>
    <row r="26" spans="1:22">
      <c r="A26" s="105"/>
      <c r="B26" s="106"/>
      <c r="C26" s="19"/>
      <c r="D26" s="81"/>
      <c r="E26" s="81"/>
    </row>
    <row r="27" spans="1:22">
      <c r="A27" s="105"/>
      <c r="B27" s="105"/>
      <c r="C27" s="19"/>
      <c r="D27" s="81"/>
      <c r="E27" s="81"/>
    </row>
    <row r="28" spans="1:22">
      <c r="A28" s="105"/>
      <c r="B28" s="106"/>
      <c r="C28" s="19"/>
      <c r="D28" s="81"/>
      <c r="E28" s="8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pane="topRight"/>
      <selection pane="bottomLeft"/>
      <selection pane="bottomRight" activeCell="H21" sqref="H21"/>
    </sheetView>
  </sheetViews>
  <sheetFormatPr defaultColWidth="9.140625" defaultRowHeight="12.75"/>
  <cols>
    <col min="1" max="1" width="10.5703125" style="2" bestFit="1" customWidth="1"/>
    <col min="2" max="2" width="101.85546875" style="2" customWidth="1"/>
    <col min="3" max="3" width="54" style="2" bestFit="1"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194</v>
      </c>
      <c r="B1" s="360" t="str">
        <f>'2. RC'!B1</f>
        <v>სს " პაშა ბანკი საქართველო"</v>
      </c>
    </row>
    <row r="2" spans="1:9">
      <c r="A2" s="2" t="s">
        <v>195</v>
      </c>
      <c r="B2" s="360" t="str">
        <f>'2. RC'!B2</f>
        <v>30.06.2018</v>
      </c>
    </row>
    <row r="4" spans="1:9" ht="13.5" thickBot="1">
      <c r="A4" s="2" t="s">
        <v>350</v>
      </c>
      <c r="B4" s="322" t="s">
        <v>374</v>
      </c>
    </row>
    <row r="5" spans="1:9">
      <c r="A5" s="110"/>
      <c r="B5" s="169"/>
      <c r="C5" s="175" t="s">
        <v>0</v>
      </c>
      <c r="D5" s="175" t="s">
        <v>1</v>
      </c>
      <c r="E5" s="175" t="s">
        <v>2</v>
      </c>
      <c r="F5" s="175" t="s">
        <v>3</v>
      </c>
      <c r="G5" s="318" t="s">
        <v>4</v>
      </c>
      <c r="H5" s="176" t="s">
        <v>5</v>
      </c>
      <c r="I5" s="24"/>
    </row>
    <row r="6" spans="1:9" ht="15" customHeight="1">
      <c r="A6" s="168"/>
      <c r="B6" s="23"/>
      <c r="C6" s="505" t="s">
        <v>366</v>
      </c>
      <c r="D6" s="509" t="s">
        <v>376</v>
      </c>
      <c r="E6" s="510"/>
      <c r="F6" s="505" t="s">
        <v>377</v>
      </c>
      <c r="G6" s="505" t="s">
        <v>378</v>
      </c>
      <c r="H6" s="507" t="s">
        <v>368</v>
      </c>
      <c r="I6" s="24"/>
    </row>
    <row r="7" spans="1:9" ht="76.5">
      <c r="A7" s="168"/>
      <c r="B7" s="23"/>
      <c r="C7" s="506"/>
      <c r="D7" s="321" t="s">
        <v>369</v>
      </c>
      <c r="E7" s="321" t="s">
        <v>367</v>
      </c>
      <c r="F7" s="506"/>
      <c r="G7" s="506"/>
      <c r="H7" s="508"/>
      <c r="I7" s="24"/>
    </row>
    <row r="8" spans="1:9">
      <c r="A8" s="101">
        <v>1</v>
      </c>
      <c r="B8" s="83" t="s">
        <v>222</v>
      </c>
      <c r="C8" s="375">
        <v>37970100.931299999</v>
      </c>
      <c r="D8" s="307"/>
      <c r="E8" s="306"/>
      <c r="F8" s="364">
        <v>31009671.181299999</v>
      </c>
      <c r="G8" s="364">
        <v>31009671.181299999</v>
      </c>
      <c r="H8" s="441">
        <f t="shared" ref="H8:H22" si="0">G8/(C8+E8)</f>
        <v>0.81668656181363242</v>
      </c>
    </row>
    <row r="9" spans="1:9" ht="15" customHeight="1">
      <c r="A9" s="101">
        <v>2</v>
      </c>
      <c r="B9" s="83" t="s">
        <v>223</v>
      </c>
      <c r="C9" s="364">
        <v>0</v>
      </c>
      <c r="D9" s="307"/>
      <c r="E9" s="306"/>
      <c r="F9" s="364">
        <v>0</v>
      </c>
      <c r="G9" s="364">
        <v>0</v>
      </c>
      <c r="H9" s="441" t="e">
        <f t="shared" si="0"/>
        <v>#DIV/0!</v>
      </c>
    </row>
    <row r="10" spans="1:9">
      <c r="A10" s="101">
        <v>3</v>
      </c>
      <c r="B10" s="83" t="s">
        <v>224</v>
      </c>
      <c r="C10" s="364">
        <v>0</v>
      </c>
      <c r="D10" s="307"/>
      <c r="E10" s="306"/>
      <c r="F10" s="364">
        <v>0</v>
      </c>
      <c r="G10" s="364">
        <v>0</v>
      </c>
      <c r="H10" s="441" t="e">
        <f t="shared" si="0"/>
        <v>#DIV/0!</v>
      </c>
    </row>
    <row r="11" spans="1:9">
      <c r="A11" s="101">
        <v>4</v>
      </c>
      <c r="B11" s="83" t="s">
        <v>225</v>
      </c>
      <c r="C11" s="364">
        <v>0</v>
      </c>
      <c r="D11" s="307"/>
      <c r="E11" s="306"/>
      <c r="F11" s="364">
        <v>0</v>
      </c>
      <c r="G11" s="364">
        <v>0</v>
      </c>
      <c r="H11" s="441" t="e">
        <f t="shared" si="0"/>
        <v>#DIV/0!</v>
      </c>
    </row>
    <row r="12" spans="1:9">
      <c r="A12" s="101">
        <v>5</v>
      </c>
      <c r="B12" s="83" t="s">
        <v>226</v>
      </c>
      <c r="C12" s="364">
        <v>0</v>
      </c>
      <c r="D12" s="307"/>
      <c r="E12" s="306"/>
      <c r="F12" s="364">
        <v>0</v>
      </c>
      <c r="G12" s="364">
        <v>0</v>
      </c>
      <c r="H12" s="441" t="e">
        <f t="shared" si="0"/>
        <v>#DIV/0!</v>
      </c>
    </row>
    <row r="13" spans="1:9">
      <c r="A13" s="101">
        <v>6</v>
      </c>
      <c r="B13" s="83" t="s">
        <v>227</v>
      </c>
      <c r="C13" s="364">
        <v>85918704.065099999</v>
      </c>
      <c r="D13" s="307"/>
      <c r="E13" s="306"/>
      <c r="F13" s="364">
        <v>62900550.738820001</v>
      </c>
      <c r="G13" s="364">
        <v>62900550.738820001</v>
      </c>
      <c r="H13" s="441">
        <f t="shared" si="0"/>
        <v>0.73209380219655895</v>
      </c>
    </row>
    <row r="14" spans="1:9">
      <c r="A14" s="101">
        <v>7</v>
      </c>
      <c r="B14" s="83" t="s">
        <v>75</v>
      </c>
      <c r="C14" s="364">
        <v>165738879.04949999</v>
      </c>
      <c r="D14" s="307">
        <v>44707515.701099999</v>
      </c>
      <c r="E14" s="306">
        <v>22334750.1906</v>
      </c>
      <c r="F14" s="364">
        <v>188073629.2401</v>
      </c>
      <c r="G14" s="364">
        <v>188073629.2401</v>
      </c>
      <c r="H14" s="441">
        <f t="shared" si="0"/>
        <v>1</v>
      </c>
    </row>
    <row r="15" spans="1:9">
      <c r="A15" s="101">
        <v>8</v>
      </c>
      <c r="B15" s="83" t="s">
        <v>76</v>
      </c>
      <c r="C15" s="364">
        <v>691744.92</v>
      </c>
      <c r="D15" s="307">
        <v>874688.78</v>
      </c>
      <c r="E15" s="306">
        <v>174937.75599999999</v>
      </c>
      <c r="F15" s="364">
        <v>693746.446</v>
      </c>
      <c r="G15" s="364">
        <v>693746.446</v>
      </c>
      <c r="H15" s="441">
        <f t="shared" si="0"/>
        <v>0.80046188208335667</v>
      </c>
    </row>
    <row r="16" spans="1:9">
      <c r="A16" s="101">
        <v>9</v>
      </c>
      <c r="B16" s="83" t="s">
        <v>77</v>
      </c>
      <c r="C16" s="364">
        <v>0</v>
      </c>
      <c r="D16" s="307"/>
      <c r="E16" s="306"/>
      <c r="F16" s="364">
        <v>0</v>
      </c>
      <c r="G16" s="364">
        <v>0</v>
      </c>
      <c r="H16" s="441" t="e">
        <f t="shared" si="0"/>
        <v>#DIV/0!</v>
      </c>
    </row>
    <row r="17" spans="1:8">
      <c r="A17" s="101">
        <v>10</v>
      </c>
      <c r="B17" s="83" t="s">
        <v>70</v>
      </c>
      <c r="C17" s="364">
        <v>0</v>
      </c>
      <c r="D17" s="307"/>
      <c r="E17" s="306"/>
      <c r="F17" s="364">
        <v>0</v>
      </c>
      <c r="G17" s="364">
        <v>0</v>
      </c>
      <c r="H17" s="441" t="e">
        <f t="shared" si="0"/>
        <v>#DIV/0!</v>
      </c>
    </row>
    <row r="18" spans="1:8">
      <c r="A18" s="101">
        <v>11</v>
      </c>
      <c r="B18" s="83" t="s">
        <v>71</v>
      </c>
      <c r="C18" s="364">
        <v>0</v>
      </c>
      <c r="D18" s="307"/>
      <c r="E18" s="306"/>
      <c r="F18" s="364">
        <v>0</v>
      </c>
      <c r="G18" s="364">
        <v>0</v>
      </c>
      <c r="H18" s="441" t="e">
        <f t="shared" si="0"/>
        <v>#DIV/0!</v>
      </c>
    </row>
    <row r="19" spans="1:8">
      <c r="A19" s="101">
        <v>12</v>
      </c>
      <c r="B19" s="83" t="s">
        <v>72</v>
      </c>
      <c r="C19" s="364">
        <v>0</v>
      </c>
      <c r="D19" s="307"/>
      <c r="E19" s="306"/>
      <c r="F19" s="364">
        <v>0</v>
      </c>
      <c r="G19" s="364">
        <v>0</v>
      </c>
      <c r="H19" s="441" t="e">
        <f t="shared" si="0"/>
        <v>#DIV/0!</v>
      </c>
    </row>
    <row r="20" spans="1:8">
      <c r="A20" s="101">
        <v>13</v>
      </c>
      <c r="B20" s="83" t="s">
        <v>73</v>
      </c>
      <c r="C20" s="364">
        <v>0</v>
      </c>
      <c r="D20" s="307"/>
      <c r="E20" s="306"/>
      <c r="F20" s="364">
        <v>0</v>
      </c>
      <c r="G20" s="364">
        <v>0</v>
      </c>
      <c r="H20" s="441" t="e">
        <f t="shared" si="0"/>
        <v>#DIV/0!</v>
      </c>
    </row>
    <row r="21" spans="1:8">
      <c r="A21" s="101">
        <v>14</v>
      </c>
      <c r="B21" s="83" t="s">
        <v>256</v>
      </c>
      <c r="C21" s="364">
        <v>2723404.784</v>
      </c>
      <c r="D21" s="307"/>
      <c r="E21" s="306"/>
      <c r="F21" s="364">
        <v>1955043.8418000001</v>
      </c>
      <c r="G21" s="364">
        <v>1955043.8418000001</v>
      </c>
      <c r="H21" s="441">
        <f t="shared" si="0"/>
        <v>0.71786752130490494</v>
      </c>
    </row>
    <row r="22" spans="1:8" ht="13.5" thickBot="1">
      <c r="A22" s="170"/>
      <c r="B22" s="177" t="s">
        <v>69</v>
      </c>
      <c r="C22" s="299">
        <f>SUM(C8:C21)</f>
        <v>293042833.74989998</v>
      </c>
      <c r="D22" s="299">
        <f>SUM(D8:D21)</f>
        <v>45582204.4811</v>
      </c>
      <c r="E22" s="299">
        <f>SUM(E8:E21)</f>
        <v>22509687.946600001</v>
      </c>
      <c r="F22" s="299">
        <f>SUM(F8:F21)</f>
        <v>284632641.44801998</v>
      </c>
      <c r="G22" s="299">
        <f>SUM(G8:G21)</f>
        <v>284632641.44801998</v>
      </c>
      <c r="H22" s="442">
        <f t="shared" si="0"/>
        <v>0.90201352192577655</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workbookViewId="0">
      <selection activeCell="F23" sqref="F23:K25"/>
    </sheetView>
  </sheetViews>
  <sheetFormatPr defaultColWidth="9.140625" defaultRowHeight="12.75"/>
  <cols>
    <col min="1" max="1" width="10.5703125" style="2" bestFit="1" customWidth="1"/>
    <col min="2" max="2" width="104.140625" style="2" customWidth="1"/>
    <col min="3" max="11" width="12.7109375" style="2" customWidth="1"/>
    <col min="12" max="16384" width="9.140625" style="2"/>
  </cols>
  <sheetData>
    <row r="1" spans="1:11">
      <c r="A1" s="2" t="s">
        <v>194</v>
      </c>
      <c r="B1" s="2" t="str">
        <f>'13. CRME'!B1</f>
        <v>სს " პაშა ბანკი საქართველო"</v>
      </c>
    </row>
    <row r="2" spans="1:11">
      <c r="A2" s="2" t="s">
        <v>195</v>
      </c>
      <c r="B2" s="2" t="str">
        <f>'13. CRME'!B2</f>
        <v>30.06.2018</v>
      </c>
      <c r="C2" s="5"/>
      <c r="D2" s="5"/>
    </row>
    <row r="3" spans="1:11">
      <c r="B3" s="5"/>
      <c r="C3" s="5"/>
      <c r="D3" s="5"/>
    </row>
    <row r="4" spans="1:11" ht="13.5" thickBot="1">
      <c r="A4" s="2" t="s">
        <v>351</v>
      </c>
      <c r="B4" s="322" t="s">
        <v>406</v>
      </c>
      <c r="C4" s="5"/>
      <c r="D4" s="5"/>
    </row>
    <row r="5" spans="1:11" ht="12.75" customHeight="1">
      <c r="A5" s="511"/>
      <c r="B5" s="512"/>
      <c r="C5" s="513" t="s">
        <v>426</v>
      </c>
      <c r="D5" s="513"/>
      <c r="E5" s="513"/>
      <c r="F5" s="513" t="s">
        <v>427</v>
      </c>
      <c r="G5" s="513"/>
      <c r="H5" s="513"/>
      <c r="I5" s="513" t="s">
        <v>428</v>
      </c>
      <c r="J5" s="513"/>
      <c r="K5" s="514"/>
    </row>
    <row r="6" spans="1:11">
      <c r="A6" s="404"/>
      <c r="B6" s="405"/>
      <c r="C6" s="406" t="s">
        <v>28</v>
      </c>
      <c r="D6" s="406" t="s">
        <v>99</v>
      </c>
      <c r="E6" s="406" t="s">
        <v>69</v>
      </c>
      <c r="F6" s="406" t="s">
        <v>28</v>
      </c>
      <c r="G6" s="406" t="s">
        <v>99</v>
      </c>
      <c r="H6" s="406" t="s">
        <v>69</v>
      </c>
      <c r="I6" s="406" t="s">
        <v>28</v>
      </c>
      <c r="J6" s="406" t="s">
        <v>99</v>
      </c>
      <c r="K6" s="407" t="s">
        <v>69</v>
      </c>
    </row>
    <row r="7" spans="1:11">
      <c r="A7" s="408" t="s">
        <v>407</v>
      </c>
      <c r="B7" s="409"/>
      <c r="C7" s="409"/>
      <c r="D7" s="409"/>
      <c r="E7" s="409"/>
      <c r="F7" s="409"/>
      <c r="G7" s="409"/>
      <c r="H7" s="409"/>
      <c r="I7" s="409"/>
      <c r="J7" s="409"/>
      <c r="K7" s="410"/>
    </row>
    <row r="8" spans="1:11">
      <c r="A8" s="411">
        <v>1</v>
      </c>
      <c r="B8" s="412" t="s">
        <v>407</v>
      </c>
      <c r="C8" s="387"/>
      <c r="D8" s="387"/>
      <c r="E8" s="387"/>
      <c r="F8" s="447">
        <v>16082515.005555548</v>
      </c>
      <c r="G8" s="447">
        <v>48249012.193777785</v>
      </c>
      <c r="H8" s="447">
        <v>64331527.199333385</v>
      </c>
      <c r="I8" s="458">
        <v>9540547.694777783</v>
      </c>
      <c r="J8" s="458">
        <v>29731753.121555556</v>
      </c>
      <c r="K8" s="459">
        <v>39272300.816333346</v>
      </c>
    </row>
    <row r="9" spans="1:11">
      <c r="A9" s="408" t="s">
        <v>408</v>
      </c>
      <c r="B9" s="409"/>
      <c r="C9" s="409"/>
      <c r="D9" s="409"/>
      <c r="E9" s="409"/>
      <c r="F9" s="450"/>
      <c r="G9" s="450"/>
      <c r="H9" s="450"/>
      <c r="I9" s="460"/>
      <c r="J9" s="460"/>
      <c r="K9" s="461"/>
    </row>
    <row r="10" spans="1:11">
      <c r="A10" s="236">
        <v>2</v>
      </c>
      <c r="B10" s="413" t="s">
        <v>409</v>
      </c>
      <c r="C10" s="452">
        <v>812347.1354444446</v>
      </c>
      <c r="D10" s="451">
        <v>12765269.31133333</v>
      </c>
      <c r="E10" s="451">
        <v>13574235.327777775</v>
      </c>
      <c r="F10" s="451">
        <v>89722.536587222217</v>
      </c>
      <c r="G10" s="451">
        <v>5473998.0597211085</v>
      </c>
      <c r="H10" s="451">
        <v>5563720.5963083338</v>
      </c>
      <c r="I10" s="462">
        <v>19884.393405555558</v>
      </c>
      <c r="J10" s="462">
        <v>1152506.4736000004</v>
      </c>
      <c r="K10" s="463">
        <v>1172390.8670055559</v>
      </c>
    </row>
    <row r="11" spans="1:11">
      <c r="A11" s="236">
        <v>3</v>
      </c>
      <c r="B11" s="413" t="s">
        <v>410</v>
      </c>
      <c r="C11" s="452">
        <v>13047036.932581104</v>
      </c>
      <c r="D11" s="451">
        <v>133774656.69989434</v>
      </c>
      <c r="E11" s="451">
        <v>146821693.63247558</v>
      </c>
      <c r="F11" s="451">
        <v>10091301.054833332</v>
      </c>
      <c r="G11" s="451">
        <v>25889885.362336099</v>
      </c>
      <c r="H11" s="451">
        <v>35981186.417169459</v>
      </c>
      <c r="I11" s="462">
        <v>9793603.6682999991</v>
      </c>
      <c r="J11" s="462">
        <v>23855523.357677773</v>
      </c>
      <c r="K11" s="463">
        <v>33649127.025977761</v>
      </c>
    </row>
    <row r="12" spans="1:11">
      <c r="A12" s="236">
        <v>4</v>
      </c>
      <c r="B12" s="413" t="s">
        <v>411</v>
      </c>
      <c r="C12" s="452">
        <v>5324171.3968722224</v>
      </c>
      <c r="D12" s="451">
        <v>521417.55642222217</v>
      </c>
      <c r="E12" s="451">
        <v>5845588.9532944439</v>
      </c>
      <c r="F12" s="451">
        <v>0</v>
      </c>
      <c r="G12" s="451">
        <v>0</v>
      </c>
      <c r="H12" s="451">
        <v>0</v>
      </c>
      <c r="I12" s="462">
        <v>0</v>
      </c>
      <c r="J12" s="462">
        <v>0</v>
      </c>
      <c r="K12" s="463">
        <v>0</v>
      </c>
    </row>
    <row r="13" spans="1:11">
      <c r="A13" s="236">
        <v>5</v>
      </c>
      <c r="B13" s="413" t="s">
        <v>412</v>
      </c>
      <c r="C13" s="452">
        <v>13642000.825888889</v>
      </c>
      <c r="D13" s="451">
        <v>46947900.269222222</v>
      </c>
      <c r="E13" s="451">
        <v>60589901.095111102</v>
      </c>
      <c r="F13" s="451">
        <v>2782134.4391199974</v>
      </c>
      <c r="G13" s="451">
        <v>26905474.665277787</v>
      </c>
      <c r="H13" s="451">
        <v>29687609.104397789</v>
      </c>
      <c r="I13" s="462">
        <v>994672.01243333321</v>
      </c>
      <c r="J13" s="462">
        <v>23603279.494055551</v>
      </c>
      <c r="K13" s="463">
        <v>24597951.506488886</v>
      </c>
    </row>
    <row r="14" spans="1:11">
      <c r="A14" s="236">
        <v>6</v>
      </c>
      <c r="B14" s="413" t="s">
        <v>423</v>
      </c>
      <c r="C14" s="452">
        <v>72520.744777777771</v>
      </c>
      <c r="D14" s="451">
        <v>586402.66833333333</v>
      </c>
      <c r="E14" s="451">
        <v>658923.41311111103</v>
      </c>
      <c r="F14" s="451">
        <v>0</v>
      </c>
      <c r="G14" s="451">
        <v>0</v>
      </c>
      <c r="H14" s="451">
        <v>0</v>
      </c>
      <c r="I14" s="462">
        <v>0</v>
      </c>
      <c r="J14" s="462">
        <v>0</v>
      </c>
      <c r="K14" s="463">
        <v>0</v>
      </c>
    </row>
    <row r="15" spans="1:11">
      <c r="A15" s="236">
        <v>7</v>
      </c>
      <c r="B15" s="413" t="s">
        <v>413</v>
      </c>
      <c r="C15" s="452">
        <v>1231239.0998888889</v>
      </c>
      <c r="D15" s="451">
        <v>1933191.2924444454</v>
      </c>
      <c r="E15" s="451">
        <v>3164430.392333332</v>
      </c>
      <c r="F15" s="451">
        <v>1152713.7787777781</v>
      </c>
      <c r="G15" s="451">
        <v>731462.3902222222</v>
      </c>
      <c r="H15" s="451">
        <v>1884176.1689999998</v>
      </c>
      <c r="I15" s="462">
        <v>1152713.7787777781</v>
      </c>
      <c r="J15" s="462">
        <v>731462.3902222222</v>
      </c>
      <c r="K15" s="463">
        <v>1884176.1689999998</v>
      </c>
    </row>
    <row r="16" spans="1:11">
      <c r="A16" s="236">
        <v>8</v>
      </c>
      <c r="B16" s="414" t="s">
        <v>414</v>
      </c>
      <c r="C16" s="452">
        <v>34129316.135453328</v>
      </c>
      <c r="D16" s="451">
        <v>196528837.79764989</v>
      </c>
      <c r="E16" s="451">
        <v>230654772.81410336</v>
      </c>
      <c r="F16" s="451">
        <v>14115871.80931833</v>
      </c>
      <c r="G16" s="451">
        <v>59000820.477557212</v>
      </c>
      <c r="H16" s="451">
        <v>73116692.286875576</v>
      </c>
      <c r="I16" s="462">
        <v>11960873.852916665</v>
      </c>
      <c r="J16" s="462">
        <v>49342771.715555549</v>
      </c>
      <c r="K16" s="463">
        <v>61303645.568472207</v>
      </c>
    </row>
    <row r="17" spans="1:11">
      <c r="A17" s="408" t="s">
        <v>415</v>
      </c>
      <c r="B17" s="409"/>
      <c r="C17" s="450"/>
      <c r="D17" s="450"/>
      <c r="E17" s="450"/>
      <c r="F17" s="450"/>
      <c r="G17" s="450"/>
      <c r="H17" s="450"/>
      <c r="I17" s="460"/>
      <c r="J17" s="460"/>
      <c r="K17" s="461"/>
    </row>
    <row r="18" spans="1:11">
      <c r="A18" s="236">
        <v>9</v>
      </c>
      <c r="B18" s="413" t="s">
        <v>416</v>
      </c>
      <c r="C18" s="452">
        <v>13702.908666666666</v>
      </c>
      <c r="D18" s="451">
        <v>1172.4648888888889</v>
      </c>
      <c r="E18" s="451">
        <v>14875.373555555554</v>
      </c>
      <c r="F18" s="451">
        <v>0</v>
      </c>
      <c r="G18" s="451">
        <v>0</v>
      </c>
      <c r="H18" s="451">
        <v>0</v>
      </c>
      <c r="I18" s="462">
        <v>0</v>
      </c>
      <c r="J18" s="462">
        <v>0</v>
      </c>
      <c r="K18" s="463">
        <v>0</v>
      </c>
    </row>
    <row r="19" spans="1:11">
      <c r="A19" s="236">
        <v>10</v>
      </c>
      <c r="B19" s="413" t="s">
        <v>417</v>
      </c>
      <c r="C19" s="452">
        <v>69277218.897666678</v>
      </c>
      <c r="D19" s="451">
        <v>103177137.13511109</v>
      </c>
      <c r="E19" s="451">
        <v>172454356.03277782</v>
      </c>
      <c r="F19" s="451">
        <v>7115021.5528333336</v>
      </c>
      <c r="G19" s="451">
        <v>4277795.6417777799</v>
      </c>
      <c r="H19" s="451">
        <v>11392817.194611108</v>
      </c>
      <c r="I19" s="462">
        <v>13687238.657944441</v>
      </c>
      <c r="J19" s="462">
        <v>31595191.51233333</v>
      </c>
      <c r="K19" s="463">
        <v>45282430.170277789</v>
      </c>
    </row>
    <row r="20" spans="1:11">
      <c r="A20" s="236">
        <v>11</v>
      </c>
      <c r="B20" s="413" t="s">
        <v>418</v>
      </c>
      <c r="C20" s="452">
        <v>26595776.82077777</v>
      </c>
      <c r="D20" s="451">
        <v>47898262.981444441</v>
      </c>
      <c r="E20" s="451">
        <v>74494039.802222222</v>
      </c>
      <c r="F20" s="451">
        <v>7439174.6733333403</v>
      </c>
      <c r="G20" s="451">
        <v>23515876.955666665</v>
      </c>
      <c r="H20" s="451">
        <v>30955051.629000008</v>
      </c>
      <c r="I20" s="462">
        <v>7439174.6733333403</v>
      </c>
      <c r="J20" s="462">
        <v>23515876.955666665</v>
      </c>
      <c r="K20" s="463">
        <v>30955051.629000008</v>
      </c>
    </row>
    <row r="21" spans="1:11" ht="13.5" thickBot="1">
      <c r="A21" s="241">
        <v>12</v>
      </c>
      <c r="B21" s="415" t="s">
        <v>419</v>
      </c>
      <c r="C21" s="449">
        <v>95886698.627111122</v>
      </c>
      <c r="D21" s="448">
        <v>151076572.58144441</v>
      </c>
      <c r="E21" s="449">
        <v>246963271.20855558</v>
      </c>
      <c r="F21" s="448">
        <v>14554196.226166673</v>
      </c>
      <c r="G21" s="448">
        <v>27793672.597444445</v>
      </c>
      <c r="H21" s="448">
        <v>42347868.823611118</v>
      </c>
      <c r="I21" s="464">
        <v>21126413.33127778</v>
      </c>
      <c r="J21" s="464">
        <v>55111068.467999995</v>
      </c>
      <c r="K21" s="465">
        <v>76237481.799277797</v>
      </c>
    </row>
    <row r="22" spans="1:11" ht="13.5" customHeight="1" thickBot="1">
      <c r="A22" s="416"/>
      <c r="B22" s="417"/>
      <c r="C22" s="417"/>
      <c r="D22" s="417"/>
      <c r="E22" s="417"/>
      <c r="F22" s="515" t="s">
        <v>420</v>
      </c>
      <c r="G22" s="513"/>
      <c r="H22" s="513"/>
      <c r="I22" s="515" t="s">
        <v>421</v>
      </c>
      <c r="J22" s="513"/>
      <c r="K22" s="514"/>
    </row>
    <row r="23" spans="1:11">
      <c r="A23" s="418">
        <v>13</v>
      </c>
      <c r="B23" s="419" t="s">
        <v>407</v>
      </c>
      <c r="C23" s="420"/>
      <c r="D23" s="420"/>
      <c r="E23" s="420"/>
      <c r="F23" s="446">
        <f t="shared" ref="F23:K23" si="0">F8</f>
        <v>16082515.005555548</v>
      </c>
      <c r="G23" s="446">
        <f t="shared" si="0"/>
        <v>48249012.193777785</v>
      </c>
      <c r="H23" s="445">
        <f t="shared" si="0"/>
        <v>64331527.199333385</v>
      </c>
      <c r="I23" s="446">
        <f t="shared" si="0"/>
        <v>9540547.694777783</v>
      </c>
      <c r="J23" s="446">
        <f t="shared" si="0"/>
        <v>29731753.121555556</v>
      </c>
      <c r="K23" s="445">
        <f t="shared" si="0"/>
        <v>39272300.816333346</v>
      </c>
    </row>
    <row r="24" spans="1:11" ht="15.75" thickBot="1">
      <c r="A24" s="421">
        <v>14</v>
      </c>
      <c r="B24" s="422" t="s">
        <v>422</v>
      </c>
      <c r="C24" s="423"/>
      <c r="D24" s="424"/>
      <c r="E24" s="425"/>
      <c r="F24" s="444">
        <f>MAX(F16-F21,F16*0.25)</f>
        <v>3528967.9523295825</v>
      </c>
      <c r="G24" s="444">
        <f t="shared" ref="G24:H24" si="1">MAX(G16-G21,G16*0.25)</f>
        <v>31207147.880112767</v>
      </c>
      <c r="H24" s="444">
        <f t="shared" si="1"/>
        <v>30768823.463264458</v>
      </c>
      <c r="I24" s="444">
        <f>MAX(I16-I21,I16*0.25)</f>
        <v>2990218.4632291663</v>
      </c>
      <c r="J24" s="444">
        <f t="shared" ref="J24:K24" si="2">MAX(J16-J21,J16*0.25)</f>
        <v>12335692.928888887</v>
      </c>
      <c r="K24" s="465">
        <f t="shared" si="2"/>
        <v>15325911.392118052</v>
      </c>
    </row>
    <row r="25" spans="1:11" ht="13.5" thickBot="1">
      <c r="A25" s="426">
        <v>15</v>
      </c>
      <c r="B25" s="427" t="s">
        <v>405</v>
      </c>
      <c r="C25" s="428"/>
      <c r="D25" s="428"/>
      <c r="E25" s="428"/>
      <c r="F25" s="443">
        <v>3.0478900494333345</v>
      </c>
      <c r="G25" s="443">
        <v>1.7272960330145986</v>
      </c>
      <c r="H25" s="443">
        <v>2.2802221290337514</v>
      </c>
      <c r="I25" s="443">
        <v>3.1140747384097764</v>
      </c>
      <c r="J25" s="443">
        <v>2.4662001447098145</v>
      </c>
      <c r="K25" s="457">
        <v>2.6176378117847166</v>
      </c>
    </row>
    <row r="28" spans="1:11" ht="38.25">
      <c r="B28" s="438" t="s">
        <v>429</v>
      </c>
    </row>
  </sheetData>
  <mergeCells count="6">
    <mergeCell ref="A5:B5"/>
    <mergeCell ref="C5:E5"/>
    <mergeCell ref="F5:H5"/>
    <mergeCell ref="I5:K5"/>
    <mergeCell ref="F22:H22"/>
    <mergeCell ref="I22:K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zoomScale="110" zoomScaleNormal="110" workbookViewId="0">
      <pane xSplit="1" ySplit="5" topLeftCell="B6" activePane="bottomRight" state="frozen"/>
      <selection pane="topRight"/>
      <selection pane="bottomLeft"/>
      <selection pane="bottomRight" activeCell="E26" sqref="E26"/>
    </sheetView>
  </sheetViews>
  <sheetFormatPr defaultColWidth="9.140625" defaultRowHeight="15"/>
  <cols>
    <col min="1" max="1" width="10.5703125" style="78" bestFit="1" customWidth="1"/>
    <col min="2" max="2" width="95" style="78" customWidth="1"/>
    <col min="3" max="3" width="12.5703125" style="78" bestFit="1" customWidth="1"/>
    <col min="4" max="4" width="10" style="78" bestFit="1" customWidth="1"/>
    <col min="5" max="5" width="18.28515625" style="78" bestFit="1" customWidth="1"/>
    <col min="6" max="13" width="8.140625" style="78" customWidth="1"/>
    <col min="14" max="14" width="31" style="78" bestFit="1" customWidth="1"/>
    <col min="15" max="16384" width="9.140625" style="13"/>
  </cols>
  <sheetData>
    <row r="1" spans="1:14">
      <c r="A1" s="5" t="s">
        <v>194</v>
      </c>
      <c r="B1" s="360" t="str">
        <f>'2. RC'!B1</f>
        <v>სს " პაშა ბანკი საქართველო"</v>
      </c>
    </row>
    <row r="2" spans="1:14" ht="14.25" customHeight="1">
      <c r="A2" s="78" t="s">
        <v>195</v>
      </c>
      <c r="B2" s="360" t="str">
        <f>'2. RC'!B2</f>
        <v>30.06.2018</v>
      </c>
    </row>
    <row r="3" spans="1:14" ht="14.25" customHeight="1"/>
    <row r="4" spans="1:14" ht="15.75" thickBot="1">
      <c r="A4" s="2" t="s">
        <v>352</v>
      </c>
      <c r="B4" s="103" t="s">
        <v>79</v>
      </c>
    </row>
    <row r="5" spans="1:14" s="25" customFormat="1" ht="12.75">
      <c r="A5" s="186"/>
      <c r="B5" s="187"/>
      <c r="C5" s="188" t="s">
        <v>0</v>
      </c>
      <c r="D5" s="188" t="s">
        <v>1</v>
      </c>
      <c r="E5" s="188" t="s">
        <v>2</v>
      </c>
      <c r="F5" s="188" t="s">
        <v>3</v>
      </c>
      <c r="G5" s="188" t="s">
        <v>4</v>
      </c>
      <c r="H5" s="188" t="s">
        <v>5</v>
      </c>
      <c r="I5" s="188" t="s">
        <v>244</v>
      </c>
      <c r="J5" s="188" t="s">
        <v>245</v>
      </c>
      <c r="K5" s="188" t="s">
        <v>246</v>
      </c>
      <c r="L5" s="188" t="s">
        <v>247</v>
      </c>
      <c r="M5" s="188" t="s">
        <v>248</v>
      </c>
      <c r="N5" s="189" t="s">
        <v>249</v>
      </c>
    </row>
    <row r="6" spans="1:14" ht="45">
      <c r="A6" s="178"/>
      <c r="B6" s="115"/>
      <c r="C6" s="116" t="s">
        <v>89</v>
      </c>
      <c r="D6" s="117" t="s">
        <v>78</v>
      </c>
      <c r="E6" s="118" t="s">
        <v>88</v>
      </c>
      <c r="F6" s="119">
        <v>0</v>
      </c>
      <c r="G6" s="119">
        <v>0.2</v>
      </c>
      <c r="H6" s="119">
        <v>0.35</v>
      </c>
      <c r="I6" s="119">
        <v>0.5</v>
      </c>
      <c r="J6" s="119">
        <v>0.75</v>
      </c>
      <c r="K6" s="119">
        <v>1</v>
      </c>
      <c r="L6" s="119">
        <v>1.5</v>
      </c>
      <c r="M6" s="119">
        <v>2.5</v>
      </c>
      <c r="N6" s="179" t="s">
        <v>79</v>
      </c>
    </row>
    <row r="7" spans="1:14">
      <c r="A7" s="180">
        <v>1</v>
      </c>
      <c r="B7" s="120" t="s">
        <v>80</v>
      </c>
      <c r="C7" s="308">
        <f>SUM(C8:C13)</f>
        <v>15466018.710000001</v>
      </c>
      <c r="D7" s="115"/>
      <c r="E7" s="311">
        <f>SUM(E8:E12)</f>
        <v>309320.37420000002</v>
      </c>
      <c r="F7" s="309"/>
      <c r="G7" s="309"/>
      <c r="H7" s="309"/>
      <c r="I7" s="309"/>
      <c r="J7" s="309"/>
      <c r="K7" s="309"/>
      <c r="L7" s="309"/>
      <c r="M7" s="309"/>
      <c r="N7" s="181"/>
    </row>
    <row r="8" spans="1:14" ht="15.75" customHeight="1">
      <c r="A8" s="180">
        <v>1.1000000000000001</v>
      </c>
      <c r="B8" s="121" t="s">
        <v>81</v>
      </c>
      <c r="C8" s="365">
        <v>15466018.710000001</v>
      </c>
      <c r="D8" s="122">
        <v>0.02</v>
      </c>
      <c r="E8" s="311">
        <f>C8*D8</f>
        <v>309320.37420000002</v>
      </c>
      <c r="F8" s="309">
        <v>0</v>
      </c>
      <c r="G8" s="309">
        <v>0</v>
      </c>
      <c r="H8" s="309">
        <v>0</v>
      </c>
      <c r="I8" s="309">
        <v>0</v>
      </c>
      <c r="J8" s="309">
        <v>0</v>
      </c>
      <c r="K8" s="309">
        <v>309320.37420000002</v>
      </c>
      <c r="L8" s="309">
        <v>0</v>
      </c>
      <c r="M8" s="309">
        <v>0</v>
      </c>
      <c r="N8" s="181"/>
    </row>
    <row r="9" spans="1:14" ht="15.75" customHeight="1">
      <c r="A9" s="180">
        <v>1.2</v>
      </c>
      <c r="B9" s="121" t="s">
        <v>82</v>
      </c>
      <c r="C9" s="365">
        <v>0</v>
      </c>
      <c r="D9" s="122">
        <v>0.05</v>
      </c>
      <c r="E9" s="311">
        <f>C9*D9</f>
        <v>0</v>
      </c>
      <c r="F9" s="309">
        <v>0</v>
      </c>
      <c r="G9" s="309">
        <v>0</v>
      </c>
      <c r="H9" s="309">
        <v>0</v>
      </c>
      <c r="I9" s="309">
        <v>0</v>
      </c>
      <c r="J9" s="309">
        <v>0</v>
      </c>
      <c r="K9" s="309">
        <v>0</v>
      </c>
      <c r="L9" s="309">
        <v>0</v>
      </c>
      <c r="M9" s="309">
        <v>0</v>
      </c>
      <c r="N9" s="181"/>
    </row>
    <row r="10" spans="1:14" ht="15.75" customHeight="1">
      <c r="A10" s="180">
        <v>1.3</v>
      </c>
      <c r="B10" s="121" t="s">
        <v>83</v>
      </c>
      <c r="C10" s="365">
        <v>0</v>
      </c>
      <c r="D10" s="122">
        <v>0.08</v>
      </c>
      <c r="E10" s="311">
        <f>C10*D10</f>
        <v>0</v>
      </c>
      <c r="F10" s="309">
        <v>0</v>
      </c>
      <c r="G10" s="309">
        <v>0</v>
      </c>
      <c r="H10" s="309">
        <v>0</v>
      </c>
      <c r="I10" s="309">
        <v>0</v>
      </c>
      <c r="J10" s="309">
        <v>0</v>
      </c>
      <c r="K10" s="309">
        <v>0</v>
      </c>
      <c r="L10" s="309">
        <v>0</v>
      </c>
      <c r="M10" s="309">
        <v>0</v>
      </c>
      <c r="N10" s="181"/>
    </row>
    <row r="11" spans="1:14" ht="15.75" customHeight="1">
      <c r="A11" s="180">
        <v>1.4</v>
      </c>
      <c r="B11" s="121" t="s">
        <v>84</v>
      </c>
      <c r="C11" s="365">
        <v>0</v>
      </c>
      <c r="D11" s="122">
        <v>0.11</v>
      </c>
      <c r="E11" s="311">
        <f>C11*D11</f>
        <v>0</v>
      </c>
      <c r="F11" s="309">
        <v>0</v>
      </c>
      <c r="G11" s="309">
        <v>0</v>
      </c>
      <c r="H11" s="309">
        <v>0</v>
      </c>
      <c r="I11" s="309">
        <v>0</v>
      </c>
      <c r="J11" s="309">
        <v>0</v>
      </c>
      <c r="K11" s="309">
        <v>0</v>
      </c>
      <c r="L11" s="309">
        <v>0</v>
      </c>
      <c r="M11" s="309">
        <v>0</v>
      </c>
      <c r="N11" s="181"/>
    </row>
    <row r="12" spans="1:14" ht="15.75" customHeight="1">
      <c r="A12" s="180">
        <v>1.5</v>
      </c>
      <c r="B12" s="121" t="s">
        <v>85</v>
      </c>
      <c r="C12" s="365">
        <v>0</v>
      </c>
      <c r="D12" s="122">
        <v>0.14000000000000001</v>
      </c>
      <c r="E12" s="311">
        <f>C12*D12</f>
        <v>0</v>
      </c>
      <c r="F12" s="309">
        <v>0</v>
      </c>
      <c r="G12" s="309">
        <v>0</v>
      </c>
      <c r="H12" s="309">
        <v>0</v>
      </c>
      <c r="I12" s="309">
        <v>0</v>
      </c>
      <c r="J12" s="309">
        <v>0</v>
      </c>
      <c r="K12" s="309">
        <v>0</v>
      </c>
      <c r="L12" s="309">
        <v>0</v>
      </c>
      <c r="M12" s="309">
        <v>0</v>
      </c>
      <c r="N12" s="181"/>
    </row>
    <row r="13" spans="1:14" ht="15.75" customHeight="1">
      <c r="A13" s="180">
        <v>1.6</v>
      </c>
      <c r="B13" s="123" t="s">
        <v>86</v>
      </c>
      <c r="C13" s="365">
        <v>0</v>
      </c>
      <c r="D13" s="124"/>
      <c r="E13" s="309"/>
      <c r="F13" s="309"/>
      <c r="G13" s="309"/>
      <c r="H13" s="309"/>
      <c r="I13" s="309"/>
      <c r="J13" s="309"/>
      <c r="K13" s="309"/>
      <c r="L13" s="309"/>
      <c r="M13" s="309"/>
      <c r="N13" s="181"/>
    </row>
    <row r="14" spans="1:14">
      <c r="A14" s="180">
        <v>2</v>
      </c>
      <c r="B14" s="125" t="s">
        <v>87</v>
      </c>
      <c r="C14" s="308">
        <f>SUM(C15:C20)</f>
        <v>0</v>
      </c>
      <c r="D14" s="115"/>
      <c r="E14" s="311">
        <f>SUM(E15:E19)</f>
        <v>0</v>
      </c>
      <c r="F14" s="309"/>
      <c r="G14" s="309"/>
      <c r="H14" s="309"/>
      <c r="I14" s="309"/>
      <c r="J14" s="309"/>
      <c r="K14" s="309"/>
      <c r="L14" s="309"/>
      <c r="M14" s="309"/>
      <c r="N14" s="181"/>
    </row>
    <row r="15" spans="1:14" ht="15" customHeight="1">
      <c r="A15" s="180">
        <v>2.1</v>
      </c>
      <c r="B15" s="123" t="s">
        <v>81</v>
      </c>
      <c r="C15" s="365">
        <v>0</v>
      </c>
      <c r="D15" s="122">
        <v>5.0000000000000001E-3</v>
      </c>
      <c r="E15" s="311">
        <f>D15*C15</f>
        <v>0</v>
      </c>
      <c r="F15" s="309">
        <v>0</v>
      </c>
      <c r="G15" s="309">
        <v>0</v>
      </c>
      <c r="H15" s="309">
        <v>0</v>
      </c>
      <c r="I15" s="309">
        <v>0</v>
      </c>
      <c r="J15" s="309">
        <v>0</v>
      </c>
      <c r="K15" s="309">
        <v>0</v>
      </c>
      <c r="L15" s="309">
        <v>0</v>
      </c>
      <c r="M15" s="309">
        <v>0</v>
      </c>
      <c r="N15" s="181"/>
    </row>
    <row r="16" spans="1:14" ht="15" customHeight="1">
      <c r="A16" s="180">
        <v>2.2000000000000002</v>
      </c>
      <c r="B16" s="123" t="s">
        <v>82</v>
      </c>
      <c r="C16" s="365">
        <v>0</v>
      </c>
      <c r="D16" s="122">
        <v>0.01</v>
      </c>
      <c r="E16" s="311">
        <f>D16*C16</f>
        <v>0</v>
      </c>
      <c r="F16" s="309">
        <v>0</v>
      </c>
      <c r="G16" s="309">
        <v>0</v>
      </c>
      <c r="H16" s="309">
        <v>0</v>
      </c>
      <c r="I16" s="309">
        <v>0</v>
      </c>
      <c r="J16" s="309">
        <v>0</v>
      </c>
      <c r="K16" s="309">
        <v>0</v>
      </c>
      <c r="L16" s="309">
        <v>0</v>
      </c>
      <c r="M16" s="309">
        <v>0</v>
      </c>
      <c r="N16" s="181"/>
    </row>
    <row r="17" spans="1:14" ht="15" customHeight="1">
      <c r="A17" s="180">
        <v>2.2999999999999998</v>
      </c>
      <c r="B17" s="123" t="s">
        <v>83</v>
      </c>
      <c r="C17" s="365">
        <v>0</v>
      </c>
      <c r="D17" s="122">
        <v>0.02</v>
      </c>
      <c r="E17" s="311">
        <f>D17*C17</f>
        <v>0</v>
      </c>
      <c r="F17" s="309">
        <v>0</v>
      </c>
      <c r="G17" s="309">
        <v>0</v>
      </c>
      <c r="H17" s="309">
        <v>0</v>
      </c>
      <c r="I17" s="309">
        <v>0</v>
      </c>
      <c r="J17" s="309">
        <v>0</v>
      </c>
      <c r="K17" s="309">
        <v>0</v>
      </c>
      <c r="L17" s="309">
        <v>0</v>
      </c>
      <c r="M17" s="309">
        <v>0</v>
      </c>
      <c r="N17" s="181"/>
    </row>
    <row r="18" spans="1:14" ht="15" customHeight="1">
      <c r="A18" s="180">
        <v>2.4</v>
      </c>
      <c r="B18" s="123" t="s">
        <v>84</v>
      </c>
      <c r="C18" s="365">
        <v>0</v>
      </c>
      <c r="D18" s="122">
        <v>0.03</v>
      </c>
      <c r="E18" s="311">
        <f>D18*C18</f>
        <v>0</v>
      </c>
      <c r="F18" s="309">
        <v>0</v>
      </c>
      <c r="G18" s="309">
        <v>0</v>
      </c>
      <c r="H18" s="309">
        <v>0</v>
      </c>
      <c r="I18" s="309">
        <v>0</v>
      </c>
      <c r="J18" s="309">
        <v>0</v>
      </c>
      <c r="K18" s="309">
        <v>0</v>
      </c>
      <c r="L18" s="309">
        <v>0</v>
      </c>
      <c r="M18" s="309">
        <v>0</v>
      </c>
      <c r="N18" s="181"/>
    </row>
    <row r="19" spans="1:14" ht="15" customHeight="1">
      <c r="A19" s="180">
        <v>2.5</v>
      </c>
      <c r="B19" s="123" t="s">
        <v>85</v>
      </c>
      <c r="C19" s="365">
        <v>0</v>
      </c>
      <c r="D19" s="122">
        <v>0.04</v>
      </c>
      <c r="E19" s="311">
        <f>D19*C19</f>
        <v>0</v>
      </c>
      <c r="F19" s="309">
        <v>0</v>
      </c>
      <c r="G19" s="309">
        <v>0</v>
      </c>
      <c r="H19" s="309">
        <v>0</v>
      </c>
      <c r="I19" s="309">
        <v>0</v>
      </c>
      <c r="J19" s="309">
        <v>0</v>
      </c>
      <c r="K19" s="309">
        <v>0</v>
      </c>
      <c r="L19" s="309">
        <v>0</v>
      </c>
      <c r="M19" s="309">
        <v>0</v>
      </c>
      <c r="N19" s="181"/>
    </row>
    <row r="20" spans="1:14" ht="15" customHeight="1">
      <c r="A20" s="180">
        <v>2.6</v>
      </c>
      <c r="B20" s="123" t="s">
        <v>86</v>
      </c>
      <c r="C20" s="365">
        <v>0</v>
      </c>
      <c r="D20" s="124"/>
      <c r="E20" s="312"/>
      <c r="F20" s="309">
        <v>0</v>
      </c>
      <c r="G20" s="309">
        <v>0</v>
      </c>
      <c r="H20" s="309">
        <v>0</v>
      </c>
      <c r="I20" s="309">
        <v>0</v>
      </c>
      <c r="J20" s="309">
        <v>0</v>
      </c>
      <c r="K20" s="309">
        <v>0</v>
      </c>
      <c r="L20" s="309">
        <v>0</v>
      </c>
      <c r="M20" s="309">
        <v>0</v>
      </c>
      <c r="N20" s="181"/>
    </row>
    <row r="21" spans="1:14" ht="15.75" thickBot="1">
      <c r="A21" s="182">
        <v>3</v>
      </c>
      <c r="B21" s="183" t="s">
        <v>69</v>
      </c>
      <c r="C21" s="310">
        <f>C7+C14</f>
        <v>15466018.710000001</v>
      </c>
      <c r="D21" s="184"/>
      <c r="E21" s="313">
        <f>SUM(E7+E14)</f>
        <v>309320.37420000002</v>
      </c>
      <c r="F21" s="314"/>
      <c r="G21" s="314"/>
      <c r="H21" s="314"/>
      <c r="I21" s="314"/>
      <c r="J21" s="314"/>
      <c r="K21" s="314"/>
      <c r="L21" s="314"/>
      <c r="M21" s="314"/>
      <c r="N21" s="185"/>
    </row>
    <row r="22" spans="1:14">
      <c r="E22" s="315"/>
      <c r="F22" s="315"/>
      <c r="G22" s="315"/>
      <c r="H22" s="315"/>
      <c r="I22" s="315"/>
      <c r="J22" s="315"/>
      <c r="K22" s="315"/>
      <c r="L22" s="315"/>
      <c r="M22" s="3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2"/>
  <sheetViews>
    <sheetView zoomScaleNormal="100" workbookViewId="0">
      <pane xSplit="1" ySplit="5" topLeftCell="B6" activePane="bottomRight" state="frozen"/>
      <selection pane="topRight"/>
      <selection pane="bottomLeft"/>
      <selection pane="bottomRight" activeCell="L24" sqref="L24"/>
    </sheetView>
  </sheetViews>
  <sheetFormatPr defaultColWidth="9.140625" defaultRowHeight="15.75"/>
  <cols>
    <col min="1" max="1" width="9.5703125" style="20" bestFit="1" customWidth="1"/>
    <col min="2" max="2" width="86" style="17" customWidth="1"/>
    <col min="3" max="3" width="15.140625" style="17" bestFit="1" customWidth="1"/>
    <col min="4" max="5" width="15.140625" style="2" bestFit="1" customWidth="1"/>
    <col min="6" max="6" width="11.28515625" style="2" bestFit="1" customWidth="1"/>
    <col min="7" max="7" width="11.42578125" style="2" customWidth="1"/>
    <col min="8" max="8" width="6.7109375" customWidth="1"/>
  </cols>
  <sheetData>
    <row r="1" spans="1:8">
      <c r="A1" s="18" t="s">
        <v>194</v>
      </c>
      <c r="B1" s="360" t="str">
        <f>'2. RC'!B1</f>
        <v>სს " პაშა ბანკი საქართველო"</v>
      </c>
    </row>
    <row r="2" spans="1:8">
      <c r="A2" s="18" t="s">
        <v>195</v>
      </c>
      <c r="B2" s="360" t="str">
        <f>'2. RC'!B2</f>
        <v>30.06.2018</v>
      </c>
      <c r="C2" s="29"/>
      <c r="D2" s="19"/>
      <c r="E2" s="19"/>
      <c r="F2" s="19"/>
      <c r="G2" s="19"/>
      <c r="H2" s="1"/>
    </row>
    <row r="3" spans="1:8">
      <c r="A3" s="18"/>
      <c r="C3" s="29"/>
      <c r="D3" s="19"/>
      <c r="E3" s="19"/>
      <c r="F3" s="19"/>
      <c r="G3" s="19"/>
      <c r="H3" s="1"/>
    </row>
    <row r="4" spans="1:8" ht="16.5" thickBot="1">
      <c r="A4" s="79" t="s">
        <v>338</v>
      </c>
      <c r="B4" s="225" t="s">
        <v>229</v>
      </c>
      <c r="C4" s="226"/>
      <c r="D4" s="227"/>
      <c r="E4" s="227"/>
      <c r="F4" s="227"/>
      <c r="G4" s="227"/>
      <c r="H4" s="1"/>
    </row>
    <row r="5" spans="1:8" ht="15">
      <c r="A5" s="385" t="s">
        <v>27</v>
      </c>
      <c r="B5" s="386"/>
      <c r="C5" s="358" t="str">
        <f>MID($B$2,4,2)/3&amp;"Q"&amp;RIGHT($B$2,4)</f>
        <v>2Q2018</v>
      </c>
      <c r="D5" s="359" t="str">
        <f>MONTH(EDATE(DATE(RIGHT($B$2,4),MID($B$2,4,2),LEFT($B$2,2)),-3))/3&amp;"Q"&amp;YEAR(EDATE(DATE(RIGHT($B$2,4),MID($B$2,4,2),LEFT($B$2,2)),-3))</f>
        <v>1Q2018</v>
      </c>
      <c r="E5" s="359" t="str">
        <f>MONTH(EDATE(DATE(RIGHT($B$2,4),MID($B$2,4,2),LEFT($B$2,2)),-6))/3&amp;"Q"&amp;YEAR(EDATE(DATE(RIGHT($B$2,4),MID($B$2,4,2),LEFT($B$2,2)),-6))</f>
        <v>4Q2017</v>
      </c>
      <c r="F5" s="359" t="str">
        <f>MONTH(EDATE(DATE(RIGHT($B$2,4),MID($B$2,4,2),LEFT($B$2,2)),-9))/3&amp;"Q"&amp;YEAR(EDATE(DATE(RIGHT($B$2,4),MID($B$2,4,2),LEFT($B$2,2)),-9))</f>
        <v>3Q2017</v>
      </c>
      <c r="G5" s="361" t="str">
        <f>MONTH(EDATE(DATE(RIGHT($B$2,4),MID($B$2,4,2),LEFT($B$2,2)),-12))/3&amp;"Q"&amp;YEAR(EDATE(DATE(RIGHT($B$2,4),MID($B$2,4,2),LEFT($B$2,2)),-12))</f>
        <v>2Q2017</v>
      </c>
    </row>
    <row r="6" spans="1:8" ht="15">
      <c r="A6" s="133"/>
      <c r="B6" s="32" t="s">
        <v>189</v>
      </c>
      <c r="C6" s="387"/>
      <c r="D6" s="387"/>
      <c r="E6" s="387"/>
      <c r="F6" s="387"/>
      <c r="G6" s="388"/>
    </row>
    <row r="7" spans="1:8" ht="15">
      <c r="A7" s="133"/>
      <c r="B7" s="33" t="s">
        <v>196</v>
      </c>
      <c r="C7" s="387"/>
      <c r="D7" s="387"/>
      <c r="E7" s="387"/>
      <c r="F7" s="387"/>
      <c r="G7" s="388"/>
    </row>
    <row r="8" spans="1:8" ht="15">
      <c r="A8" s="134">
        <v>1</v>
      </c>
      <c r="B8" s="253" t="s">
        <v>24</v>
      </c>
      <c r="C8" s="254">
        <v>105097156.95</v>
      </c>
      <c r="D8" s="255">
        <v>104015563.3</v>
      </c>
      <c r="E8" s="255">
        <v>99202513.879999995</v>
      </c>
      <c r="F8" s="255">
        <v>99530551.870000005</v>
      </c>
      <c r="G8" s="256">
        <v>97950858.359999999</v>
      </c>
    </row>
    <row r="9" spans="1:8" ht="15">
      <c r="A9" s="134">
        <v>2</v>
      </c>
      <c r="B9" s="253" t="s">
        <v>91</v>
      </c>
      <c r="C9" s="254">
        <v>105097156.95</v>
      </c>
      <c r="D9" s="255">
        <v>104015563.3</v>
      </c>
      <c r="E9" s="255">
        <v>99202513.879999995</v>
      </c>
      <c r="F9" s="255">
        <v>99530551.870000005</v>
      </c>
      <c r="G9" s="256">
        <v>97950858.359999999</v>
      </c>
    </row>
    <row r="10" spans="1:8" ht="15">
      <c r="A10" s="134">
        <v>3</v>
      </c>
      <c r="B10" s="253" t="s">
        <v>90</v>
      </c>
      <c r="C10" s="254">
        <v>108658931.4728</v>
      </c>
      <c r="D10" s="255">
        <v>107558140.36319999</v>
      </c>
      <c r="E10" s="255">
        <v>102158275.09280001</v>
      </c>
      <c r="F10" s="255">
        <v>102360399.2088</v>
      </c>
      <c r="G10" s="256">
        <v>100680956.4376</v>
      </c>
    </row>
    <row r="11" spans="1:8" ht="15">
      <c r="A11" s="133"/>
      <c r="B11" s="32" t="s">
        <v>190</v>
      </c>
      <c r="C11" s="387"/>
      <c r="D11" s="387"/>
      <c r="E11" s="387"/>
      <c r="F11" s="387"/>
      <c r="G11" s="388"/>
    </row>
    <row r="12" spans="1:8" ht="15" customHeight="1">
      <c r="A12" s="134">
        <v>4</v>
      </c>
      <c r="B12" s="253" t="s">
        <v>353</v>
      </c>
      <c r="C12" s="389">
        <v>321413597.67460001</v>
      </c>
      <c r="D12" s="255">
        <v>283406165.05396897</v>
      </c>
      <c r="E12" s="255">
        <v>283322297.64723098</v>
      </c>
      <c r="F12" s="255">
        <v>308422862.31276602</v>
      </c>
      <c r="G12" s="256">
        <v>293837246.57061428</v>
      </c>
    </row>
    <row r="13" spans="1:8" ht="15">
      <c r="A13" s="133"/>
      <c r="B13" s="32" t="s">
        <v>92</v>
      </c>
      <c r="C13" s="387"/>
      <c r="D13" s="387"/>
      <c r="E13" s="387"/>
      <c r="F13" s="387"/>
      <c r="G13" s="388"/>
    </row>
    <row r="14" spans="1:8" s="3" customFormat="1" ht="15">
      <c r="A14" s="134"/>
      <c r="B14" s="33" t="s">
        <v>196</v>
      </c>
      <c r="C14" s="387"/>
      <c r="D14" s="387"/>
      <c r="E14" s="387"/>
      <c r="F14" s="387"/>
      <c r="G14" s="388"/>
    </row>
    <row r="15" spans="1:8" ht="15">
      <c r="A15" s="132">
        <v>5</v>
      </c>
      <c r="B15" s="31" t="s">
        <v>250</v>
      </c>
      <c r="C15" s="429">
        <v>0.32700000000000001</v>
      </c>
      <c r="D15" s="430">
        <v>0.36699999999999999</v>
      </c>
      <c r="E15" s="430">
        <v>0.38440000000000002</v>
      </c>
      <c r="F15" s="430">
        <v>0.39889999999999998</v>
      </c>
      <c r="G15" s="431">
        <v>0.44340000000000002</v>
      </c>
    </row>
    <row r="16" spans="1:8" ht="15" customHeight="1">
      <c r="A16" s="132">
        <v>6</v>
      </c>
      <c r="B16" s="31" t="s">
        <v>192</v>
      </c>
      <c r="C16" s="429">
        <v>0.32700000000000001</v>
      </c>
      <c r="D16" s="430">
        <v>0.36699999999999999</v>
      </c>
      <c r="E16" s="430">
        <v>0.38440000000000002</v>
      </c>
      <c r="F16" s="430">
        <v>0.39889999999999998</v>
      </c>
      <c r="G16" s="431">
        <v>0.44340000000000002</v>
      </c>
    </row>
    <row r="17" spans="1:7" ht="15">
      <c r="A17" s="132">
        <v>7</v>
      </c>
      <c r="B17" s="31" t="s">
        <v>193</v>
      </c>
      <c r="C17" s="429">
        <v>0.33810000000000001</v>
      </c>
      <c r="D17" s="430">
        <v>0.3795</v>
      </c>
      <c r="E17" s="430">
        <v>0.39579999999999999</v>
      </c>
      <c r="F17" s="430">
        <v>0.4103</v>
      </c>
      <c r="G17" s="431">
        <v>0.45579999999999998</v>
      </c>
    </row>
    <row r="18" spans="1:7" ht="15">
      <c r="A18" s="133"/>
      <c r="B18" s="32" t="s">
        <v>6</v>
      </c>
      <c r="C18" s="432"/>
      <c r="D18" s="432"/>
      <c r="E18" s="432"/>
      <c r="F18" s="432"/>
      <c r="G18" s="433"/>
    </row>
    <row r="19" spans="1:7" ht="15" customHeight="1">
      <c r="A19" s="135">
        <v>8</v>
      </c>
      <c r="B19" s="34" t="s">
        <v>7</v>
      </c>
      <c r="C19" s="434">
        <v>6.9400000000000003E-2</v>
      </c>
      <c r="D19" s="435">
        <v>6.4899999999999999E-2</v>
      </c>
      <c r="E19" s="435">
        <v>7.2800000000000004E-2</v>
      </c>
      <c r="F19" s="435">
        <v>7.5600000000000001E-2</v>
      </c>
      <c r="G19" s="436">
        <v>7.5200000000000003E-2</v>
      </c>
    </row>
    <row r="20" spans="1:7" ht="15">
      <c r="A20" s="135">
        <v>9</v>
      </c>
      <c r="B20" s="34" t="s">
        <v>8</v>
      </c>
      <c r="C20" s="434">
        <v>1.66E-2</v>
      </c>
      <c r="D20" s="435">
        <v>1.6400000000000001E-2</v>
      </c>
      <c r="E20" s="435">
        <v>1.5800000000000002E-2</v>
      </c>
      <c r="F20" s="435">
        <v>1.6400000000000001E-2</v>
      </c>
      <c r="G20" s="436">
        <v>1.78E-2</v>
      </c>
    </row>
    <row r="21" spans="1:7" ht="15">
      <c r="A21" s="135">
        <v>10</v>
      </c>
      <c r="B21" s="34" t="s">
        <v>9</v>
      </c>
      <c r="C21" s="434">
        <v>2.7900000000000001E-2</v>
      </c>
      <c r="D21" s="435">
        <v>2.9000000000000001E-2</v>
      </c>
      <c r="E21" s="435">
        <v>1.6299999999999999E-2</v>
      </c>
      <c r="F21" s="435">
        <v>2.1999999999999999E-2</v>
      </c>
      <c r="G21" s="436">
        <v>2.01E-2</v>
      </c>
    </row>
    <row r="22" spans="1:7" ht="15">
      <c r="A22" s="135">
        <v>11</v>
      </c>
      <c r="B22" s="34" t="s">
        <v>230</v>
      </c>
      <c r="C22" s="434">
        <v>5.28E-2</v>
      </c>
      <c r="D22" s="435">
        <v>4.8500000000000001E-2</v>
      </c>
      <c r="E22" s="435">
        <v>5.7000000000000002E-2</v>
      </c>
      <c r="F22" s="435">
        <v>5.9200000000000003E-2</v>
      </c>
      <c r="G22" s="436">
        <v>5.74E-2</v>
      </c>
    </row>
    <row r="23" spans="1:7" ht="15">
      <c r="A23" s="135">
        <v>12</v>
      </c>
      <c r="B23" s="34" t="s">
        <v>10</v>
      </c>
      <c r="C23" s="434">
        <v>1.4500000000000001E-2</v>
      </c>
      <c r="D23" s="435">
        <v>1.29E-2</v>
      </c>
      <c r="E23" s="435">
        <v>1.5699999999999999E-2</v>
      </c>
      <c r="F23" s="435">
        <v>2.1899999999999999E-2</v>
      </c>
      <c r="G23" s="436">
        <v>1.9099999999999999E-2</v>
      </c>
    </row>
    <row r="24" spans="1:7" ht="15">
      <c r="A24" s="135">
        <v>13</v>
      </c>
      <c r="B24" s="34" t="s">
        <v>11</v>
      </c>
      <c r="C24" s="434">
        <v>3.7600000000000001E-2</v>
      </c>
      <c r="D24" s="435">
        <v>3.2899999999999999E-2</v>
      </c>
      <c r="E24" s="435">
        <v>3.8600000000000002E-2</v>
      </c>
      <c r="F24" s="435">
        <v>5.3199999999999997E-2</v>
      </c>
      <c r="G24" s="436">
        <v>4.7699999999999999E-2</v>
      </c>
    </row>
    <row r="25" spans="1:7" ht="15">
      <c r="A25" s="133"/>
      <c r="B25" s="32" t="s">
        <v>12</v>
      </c>
      <c r="C25" s="432"/>
      <c r="D25" s="432"/>
      <c r="E25" s="432"/>
      <c r="F25" s="432"/>
      <c r="G25" s="433"/>
    </row>
    <row r="26" spans="1:7" ht="15">
      <c r="A26" s="135">
        <v>14</v>
      </c>
      <c r="B26" s="34" t="s">
        <v>13</v>
      </c>
      <c r="C26" s="434">
        <v>4.0000000000000002E-4</v>
      </c>
      <c r="D26" s="435">
        <v>5.0000000000000001E-4</v>
      </c>
      <c r="E26" s="435">
        <v>5.9999999999999995E-4</v>
      </c>
      <c r="F26" s="435">
        <v>5.9999999999999995E-4</v>
      </c>
      <c r="G26" s="436">
        <v>5.9999999999999995E-4</v>
      </c>
    </row>
    <row r="27" spans="1:7" ht="15" customHeight="1">
      <c r="A27" s="135">
        <v>15</v>
      </c>
      <c r="B27" s="34" t="s">
        <v>14</v>
      </c>
      <c r="C27" s="434">
        <v>2.24E-2</v>
      </c>
      <c r="D27" s="435">
        <v>2.2100000000000002E-2</v>
      </c>
      <c r="E27" s="435">
        <v>2.2200000000000001E-2</v>
      </c>
      <c r="F27" s="435">
        <v>2.23E-2</v>
      </c>
      <c r="G27" s="436">
        <v>2.29E-2</v>
      </c>
    </row>
    <row r="28" spans="1:7" ht="15">
      <c r="A28" s="135">
        <v>16</v>
      </c>
      <c r="B28" s="34" t="s">
        <v>15</v>
      </c>
      <c r="C28" s="434">
        <v>0.54200000000000004</v>
      </c>
      <c r="D28" s="435">
        <v>0.52259999999999995</v>
      </c>
      <c r="E28" s="435">
        <v>0.48270000000000002</v>
      </c>
      <c r="F28" s="435">
        <v>0.48509999999999998</v>
      </c>
      <c r="G28" s="436">
        <v>0.4042</v>
      </c>
    </row>
    <row r="29" spans="1:7" ht="15" customHeight="1">
      <c r="A29" s="135">
        <v>17</v>
      </c>
      <c r="B29" s="34" t="s">
        <v>16</v>
      </c>
      <c r="C29" s="434">
        <v>0.57240000000000002</v>
      </c>
      <c r="D29" s="435">
        <v>0.5726</v>
      </c>
      <c r="E29" s="435">
        <v>0.54820000000000002</v>
      </c>
      <c r="F29" s="435">
        <v>0.56740000000000002</v>
      </c>
      <c r="G29" s="436">
        <v>0.49220000000000003</v>
      </c>
    </row>
    <row r="30" spans="1:7" ht="15">
      <c r="A30" s="135">
        <v>18</v>
      </c>
      <c r="B30" s="34" t="s">
        <v>17</v>
      </c>
      <c r="C30" s="434">
        <v>0.2601</v>
      </c>
      <c r="D30" s="435">
        <v>0.1716</v>
      </c>
      <c r="E30" s="435">
        <v>0.16370000000000001</v>
      </c>
      <c r="F30" s="435">
        <v>0.16450000000000001</v>
      </c>
      <c r="G30" s="436">
        <v>0.26450000000000001</v>
      </c>
    </row>
    <row r="31" spans="1:7" ht="15" customHeight="1">
      <c r="A31" s="133"/>
      <c r="B31" s="32" t="s">
        <v>18</v>
      </c>
      <c r="C31" s="432"/>
      <c r="D31" s="432"/>
      <c r="E31" s="432"/>
      <c r="F31" s="432"/>
      <c r="G31" s="433"/>
    </row>
    <row r="32" spans="1:7" ht="15">
      <c r="A32" s="135">
        <v>19</v>
      </c>
      <c r="B32" s="34" t="s">
        <v>19</v>
      </c>
      <c r="C32" s="434">
        <v>0.20480000000000001</v>
      </c>
      <c r="D32" s="434">
        <v>0.1666</v>
      </c>
      <c r="E32" s="434">
        <v>0.25430000000000003</v>
      </c>
      <c r="F32" s="434">
        <v>0.18759999999999999</v>
      </c>
      <c r="G32" s="437">
        <v>0.11799999999999999</v>
      </c>
    </row>
    <row r="33" spans="1:7" ht="15" customHeight="1">
      <c r="A33" s="135">
        <v>20</v>
      </c>
      <c r="B33" s="34" t="s">
        <v>20</v>
      </c>
      <c r="C33" s="434">
        <v>0.88049999999999995</v>
      </c>
      <c r="D33" s="434">
        <v>0.86880000000000002</v>
      </c>
      <c r="E33" s="434">
        <v>0.87870000000000004</v>
      </c>
      <c r="F33" s="434">
        <v>0.93610000000000004</v>
      </c>
      <c r="G33" s="437">
        <v>0.8861</v>
      </c>
    </row>
    <row r="34" spans="1:7" ht="15">
      <c r="A34" s="135">
        <v>21</v>
      </c>
      <c r="B34" s="390" t="s">
        <v>21</v>
      </c>
      <c r="C34" s="434">
        <v>0.1069</v>
      </c>
      <c r="D34" s="434">
        <v>7.3499999999999996E-2</v>
      </c>
      <c r="E34" s="434">
        <v>7.0699999999999999E-2</v>
      </c>
      <c r="F34" s="434">
        <v>3.9E-2</v>
      </c>
      <c r="G34" s="437">
        <v>3.5999999999999997E-2</v>
      </c>
    </row>
    <row r="35" spans="1:7" ht="15">
      <c r="A35" s="391"/>
      <c r="B35" s="32" t="s">
        <v>402</v>
      </c>
      <c r="C35" s="432"/>
      <c r="D35" s="432"/>
      <c r="E35" s="432"/>
      <c r="F35" s="432"/>
      <c r="G35" s="433"/>
    </row>
    <row r="36" spans="1:7" ht="15">
      <c r="A36" s="135">
        <v>22</v>
      </c>
      <c r="B36" s="392" t="s">
        <v>403</v>
      </c>
      <c r="C36" s="456">
        <v>64331527.199333385</v>
      </c>
      <c r="D36" s="456">
        <v>78025741.869444415</v>
      </c>
      <c r="E36" s="456">
        <v>66612789.339999996</v>
      </c>
      <c r="F36" s="454"/>
      <c r="G36" s="454"/>
    </row>
    <row r="37" spans="1:7" ht="15">
      <c r="A37" s="135">
        <v>23</v>
      </c>
      <c r="B37" s="34" t="s">
        <v>404</v>
      </c>
      <c r="C37" s="456">
        <v>30768823.463264458</v>
      </c>
      <c r="D37" s="456">
        <v>43752907.897407219</v>
      </c>
      <c r="E37" s="456">
        <v>38281362.771550007</v>
      </c>
      <c r="F37" s="454"/>
      <c r="G37" s="454"/>
    </row>
    <row r="38" spans="1:7" thickBot="1">
      <c r="A38" s="136">
        <v>24</v>
      </c>
      <c r="B38" s="393" t="s">
        <v>405</v>
      </c>
      <c r="C38" s="455">
        <v>2.2802221290337514</v>
      </c>
      <c r="D38" s="455">
        <v>1.8159523757249967</v>
      </c>
      <c r="E38" s="455">
        <v>1.7400840648626379</v>
      </c>
      <c r="F38" s="453"/>
      <c r="G38" s="453"/>
    </row>
    <row r="39" spans="1:7">
      <c r="A39" s="21"/>
    </row>
    <row r="40" spans="1:7">
      <c r="B40" s="394"/>
    </row>
    <row r="41" spans="1:7" ht="39.75">
      <c r="B41" s="394" t="s">
        <v>424</v>
      </c>
    </row>
    <row r="42" spans="1:7" ht="65.25">
      <c r="B42" s="395" t="s">
        <v>425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3"/>
  <sheetViews>
    <sheetView workbookViewId="0">
      <pane xSplit="1" ySplit="5" topLeftCell="B24" activePane="bottomRight" state="frozen"/>
      <selection pane="topRight"/>
      <selection pane="bottomLeft"/>
      <selection pane="bottomRight" activeCell="H41" sqref="H41"/>
    </sheetView>
  </sheetViews>
  <sheetFormatPr defaultColWidth="9.140625"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194</v>
      </c>
      <c r="B1" s="2" t="s">
        <v>431</v>
      </c>
    </row>
    <row r="2" spans="1:8" ht="15.75">
      <c r="A2" s="18" t="s">
        <v>195</v>
      </c>
      <c r="B2" s="17" t="s">
        <v>432</v>
      </c>
    </row>
    <row r="3" spans="1:8" ht="15.75">
      <c r="A3" s="18"/>
    </row>
    <row r="4" spans="1:8" ht="16.5" thickBot="1">
      <c r="A4" s="35" t="s">
        <v>339</v>
      </c>
      <c r="B4" s="80" t="s">
        <v>251</v>
      </c>
      <c r="C4" s="35"/>
      <c r="D4" s="36"/>
      <c r="E4" s="36"/>
      <c r="F4" s="37"/>
      <c r="G4" s="37"/>
      <c r="H4" s="38" t="s">
        <v>96</v>
      </c>
    </row>
    <row r="5" spans="1:8" ht="15.75">
      <c r="A5" s="39"/>
      <c r="B5" s="40"/>
      <c r="C5" s="469" t="s">
        <v>200</v>
      </c>
      <c r="D5" s="470"/>
      <c r="E5" s="471"/>
      <c r="F5" s="469" t="s">
        <v>201</v>
      </c>
      <c r="G5" s="470"/>
      <c r="H5" s="472"/>
    </row>
    <row r="6" spans="1:8" ht="15.75">
      <c r="A6" s="41" t="s">
        <v>27</v>
      </c>
      <c r="B6" s="42" t="s">
        <v>156</v>
      </c>
      <c r="C6" s="43" t="s">
        <v>28</v>
      </c>
      <c r="D6" s="43" t="s">
        <v>97</v>
      </c>
      <c r="E6" s="43" t="s">
        <v>69</v>
      </c>
      <c r="F6" s="43" t="s">
        <v>28</v>
      </c>
      <c r="G6" s="43" t="s">
        <v>97</v>
      </c>
      <c r="H6" s="44" t="s">
        <v>69</v>
      </c>
    </row>
    <row r="7" spans="1:8" ht="15.75">
      <c r="A7" s="41">
        <v>1</v>
      </c>
      <c r="B7" s="45" t="s">
        <v>157</v>
      </c>
      <c r="C7" s="257">
        <v>296697.81</v>
      </c>
      <c r="D7" s="257">
        <v>471663.13219999999</v>
      </c>
      <c r="E7" s="258">
        <f t="shared" ref="E7:E20" si="0">C7+D7</f>
        <v>768360.94219999993</v>
      </c>
      <c r="F7" s="259">
        <v>330257.91999999998</v>
      </c>
      <c r="G7" s="260">
        <v>301681.6176</v>
      </c>
      <c r="H7" s="261">
        <f t="shared" ref="H7:H20" si="1">F7+G7</f>
        <v>631939.53759999992</v>
      </c>
    </row>
    <row r="8" spans="1:8" ht="15.75">
      <c r="A8" s="41">
        <v>2</v>
      </c>
      <c r="B8" s="45" t="s">
        <v>158</v>
      </c>
      <c r="C8" s="257">
        <v>6960429.75</v>
      </c>
      <c r="D8" s="257">
        <v>31009807.706999999</v>
      </c>
      <c r="E8" s="258">
        <f t="shared" si="0"/>
        <v>37970237.457000002</v>
      </c>
      <c r="F8" s="259">
        <v>179494</v>
      </c>
      <c r="G8" s="260">
        <v>16767628.272</v>
      </c>
      <c r="H8" s="261">
        <f t="shared" si="1"/>
        <v>16947122.272</v>
      </c>
    </row>
    <row r="9" spans="1:8" ht="15.75">
      <c r="A9" s="41">
        <v>3</v>
      </c>
      <c r="B9" s="45" t="s">
        <v>159</v>
      </c>
      <c r="C9" s="257">
        <v>26496041.690000001</v>
      </c>
      <c r="D9" s="257">
        <v>33731044.115900002</v>
      </c>
      <c r="E9" s="258">
        <f t="shared" si="0"/>
        <v>60227085.805900007</v>
      </c>
      <c r="F9" s="259">
        <v>14059221.960000001</v>
      </c>
      <c r="G9" s="260">
        <v>28423129.244600002</v>
      </c>
      <c r="H9" s="261">
        <f t="shared" si="1"/>
        <v>42482351.204600006</v>
      </c>
    </row>
    <row r="10" spans="1:8" ht="15.75">
      <c r="A10" s="41">
        <v>4</v>
      </c>
      <c r="B10" s="45" t="s">
        <v>188</v>
      </c>
      <c r="C10" s="257">
        <v>0</v>
      </c>
      <c r="D10" s="257">
        <v>0</v>
      </c>
      <c r="E10" s="258">
        <f t="shared" si="0"/>
        <v>0</v>
      </c>
      <c r="F10" s="259">
        <v>0</v>
      </c>
      <c r="G10" s="260">
        <v>0</v>
      </c>
      <c r="H10" s="261">
        <f t="shared" si="1"/>
        <v>0</v>
      </c>
    </row>
    <row r="11" spans="1:8" ht="15.75">
      <c r="A11" s="41">
        <v>5</v>
      </c>
      <c r="B11" s="45" t="s">
        <v>160</v>
      </c>
      <c r="C11" s="257">
        <v>18463200</v>
      </c>
      <c r="D11" s="257">
        <v>25702983.890700001</v>
      </c>
      <c r="E11" s="258">
        <f t="shared" si="0"/>
        <v>44166183.890699998</v>
      </c>
      <c r="F11" s="259">
        <v>34247281.579999998</v>
      </c>
      <c r="G11" s="260">
        <v>26962431.579300001</v>
      </c>
      <c r="H11" s="261">
        <f t="shared" si="1"/>
        <v>61209713.159299999</v>
      </c>
    </row>
    <row r="12" spans="1:8" ht="15.75">
      <c r="A12" s="41">
        <v>6.1</v>
      </c>
      <c r="B12" s="46" t="s">
        <v>161</v>
      </c>
      <c r="C12" s="257">
        <v>64504428.57</v>
      </c>
      <c r="D12" s="257">
        <v>76335426.154899999</v>
      </c>
      <c r="E12" s="258">
        <f t="shared" si="0"/>
        <v>140839854.72490001</v>
      </c>
      <c r="F12" s="259">
        <v>72364428.420000002</v>
      </c>
      <c r="G12" s="260">
        <v>49085601.546800002</v>
      </c>
      <c r="H12" s="261">
        <f t="shared" si="1"/>
        <v>121450029.9668</v>
      </c>
    </row>
    <row r="13" spans="1:8" ht="15.75">
      <c r="A13" s="41">
        <v>6.2</v>
      </c>
      <c r="B13" s="46" t="s">
        <v>162</v>
      </c>
      <c r="C13" s="257">
        <v>-1622649.4890000001</v>
      </c>
      <c r="D13" s="257">
        <v>-1526708.5231000001</v>
      </c>
      <c r="E13" s="258">
        <f t="shared" si="0"/>
        <v>-3149358.0120999999</v>
      </c>
      <c r="F13" s="259">
        <v>-1515849.486</v>
      </c>
      <c r="G13" s="260">
        <v>-1264232.254</v>
      </c>
      <c r="H13" s="261">
        <f t="shared" si="1"/>
        <v>-2780081.74</v>
      </c>
    </row>
    <row r="14" spans="1:8" ht="15.75">
      <c r="A14" s="41">
        <v>6</v>
      </c>
      <c r="B14" s="45" t="s">
        <v>163</v>
      </c>
      <c r="C14" s="258">
        <f>C12+C13</f>
        <v>62881779.081</v>
      </c>
      <c r="D14" s="258">
        <f>D12+D13</f>
        <v>74808717.631799996</v>
      </c>
      <c r="E14" s="258">
        <f t="shared" si="0"/>
        <v>137690496.7128</v>
      </c>
      <c r="F14" s="258">
        <f>F12+F13</f>
        <v>70848578.934</v>
      </c>
      <c r="G14" s="258">
        <f>G12+G13</f>
        <v>47821369.292800002</v>
      </c>
      <c r="H14" s="261">
        <f t="shared" si="1"/>
        <v>118669948.22679999</v>
      </c>
    </row>
    <row r="15" spans="1:8" ht="15.75">
      <c r="A15" s="41">
        <v>7</v>
      </c>
      <c r="B15" s="45" t="s">
        <v>164</v>
      </c>
      <c r="C15" s="257">
        <v>810255.29</v>
      </c>
      <c r="D15" s="257">
        <v>622953.91740000003</v>
      </c>
      <c r="E15" s="258">
        <f t="shared" si="0"/>
        <v>1433209.2074000002</v>
      </c>
      <c r="F15" s="259">
        <v>970061.73</v>
      </c>
      <c r="G15" s="260">
        <v>556909.5588</v>
      </c>
      <c r="H15" s="261">
        <f t="shared" si="1"/>
        <v>1526971.2888</v>
      </c>
    </row>
    <row r="16" spans="1:8" ht="15.75">
      <c r="A16" s="41">
        <v>8</v>
      </c>
      <c r="B16" s="45" t="s">
        <v>165</v>
      </c>
      <c r="C16" s="257">
        <v>0</v>
      </c>
      <c r="D16" s="257">
        <v>0</v>
      </c>
      <c r="E16" s="258">
        <f t="shared" si="0"/>
        <v>0</v>
      </c>
      <c r="F16" s="259">
        <v>0</v>
      </c>
      <c r="G16" s="260">
        <v>0</v>
      </c>
      <c r="H16" s="261">
        <f t="shared" si="1"/>
        <v>0</v>
      </c>
    </row>
    <row r="17" spans="1:8" ht="15.75">
      <c r="A17" s="41">
        <v>9</v>
      </c>
      <c r="B17" s="45" t="s">
        <v>166</v>
      </c>
      <c r="C17" s="257">
        <v>0</v>
      </c>
      <c r="D17" s="257">
        <v>0</v>
      </c>
      <c r="E17" s="258">
        <f t="shared" si="0"/>
        <v>0</v>
      </c>
      <c r="F17" s="259">
        <v>0</v>
      </c>
      <c r="G17" s="260">
        <v>0</v>
      </c>
      <c r="H17" s="261">
        <f t="shared" si="1"/>
        <v>0</v>
      </c>
    </row>
    <row r="18" spans="1:8" ht="15.75">
      <c r="A18" s="41">
        <v>10</v>
      </c>
      <c r="B18" s="45" t="s">
        <v>167</v>
      </c>
      <c r="C18" s="257">
        <v>3060380.77</v>
      </c>
      <c r="D18" s="257">
        <v>0</v>
      </c>
      <c r="E18" s="258">
        <f t="shared" si="0"/>
        <v>3060380.77</v>
      </c>
      <c r="F18" s="259">
        <v>3057874.19</v>
      </c>
      <c r="G18" s="260">
        <v>0</v>
      </c>
      <c r="H18" s="261">
        <f t="shared" si="1"/>
        <v>3057874.19</v>
      </c>
    </row>
    <row r="19" spans="1:8" ht="15.75">
      <c r="A19" s="41">
        <v>11</v>
      </c>
      <c r="B19" s="45" t="s">
        <v>168</v>
      </c>
      <c r="C19" s="257">
        <v>5845690.4000000004</v>
      </c>
      <c r="D19" s="257">
        <v>743345.54180000001</v>
      </c>
      <c r="E19" s="258">
        <f t="shared" si="0"/>
        <v>6589035.9418000001</v>
      </c>
      <c r="F19" s="259">
        <v>1282565.69</v>
      </c>
      <c r="G19" s="260">
        <v>300154.75020000001</v>
      </c>
      <c r="H19" s="261">
        <f t="shared" si="1"/>
        <v>1582720.4402000001</v>
      </c>
    </row>
    <row r="20" spans="1:8" ht="15.75">
      <c r="A20" s="41">
        <v>12</v>
      </c>
      <c r="B20" s="47" t="s">
        <v>169</v>
      </c>
      <c r="C20" s="258">
        <f>SUM(C7:C11)+SUM(C14:C19)</f>
        <v>124814474.79100001</v>
      </c>
      <c r="D20" s="258">
        <f>SUM(D7:D11)+SUM(D14:D19)</f>
        <v>167090515.9368</v>
      </c>
      <c r="E20" s="258">
        <f t="shared" si="0"/>
        <v>291904990.72780001</v>
      </c>
      <c r="F20" s="258">
        <f>SUM(F7:F11)+SUM(F14:F19)</f>
        <v>124975336.00400001</v>
      </c>
      <c r="G20" s="258">
        <f>SUM(G7:G11)+SUM(G14:G19)</f>
        <v>121133304.31530002</v>
      </c>
      <c r="H20" s="261">
        <f t="shared" si="1"/>
        <v>246108640.31930003</v>
      </c>
    </row>
    <row r="21" spans="1:8" ht="15.75">
      <c r="A21" s="41"/>
      <c r="B21" s="42" t="s">
        <v>186</v>
      </c>
      <c r="C21" s="262"/>
      <c r="D21" s="262"/>
      <c r="E21" s="262"/>
      <c r="F21" s="263"/>
      <c r="G21" s="264"/>
      <c r="H21" s="265"/>
    </row>
    <row r="22" spans="1:8" ht="15.75">
      <c r="A22" s="41">
        <v>13</v>
      </c>
      <c r="B22" s="45" t="s">
        <v>170</v>
      </c>
      <c r="C22" s="257">
        <v>7065435.0700000003</v>
      </c>
      <c r="D22" s="257">
        <v>99990855.138799995</v>
      </c>
      <c r="E22" s="258">
        <f t="shared" ref="E22:E31" si="2">C22+D22</f>
        <v>107056290.20879999</v>
      </c>
      <c r="F22" s="259">
        <v>7062824.0899999999</v>
      </c>
      <c r="G22" s="260">
        <v>80665559.251300007</v>
      </c>
      <c r="H22" s="261">
        <f t="shared" ref="H22:H31" si="3">F22+G22</f>
        <v>87728383.341300011</v>
      </c>
    </row>
    <row r="23" spans="1:8" ht="15.75">
      <c r="A23" s="41">
        <v>14</v>
      </c>
      <c r="B23" s="45" t="s">
        <v>171</v>
      </c>
      <c r="C23" s="257">
        <v>4165054.92</v>
      </c>
      <c r="D23" s="257">
        <v>27051694.835000001</v>
      </c>
      <c r="E23" s="258">
        <f t="shared" si="2"/>
        <v>31216749.755000003</v>
      </c>
      <c r="F23" s="259">
        <v>5133251.84</v>
      </c>
      <c r="G23" s="260">
        <v>3723271.2048999998</v>
      </c>
      <c r="H23" s="261">
        <f t="shared" si="3"/>
        <v>8856523.0449000001</v>
      </c>
    </row>
    <row r="24" spans="1:8" ht="15.75">
      <c r="A24" s="41">
        <v>15</v>
      </c>
      <c r="B24" s="45" t="s">
        <v>172</v>
      </c>
      <c r="C24" s="257">
        <v>0</v>
      </c>
      <c r="D24" s="257">
        <v>0</v>
      </c>
      <c r="E24" s="258">
        <f t="shared" si="2"/>
        <v>0</v>
      </c>
      <c r="F24" s="259">
        <v>0</v>
      </c>
      <c r="G24" s="260">
        <v>0</v>
      </c>
      <c r="H24" s="261">
        <f t="shared" si="3"/>
        <v>0</v>
      </c>
    </row>
    <row r="25" spans="1:8" ht="15.75">
      <c r="A25" s="41">
        <v>16</v>
      </c>
      <c r="B25" s="45" t="s">
        <v>173</v>
      </c>
      <c r="C25" s="257">
        <v>1529086.45</v>
      </c>
      <c r="D25" s="257">
        <v>33074583.087499999</v>
      </c>
      <c r="E25" s="258">
        <f t="shared" si="2"/>
        <v>34603669.537500001</v>
      </c>
      <c r="F25" s="259">
        <v>163569.75</v>
      </c>
      <c r="G25" s="260">
        <v>32060778.1545</v>
      </c>
      <c r="H25" s="261">
        <f t="shared" si="3"/>
        <v>32224347.9045</v>
      </c>
    </row>
    <row r="26" spans="1:8" ht="15.75">
      <c r="A26" s="41">
        <v>17</v>
      </c>
      <c r="B26" s="45" t="s">
        <v>174</v>
      </c>
      <c r="C26" s="262">
        <v>0</v>
      </c>
      <c r="D26" s="262">
        <v>0</v>
      </c>
      <c r="E26" s="258">
        <f t="shared" si="2"/>
        <v>0</v>
      </c>
      <c r="F26" s="263">
        <v>0</v>
      </c>
      <c r="G26" s="264">
        <v>0</v>
      </c>
      <c r="H26" s="261">
        <f t="shared" si="3"/>
        <v>0</v>
      </c>
    </row>
    <row r="27" spans="1:8" ht="15.75">
      <c r="A27" s="41">
        <v>18</v>
      </c>
      <c r="B27" s="45" t="s">
        <v>175</v>
      </c>
      <c r="C27" s="257">
        <v>8000000</v>
      </c>
      <c r="D27" s="257">
        <v>311103.67619999999</v>
      </c>
      <c r="E27" s="258">
        <f t="shared" si="2"/>
        <v>8311103.6761999996</v>
      </c>
      <c r="F27" s="259">
        <v>3000000</v>
      </c>
      <c r="G27" s="260">
        <v>3554196.3476999998</v>
      </c>
      <c r="H27" s="261">
        <f t="shared" si="3"/>
        <v>6554196.3476999998</v>
      </c>
    </row>
    <row r="28" spans="1:8" ht="15.75">
      <c r="A28" s="41">
        <v>19</v>
      </c>
      <c r="B28" s="45" t="s">
        <v>176</v>
      </c>
      <c r="C28" s="257">
        <v>34532.160000000003</v>
      </c>
      <c r="D28" s="257">
        <v>1258115.5536</v>
      </c>
      <c r="E28" s="258">
        <f t="shared" si="2"/>
        <v>1292647.7135999999</v>
      </c>
      <c r="F28" s="259">
        <v>16523.77</v>
      </c>
      <c r="G28" s="260">
        <v>486707.41310000001</v>
      </c>
      <c r="H28" s="261">
        <f t="shared" si="3"/>
        <v>503231.18310000002</v>
      </c>
    </row>
    <row r="29" spans="1:8" ht="15.75">
      <c r="A29" s="41">
        <v>20</v>
      </c>
      <c r="B29" s="45" t="s">
        <v>98</v>
      </c>
      <c r="C29" s="257">
        <v>1276045.95</v>
      </c>
      <c r="D29" s="257">
        <v>939539.32189999998</v>
      </c>
      <c r="E29" s="258">
        <f t="shared" si="2"/>
        <v>2215585.2719000001</v>
      </c>
      <c r="F29" s="259">
        <v>852527.59</v>
      </c>
      <c r="G29" s="260">
        <v>5735374.2045</v>
      </c>
      <c r="H29" s="261">
        <f t="shared" si="3"/>
        <v>6587901.7944999998</v>
      </c>
    </row>
    <row r="30" spans="1:8" ht="15.75">
      <c r="A30" s="41">
        <v>21</v>
      </c>
      <c r="B30" s="45" t="s">
        <v>177</v>
      </c>
      <c r="C30" s="257">
        <v>0</v>
      </c>
      <c r="D30" s="257">
        <v>0</v>
      </c>
      <c r="E30" s="258">
        <f t="shared" si="2"/>
        <v>0</v>
      </c>
      <c r="F30" s="259">
        <v>0</v>
      </c>
      <c r="G30" s="260">
        <v>0</v>
      </c>
      <c r="H30" s="261">
        <f t="shared" si="3"/>
        <v>0</v>
      </c>
    </row>
    <row r="31" spans="1:8" ht="15.75">
      <c r="A31" s="41">
        <v>22</v>
      </c>
      <c r="B31" s="47" t="s">
        <v>178</v>
      </c>
      <c r="C31" s="258">
        <f>SUM(C22:C30)</f>
        <v>22070154.549999997</v>
      </c>
      <c r="D31" s="258">
        <f>SUM(D22:D30)</f>
        <v>162625891.61300004</v>
      </c>
      <c r="E31" s="258">
        <f t="shared" si="2"/>
        <v>184696046.16300005</v>
      </c>
      <c r="F31" s="258">
        <f>SUM(F22:F30)</f>
        <v>16228697.039999999</v>
      </c>
      <c r="G31" s="258">
        <f>SUM(G22:G30)</f>
        <v>126225886.57600002</v>
      </c>
      <c r="H31" s="261">
        <f t="shared" si="3"/>
        <v>142454583.61600003</v>
      </c>
    </row>
    <row r="32" spans="1:8" ht="15.75">
      <c r="A32" s="41"/>
      <c r="B32" s="42" t="s">
        <v>187</v>
      </c>
      <c r="C32" s="262"/>
      <c r="D32" s="262"/>
      <c r="E32" s="257"/>
      <c r="F32" s="263"/>
      <c r="G32" s="264"/>
      <c r="H32" s="265"/>
    </row>
    <row r="33" spans="1:8" ht="15.75">
      <c r="A33" s="41">
        <v>23</v>
      </c>
      <c r="B33" s="45" t="s">
        <v>179</v>
      </c>
      <c r="C33" s="257">
        <v>103000000</v>
      </c>
      <c r="D33" s="262">
        <v>0</v>
      </c>
      <c r="E33" s="258">
        <f t="shared" ref="E33:E39" si="4">C33+D33</f>
        <v>103000000</v>
      </c>
      <c r="F33" s="259">
        <v>103000000</v>
      </c>
      <c r="G33" s="264">
        <v>0</v>
      </c>
      <c r="H33" s="261">
        <f t="shared" ref="H33:H39" si="5">F33+G33</f>
        <v>103000000</v>
      </c>
    </row>
    <row r="34" spans="1:8" ht="15.75">
      <c r="A34" s="41">
        <v>24</v>
      </c>
      <c r="B34" s="45" t="s">
        <v>180</v>
      </c>
      <c r="C34" s="257">
        <v>0</v>
      </c>
      <c r="D34" s="262">
        <v>0</v>
      </c>
      <c r="E34" s="258">
        <f t="shared" si="4"/>
        <v>0</v>
      </c>
      <c r="F34" s="259">
        <v>0</v>
      </c>
      <c r="G34" s="264">
        <v>0</v>
      </c>
      <c r="H34" s="261">
        <f t="shared" si="5"/>
        <v>0</v>
      </c>
    </row>
    <row r="35" spans="1:8" ht="15.75">
      <c r="A35" s="41">
        <v>25</v>
      </c>
      <c r="B35" s="46" t="s">
        <v>181</v>
      </c>
      <c r="C35" s="257">
        <v>0</v>
      </c>
      <c r="D35" s="262">
        <v>0</v>
      </c>
      <c r="E35" s="258">
        <f t="shared" si="4"/>
        <v>0</v>
      </c>
      <c r="F35" s="259">
        <v>0</v>
      </c>
      <c r="G35" s="264">
        <v>0</v>
      </c>
      <c r="H35" s="261">
        <f t="shared" si="5"/>
        <v>0</v>
      </c>
    </row>
    <row r="36" spans="1:8" ht="15.75">
      <c r="A36" s="41">
        <v>26</v>
      </c>
      <c r="B36" s="45" t="s">
        <v>182</v>
      </c>
      <c r="C36" s="257">
        <v>0</v>
      </c>
      <c r="D36" s="262">
        <v>0</v>
      </c>
      <c r="E36" s="258">
        <f t="shared" si="4"/>
        <v>0</v>
      </c>
      <c r="F36" s="259">
        <v>0</v>
      </c>
      <c r="G36" s="264">
        <v>0</v>
      </c>
      <c r="H36" s="261">
        <f t="shared" si="5"/>
        <v>0</v>
      </c>
    </row>
    <row r="37" spans="1:8" ht="15.75">
      <c r="A37" s="41">
        <v>27</v>
      </c>
      <c r="B37" s="45" t="s">
        <v>183</v>
      </c>
      <c r="C37" s="257">
        <v>0</v>
      </c>
      <c r="D37" s="262">
        <v>0</v>
      </c>
      <c r="E37" s="258">
        <f t="shared" si="4"/>
        <v>0</v>
      </c>
      <c r="F37" s="259">
        <v>0</v>
      </c>
      <c r="G37" s="264">
        <v>0</v>
      </c>
      <c r="H37" s="261">
        <f t="shared" si="5"/>
        <v>0</v>
      </c>
    </row>
    <row r="38" spans="1:8" ht="15.75">
      <c r="A38" s="41">
        <v>28</v>
      </c>
      <c r="B38" s="45" t="s">
        <v>184</v>
      </c>
      <c r="C38" s="257">
        <v>4208944.58</v>
      </c>
      <c r="D38" s="262">
        <v>0</v>
      </c>
      <c r="E38" s="258">
        <f t="shared" si="4"/>
        <v>4208944.58</v>
      </c>
      <c r="F38" s="259">
        <v>654056.68000000005</v>
      </c>
      <c r="G38" s="264">
        <v>0</v>
      </c>
      <c r="H38" s="261">
        <f t="shared" si="5"/>
        <v>654056.68000000005</v>
      </c>
    </row>
    <row r="39" spans="1:8" ht="15.75">
      <c r="A39" s="41">
        <v>29</v>
      </c>
      <c r="B39" s="45" t="s">
        <v>202</v>
      </c>
      <c r="C39" s="257">
        <v>0</v>
      </c>
      <c r="D39" s="262">
        <v>0</v>
      </c>
      <c r="E39" s="258">
        <f t="shared" si="4"/>
        <v>0</v>
      </c>
      <c r="F39" s="259">
        <v>0</v>
      </c>
      <c r="G39" s="264">
        <v>0</v>
      </c>
      <c r="H39" s="261">
        <f t="shared" si="5"/>
        <v>0</v>
      </c>
    </row>
    <row r="40" spans="1:8" ht="15.75">
      <c r="A40" s="41">
        <v>30</v>
      </c>
      <c r="B40" s="47" t="s">
        <v>185</v>
      </c>
      <c r="C40" s="257">
        <f t="shared" ref="C40:H40" si="6">C33+C34+C35+C36+C37+C38+C39</f>
        <v>107208944.58</v>
      </c>
      <c r="D40" s="262">
        <f t="shared" si="6"/>
        <v>0</v>
      </c>
      <c r="E40" s="258">
        <f t="shared" si="6"/>
        <v>107208944.58</v>
      </c>
      <c r="F40" s="259">
        <f t="shared" si="6"/>
        <v>103654056.68000001</v>
      </c>
      <c r="G40" s="264">
        <f t="shared" si="6"/>
        <v>0</v>
      </c>
      <c r="H40" s="261">
        <f t="shared" si="6"/>
        <v>103654056.68000001</v>
      </c>
    </row>
    <row r="41" spans="1:8" ht="16.5" thickBot="1">
      <c r="A41" s="48">
        <v>31</v>
      </c>
      <c r="B41" s="49" t="s">
        <v>203</v>
      </c>
      <c r="C41" s="266">
        <f>C31+C40</f>
        <v>129279099.13</v>
      </c>
      <c r="D41" s="266">
        <f>D31+D40</f>
        <v>162625891.61300004</v>
      </c>
      <c r="E41" s="266">
        <f>C41+D41</f>
        <v>291904990.74300003</v>
      </c>
      <c r="F41" s="266">
        <f>F31+F40</f>
        <v>119882753.72</v>
      </c>
      <c r="G41" s="266">
        <f>G31+G40</f>
        <v>126225886.57600002</v>
      </c>
      <c r="H41" s="267">
        <f>F41+G41</f>
        <v>246108640.296</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67"/>
  <sheetViews>
    <sheetView workbookViewId="0">
      <pane xSplit="1" ySplit="6" topLeftCell="B55" activePane="bottomRight" state="frozen"/>
      <selection pane="topRight"/>
      <selection pane="bottomLeft"/>
      <selection pane="bottomRight" activeCell="B79" sqref="B79"/>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194</v>
      </c>
      <c r="B1" s="17" t="s">
        <v>431</v>
      </c>
      <c r="C1" s="17"/>
    </row>
    <row r="2" spans="1:8" ht="15.75">
      <c r="A2" s="18" t="s">
        <v>195</v>
      </c>
      <c r="B2" s="17" t="s">
        <v>432</v>
      </c>
      <c r="C2" s="29"/>
      <c r="D2" s="19"/>
      <c r="E2" s="19"/>
      <c r="F2" s="19"/>
      <c r="G2" s="19"/>
      <c r="H2" s="19"/>
    </row>
    <row r="3" spans="1:8" ht="15.75">
      <c r="A3" s="18"/>
      <c r="B3" s="17"/>
      <c r="C3" s="29"/>
      <c r="D3" s="19"/>
      <c r="E3" s="19"/>
      <c r="F3" s="19"/>
      <c r="G3" s="19"/>
      <c r="H3" s="19"/>
    </row>
    <row r="4" spans="1:8" ht="16.5" thickBot="1">
      <c r="A4" s="51" t="s">
        <v>340</v>
      </c>
      <c r="B4" s="30" t="s">
        <v>228</v>
      </c>
      <c r="C4" s="37"/>
      <c r="D4" s="37"/>
      <c r="E4" s="37"/>
      <c r="F4" s="51"/>
      <c r="G4" s="51"/>
      <c r="H4" s="52" t="s">
        <v>96</v>
      </c>
    </row>
    <row r="5" spans="1:8" ht="15.75">
      <c r="A5" s="137"/>
      <c r="B5" s="138"/>
      <c r="C5" s="469" t="s">
        <v>200</v>
      </c>
      <c r="D5" s="470"/>
      <c r="E5" s="471"/>
      <c r="F5" s="469" t="s">
        <v>201</v>
      </c>
      <c r="G5" s="470"/>
      <c r="H5" s="472"/>
    </row>
    <row r="6" spans="1:8">
      <c r="A6" s="139" t="s">
        <v>27</v>
      </c>
      <c r="B6" s="53"/>
      <c r="C6" s="54" t="s">
        <v>28</v>
      </c>
      <c r="D6" s="54" t="s">
        <v>99</v>
      </c>
      <c r="E6" s="54" t="s">
        <v>69</v>
      </c>
      <c r="F6" s="54" t="s">
        <v>28</v>
      </c>
      <c r="G6" s="54" t="s">
        <v>99</v>
      </c>
      <c r="H6" s="140" t="s">
        <v>69</v>
      </c>
    </row>
    <row r="7" spans="1:8">
      <c r="A7" s="141"/>
      <c r="B7" s="56" t="s">
        <v>95</v>
      </c>
      <c r="C7" s="57"/>
      <c r="D7" s="57"/>
      <c r="E7" s="57"/>
      <c r="F7" s="57"/>
      <c r="G7" s="57"/>
      <c r="H7" s="142"/>
    </row>
    <row r="8" spans="1:8" ht="15.75">
      <c r="A8" s="141">
        <v>1</v>
      </c>
      <c r="B8" s="58" t="s">
        <v>100</v>
      </c>
      <c r="C8" s="268">
        <v>681718.83</v>
      </c>
      <c r="D8" s="268">
        <v>598942.18000000005</v>
      </c>
      <c r="E8" s="258">
        <f t="shared" ref="E8:E22" si="0">C8+D8</f>
        <v>1280661.01</v>
      </c>
      <c r="F8" s="268">
        <v>419200.57</v>
      </c>
      <c r="G8" s="268">
        <v>575598.23</v>
      </c>
      <c r="H8" s="269">
        <f t="shared" ref="H8:H22" si="1">F8+G8</f>
        <v>994798.8</v>
      </c>
    </row>
    <row r="9" spans="1:8" ht="15.75">
      <c r="A9" s="141">
        <v>2</v>
      </c>
      <c r="B9" s="58" t="s">
        <v>101</v>
      </c>
      <c r="C9" s="270">
        <f>SUM(C10:C18)</f>
        <v>3655922.49</v>
      </c>
      <c r="D9" s="270">
        <f>SUM(D10:D18)</f>
        <v>2231505.2800000003</v>
      </c>
      <c r="E9" s="258">
        <f t="shared" si="0"/>
        <v>5887427.7700000005</v>
      </c>
      <c r="F9" s="270">
        <f>SUM(F10:F18)</f>
        <v>4476861.3</v>
      </c>
      <c r="G9" s="270">
        <f>SUM(G10:G18)</f>
        <v>1064924.68</v>
      </c>
      <c r="H9" s="269">
        <f t="shared" si="1"/>
        <v>5541785.9799999995</v>
      </c>
    </row>
    <row r="10" spans="1:8" ht="15.75">
      <c r="A10" s="141">
        <v>2.1</v>
      </c>
      <c r="B10" s="59" t="s">
        <v>102</v>
      </c>
      <c r="C10" s="268">
        <v>2589.04</v>
      </c>
      <c r="D10" s="268">
        <v>77.62</v>
      </c>
      <c r="E10" s="258">
        <f t="shared" si="0"/>
        <v>2666.66</v>
      </c>
      <c r="F10" s="268">
        <v>25890.400000000001</v>
      </c>
      <c r="G10" s="268"/>
      <c r="H10" s="269">
        <f t="shared" si="1"/>
        <v>25890.400000000001</v>
      </c>
    </row>
    <row r="11" spans="1:8" ht="15.75">
      <c r="A11" s="141">
        <v>2.2000000000000002</v>
      </c>
      <c r="B11" s="59" t="s">
        <v>103</v>
      </c>
      <c r="C11" s="268">
        <v>1530223.35</v>
      </c>
      <c r="D11" s="268">
        <v>1121713.32</v>
      </c>
      <c r="E11" s="258">
        <f t="shared" si="0"/>
        <v>2651936.67</v>
      </c>
      <c r="F11" s="268">
        <v>2299542.48</v>
      </c>
      <c r="G11" s="268">
        <v>762264.9</v>
      </c>
      <c r="H11" s="269">
        <f t="shared" si="1"/>
        <v>3061807.38</v>
      </c>
    </row>
    <row r="12" spans="1:8" ht="15.75">
      <c r="A12" s="141">
        <v>2.2999999999999998</v>
      </c>
      <c r="B12" s="59" t="s">
        <v>104</v>
      </c>
      <c r="C12" s="268">
        <v>323680.36</v>
      </c>
      <c r="D12" s="268">
        <v>258624.12</v>
      </c>
      <c r="E12" s="258">
        <f t="shared" si="0"/>
        <v>582304.48</v>
      </c>
      <c r="F12" s="268">
        <v>836308.3</v>
      </c>
      <c r="G12" s="268">
        <v>2699.08</v>
      </c>
      <c r="H12" s="269">
        <f t="shared" si="1"/>
        <v>839007.38</v>
      </c>
    </row>
    <row r="13" spans="1:8" ht="15.75">
      <c r="A13" s="141">
        <v>2.4</v>
      </c>
      <c r="B13" s="59" t="s">
        <v>105</v>
      </c>
      <c r="C13" s="268"/>
      <c r="D13" s="268"/>
      <c r="E13" s="258">
        <f t="shared" si="0"/>
        <v>0</v>
      </c>
      <c r="F13" s="268"/>
      <c r="G13" s="268"/>
      <c r="H13" s="269">
        <f t="shared" si="1"/>
        <v>0</v>
      </c>
    </row>
    <row r="14" spans="1:8" ht="15.75">
      <c r="A14" s="141">
        <v>2.5</v>
      </c>
      <c r="B14" s="59" t="s">
        <v>106</v>
      </c>
      <c r="C14" s="268">
        <v>259677.56</v>
      </c>
      <c r="D14" s="268"/>
      <c r="E14" s="258">
        <f t="shared" si="0"/>
        <v>259677.56</v>
      </c>
      <c r="F14" s="268">
        <v>15090.43</v>
      </c>
      <c r="G14" s="268">
        <v>4637.2700000000004</v>
      </c>
      <c r="H14" s="269">
        <f t="shared" si="1"/>
        <v>19727.7</v>
      </c>
    </row>
    <row r="15" spans="1:8" ht="15.75">
      <c r="A15" s="141">
        <v>2.6</v>
      </c>
      <c r="B15" s="59" t="s">
        <v>107</v>
      </c>
      <c r="C15" s="268"/>
      <c r="D15" s="268">
        <v>133404.99</v>
      </c>
      <c r="E15" s="258">
        <f t="shared" si="0"/>
        <v>133404.99</v>
      </c>
      <c r="F15" s="268"/>
      <c r="G15" s="268">
        <v>105424.89</v>
      </c>
      <c r="H15" s="269">
        <f t="shared" si="1"/>
        <v>105424.89</v>
      </c>
    </row>
    <row r="16" spans="1:8" ht="15.75">
      <c r="A16" s="141">
        <v>2.7</v>
      </c>
      <c r="B16" s="59" t="s">
        <v>108</v>
      </c>
      <c r="C16" s="268"/>
      <c r="D16" s="268">
        <v>394206.38</v>
      </c>
      <c r="E16" s="258">
        <f t="shared" si="0"/>
        <v>394206.38</v>
      </c>
      <c r="F16" s="268">
        <v>255459.03</v>
      </c>
      <c r="G16" s="268"/>
      <c r="H16" s="269">
        <f t="shared" si="1"/>
        <v>255459.03</v>
      </c>
    </row>
    <row r="17" spans="1:8" ht="15.75">
      <c r="A17" s="141">
        <v>2.8</v>
      </c>
      <c r="B17" s="59" t="s">
        <v>109</v>
      </c>
      <c r="C17" s="268">
        <v>27157.85</v>
      </c>
      <c r="D17" s="268">
        <v>7047.14</v>
      </c>
      <c r="E17" s="258">
        <f t="shared" si="0"/>
        <v>34204.99</v>
      </c>
      <c r="F17" s="268">
        <v>17464.88</v>
      </c>
      <c r="G17" s="268">
        <v>2899.24</v>
      </c>
      <c r="H17" s="269">
        <f t="shared" si="1"/>
        <v>20364.120000000003</v>
      </c>
    </row>
    <row r="18" spans="1:8" ht="15.75">
      <c r="A18" s="141">
        <v>2.9</v>
      </c>
      <c r="B18" s="59" t="s">
        <v>110</v>
      </c>
      <c r="C18" s="268">
        <v>1512594.33</v>
      </c>
      <c r="D18" s="268">
        <v>316431.71000000002</v>
      </c>
      <c r="E18" s="258">
        <f t="shared" si="0"/>
        <v>1829026.04</v>
      </c>
      <c r="F18" s="268">
        <v>1027105.78</v>
      </c>
      <c r="G18" s="268">
        <v>186999.3</v>
      </c>
      <c r="H18" s="269">
        <f t="shared" si="1"/>
        <v>1214105.08</v>
      </c>
    </row>
    <row r="19" spans="1:8" ht="15.75">
      <c r="A19" s="141">
        <v>3</v>
      </c>
      <c r="B19" s="58" t="s">
        <v>111</v>
      </c>
      <c r="C19" s="268">
        <v>24213.63</v>
      </c>
      <c r="D19" s="268">
        <v>1037.71</v>
      </c>
      <c r="E19" s="258">
        <f t="shared" si="0"/>
        <v>25251.34</v>
      </c>
      <c r="F19" s="268">
        <v>41360.050000000003</v>
      </c>
      <c r="G19" s="268">
        <v>510.62</v>
      </c>
      <c r="H19" s="269">
        <f t="shared" si="1"/>
        <v>41870.670000000006</v>
      </c>
    </row>
    <row r="20" spans="1:8" ht="15.75">
      <c r="A20" s="141">
        <v>4</v>
      </c>
      <c r="B20" s="58" t="s">
        <v>112</v>
      </c>
      <c r="C20" s="268">
        <v>1803374.77</v>
      </c>
      <c r="D20" s="268">
        <v>582108.85</v>
      </c>
      <c r="E20" s="258">
        <f t="shared" si="0"/>
        <v>2385483.62</v>
      </c>
      <c r="F20" s="268">
        <v>2268827.4500000002</v>
      </c>
      <c r="G20" s="268">
        <v>768432.8</v>
      </c>
      <c r="H20" s="269">
        <f t="shared" si="1"/>
        <v>3037260.25</v>
      </c>
    </row>
    <row r="21" spans="1:8" ht="15.75">
      <c r="A21" s="141">
        <v>5</v>
      </c>
      <c r="B21" s="58" t="s">
        <v>113</v>
      </c>
      <c r="C21" s="268"/>
      <c r="D21" s="268"/>
      <c r="E21" s="258">
        <f t="shared" si="0"/>
        <v>0</v>
      </c>
      <c r="F21" s="268"/>
      <c r="G21" s="268"/>
      <c r="H21" s="269">
        <f t="shared" si="1"/>
        <v>0</v>
      </c>
    </row>
    <row r="22" spans="1:8" ht="15.75">
      <c r="A22" s="141">
        <v>6</v>
      </c>
      <c r="B22" s="60" t="s">
        <v>114</v>
      </c>
      <c r="C22" s="270">
        <f>C8+C9+C19+C20+C21</f>
        <v>6165229.7200000007</v>
      </c>
      <c r="D22" s="270">
        <f>D8+D9+D19+D20+D21</f>
        <v>3413594.0200000005</v>
      </c>
      <c r="E22" s="258">
        <f t="shared" si="0"/>
        <v>9578823.7400000021</v>
      </c>
      <c r="F22" s="270">
        <f>F8+F9+F19+F20+F21</f>
        <v>7206249.3700000001</v>
      </c>
      <c r="G22" s="270">
        <f>G8+G9+G19+G20+G21</f>
        <v>2409466.33</v>
      </c>
      <c r="H22" s="269">
        <f t="shared" si="1"/>
        <v>9615715.6999999993</v>
      </c>
    </row>
    <row r="23" spans="1:8" ht="15.75">
      <c r="A23" s="141"/>
      <c r="B23" s="56" t="s">
        <v>93</v>
      </c>
      <c r="C23" s="268"/>
      <c r="D23" s="268"/>
      <c r="E23" s="257"/>
      <c r="F23" s="268"/>
      <c r="G23" s="268"/>
      <c r="H23" s="271"/>
    </row>
    <row r="24" spans="1:8" ht="15.75">
      <c r="A24" s="141">
        <v>7</v>
      </c>
      <c r="B24" s="58" t="s">
        <v>115</v>
      </c>
      <c r="C24" s="268">
        <v>134715.82999999999</v>
      </c>
      <c r="D24" s="268">
        <v>34021.03</v>
      </c>
      <c r="E24" s="258">
        <f t="shared" ref="E24:E31" si="2">C24+D24</f>
        <v>168736.86</v>
      </c>
      <c r="F24" s="268">
        <v>64429.96</v>
      </c>
      <c r="G24" s="268">
        <v>12153.51</v>
      </c>
      <c r="H24" s="269">
        <f t="shared" ref="H24:H31" si="3">F24+G24</f>
        <v>76583.47</v>
      </c>
    </row>
    <row r="25" spans="1:8" ht="15.75">
      <c r="A25" s="141">
        <v>8</v>
      </c>
      <c r="B25" s="58" t="s">
        <v>116</v>
      </c>
      <c r="C25" s="268">
        <v>9539.94</v>
      </c>
      <c r="D25" s="268">
        <v>290556.13</v>
      </c>
      <c r="E25" s="258">
        <f t="shared" si="2"/>
        <v>300096.07</v>
      </c>
      <c r="F25" s="268">
        <v>17132.009999999998</v>
      </c>
      <c r="G25" s="268">
        <v>346791.24</v>
      </c>
      <c r="H25" s="269">
        <f t="shared" si="3"/>
        <v>363923.25</v>
      </c>
    </row>
    <row r="26" spans="1:8" ht="15.75">
      <c r="A26" s="141">
        <v>9</v>
      </c>
      <c r="B26" s="58" t="s">
        <v>117</v>
      </c>
      <c r="C26" s="268">
        <v>265610.48</v>
      </c>
      <c r="D26" s="268">
        <v>1393233.65</v>
      </c>
      <c r="E26" s="258">
        <f t="shared" si="2"/>
        <v>1658844.13</v>
      </c>
      <c r="F26" s="268">
        <v>310433.81</v>
      </c>
      <c r="G26" s="268">
        <v>901479.44</v>
      </c>
      <c r="H26" s="269">
        <f t="shared" si="3"/>
        <v>1211913.25</v>
      </c>
    </row>
    <row r="27" spans="1:8" ht="15.75">
      <c r="A27" s="141">
        <v>10</v>
      </c>
      <c r="B27" s="58" t="s">
        <v>118</v>
      </c>
      <c r="C27" s="268"/>
      <c r="D27" s="268"/>
      <c r="E27" s="258">
        <f t="shared" si="2"/>
        <v>0</v>
      </c>
      <c r="F27" s="268"/>
      <c r="G27" s="268"/>
      <c r="H27" s="269">
        <f t="shared" si="3"/>
        <v>0</v>
      </c>
    </row>
    <row r="28" spans="1:8" ht="15.75">
      <c r="A28" s="141">
        <v>11</v>
      </c>
      <c r="B28" s="58" t="s">
        <v>119</v>
      </c>
      <c r="C28" s="268">
        <v>156407.67000000001</v>
      </c>
      <c r="D28" s="268">
        <v>3445.47</v>
      </c>
      <c r="E28" s="258">
        <f t="shared" si="2"/>
        <v>159853.14000000001</v>
      </c>
      <c r="F28" s="268">
        <v>550187.88</v>
      </c>
      <c r="G28" s="268">
        <v>51451.37</v>
      </c>
      <c r="H28" s="269">
        <f t="shared" si="3"/>
        <v>601639.25</v>
      </c>
    </row>
    <row r="29" spans="1:8" ht="15.75">
      <c r="A29" s="141">
        <v>12</v>
      </c>
      <c r="B29" s="58" t="s">
        <v>120</v>
      </c>
      <c r="C29" s="268">
        <v>2791.62</v>
      </c>
      <c r="D29" s="268"/>
      <c r="E29" s="258">
        <f t="shared" si="2"/>
        <v>2791.62</v>
      </c>
      <c r="F29" s="268">
        <v>19228.41</v>
      </c>
      <c r="G29" s="268">
        <v>7790.57</v>
      </c>
      <c r="H29" s="269">
        <f t="shared" si="3"/>
        <v>27018.98</v>
      </c>
    </row>
    <row r="30" spans="1:8" ht="15.75">
      <c r="A30" s="141">
        <v>13</v>
      </c>
      <c r="B30" s="61" t="s">
        <v>121</v>
      </c>
      <c r="C30" s="270">
        <f>SUM(C24:C29)</f>
        <v>569065.54</v>
      </c>
      <c r="D30" s="270">
        <f>SUM(D24:D29)</f>
        <v>1721256.28</v>
      </c>
      <c r="E30" s="258">
        <f t="shared" si="2"/>
        <v>2290321.8200000003</v>
      </c>
      <c r="F30" s="270">
        <f>SUM(F24:F29)</f>
        <v>961412.07000000007</v>
      </c>
      <c r="G30" s="270">
        <f>SUM(G24:G29)</f>
        <v>1319666.1300000001</v>
      </c>
      <c r="H30" s="269">
        <f t="shared" si="3"/>
        <v>2281078.2000000002</v>
      </c>
    </row>
    <row r="31" spans="1:8" ht="15.75">
      <c r="A31" s="141">
        <v>14</v>
      </c>
      <c r="B31" s="61" t="s">
        <v>122</v>
      </c>
      <c r="C31" s="270">
        <f>C22-C30</f>
        <v>5596164.1800000006</v>
      </c>
      <c r="D31" s="270">
        <f>D22-D30</f>
        <v>1692337.7400000005</v>
      </c>
      <c r="E31" s="258">
        <f t="shared" si="2"/>
        <v>7288501.9200000009</v>
      </c>
      <c r="F31" s="270">
        <f>F22-F30</f>
        <v>6244837.2999999998</v>
      </c>
      <c r="G31" s="270">
        <f>G22-G30</f>
        <v>1089800.2</v>
      </c>
      <c r="H31" s="269">
        <f t="shared" si="3"/>
        <v>7334637.5</v>
      </c>
    </row>
    <row r="32" spans="1:8">
      <c r="A32" s="141"/>
      <c r="B32" s="56"/>
      <c r="C32" s="272"/>
      <c r="D32" s="272"/>
      <c r="E32" s="272"/>
      <c r="F32" s="272"/>
      <c r="G32" s="272"/>
      <c r="H32" s="273"/>
    </row>
    <row r="33" spans="1:8" ht="15.75">
      <c r="A33" s="141"/>
      <c r="B33" s="56" t="s">
        <v>123</v>
      </c>
      <c r="C33" s="268"/>
      <c r="D33" s="268"/>
      <c r="E33" s="257"/>
      <c r="F33" s="268"/>
      <c r="G33" s="268"/>
      <c r="H33" s="271"/>
    </row>
    <row r="34" spans="1:8" ht="15.75">
      <c r="A34" s="141">
        <v>15</v>
      </c>
      <c r="B34" s="55" t="s">
        <v>94</v>
      </c>
      <c r="C34" s="274">
        <f>C35-C36</f>
        <v>-40748.520000000004</v>
      </c>
      <c r="D34" s="274">
        <f>D35-D36</f>
        <v>62828.460000000006</v>
      </c>
      <c r="E34" s="258">
        <f t="shared" ref="E34:E45" si="4">C34+D34</f>
        <v>22079.940000000002</v>
      </c>
      <c r="F34" s="274">
        <f>F35-F36</f>
        <v>-42856.95</v>
      </c>
      <c r="G34" s="274">
        <f>G35-G36</f>
        <v>17516.260000000002</v>
      </c>
      <c r="H34" s="269">
        <f t="shared" ref="H34:H45" si="5">F34+G34</f>
        <v>-25340.689999999995</v>
      </c>
    </row>
    <row r="35" spans="1:8" ht="15.75">
      <c r="A35" s="141">
        <v>15.1</v>
      </c>
      <c r="B35" s="59" t="s">
        <v>124</v>
      </c>
      <c r="C35" s="268">
        <v>14262.2</v>
      </c>
      <c r="D35" s="268">
        <v>115806.8</v>
      </c>
      <c r="E35" s="258">
        <f t="shared" si="4"/>
        <v>130069</v>
      </c>
      <c r="F35" s="268">
        <v>11686.02</v>
      </c>
      <c r="G35" s="268">
        <v>55236.36</v>
      </c>
      <c r="H35" s="269">
        <f t="shared" si="5"/>
        <v>66922.38</v>
      </c>
    </row>
    <row r="36" spans="1:8" ht="15.75">
      <c r="A36" s="141">
        <v>15.2</v>
      </c>
      <c r="B36" s="59" t="s">
        <v>125</v>
      </c>
      <c r="C36" s="268">
        <v>55010.720000000001</v>
      </c>
      <c r="D36" s="268">
        <v>52978.34</v>
      </c>
      <c r="E36" s="258">
        <f t="shared" si="4"/>
        <v>107989.06</v>
      </c>
      <c r="F36" s="268">
        <v>54542.97</v>
      </c>
      <c r="G36" s="268">
        <v>37720.1</v>
      </c>
      <c r="H36" s="269">
        <f t="shared" si="5"/>
        <v>92263.07</v>
      </c>
    </row>
    <row r="37" spans="1:8" ht="15.75">
      <c r="A37" s="141">
        <v>16</v>
      </c>
      <c r="B37" s="58" t="s">
        <v>126</v>
      </c>
      <c r="C37" s="268"/>
      <c r="D37" s="268"/>
      <c r="E37" s="258">
        <f t="shared" si="4"/>
        <v>0</v>
      </c>
      <c r="F37" s="268"/>
      <c r="G37" s="268"/>
      <c r="H37" s="269">
        <f t="shared" si="5"/>
        <v>0</v>
      </c>
    </row>
    <row r="38" spans="1:8" ht="15.75">
      <c r="A38" s="141">
        <v>17</v>
      </c>
      <c r="B38" s="58" t="s">
        <v>127</v>
      </c>
      <c r="C38" s="268"/>
      <c r="D38" s="268"/>
      <c r="E38" s="258">
        <f t="shared" si="4"/>
        <v>0</v>
      </c>
      <c r="F38" s="268"/>
      <c r="G38" s="268"/>
      <c r="H38" s="269">
        <f t="shared" si="5"/>
        <v>0</v>
      </c>
    </row>
    <row r="39" spans="1:8" ht="15.75">
      <c r="A39" s="141">
        <v>18</v>
      </c>
      <c r="B39" s="58" t="s">
        <v>128</v>
      </c>
      <c r="C39" s="268"/>
      <c r="D39" s="268"/>
      <c r="E39" s="258">
        <f t="shared" si="4"/>
        <v>0</v>
      </c>
      <c r="F39" s="268"/>
      <c r="G39" s="268"/>
      <c r="H39" s="269">
        <f t="shared" si="5"/>
        <v>0</v>
      </c>
    </row>
    <row r="40" spans="1:8" ht="15.75">
      <c r="A40" s="141">
        <v>19</v>
      </c>
      <c r="B40" s="58" t="s">
        <v>129</v>
      </c>
      <c r="C40" s="268">
        <v>2086897.48</v>
      </c>
      <c r="D40" s="268">
        <v>0</v>
      </c>
      <c r="E40" s="258">
        <f t="shared" si="4"/>
        <v>2086897.48</v>
      </c>
      <c r="F40" s="268">
        <v>582389.34</v>
      </c>
      <c r="G40" s="268">
        <v>0</v>
      </c>
      <c r="H40" s="269">
        <f t="shared" si="5"/>
        <v>582389.34</v>
      </c>
    </row>
    <row r="41" spans="1:8" ht="15.75">
      <c r="A41" s="141">
        <v>20</v>
      </c>
      <c r="B41" s="58" t="s">
        <v>130</v>
      </c>
      <c r="C41" s="268">
        <v>-988365.63</v>
      </c>
      <c r="D41" s="268">
        <v>0</v>
      </c>
      <c r="E41" s="258">
        <f t="shared" si="4"/>
        <v>-988365.63</v>
      </c>
      <c r="F41" s="268">
        <v>272012.14</v>
      </c>
      <c r="G41" s="268">
        <v>0</v>
      </c>
      <c r="H41" s="269">
        <f t="shared" si="5"/>
        <v>272012.14</v>
      </c>
    </row>
    <row r="42" spans="1:8" ht="15.75">
      <c r="A42" s="141">
        <v>21</v>
      </c>
      <c r="B42" s="58" t="s">
        <v>131</v>
      </c>
      <c r="C42" s="268">
        <v>26095.26</v>
      </c>
      <c r="D42" s="268"/>
      <c r="E42" s="258">
        <f t="shared" si="4"/>
        <v>26095.26</v>
      </c>
      <c r="F42" s="268"/>
      <c r="G42" s="268"/>
      <c r="H42" s="269">
        <f t="shared" si="5"/>
        <v>0</v>
      </c>
    </row>
    <row r="43" spans="1:8" ht="15.75">
      <c r="A43" s="141">
        <v>22</v>
      </c>
      <c r="B43" s="58" t="s">
        <v>132</v>
      </c>
      <c r="C43" s="268">
        <v>413735.59</v>
      </c>
      <c r="D43" s="268">
        <v>154468.85</v>
      </c>
      <c r="E43" s="258">
        <f t="shared" si="4"/>
        <v>568204.44000000006</v>
      </c>
      <c r="F43" s="268">
        <v>88719.71</v>
      </c>
      <c r="G43" s="268">
        <v>132479.78</v>
      </c>
      <c r="H43" s="269">
        <f t="shared" si="5"/>
        <v>221199.49</v>
      </c>
    </row>
    <row r="44" spans="1:8" ht="15.75">
      <c r="A44" s="141">
        <v>23</v>
      </c>
      <c r="B44" s="58" t="s">
        <v>133</v>
      </c>
      <c r="C44" s="268">
        <v>1020</v>
      </c>
      <c r="D44" s="268"/>
      <c r="E44" s="258">
        <f t="shared" si="4"/>
        <v>1020</v>
      </c>
      <c r="F44" s="268">
        <v>2335.9299999999998</v>
      </c>
      <c r="G44" s="268"/>
      <c r="H44" s="269">
        <f t="shared" si="5"/>
        <v>2335.9299999999998</v>
      </c>
    </row>
    <row r="45" spans="1:8" ht="15.75">
      <c r="A45" s="141">
        <v>24</v>
      </c>
      <c r="B45" s="61" t="s">
        <v>134</v>
      </c>
      <c r="C45" s="270">
        <f>C34+C37+C38+C39+C40+C41+C42+C43+C44</f>
        <v>1498634.1800000002</v>
      </c>
      <c r="D45" s="270">
        <f>D34+D37+D38+D39+D40+D41+D42+D43+D44</f>
        <v>217297.31</v>
      </c>
      <c r="E45" s="258">
        <f t="shared" si="4"/>
        <v>1715931.4900000002</v>
      </c>
      <c r="F45" s="270">
        <f>F34+F37+F38+F39+F40+F41+F42+F43+F44</f>
        <v>902600.17</v>
      </c>
      <c r="G45" s="270">
        <f>G34+G37+G38+G39+G40+G41+G42+G43+G44</f>
        <v>149996.04</v>
      </c>
      <c r="H45" s="269">
        <f t="shared" si="5"/>
        <v>1052596.21</v>
      </c>
    </row>
    <row r="46" spans="1:8">
      <c r="A46" s="141"/>
      <c r="B46" s="56" t="s">
        <v>135</v>
      </c>
      <c r="C46" s="268"/>
      <c r="D46" s="268"/>
      <c r="E46" s="268"/>
      <c r="F46" s="268"/>
      <c r="G46" s="268"/>
      <c r="H46" s="275"/>
    </row>
    <row r="47" spans="1:8" ht="15.75">
      <c r="A47" s="141">
        <v>25</v>
      </c>
      <c r="B47" s="58" t="s">
        <v>136</v>
      </c>
      <c r="C47" s="268">
        <v>911685.01</v>
      </c>
      <c r="D47" s="268">
        <v>42750.82</v>
      </c>
      <c r="E47" s="258">
        <f t="shared" ref="E47:E54" si="6">C47+D47</f>
        <v>954435.83</v>
      </c>
      <c r="F47" s="268">
        <v>851118.32</v>
      </c>
      <c r="G47" s="268">
        <v>61033.02</v>
      </c>
      <c r="H47" s="269">
        <f t="shared" ref="H47:H54" si="7">F47+G47</f>
        <v>912151.34</v>
      </c>
    </row>
    <row r="48" spans="1:8" ht="15.75">
      <c r="A48" s="141">
        <v>26</v>
      </c>
      <c r="B48" s="58" t="s">
        <v>137</v>
      </c>
      <c r="C48" s="268">
        <v>930116.57</v>
      </c>
      <c r="D48" s="268"/>
      <c r="E48" s="258">
        <f t="shared" si="6"/>
        <v>930116.57</v>
      </c>
      <c r="F48" s="268">
        <v>1060253.3600000001</v>
      </c>
      <c r="G48" s="268"/>
      <c r="H48" s="269">
        <f t="shared" si="7"/>
        <v>1060253.3600000001</v>
      </c>
    </row>
    <row r="49" spans="1:9" ht="15.75">
      <c r="A49" s="141">
        <v>27</v>
      </c>
      <c r="B49" s="58" t="s">
        <v>138</v>
      </c>
      <c r="C49" s="268">
        <v>3496007.35</v>
      </c>
      <c r="D49" s="268">
        <v>0</v>
      </c>
      <c r="E49" s="258">
        <f t="shared" si="6"/>
        <v>3496007.35</v>
      </c>
      <c r="F49" s="268">
        <v>2393935.35</v>
      </c>
      <c r="G49" s="268">
        <v>0</v>
      </c>
      <c r="H49" s="269">
        <f t="shared" si="7"/>
        <v>2393935.35</v>
      </c>
    </row>
    <row r="50" spans="1:9" ht="15.75">
      <c r="A50" s="141">
        <v>28</v>
      </c>
      <c r="B50" s="58" t="s">
        <v>280</v>
      </c>
      <c r="C50" s="268">
        <v>1810.9</v>
      </c>
      <c r="D50" s="268">
        <v>0</v>
      </c>
      <c r="E50" s="258">
        <f t="shared" si="6"/>
        <v>1810.9</v>
      </c>
      <c r="F50" s="268">
        <v>1604.09</v>
      </c>
      <c r="G50" s="268">
        <v>0</v>
      </c>
      <c r="H50" s="269">
        <f t="shared" si="7"/>
        <v>1604.09</v>
      </c>
    </row>
    <row r="51" spans="1:9" ht="15.75">
      <c r="A51" s="141">
        <v>29</v>
      </c>
      <c r="B51" s="58" t="s">
        <v>139</v>
      </c>
      <c r="C51" s="268">
        <v>460738.05</v>
      </c>
      <c r="D51" s="268">
        <v>0</v>
      </c>
      <c r="E51" s="258">
        <f t="shared" si="6"/>
        <v>460738.05</v>
      </c>
      <c r="F51" s="268">
        <v>924704.95</v>
      </c>
      <c r="G51" s="268">
        <v>0</v>
      </c>
      <c r="H51" s="269">
        <f t="shared" si="7"/>
        <v>924704.95</v>
      </c>
    </row>
    <row r="52" spans="1:9" ht="15.75">
      <c r="A52" s="141">
        <v>30</v>
      </c>
      <c r="B52" s="58" t="s">
        <v>140</v>
      </c>
      <c r="C52" s="268">
        <v>275978.15000000002</v>
      </c>
      <c r="D52" s="268"/>
      <c r="E52" s="258">
        <f t="shared" si="6"/>
        <v>275978.15000000002</v>
      </c>
      <c r="F52" s="268">
        <v>245969.5</v>
      </c>
      <c r="G52" s="268"/>
      <c r="H52" s="269">
        <f t="shared" si="7"/>
        <v>245969.5</v>
      </c>
    </row>
    <row r="53" spans="1:9" ht="15.75">
      <c r="A53" s="141">
        <v>31</v>
      </c>
      <c r="B53" s="61" t="s">
        <v>141</v>
      </c>
      <c r="C53" s="270">
        <f>C47+C48+C49+C50+C51+C52</f>
        <v>6076336.0300000003</v>
      </c>
      <c r="D53" s="270">
        <f>D47+D48+D49+D50+D51+D52</f>
        <v>42750.82</v>
      </c>
      <c r="E53" s="258">
        <f t="shared" si="6"/>
        <v>6119086.8500000006</v>
      </c>
      <c r="F53" s="270">
        <f>F47+F48+F49+F50+F51+F52</f>
        <v>5477585.5700000003</v>
      </c>
      <c r="G53" s="270">
        <f>G47+G48+G49+G50+G51+G52</f>
        <v>61033.02</v>
      </c>
      <c r="H53" s="269">
        <f t="shared" si="7"/>
        <v>5538618.5899999999</v>
      </c>
    </row>
    <row r="54" spans="1:9" ht="15.75">
      <c r="A54" s="141">
        <v>32</v>
      </c>
      <c r="B54" s="61" t="s">
        <v>142</v>
      </c>
      <c r="C54" s="270">
        <f>C45-C53</f>
        <v>-4577701.8499999996</v>
      </c>
      <c r="D54" s="270">
        <f>D45-D53</f>
        <v>174546.49</v>
      </c>
      <c r="E54" s="258">
        <f t="shared" si="6"/>
        <v>-4403155.3599999994</v>
      </c>
      <c r="F54" s="270">
        <f>F45-F53</f>
        <v>-4574985.4000000004</v>
      </c>
      <c r="G54" s="270">
        <f>G45-G53</f>
        <v>88963.020000000019</v>
      </c>
      <c r="H54" s="269">
        <f t="shared" si="7"/>
        <v>-4486022.3800000008</v>
      </c>
    </row>
    <row r="55" spans="1:9">
      <c r="A55" s="141"/>
      <c r="B55" s="56"/>
      <c r="C55" s="272"/>
      <c r="D55" s="272"/>
      <c r="E55" s="272"/>
      <c r="F55" s="272"/>
      <c r="G55" s="272"/>
      <c r="H55" s="273"/>
    </row>
    <row r="56" spans="1:9" ht="15.75">
      <c r="A56" s="141">
        <v>33</v>
      </c>
      <c r="B56" s="61" t="s">
        <v>143</v>
      </c>
      <c r="C56" s="270">
        <f>C31+C54</f>
        <v>1018462.330000001</v>
      </c>
      <c r="D56" s="270">
        <f>D31+D54</f>
        <v>1866884.2300000004</v>
      </c>
      <c r="E56" s="258">
        <f>C56+D56</f>
        <v>2885346.5600000015</v>
      </c>
      <c r="F56" s="270">
        <f>F31+F54</f>
        <v>1669851.8999999994</v>
      </c>
      <c r="G56" s="270">
        <f>G31+G54</f>
        <v>1178763.22</v>
      </c>
      <c r="H56" s="269">
        <f>F56+G56</f>
        <v>2848615.1199999992</v>
      </c>
    </row>
    <row r="57" spans="1:9">
      <c r="A57" s="141"/>
      <c r="B57" s="56"/>
      <c r="C57" s="272"/>
      <c r="D57" s="272"/>
      <c r="E57" s="272"/>
      <c r="F57" s="272"/>
      <c r="G57" s="272"/>
      <c r="H57" s="273"/>
    </row>
    <row r="58" spans="1:9" ht="15.75">
      <c r="A58" s="141">
        <v>34</v>
      </c>
      <c r="B58" s="58" t="s">
        <v>144</v>
      </c>
      <c r="C58" s="268">
        <v>669762.06999999995</v>
      </c>
      <c r="D58" s="268">
        <v>0</v>
      </c>
      <c r="E58" s="258">
        <f>C58+D58</f>
        <v>669762.06999999995</v>
      </c>
      <c r="F58" s="268">
        <v>293663.23</v>
      </c>
      <c r="G58" s="268">
        <v>0</v>
      </c>
      <c r="H58" s="269">
        <f>F58+G58</f>
        <v>293663.23</v>
      </c>
    </row>
    <row r="59" spans="1:9" s="224" customFormat="1" ht="15.75">
      <c r="A59" s="141">
        <v>35</v>
      </c>
      <c r="B59" s="55" t="s">
        <v>145</v>
      </c>
      <c r="C59" s="276"/>
      <c r="D59" s="276">
        <v>0</v>
      </c>
      <c r="E59" s="277">
        <f>C59+D59</f>
        <v>0</v>
      </c>
      <c r="F59" s="278"/>
      <c r="G59" s="278">
        <v>0</v>
      </c>
      <c r="H59" s="279">
        <f>F59+G59</f>
        <v>0</v>
      </c>
      <c r="I59" s="223"/>
    </row>
    <row r="60" spans="1:9" ht="15.75">
      <c r="A60" s="141">
        <v>36</v>
      </c>
      <c r="B60" s="58" t="s">
        <v>146</v>
      </c>
      <c r="C60" s="268">
        <v>219249.96</v>
      </c>
      <c r="D60" s="268">
        <v>0</v>
      </c>
      <c r="E60" s="258">
        <f>C60+D60</f>
        <v>219249.96</v>
      </c>
      <c r="F60" s="268">
        <v>106263.62</v>
      </c>
      <c r="G60" s="268">
        <v>0</v>
      </c>
      <c r="H60" s="269">
        <f>F60+G60</f>
        <v>106263.62</v>
      </c>
    </row>
    <row r="61" spans="1:9" ht="15.75">
      <c r="A61" s="141">
        <v>37</v>
      </c>
      <c r="B61" s="61" t="s">
        <v>147</v>
      </c>
      <c r="C61" s="270">
        <f>C58+C59+C60</f>
        <v>889012.02999999991</v>
      </c>
      <c r="D61" s="270">
        <f>D58+D59+D60</f>
        <v>0</v>
      </c>
      <c r="E61" s="258">
        <f>C61+D61</f>
        <v>889012.02999999991</v>
      </c>
      <c r="F61" s="270">
        <f>F58+F59+F60</f>
        <v>399926.85</v>
      </c>
      <c r="G61" s="270">
        <f>G58+G59+G60</f>
        <v>0</v>
      </c>
      <c r="H61" s="269">
        <f>F61+G61</f>
        <v>399926.85</v>
      </c>
    </row>
    <row r="62" spans="1:9">
      <c r="A62" s="141"/>
      <c r="B62" s="62"/>
      <c r="C62" s="268"/>
      <c r="D62" s="268"/>
      <c r="E62" s="268"/>
      <c r="F62" s="268"/>
      <c r="G62" s="268"/>
      <c r="H62" s="275"/>
    </row>
    <row r="63" spans="1:9" ht="15.75">
      <c r="A63" s="141">
        <v>38</v>
      </c>
      <c r="B63" s="63" t="s">
        <v>281</v>
      </c>
      <c r="C63" s="270">
        <f>C56-C61</f>
        <v>129450.30000000109</v>
      </c>
      <c r="D63" s="270">
        <f>D56-D61</f>
        <v>1866884.2300000004</v>
      </c>
      <c r="E63" s="258">
        <f>C63+D63</f>
        <v>1996334.5300000017</v>
      </c>
      <c r="F63" s="270">
        <f>F56-F61</f>
        <v>1269925.0499999993</v>
      </c>
      <c r="G63" s="270">
        <f>G56-G61</f>
        <v>1178763.22</v>
      </c>
      <c r="H63" s="269">
        <f>F63+G63</f>
        <v>2448688.2699999996</v>
      </c>
    </row>
    <row r="64" spans="1:9" ht="15.75">
      <c r="A64" s="139">
        <v>39</v>
      </c>
      <c r="B64" s="58" t="s">
        <v>148</v>
      </c>
      <c r="C64" s="280"/>
      <c r="D64" s="280">
        <v>0</v>
      </c>
      <c r="E64" s="258">
        <f>C64+D64</f>
        <v>0</v>
      </c>
      <c r="F64" s="280"/>
      <c r="G64" s="280">
        <v>0</v>
      </c>
      <c r="H64" s="269">
        <f>F64+G64</f>
        <v>0</v>
      </c>
    </row>
    <row r="65" spans="1:8" ht="15.75">
      <c r="A65" s="141">
        <v>40</v>
      </c>
      <c r="B65" s="61" t="s">
        <v>149</v>
      </c>
      <c r="C65" s="270">
        <f>C63-C64</f>
        <v>129450.30000000109</v>
      </c>
      <c r="D65" s="270">
        <f>D63-D64</f>
        <v>1866884.2300000004</v>
      </c>
      <c r="E65" s="258">
        <f>C65+D65</f>
        <v>1996334.5300000017</v>
      </c>
      <c r="F65" s="270">
        <f>F63-F64</f>
        <v>1269925.0499999993</v>
      </c>
      <c r="G65" s="270">
        <f>G63-G64</f>
        <v>1178763.22</v>
      </c>
      <c r="H65" s="269">
        <f>F65+G65</f>
        <v>2448688.2699999996</v>
      </c>
    </row>
    <row r="66" spans="1:8" ht="15.75">
      <c r="A66" s="139">
        <v>41</v>
      </c>
      <c r="B66" s="58" t="s">
        <v>150</v>
      </c>
      <c r="C66" s="280"/>
      <c r="D66" s="280">
        <v>0</v>
      </c>
      <c r="E66" s="258">
        <f>C66+D66</f>
        <v>0</v>
      </c>
      <c r="F66" s="280"/>
      <c r="G66" s="280">
        <v>0</v>
      </c>
      <c r="H66" s="269">
        <f>F66+G66</f>
        <v>0</v>
      </c>
    </row>
    <row r="67" spans="1:8" ht="16.5" thickBot="1">
      <c r="A67" s="143">
        <v>42</v>
      </c>
      <c r="B67" s="144" t="s">
        <v>151</v>
      </c>
      <c r="C67" s="281">
        <f>C65+C66</f>
        <v>129450.30000000109</v>
      </c>
      <c r="D67" s="281">
        <f>D65+D66</f>
        <v>1866884.2300000004</v>
      </c>
      <c r="E67" s="266">
        <f>C67+D67</f>
        <v>1996334.5300000017</v>
      </c>
      <c r="F67" s="281">
        <f>F65+F66</f>
        <v>1269925.0499999993</v>
      </c>
      <c r="G67" s="281">
        <f>G65+G66</f>
        <v>1178763.22</v>
      </c>
      <c r="H67" s="282">
        <f>F67+G67</f>
        <v>2448688.2699999996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53"/>
  <sheetViews>
    <sheetView topLeftCell="A24" zoomScaleNormal="100" workbookViewId="0">
      <selection activeCell="F7" sqref="F7:G53"/>
    </sheetView>
  </sheetViews>
  <sheetFormatPr defaultColWidth="9.140625" defaultRowHeight="15"/>
  <cols>
    <col min="1" max="1" width="9.5703125" bestFit="1" customWidth="1"/>
    <col min="2" max="2" width="72.28515625" customWidth="1"/>
    <col min="3" max="8" width="12.7109375" customWidth="1"/>
  </cols>
  <sheetData>
    <row r="1" spans="1:10">
      <c r="A1" s="2" t="s">
        <v>194</v>
      </c>
      <c r="B1" s="360" t="str">
        <f>'2. RC'!B1</f>
        <v>სს " პაშა ბანკი საქართველო"</v>
      </c>
    </row>
    <row r="2" spans="1:10">
      <c r="A2" s="2" t="s">
        <v>195</v>
      </c>
      <c r="B2" s="360" t="str">
        <f>'2. RC'!B2</f>
        <v>30.06.2018</v>
      </c>
    </row>
    <row r="3" spans="1:10">
      <c r="A3" s="2"/>
    </row>
    <row r="4" spans="1:10" ht="16.5" thickBot="1">
      <c r="A4" s="2" t="s">
        <v>341</v>
      </c>
      <c r="B4" s="2"/>
      <c r="C4" s="233"/>
      <c r="D4" s="233"/>
      <c r="E4" s="233"/>
      <c r="F4" s="234"/>
      <c r="G4" s="234"/>
      <c r="H4" s="235" t="s">
        <v>96</v>
      </c>
    </row>
    <row r="5" spans="1:10" ht="15.75">
      <c r="A5" s="473" t="s">
        <v>27</v>
      </c>
      <c r="B5" s="475" t="s">
        <v>252</v>
      </c>
      <c r="C5" s="477" t="s">
        <v>200</v>
      </c>
      <c r="D5" s="477"/>
      <c r="E5" s="477"/>
      <c r="F5" s="477" t="s">
        <v>201</v>
      </c>
      <c r="G5" s="477"/>
      <c r="H5" s="478"/>
    </row>
    <row r="6" spans="1:10">
      <c r="A6" s="474"/>
      <c r="B6" s="476"/>
      <c r="C6" s="43" t="s">
        <v>28</v>
      </c>
      <c r="D6" s="43" t="s">
        <v>97</v>
      </c>
      <c r="E6" s="43" t="s">
        <v>69</v>
      </c>
      <c r="F6" s="43" t="s">
        <v>28</v>
      </c>
      <c r="G6" s="43" t="s">
        <v>97</v>
      </c>
      <c r="H6" s="44" t="s">
        <v>69</v>
      </c>
      <c r="I6" s="3"/>
      <c r="J6" s="3"/>
    </row>
    <row r="7" spans="1:10" s="3" customFormat="1" ht="15.75">
      <c r="A7" s="236">
        <v>1</v>
      </c>
      <c r="B7" s="237" t="s">
        <v>379</v>
      </c>
      <c r="C7" s="260">
        <f>C8+C9+C10+C11</f>
        <v>13489139.389999999</v>
      </c>
      <c r="D7" s="260">
        <f>D8+D9+D10+D11</f>
        <v>32093065.0911</v>
      </c>
      <c r="E7" s="283">
        <f t="shared" ref="E7:E53" si="0">C7+D7</f>
        <v>45582204.4811</v>
      </c>
      <c r="F7" s="260">
        <f>F8+F9+F10+F11</f>
        <v>8824187.0899999999</v>
      </c>
      <c r="G7" s="260">
        <f>G8+G9+G10+G11</f>
        <v>10767390</v>
      </c>
      <c r="H7" s="261">
        <f t="shared" ref="H7:H53" si="1">F7+G7</f>
        <v>19591577.09</v>
      </c>
    </row>
    <row r="8" spans="1:10" s="3" customFormat="1" ht="15.75">
      <c r="A8" s="236">
        <v>1.1000000000000001</v>
      </c>
      <c r="B8" s="238" t="s">
        <v>286</v>
      </c>
      <c r="C8" s="260">
        <v>10417257.609999999</v>
      </c>
      <c r="D8" s="260">
        <v>16796184.0911</v>
      </c>
      <c r="E8" s="283">
        <f t="shared" si="0"/>
        <v>27213441.701099999</v>
      </c>
      <c r="F8" s="333">
        <v>8731465.8599999994</v>
      </c>
      <c r="G8" s="333">
        <v>8552766</v>
      </c>
      <c r="H8" s="261">
        <f t="shared" si="1"/>
        <v>17284231.859999999</v>
      </c>
    </row>
    <row r="9" spans="1:10" s="3" customFormat="1" ht="15.75">
      <c r="A9" s="236">
        <v>1.2</v>
      </c>
      <c r="B9" s="238" t="s">
        <v>287</v>
      </c>
      <c r="C9" s="260"/>
      <c r="D9" s="260">
        <v>1397412</v>
      </c>
      <c r="E9" s="283">
        <f t="shared" si="0"/>
        <v>1397412</v>
      </c>
      <c r="F9" s="260"/>
      <c r="G9" s="260">
        <v>1372104</v>
      </c>
      <c r="H9" s="261">
        <f t="shared" si="1"/>
        <v>1372104</v>
      </c>
    </row>
    <row r="10" spans="1:10" s="3" customFormat="1" ht="15.75">
      <c r="A10" s="236">
        <v>1.3</v>
      </c>
      <c r="B10" s="238" t="s">
        <v>288</v>
      </c>
      <c r="C10" s="260">
        <v>3071881.78</v>
      </c>
      <c r="D10" s="260">
        <v>13899469</v>
      </c>
      <c r="E10" s="283">
        <f t="shared" si="0"/>
        <v>16971350.780000001</v>
      </c>
      <c r="F10" s="260">
        <v>92721.23</v>
      </c>
      <c r="G10" s="260">
        <v>842520</v>
      </c>
      <c r="H10" s="261">
        <f t="shared" si="1"/>
        <v>935241.23</v>
      </c>
    </row>
    <row r="11" spans="1:10" s="3" customFormat="1" ht="15.75">
      <c r="A11" s="236">
        <v>1.4</v>
      </c>
      <c r="B11" s="238" t="s">
        <v>289</v>
      </c>
      <c r="C11" s="260"/>
      <c r="D11" s="260"/>
      <c r="E11" s="283">
        <f t="shared" si="0"/>
        <v>0</v>
      </c>
      <c r="F11" s="260"/>
      <c r="G11" s="260"/>
      <c r="H11" s="261">
        <f t="shared" si="1"/>
        <v>0</v>
      </c>
    </row>
    <row r="12" spans="1:10" s="3" customFormat="1" ht="29.25" customHeight="1">
      <c r="A12" s="236">
        <v>2</v>
      </c>
      <c r="B12" s="237" t="s">
        <v>290</v>
      </c>
      <c r="C12" s="260"/>
      <c r="D12" s="260"/>
      <c r="E12" s="283">
        <f t="shared" si="0"/>
        <v>0</v>
      </c>
      <c r="F12" s="260"/>
      <c r="G12" s="260">
        <v>251351.1581</v>
      </c>
      <c r="H12" s="261">
        <f t="shared" si="1"/>
        <v>251351.1581</v>
      </c>
    </row>
    <row r="13" spans="1:10" s="3" customFormat="1" ht="25.5">
      <c r="A13" s="236">
        <v>3</v>
      </c>
      <c r="B13" s="237" t="s">
        <v>291</v>
      </c>
      <c r="C13" s="260">
        <f>C14+C15</f>
        <v>0</v>
      </c>
      <c r="D13" s="260">
        <f>D14+D15</f>
        <v>0</v>
      </c>
      <c r="E13" s="283">
        <f t="shared" si="0"/>
        <v>0</v>
      </c>
      <c r="F13" s="260">
        <f>F14+F15</f>
        <v>0</v>
      </c>
      <c r="G13" s="260">
        <f>G14+G15</f>
        <v>0</v>
      </c>
      <c r="H13" s="261">
        <f t="shared" si="1"/>
        <v>0</v>
      </c>
    </row>
    <row r="14" spans="1:10" s="3" customFormat="1" ht="15.75">
      <c r="A14" s="236">
        <v>3.1</v>
      </c>
      <c r="B14" s="238" t="s">
        <v>292</v>
      </c>
      <c r="C14" s="260"/>
      <c r="D14" s="260"/>
      <c r="E14" s="283">
        <f t="shared" si="0"/>
        <v>0</v>
      </c>
      <c r="F14" s="260"/>
      <c r="G14" s="260"/>
      <c r="H14" s="261">
        <f t="shared" si="1"/>
        <v>0</v>
      </c>
    </row>
    <row r="15" spans="1:10" s="3" customFormat="1" ht="15.75">
      <c r="A15" s="236">
        <v>3.2</v>
      </c>
      <c r="B15" s="238" t="s">
        <v>293</v>
      </c>
      <c r="C15" s="260"/>
      <c r="D15" s="260"/>
      <c r="E15" s="283">
        <f t="shared" si="0"/>
        <v>0</v>
      </c>
      <c r="F15" s="260"/>
      <c r="G15" s="260"/>
      <c r="H15" s="261">
        <f t="shared" si="1"/>
        <v>0</v>
      </c>
    </row>
    <row r="16" spans="1:10" s="3" customFormat="1" ht="15.75">
      <c r="A16" s="236">
        <v>4</v>
      </c>
      <c r="B16" s="237" t="s">
        <v>294</v>
      </c>
      <c r="C16" s="260">
        <f>C17+C18</f>
        <v>58324226.577199996</v>
      </c>
      <c r="D16" s="260">
        <f>D17+D18</f>
        <v>46765409.8191</v>
      </c>
      <c r="E16" s="283">
        <f t="shared" si="0"/>
        <v>105089636.39629999</v>
      </c>
      <c r="F16" s="260">
        <f>F17+F18</f>
        <v>85337896.154699996</v>
      </c>
      <c r="G16" s="260">
        <f>G17+G18</f>
        <v>34418605.1919</v>
      </c>
      <c r="H16" s="261">
        <f t="shared" si="1"/>
        <v>119756501.3466</v>
      </c>
    </row>
    <row r="17" spans="1:8" s="3" customFormat="1" ht="15.75">
      <c r="A17" s="236">
        <v>4.0999999999999996</v>
      </c>
      <c r="B17" s="238" t="s">
        <v>295</v>
      </c>
      <c r="C17" s="57">
        <v>23807391.079999998</v>
      </c>
      <c r="D17" s="57">
        <v>21196613.346000001</v>
      </c>
      <c r="E17" s="283">
        <f t="shared" si="0"/>
        <v>45004004.425999999</v>
      </c>
      <c r="F17" s="334">
        <v>79468243.264699996</v>
      </c>
      <c r="G17" s="334">
        <v>13038426.2519</v>
      </c>
      <c r="H17" s="261">
        <f t="shared" si="1"/>
        <v>92506669.516599998</v>
      </c>
    </row>
    <row r="18" spans="1:8" s="3" customFormat="1" ht="15.75">
      <c r="A18" s="236">
        <v>4.2</v>
      </c>
      <c r="B18" s="238" t="s">
        <v>296</v>
      </c>
      <c r="C18" s="57">
        <v>34516835.497199997</v>
      </c>
      <c r="D18" s="57">
        <v>25568796.473099999</v>
      </c>
      <c r="E18" s="283">
        <f t="shared" si="0"/>
        <v>60085631.970299996</v>
      </c>
      <c r="F18" s="334">
        <v>5869652.8899999997</v>
      </c>
      <c r="G18" s="334">
        <v>21380178.940000001</v>
      </c>
      <c r="H18" s="261">
        <f t="shared" si="1"/>
        <v>27249831.830000002</v>
      </c>
    </row>
    <row r="19" spans="1:8" s="3" customFormat="1" ht="25.5">
      <c r="A19" s="236">
        <v>5</v>
      </c>
      <c r="B19" s="237" t="s">
        <v>297</v>
      </c>
      <c r="C19" s="260">
        <f>C20+C21+C22+C28+C29+C30+C31</f>
        <v>63237752.009800002</v>
      </c>
      <c r="D19" s="260">
        <f>D20+D21+D22+D28+D29+D30+D31</f>
        <v>268690049.2374</v>
      </c>
      <c r="E19" s="283">
        <f t="shared" si="0"/>
        <v>331927801.24720001</v>
      </c>
      <c r="F19" s="260">
        <f>F20+F21+F22+F28+F29+F30+F31</f>
        <v>100023510.6699</v>
      </c>
      <c r="G19" s="260">
        <f>G20+G21+G22+G28+G29+G30+G31</f>
        <v>125570922.39279999</v>
      </c>
      <c r="H19" s="261">
        <f t="shared" si="1"/>
        <v>225594433.06269997</v>
      </c>
    </row>
    <row r="20" spans="1:8" s="3" customFormat="1" ht="15.75">
      <c r="A20" s="236">
        <v>5.0999999999999996</v>
      </c>
      <c r="B20" s="238" t="s">
        <v>298</v>
      </c>
      <c r="C20" s="260">
        <v>1362086.45</v>
      </c>
      <c r="D20" s="260">
        <v>20641263.459199999</v>
      </c>
      <c r="E20" s="283">
        <f t="shared" si="0"/>
        <v>22003349.909199998</v>
      </c>
      <c r="F20" s="335">
        <v>96569.75</v>
      </c>
      <c r="G20" s="335">
        <v>25841292</v>
      </c>
      <c r="H20" s="261">
        <f t="shared" si="1"/>
        <v>25937861.75</v>
      </c>
    </row>
    <row r="21" spans="1:8" s="3" customFormat="1" ht="15.75">
      <c r="A21" s="236">
        <v>5.2</v>
      </c>
      <c r="B21" s="238" t="s">
        <v>299</v>
      </c>
      <c r="C21" s="260"/>
      <c r="D21" s="260"/>
      <c r="E21" s="283">
        <f t="shared" si="0"/>
        <v>0</v>
      </c>
      <c r="F21" s="260"/>
      <c r="G21" s="260"/>
      <c r="H21" s="261">
        <f t="shared" si="1"/>
        <v>0</v>
      </c>
    </row>
    <row r="22" spans="1:8" s="3" customFormat="1" ht="15.75">
      <c r="A22" s="236">
        <v>5.3</v>
      </c>
      <c r="B22" s="238" t="s">
        <v>300</v>
      </c>
      <c r="C22" s="260">
        <f>C23+C24+C25+C26+C27</f>
        <v>46266176.4498</v>
      </c>
      <c r="D22" s="260">
        <f>D23+D24+D25+D26+D27</f>
        <v>205042545.70299998</v>
      </c>
      <c r="E22" s="283">
        <f t="shared" si="0"/>
        <v>251308722.15279996</v>
      </c>
      <c r="F22" s="260">
        <f>F23+F24+F25+F26+F27</f>
        <v>43567451.920000002</v>
      </c>
      <c r="G22" s="260">
        <f>G23+G24+G25+G26+G27</f>
        <v>58360992.363199994</v>
      </c>
      <c r="H22" s="261">
        <f t="shared" si="1"/>
        <v>101928444.2832</v>
      </c>
    </row>
    <row r="23" spans="1:8" s="3" customFormat="1" ht="15.75">
      <c r="A23" s="236" t="s">
        <v>301</v>
      </c>
      <c r="B23" s="239" t="s">
        <v>302</v>
      </c>
      <c r="C23" s="57">
        <v>33000</v>
      </c>
      <c r="D23" s="57">
        <v>558474.48</v>
      </c>
      <c r="E23" s="283">
        <f t="shared" si="0"/>
        <v>591474.48</v>
      </c>
      <c r="F23" s="334">
        <v>0</v>
      </c>
      <c r="G23" s="334">
        <v>331712.15999999997</v>
      </c>
      <c r="H23" s="261">
        <f t="shared" si="1"/>
        <v>331712.15999999997</v>
      </c>
    </row>
    <row r="24" spans="1:8" s="3" customFormat="1" ht="15.75">
      <c r="A24" s="236" t="s">
        <v>303</v>
      </c>
      <c r="B24" s="239" t="s">
        <v>304</v>
      </c>
      <c r="C24" s="57">
        <v>4233176.4499000004</v>
      </c>
      <c r="D24" s="57">
        <v>190913548.3247</v>
      </c>
      <c r="E24" s="283">
        <f t="shared" si="0"/>
        <v>195146724.7746</v>
      </c>
      <c r="F24" s="334">
        <v>377300</v>
      </c>
      <c r="G24" s="334">
        <v>12810227.9286</v>
      </c>
      <c r="H24" s="261">
        <f t="shared" si="1"/>
        <v>13187527.9286</v>
      </c>
    </row>
    <row r="25" spans="1:8" s="3" customFormat="1" ht="15.75">
      <c r="A25" s="236" t="s">
        <v>305</v>
      </c>
      <c r="B25" s="240" t="s">
        <v>306</v>
      </c>
      <c r="C25" s="57"/>
      <c r="D25" s="57"/>
      <c r="E25" s="283">
        <f t="shared" si="0"/>
        <v>0</v>
      </c>
      <c r="F25" s="334"/>
      <c r="G25" s="334"/>
      <c r="H25" s="261">
        <f t="shared" si="1"/>
        <v>0</v>
      </c>
    </row>
    <row r="26" spans="1:8" s="3" customFormat="1" ht="15.75">
      <c r="A26" s="236" t="s">
        <v>307</v>
      </c>
      <c r="B26" s="239" t="s">
        <v>308</v>
      </c>
      <c r="C26" s="57">
        <v>0</v>
      </c>
      <c r="D26" s="57">
        <v>8653836.6467000004</v>
      </c>
      <c r="E26" s="283">
        <f t="shared" si="0"/>
        <v>8653836.6467000004</v>
      </c>
      <c r="F26" s="334">
        <v>0</v>
      </c>
      <c r="G26" s="334">
        <v>5152614.0071999999</v>
      </c>
      <c r="H26" s="261">
        <f t="shared" si="1"/>
        <v>5152614.0071999999</v>
      </c>
    </row>
    <row r="27" spans="1:8" s="3" customFormat="1" ht="15.75">
      <c r="A27" s="236" t="s">
        <v>309</v>
      </c>
      <c r="B27" s="239" t="s">
        <v>310</v>
      </c>
      <c r="C27" s="57">
        <v>41999999.999899998</v>
      </c>
      <c r="D27" s="57">
        <v>4916686.2516000001</v>
      </c>
      <c r="E27" s="283">
        <f t="shared" si="0"/>
        <v>46916686.251499996</v>
      </c>
      <c r="F27" s="334">
        <v>43190151.920000002</v>
      </c>
      <c r="G27" s="334">
        <v>40066438.267399997</v>
      </c>
      <c r="H27" s="261">
        <f t="shared" si="1"/>
        <v>83256590.187399998</v>
      </c>
    </row>
    <row r="28" spans="1:8" s="3" customFormat="1" ht="15.75">
      <c r="A28" s="236">
        <v>5.4</v>
      </c>
      <c r="B28" s="238" t="s">
        <v>311</v>
      </c>
      <c r="C28" s="260">
        <v>10000000.029999999</v>
      </c>
      <c r="D28" s="260">
        <v>22239177.608199999</v>
      </c>
      <c r="E28" s="283">
        <f t="shared" si="0"/>
        <v>32239177.6382</v>
      </c>
      <c r="F28" s="334">
        <v>25999999.999899998</v>
      </c>
      <c r="G28" s="334">
        <v>38191133.476000004</v>
      </c>
      <c r="H28" s="261">
        <f t="shared" si="1"/>
        <v>64191133.475900002</v>
      </c>
    </row>
    <row r="29" spans="1:8" s="3" customFormat="1" ht="15.75">
      <c r="A29" s="236">
        <v>5.5</v>
      </c>
      <c r="B29" s="238" t="s">
        <v>312</v>
      </c>
      <c r="C29" s="260">
        <v>3329662.05</v>
      </c>
      <c r="D29" s="260">
        <v>2.4500000000000001E-2</v>
      </c>
      <c r="E29" s="283">
        <f t="shared" si="0"/>
        <v>3329662.0744999996</v>
      </c>
      <c r="F29" s="334">
        <v>28079662.000100002</v>
      </c>
      <c r="G29" s="334">
        <v>0.26479999999999998</v>
      </c>
      <c r="H29" s="261">
        <f t="shared" si="1"/>
        <v>28079662.264900003</v>
      </c>
    </row>
    <row r="30" spans="1:8" s="3" customFormat="1" ht="15.75">
      <c r="A30" s="236">
        <v>5.6</v>
      </c>
      <c r="B30" s="238" t="s">
        <v>313</v>
      </c>
      <c r="C30" s="260">
        <v>0</v>
      </c>
      <c r="D30" s="260">
        <v>735480</v>
      </c>
      <c r="E30" s="283">
        <f t="shared" si="0"/>
        <v>735480</v>
      </c>
      <c r="F30" s="334">
        <v>0</v>
      </c>
      <c r="G30" s="334">
        <v>3177503.9999000002</v>
      </c>
      <c r="H30" s="261">
        <f t="shared" si="1"/>
        <v>3177503.9999000002</v>
      </c>
    </row>
    <row r="31" spans="1:8" s="3" customFormat="1" ht="15.75">
      <c r="A31" s="236">
        <v>5.7</v>
      </c>
      <c r="B31" s="238" t="s">
        <v>314</v>
      </c>
      <c r="C31" s="260">
        <v>2279827.0299999998</v>
      </c>
      <c r="D31" s="260">
        <v>20031582.442499999</v>
      </c>
      <c r="E31" s="283">
        <f t="shared" si="0"/>
        <v>22311409.4725</v>
      </c>
      <c r="F31" s="334">
        <v>2279826.9999000002</v>
      </c>
      <c r="G31" s="334">
        <v>0.28889999999999999</v>
      </c>
      <c r="H31" s="261">
        <f t="shared" si="1"/>
        <v>2279827.2888000002</v>
      </c>
    </row>
    <row r="32" spans="1:8" s="3" customFormat="1" ht="15.75">
      <c r="A32" s="236">
        <v>6</v>
      </c>
      <c r="B32" s="237" t="s">
        <v>315</v>
      </c>
      <c r="C32" s="260">
        <f>C33+C34+C35+C36+C37+C38+C39</f>
        <v>12324967.5</v>
      </c>
      <c r="D32" s="260">
        <f>D33+D34+D35+D36+D37+D38+D39</f>
        <v>18538121.210000001</v>
      </c>
      <c r="E32" s="283">
        <f t="shared" si="0"/>
        <v>30863088.710000001</v>
      </c>
      <c r="F32" s="260">
        <f>F33+F34+F35+F36+F37+F38+F39</f>
        <v>0</v>
      </c>
      <c r="G32" s="260">
        <f>G33+G34+G35+G36+G37+G38+G39</f>
        <v>0</v>
      </c>
      <c r="H32" s="261">
        <f t="shared" si="1"/>
        <v>0</v>
      </c>
    </row>
    <row r="33" spans="1:8" s="3" customFormat="1" ht="25.5">
      <c r="A33" s="236">
        <v>6.1</v>
      </c>
      <c r="B33" s="238" t="s">
        <v>380</v>
      </c>
      <c r="C33" s="260">
        <v>12324967.5</v>
      </c>
      <c r="D33" s="260">
        <v>3141051.21</v>
      </c>
      <c r="E33" s="283">
        <f t="shared" si="0"/>
        <v>15466018.710000001</v>
      </c>
      <c r="F33" s="260"/>
      <c r="G33" s="260"/>
      <c r="H33" s="261">
        <f t="shared" si="1"/>
        <v>0</v>
      </c>
    </row>
    <row r="34" spans="1:8" s="3" customFormat="1" ht="25.5">
      <c r="A34" s="236">
        <v>6.2</v>
      </c>
      <c r="B34" s="238" t="s">
        <v>316</v>
      </c>
      <c r="C34" s="260"/>
      <c r="D34" s="260">
        <v>15397070</v>
      </c>
      <c r="E34" s="283">
        <f t="shared" si="0"/>
        <v>15397070</v>
      </c>
      <c r="F34" s="260"/>
      <c r="G34" s="260"/>
      <c r="H34" s="261">
        <f t="shared" si="1"/>
        <v>0</v>
      </c>
    </row>
    <row r="35" spans="1:8" s="3" customFormat="1" ht="25.5">
      <c r="A35" s="236">
        <v>6.3</v>
      </c>
      <c r="B35" s="238" t="s">
        <v>317</v>
      </c>
      <c r="C35" s="260"/>
      <c r="D35" s="260"/>
      <c r="E35" s="283">
        <f t="shared" si="0"/>
        <v>0</v>
      </c>
      <c r="F35" s="260"/>
      <c r="G35" s="260"/>
      <c r="H35" s="261">
        <f t="shared" si="1"/>
        <v>0</v>
      </c>
    </row>
    <row r="36" spans="1:8" s="3" customFormat="1" ht="15.75">
      <c r="A36" s="236">
        <v>6.4</v>
      </c>
      <c r="B36" s="238" t="s">
        <v>318</v>
      </c>
      <c r="C36" s="260"/>
      <c r="D36" s="260"/>
      <c r="E36" s="283">
        <f t="shared" si="0"/>
        <v>0</v>
      </c>
      <c r="F36" s="260"/>
      <c r="G36" s="260"/>
      <c r="H36" s="261">
        <f t="shared" si="1"/>
        <v>0</v>
      </c>
    </row>
    <row r="37" spans="1:8" s="3" customFormat="1" ht="15.75">
      <c r="A37" s="236">
        <v>6.5</v>
      </c>
      <c r="B37" s="238" t="s">
        <v>319</v>
      </c>
      <c r="C37" s="260"/>
      <c r="D37" s="260"/>
      <c r="E37" s="283">
        <f t="shared" si="0"/>
        <v>0</v>
      </c>
      <c r="F37" s="260"/>
      <c r="G37" s="260"/>
      <c r="H37" s="261">
        <f t="shared" si="1"/>
        <v>0</v>
      </c>
    </row>
    <row r="38" spans="1:8" s="3" customFormat="1" ht="25.5">
      <c r="A38" s="236">
        <v>6.6</v>
      </c>
      <c r="B38" s="238" t="s">
        <v>320</v>
      </c>
      <c r="C38" s="260"/>
      <c r="D38" s="260"/>
      <c r="E38" s="283">
        <f t="shared" si="0"/>
        <v>0</v>
      </c>
      <c r="F38" s="260"/>
      <c r="G38" s="260"/>
      <c r="H38" s="261">
        <f t="shared" si="1"/>
        <v>0</v>
      </c>
    </row>
    <row r="39" spans="1:8" s="3" customFormat="1" ht="25.5">
      <c r="A39" s="236">
        <v>6.7</v>
      </c>
      <c r="B39" s="238" t="s">
        <v>321</v>
      </c>
      <c r="C39" s="260"/>
      <c r="D39" s="260"/>
      <c r="E39" s="283">
        <f t="shared" si="0"/>
        <v>0</v>
      </c>
      <c r="F39" s="260"/>
      <c r="G39" s="260"/>
      <c r="H39" s="261">
        <f t="shared" si="1"/>
        <v>0</v>
      </c>
    </row>
    <row r="40" spans="1:8" s="3" customFormat="1" ht="15.75">
      <c r="A40" s="236">
        <v>7</v>
      </c>
      <c r="B40" s="237" t="s">
        <v>322</v>
      </c>
      <c r="C40" s="260">
        <f>C43+C44</f>
        <v>5606.71</v>
      </c>
      <c r="D40" s="260">
        <f>D43+D44</f>
        <v>8006846.7320000008</v>
      </c>
      <c r="E40" s="283">
        <f t="shared" si="0"/>
        <v>8012453.4420000007</v>
      </c>
      <c r="F40" s="260">
        <f>F43+F44</f>
        <v>5606.71</v>
      </c>
      <c r="G40" s="260">
        <f>G43+G44</f>
        <v>7373289.1544000003</v>
      </c>
      <c r="H40" s="261">
        <f t="shared" si="1"/>
        <v>7378895.8644000003</v>
      </c>
    </row>
    <row r="41" spans="1:8" s="3" customFormat="1" ht="25.5">
      <c r="A41" s="236">
        <v>7.1</v>
      </c>
      <c r="B41" s="238" t="s">
        <v>323</v>
      </c>
      <c r="C41" s="260"/>
      <c r="D41" s="260"/>
      <c r="E41" s="283">
        <f t="shared" si="0"/>
        <v>0</v>
      </c>
      <c r="F41" s="260"/>
      <c r="G41" s="260"/>
      <c r="H41" s="261">
        <f t="shared" si="1"/>
        <v>0</v>
      </c>
    </row>
    <row r="42" spans="1:8" s="3" customFormat="1" ht="25.5">
      <c r="A42" s="236">
        <v>7.2</v>
      </c>
      <c r="B42" s="238" t="s">
        <v>324</v>
      </c>
      <c r="C42" s="260">
        <v>0</v>
      </c>
      <c r="D42" s="260">
        <v>-15972.900900000001</v>
      </c>
      <c r="E42" s="283">
        <f t="shared" si="0"/>
        <v>-15972.900900000001</v>
      </c>
      <c r="F42" s="260">
        <v>0</v>
      </c>
      <c r="G42" s="260">
        <v>207692.7586</v>
      </c>
      <c r="H42" s="261">
        <f t="shared" si="1"/>
        <v>207692.7586</v>
      </c>
    </row>
    <row r="43" spans="1:8" s="3" customFormat="1" ht="25.5">
      <c r="A43" s="236">
        <v>7.3</v>
      </c>
      <c r="B43" s="238" t="s">
        <v>325</v>
      </c>
      <c r="C43" s="260">
        <v>0</v>
      </c>
      <c r="D43" s="57">
        <v>6304887.1001000004</v>
      </c>
      <c r="E43" s="283">
        <f t="shared" si="0"/>
        <v>6304887.1001000004</v>
      </c>
      <c r="F43" s="260">
        <v>0</v>
      </c>
      <c r="G43" s="334">
        <v>6190701.6754000001</v>
      </c>
      <c r="H43" s="261">
        <f t="shared" si="1"/>
        <v>6190701.6754000001</v>
      </c>
    </row>
    <row r="44" spans="1:8" s="3" customFormat="1" ht="25.5">
      <c r="A44" s="236">
        <v>7.4</v>
      </c>
      <c r="B44" s="238" t="s">
        <v>326</v>
      </c>
      <c r="C44" s="57">
        <v>5606.71</v>
      </c>
      <c r="D44" s="57">
        <v>1701959.6318999999</v>
      </c>
      <c r="E44" s="283">
        <f t="shared" si="0"/>
        <v>1707566.3418999999</v>
      </c>
      <c r="F44" s="260">
        <v>5606.71</v>
      </c>
      <c r="G44" s="334">
        <v>1182587.4790000001</v>
      </c>
      <c r="H44" s="261">
        <f t="shared" si="1"/>
        <v>1188194.189</v>
      </c>
    </row>
    <row r="45" spans="1:8" s="3" customFormat="1" ht="15.75">
      <c r="A45" s="236">
        <v>8</v>
      </c>
      <c r="B45" s="237" t="s">
        <v>327</v>
      </c>
      <c r="C45" s="260">
        <f>C46+C47+C48+C49+C50+C51+C52</f>
        <v>0</v>
      </c>
      <c r="D45" s="260">
        <f>D46+D47+D48+D49+D50+D51+D52</f>
        <v>0</v>
      </c>
      <c r="E45" s="283">
        <f t="shared" si="0"/>
        <v>0</v>
      </c>
      <c r="F45" s="260">
        <f>F46+F47+F48+F49+F50+F51+F52</f>
        <v>0</v>
      </c>
      <c r="G45" s="260">
        <f>G46+G47+G48+G49+G50+G51+G52</f>
        <v>0</v>
      </c>
      <c r="H45" s="261">
        <f t="shared" si="1"/>
        <v>0</v>
      </c>
    </row>
    <row r="46" spans="1:8" s="3" customFormat="1" ht="15.75">
      <c r="A46" s="236">
        <v>8.1</v>
      </c>
      <c r="B46" s="238" t="s">
        <v>328</v>
      </c>
      <c r="C46" s="260"/>
      <c r="D46" s="260"/>
      <c r="E46" s="283">
        <f t="shared" si="0"/>
        <v>0</v>
      </c>
      <c r="F46" s="260"/>
      <c r="G46" s="260"/>
      <c r="H46" s="261">
        <f t="shared" si="1"/>
        <v>0</v>
      </c>
    </row>
    <row r="47" spans="1:8" s="3" customFormat="1" ht="15.75">
      <c r="A47" s="236">
        <v>8.1999999999999993</v>
      </c>
      <c r="B47" s="238" t="s">
        <v>329</v>
      </c>
      <c r="C47" s="260"/>
      <c r="D47" s="260"/>
      <c r="E47" s="283">
        <f t="shared" si="0"/>
        <v>0</v>
      </c>
      <c r="F47" s="260"/>
      <c r="G47" s="260"/>
      <c r="H47" s="261">
        <f t="shared" si="1"/>
        <v>0</v>
      </c>
    </row>
    <row r="48" spans="1:8" s="3" customFormat="1" ht="15.75">
      <c r="A48" s="236">
        <v>8.3000000000000007</v>
      </c>
      <c r="B48" s="238" t="s">
        <v>330</v>
      </c>
      <c r="C48" s="260"/>
      <c r="D48" s="260"/>
      <c r="E48" s="283">
        <f t="shared" si="0"/>
        <v>0</v>
      </c>
      <c r="F48" s="260"/>
      <c r="G48" s="260"/>
      <c r="H48" s="261">
        <f t="shared" si="1"/>
        <v>0</v>
      </c>
    </row>
    <row r="49" spans="1:8" s="3" customFormat="1" ht="15.75">
      <c r="A49" s="236">
        <v>8.4</v>
      </c>
      <c r="B49" s="238" t="s">
        <v>331</v>
      </c>
      <c r="C49" s="260"/>
      <c r="D49" s="260"/>
      <c r="E49" s="283">
        <f t="shared" si="0"/>
        <v>0</v>
      </c>
      <c r="F49" s="260"/>
      <c r="G49" s="260"/>
      <c r="H49" s="261">
        <f t="shared" si="1"/>
        <v>0</v>
      </c>
    </row>
    <row r="50" spans="1:8" s="3" customFormat="1" ht="15.75">
      <c r="A50" s="236">
        <v>8.5</v>
      </c>
      <c r="B50" s="238" t="s">
        <v>332</v>
      </c>
      <c r="C50" s="260"/>
      <c r="D50" s="260"/>
      <c r="E50" s="283">
        <f t="shared" si="0"/>
        <v>0</v>
      </c>
      <c r="F50" s="260"/>
      <c r="G50" s="260"/>
      <c r="H50" s="261">
        <f t="shared" si="1"/>
        <v>0</v>
      </c>
    </row>
    <row r="51" spans="1:8" s="3" customFormat="1" ht="15.75">
      <c r="A51" s="236">
        <v>8.6</v>
      </c>
      <c r="B51" s="238" t="s">
        <v>333</v>
      </c>
      <c r="C51" s="260"/>
      <c r="D51" s="260"/>
      <c r="E51" s="283">
        <f t="shared" si="0"/>
        <v>0</v>
      </c>
      <c r="F51" s="260"/>
      <c r="G51" s="260"/>
      <c r="H51" s="261">
        <f t="shared" si="1"/>
        <v>0</v>
      </c>
    </row>
    <row r="52" spans="1:8" s="3" customFormat="1" ht="15.75">
      <c r="A52" s="236">
        <v>8.6999999999999993</v>
      </c>
      <c r="B52" s="238" t="s">
        <v>334</v>
      </c>
      <c r="C52" s="260"/>
      <c r="D52" s="260"/>
      <c r="E52" s="283">
        <f t="shared" si="0"/>
        <v>0</v>
      </c>
      <c r="F52" s="260"/>
      <c r="G52" s="260"/>
      <c r="H52" s="261">
        <f t="shared" si="1"/>
        <v>0</v>
      </c>
    </row>
    <row r="53" spans="1:8" s="3" customFormat="1" ht="26.25" thickBot="1">
      <c r="A53" s="241">
        <v>9</v>
      </c>
      <c r="B53" s="242" t="s">
        <v>335</v>
      </c>
      <c r="C53" s="284"/>
      <c r="D53" s="284"/>
      <c r="E53" s="285">
        <f t="shared" si="0"/>
        <v>0</v>
      </c>
      <c r="F53" s="284"/>
      <c r="G53" s="284"/>
      <c r="H53" s="267">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0"/>
  <sheetViews>
    <sheetView zoomScaleNormal="100" workbookViewId="0">
      <pane xSplit="1" ySplit="4" topLeftCell="B5" activePane="bottomRight" state="frozen"/>
      <selection pane="topRight"/>
      <selection pane="bottomLeft"/>
      <selection pane="bottomRight" activeCell="C13" sqref="C13"/>
    </sheetView>
  </sheetViews>
  <sheetFormatPr defaultColWidth="9.140625" defaultRowHeight="12.75"/>
  <cols>
    <col min="1" max="1" width="9.5703125" style="2" bestFit="1" customWidth="1"/>
    <col min="2" max="2" width="93.5703125" style="2" customWidth="1"/>
    <col min="3" max="4" width="12.7109375" style="2" customWidth="1"/>
    <col min="5" max="9" width="9.7109375" style="13" customWidth="1"/>
    <col min="10" max="16384" width="9.140625" style="13"/>
  </cols>
  <sheetData>
    <row r="1" spans="1:8" ht="15">
      <c r="A1" s="18" t="s">
        <v>194</v>
      </c>
      <c r="B1" s="360" t="str">
        <f>'2. RC'!B1</f>
        <v>სს " პაშა ბანკი საქართველო"</v>
      </c>
      <c r="C1" s="17"/>
    </row>
    <row r="2" spans="1:8" ht="15">
      <c r="A2" s="18" t="s">
        <v>195</v>
      </c>
      <c r="B2" s="360" t="str">
        <f>'2. RC'!B2</f>
        <v>30.06.2018</v>
      </c>
      <c r="C2" s="29"/>
      <c r="D2" s="19"/>
      <c r="E2" s="12"/>
      <c r="F2" s="12"/>
    </row>
    <row r="3" spans="1:8" ht="15">
      <c r="A3" s="18"/>
      <c r="B3" s="17"/>
      <c r="C3" s="29"/>
      <c r="D3" s="19"/>
      <c r="E3" s="12"/>
      <c r="F3" s="12"/>
    </row>
    <row r="4" spans="1:8" ht="15" customHeight="1" thickBot="1">
      <c r="A4" s="230" t="s">
        <v>342</v>
      </c>
      <c r="B4" s="231" t="s">
        <v>191</v>
      </c>
      <c r="C4" s="230"/>
      <c r="D4" s="232" t="s">
        <v>96</v>
      </c>
    </row>
    <row r="5" spans="1:8" ht="15" customHeight="1">
      <c r="A5" s="228" t="s">
        <v>27</v>
      </c>
      <c r="B5" s="229"/>
      <c r="C5" s="369" t="str">
        <f>'1. key ratios'!C5</f>
        <v>2Q2018</v>
      </c>
      <c r="D5" s="362" t="str">
        <f>'1. key ratios'!D5</f>
        <v>1Q2018</v>
      </c>
    </row>
    <row r="6" spans="1:8" ht="15" customHeight="1">
      <c r="A6" s="146">
        <v>1</v>
      </c>
      <c r="B6" s="65" t="s">
        <v>198</v>
      </c>
      <c r="C6" s="439">
        <f>C7+C9+C10</f>
        <v>284941961.82201999</v>
      </c>
      <c r="D6" s="440">
        <f>D7+D9+D10</f>
        <v>252262826.78563997</v>
      </c>
    </row>
    <row r="7" spans="1:8" ht="15" customHeight="1">
      <c r="A7" s="146">
        <v>1.1000000000000001</v>
      </c>
      <c r="B7" s="66" t="s">
        <v>22</v>
      </c>
      <c r="C7" s="370">
        <v>262122953.50141999</v>
      </c>
      <c r="D7" s="371">
        <v>235710383.32028997</v>
      </c>
      <c r="H7" s="466"/>
    </row>
    <row r="8" spans="1:8" ht="25.5">
      <c r="A8" s="146" t="s">
        <v>259</v>
      </c>
      <c r="B8" s="193" t="s">
        <v>336</v>
      </c>
      <c r="C8" s="370"/>
      <c r="D8" s="371"/>
      <c r="H8" s="466"/>
    </row>
    <row r="9" spans="1:8" ht="15" customHeight="1">
      <c r="A9" s="146">
        <v>1.2</v>
      </c>
      <c r="B9" s="66" t="s">
        <v>23</v>
      </c>
      <c r="C9" s="370">
        <v>22509687.946400002</v>
      </c>
      <c r="D9" s="371">
        <v>15986303.69335</v>
      </c>
      <c r="H9" s="466"/>
    </row>
    <row r="10" spans="1:8" ht="15" customHeight="1">
      <c r="A10" s="146">
        <v>1.3</v>
      </c>
      <c r="B10" s="194" t="s">
        <v>79</v>
      </c>
      <c r="C10" s="372">
        <v>309320.37420000002</v>
      </c>
      <c r="D10" s="371">
        <v>566139.772</v>
      </c>
      <c r="H10" s="466"/>
    </row>
    <row r="11" spans="1:8" ht="15" customHeight="1">
      <c r="A11" s="146">
        <v>2</v>
      </c>
      <c r="B11" s="65" t="s">
        <v>199</v>
      </c>
      <c r="C11" s="370">
        <v>5970340.5151000004</v>
      </c>
      <c r="D11" s="371">
        <v>642042.93079999997</v>
      </c>
      <c r="H11" s="466"/>
    </row>
    <row r="12" spans="1:8" ht="15" customHeight="1">
      <c r="A12" s="146">
        <v>3</v>
      </c>
      <c r="B12" s="65" t="s">
        <v>197</v>
      </c>
      <c r="C12" s="372">
        <v>30501295.337499999</v>
      </c>
      <c r="D12" s="371">
        <v>30501295.337499999</v>
      </c>
      <c r="H12" s="466"/>
    </row>
    <row r="13" spans="1:8" ht="15" customHeight="1" thickBot="1">
      <c r="A13" s="147">
        <v>4</v>
      </c>
      <c r="B13" s="148" t="s">
        <v>260</v>
      </c>
      <c r="C13" s="373">
        <f>C6+C11+C12</f>
        <v>321413597.67461997</v>
      </c>
      <c r="D13" s="374">
        <f>D6+D11+D12</f>
        <v>283406165.05393994</v>
      </c>
    </row>
    <row r="14" spans="1:8" ht="15" customHeight="1">
      <c r="A14" s="67"/>
      <c r="B14" s="68"/>
      <c r="C14" s="69"/>
      <c r="D14" s="69"/>
    </row>
    <row r="15" spans="1:8">
      <c r="B15" s="114"/>
    </row>
    <row r="16" spans="1:8">
      <c r="B16" s="114"/>
    </row>
    <row r="17" spans="2:2">
      <c r="B17" s="114"/>
    </row>
    <row r="18" spans="2:2">
      <c r="B18" s="114"/>
    </row>
    <row r="19" spans="2:2">
      <c r="B19" s="114"/>
    </row>
    <row r="20" spans="2:2">
      <c r="B20" s="11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5"/>
  <sheetViews>
    <sheetView zoomScaleNormal="100" workbookViewId="0">
      <pane xSplit="1" ySplit="4" topLeftCell="B5" activePane="bottomRight" state="frozen"/>
      <selection pane="topRight"/>
      <selection pane="bottomLeft"/>
      <selection pane="bottomRight" activeCell="B37" sqref="B37"/>
    </sheetView>
  </sheetViews>
  <sheetFormatPr defaultColWidth="9.140625" defaultRowHeight="15"/>
  <cols>
    <col min="1" max="1" width="9.5703125" style="2" bestFit="1" customWidth="1"/>
    <col min="2" max="2" width="90.42578125" style="2" bestFit="1" customWidth="1"/>
    <col min="3" max="3" width="9.140625" style="2"/>
  </cols>
  <sheetData>
    <row r="1" spans="1:8">
      <c r="A1" s="2" t="s">
        <v>194</v>
      </c>
      <c r="B1" s="360" t="str">
        <f>'2. RC'!B1</f>
        <v>სს " პაშა ბანკი საქართველო"</v>
      </c>
    </row>
    <row r="2" spans="1:8">
      <c r="A2" s="2" t="s">
        <v>195</v>
      </c>
      <c r="B2" s="360" t="str">
        <f>'2. RC'!B2</f>
        <v>30.06.2018</v>
      </c>
    </row>
    <row r="4" spans="1:8" ht="16.5" customHeight="1" thickBot="1">
      <c r="A4" s="243" t="s">
        <v>343</v>
      </c>
      <c r="B4" s="70" t="s">
        <v>152</v>
      </c>
      <c r="C4" s="14"/>
    </row>
    <row r="5" spans="1:8" ht="15.75">
      <c r="A5" s="11"/>
      <c r="B5" s="479" t="s">
        <v>153</v>
      </c>
      <c r="C5" s="480"/>
    </row>
    <row r="6" spans="1:8" ht="15.75">
      <c r="A6" s="15">
        <v>1</v>
      </c>
      <c r="B6" s="487" t="s">
        <v>387</v>
      </c>
      <c r="C6" s="488"/>
    </row>
    <row r="7" spans="1:8" ht="15.75">
      <c r="A7" s="15">
        <v>2</v>
      </c>
      <c r="B7" s="487" t="s">
        <v>389</v>
      </c>
      <c r="C7" s="488"/>
    </row>
    <row r="8" spans="1:8" ht="15.75">
      <c r="A8" s="15">
        <v>3</v>
      </c>
      <c r="B8" s="487" t="s">
        <v>390</v>
      </c>
      <c r="C8" s="488"/>
    </row>
    <row r="9" spans="1:8" ht="15.75">
      <c r="A9" s="15">
        <v>4</v>
      </c>
      <c r="B9" s="487" t="s">
        <v>391</v>
      </c>
      <c r="C9" s="488"/>
    </row>
    <row r="10" spans="1:8" ht="15.75">
      <c r="A10" s="15">
        <v>5</v>
      </c>
      <c r="B10" s="487" t="s">
        <v>386</v>
      </c>
      <c r="C10" s="488"/>
    </row>
    <row r="11" spans="1:8" ht="15.75">
      <c r="A11" s="15">
        <v>6</v>
      </c>
      <c r="B11" s="72"/>
      <c r="C11" s="73"/>
    </row>
    <row r="12" spans="1:8" ht="15.75">
      <c r="A12" s="15">
        <v>7</v>
      </c>
      <c r="B12" s="72"/>
      <c r="C12" s="73"/>
      <c r="H12" s="4"/>
    </row>
    <row r="13" spans="1:8" ht="15.75">
      <c r="A13" s="15">
        <v>8</v>
      </c>
      <c r="B13" s="72"/>
      <c r="C13" s="73"/>
    </row>
    <row r="14" spans="1:8" ht="15.75">
      <c r="A14" s="15">
        <v>9</v>
      </c>
      <c r="B14" s="72"/>
      <c r="C14" s="73"/>
    </row>
    <row r="15" spans="1:8" ht="15.75">
      <c r="A15" s="15">
        <v>10</v>
      </c>
      <c r="B15" s="72"/>
      <c r="C15" s="73"/>
    </row>
    <row r="16" spans="1:8" ht="15.75">
      <c r="A16" s="15"/>
      <c r="B16" s="481"/>
      <c r="C16" s="482"/>
    </row>
    <row r="17" spans="1:3" ht="15.75">
      <c r="A17" s="15"/>
      <c r="B17" s="483" t="s">
        <v>154</v>
      </c>
      <c r="C17" s="484"/>
    </row>
    <row r="18" spans="1:3" ht="15.75">
      <c r="A18" s="15">
        <v>1</v>
      </c>
      <c r="B18" s="487" t="s">
        <v>392</v>
      </c>
      <c r="C18" s="488"/>
    </row>
    <row r="19" spans="1:3" ht="15.75">
      <c r="A19" s="15">
        <v>2</v>
      </c>
      <c r="B19" s="487" t="s">
        <v>393</v>
      </c>
      <c r="C19" s="488"/>
    </row>
    <row r="20" spans="1:3" ht="15.75">
      <c r="A20" s="15">
        <v>3</v>
      </c>
      <c r="B20" s="487" t="s">
        <v>430</v>
      </c>
      <c r="C20" s="488"/>
    </row>
    <row r="21" spans="1:3" ht="15.75">
      <c r="A21" s="15">
        <v>4</v>
      </c>
      <c r="B21" s="27"/>
      <c r="C21" s="71"/>
    </row>
    <row r="22" spans="1:3" ht="15.75">
      <c r="A22" s="15">
        <v>5</v>
      </c>
      <c r="B22" s="27"/>
      <c r="C22" s="71"/>
    </row>
    <row r="23" spans="1:3" ht="15.75">
      <c r="A23" s="15">
        <v>6</v>
      </c>
      <c r="B23" s="27"/>
      <c r="C23" s="71"/>
    </row>
    <row r="24" spans="1:3" ht="15.75">
      <c r="A24" s="15">
        <v>7</v>
      </c>
      <c r="B24" s="27"/>
      <c r="C24" s="71"/>
    </row>
    <row r="25" spans="1:3" ht="15.75">
      <c r="A25" s="15">
        <v>8</v>
      </c>
      <c r="B25" s="27"/>
      <c r="C25" s="71"/>
    </row>
    <row r="26" spans="1:3" ht="15.75">
      <c r="A26" s="15">
        <v>9</v>
      </c>
      <c r="B26" s="27"/>
      <c r="C26" s="71"/>
    </row>
    <row r="27" spans="1:3" ht="15.75" customHeight="1">
      <c r="A27" s="15">
        <v>10</v>
      </c>
      <c r="B27" s="27"/>
      <c r="C27" s="28"/>
    </row>
    <row r="28" spans="1:3" ht="15.75" customHeight="1">
      <c r="A28" s="15"/>
      <c r="B28" s="27"/>
      <c r="C28" s="28"/>
    </row>
    <row r="29" spans="1:3" ht="30" customHeight="1">
      <c r="A29" s="15"/>
      <c r="B29" s="485" t="s">
        <v>155</v>
      </c>
      <c r="C29" s="486"/>
    </row>
    <row r="30" spans="1:3" ht="15.75">
      <c r="A30" s="15">
        <v>1</v>
      </c>
      <c r="B30" s="336" t="s">
        <v>434</v>
      </c>
      <c r="C30" s="337">
        <v>1</v>
      </c>
    </row>
    <row r="31" spans="1:3" ht="15.75" customHeight="1">
      <c r="A31" s="15"/>
      <c r="B31" s="72"/>
      <c r="C31" s="73"/>
    </row>
    <row r="32" spans="1:3" ht="29.25" customHeight="1">
      <c r="A32" s="15"/>
      <c r="B32" s="485" t="s">
        <v>282</v>
      </c>
      <c r="C32" s="486"/>
    </row>
    <row r="33" spans="1:3" ht="15.75">
      <c r="A33" s="338">
        <v>1</v>
      </c>
      <c r="B33" s="339" t="s">
        <v>394</v>
      </c>
      <c r="C33" s="340">
        <v>0.1</v>
      </c>
    </row>
    <row r="34" spans="1:3" ht="15.75">
      <c r="A34" s="338">
        <v>2</v>
      </c>
      <c r="B34" s="339" t="s">
        <v>395</v>
      </c>
      <c r="C34" s="340">
        <v>0.45</v>
      </c>
    </row>
    <row r="35" spans="1:3" ht="16.5" thickBot="1">
      <c r="A35" s="16">
        <v>3</v>
      </c>
      <c r="B35" s="341" t="s">
        <v>396</v>
      </c>
      <c r="C35" s="342">
        <v>0.45</v>
      </c>
    </row>
  </sheetData>
  <mergeCells count="13">
    <mergeCell ref="B5:C5"/>
    <mergeCell ref="B16:C16"/>
    <mergeCell ref="B17:C17"/>
    <mergeCell ref="B32:C32"/>
    <mergeCell ref="B29:C29"/>
    <mergeCell ref="B6:C6"/>
    <mergeCell ref="B7:C7"/>
    <mergeCell ref="B8:C8"/>
    <mergeCell ref="B9:C9"/>
    <mergeCell ref="B10:C10"/>
    <mergeCell ref="B18:C18"/>
    <mergeCell ref="B19:C19"/>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pane="topRight"/>
      <selection pane="bottomLeft"/>
      <selection pane="bottomRight" activeCell="E21" sqref="E21"/>
    </sheetView>
  </sheetViews>
  <sheetFormatPr defaultColWidth="9.140625"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194</v>
      </c>
      <c r="B1" s="360" t="str">
        <f>'2. RC'!B1</f>
        <v>სს " პაშა ბანკი საქართველო"</v>
      </c>
    </row>
    <row r="2" spans="1:7" s="22" customFormat="1" ht="15.75" customHeight="1">
      <c r="A2" s="22" t="s">
        <v>195</v>
      </c>
      <c r="B2" s="360" t="str">
        <f>'2. RC'!B2</f>
        <v>30.06.2018</v>
      </c>
    </row>
    <row r="3" spans="1:7" s="22" customFormat="1" ht="15.75" customHeight="1"/>
    <row r="4" spans="1:7" s="22" customFormat="1" ht="15.75" customHeight="1" thickBot="1">
      <c r="A4" s="246" t="s">
        <v>344</v>
      </c>
      <c r="B4" s="247" t="s">
        <v>270</v>
      </c>
      <c r="C4" s="207"/>
      <c r="D4" s="207"/>
      <c r="E4" s="207"/>
    </row>
    <row r="5" spans="1:7" s="129" customFormat="1" ht="17.45" customHeight="1">
      <c r="A5" s="397"/>
      <c r="B5" s="398"/>
      <c r="C5" s="206" t="s">
        <v>0</v>
      </c>
      <c r="D5" s="206" t="s">
        <v>1</v>
      </c>
      <c r="E5" s="252" t="s">
        <v>2</v>
      </c>
    </row>
    <row r="6" spans="1:7" s="167" customFormat="1" ht="14.45" customHeight="1">
      <c r="A6" s="399"/>
      <c r="B6" s="489" t="s">
        <v>237</v>
      </c>
      <c r="C6" s="489" t="s">
        <v>236</v>
      </c>
      <c r="D6" s="490" t="s">
        <v>235</v>
      </c>
      <c r="E6" s="491"/>
      <c r="G6"/>
    </row>
    <row r="7" spans="1:7" s="167" customFormat="1" ht="99.6" customHeight="1">
      <c r="A7" s="399"/>
      <c r="B7" s="489"/>
      <c r="C7" s="489"/>
      <c r="D7" s="384" t="s">
        <v>234</v>
      </c>
      <c r="E7" s="383" t="s">
        <v>275</v>
      </c>
      <c r="G7"/>
    </row>
    <row r="8" spans="1:7">
      <c r="A8" s="400">
        <v>1</v>
      </c>
      <c r="B8" s="244" t="s">
        <v>157</v>
      </c>
      <c r="C8" s="343">
        <v>768360.94219999993</v>
      </c>
      <c r="D8" s="343"/>
      <c r="E8" s="401">
        <v>768360.94219999993</v>
      </c>
    </row>
    <row r="9" spans="1:7">
      <c r="A9" s="400">
        <v>2</v>
      </c>
      <c r="B9" s="244" t="s">
        <v>158</v>
      </c>
      <c r="C9" s="343">
        <v>37970237.457000002</v>
      </c>
      <c r="D9" s="343"/>
      <c r="E9" s="401">
        <v>37970237.457000002</v>
      </c>
    </row>
    <row r="10" spans="1:7">
      <c r="A10" s="400">
        <v>3</v>
      </c>
      <c r="B10" s="244" t="s">
        <v>233</v>
      </c>
      <c r="C10" s="343">
        <v>60227085.805900007</v>
      </c>
      <c r="D10" s="343"/>
      <c r="E10" s="401">
        <v>60227085.805900007</v>
      </c>
    </row>
    <row r="11" spans="1:7" ht="25.5">
      <c r="A11" s="400">
        <v>4</v>
      </c>
      <c r="B11" s="244" t="s">
        <v>188</v>
      </c>
      <c r="C11" s="343">
        <v>0</v>
      </c>
      <c r="D11" s="343"/>
      <c r="E11" s="401">
        <v>0</v>
      </c>
    </row>
    <row r="12" spans="1:7">
      <c r="A12" s="400">
        <v>5</v>
      </c>
      <c r="B12" s="244" t="s">
        <v>160</v>
      </c>
      <c r="C12" s="343">
        <v>44166183.890699998</v>
      </c>
      <c r="D12" s="396"/>
      <c r="E12" s="401">
        <v>44166183.890699998</v>
      </c>
    </row>
    <row r="13" spans="1:7">
      <c r="A13" s="400">
        <v>6.1</v>
      </c>
      <c r="B13" s="244" t="s">
        <v>161</v>
      </c>
      <c r="C13" s="343">
        <v>140839854.72490001</v>
      </c>
      <c r="D13" s="343"/>
      <c r="E13" s="401">
        <v>140839854.72490001</v>
      </c>
    </row>
    <row r="14" spans="1:7">
      <c r="A14" s="400">
        <v>6.2</v>
      </c>
      <c r="B14" s="245" t="s">
        <v>162</v>
      </c>
      <c r="C14" s="343">
        <v>-3149358.0120999999</v>
      </c>
      <c r="D14" s="343"/>
      <c r="E14" s="401">
        <v>-3149358.0120999999</v>
      </c>
    </row>
    <row r="15" spans="1:7">
      <c r="A15" s="400">
        <v>6</v>
      </c>
      <c r="B15" s="244" t="s">
        <v>232</v>
      </c>
      <c r="C15" s="343">
        <v>137690496.7128</v>
      </c>
      <c r="D15" s="343"/>
      <c r="E15" s="401">
        <v>137690496.7128</v>
      </c>
    </row>
    <row r="16" spans="1:7" ht="25.5">
      <c r="A16" s="400">
        <v>7</v>
      </c>
      <c r="B16" s="244" t="s">
        <v>164</v>
      </c>
      <c r="C16" s="343">
        <v>1433209.2074000002</v>
      </c>
      <c r="D16" s="396"/>
      <c r="E16" s="401">
        <v>1433209.2074000002</v>
      </c>
    </row>
    <row r="17" spans="1:7">
      <c r="A17" s="400">
        <v>8</v>
      </c>
      <c r="B17" s="244" t="s">
        <v>165</v>
      </c>
      <c r="C17" s="343">
        <v>0</v>
      </c>
      <c r="D17" s="343"/>
      <c r="E17" s="401">
        <v>0</v>
      </c>
      <c r="F17" s="6"/>
      <c r="G17" s="6"/>
    </row>
    <row r="18" spans="1:7">
      <c r="A18" s="400">
        <v>9</v>
      </c>
      <c r="B18" s="244" t="s">
        <v>166</v>
      </c>
      <c r="C18" s="343">
        <v>0</v>
      </c>
      <c r="D18" s="343"/>
      <c r="E18" s="401">
        <v>0</v>
      </c>
      <c r="G18" s="6"/>
    </row>
    <row r="19" spans="1:7" ht="25.5">
      <c r="A19" s="400">
        <v>10</v>
      </c>
      <c r="B19" s="244" t="s">
        <v>167</v>
      </c>
      <c r="C19" s="343">
        <v>3060380.77</v>
      </c>
      <c r="D19" s="363">
        <v>2111787.63</v>
      </c>
      <c r="E19" s="401">
        <v>948593.14000000013</v>
      </c>
      <c r="G19" s="6"/>
    </row>
    <row r="20" spans="1:7">
      <c r="A20" s="400">
        <v>11</v>
      </c>
      <c r="B20" s="244" t="s">
        <v>168</v>
      </c>
      <c r="C20" s="343">
        <v>6589035.9418000001</v>
      </c>
      <c r="D20" s="343"/>
      <c r="E20" s="401">
        <v>6589035.9418000001</v>
      </c>
    </row>
    <row r="21" spans="1:7" ht="51.75" thickBot="1">
      <c r="A21" s="402"/>
      <c r="B21" s="248" t="s">
        <v>381</v>
      </c>
      <c r="C21" s="330">
        <f>SUM(C8:C12, C15:C20)</f>
        <v>291904990.72779995</v>
      </c>
      <c r="D21" s="330">
        <f>SUM(D8:D12, D15:D20)</f>
        <v>2111787.63</v>
      </c>
      <c r="E21" s="403">
        <f>SUM(E8:E12, E15:E20)</f>
        <v>289793203.09779996</v>
      </c>
    </row>
    <row r="22" spans="1:7">
      <c r="A22"/>
      <c r="B22"/>
      <c r="C22"/>
      <c r="D22"/>
      <c r="E22"/>
    </row>
    <row r="23" spans="1:7">
      <c r="A23"/>
      <c r="B23"/>
      <c r="C23"/>
      <c r="D23"/>
      <c r="E23"/>
    </row>
    <row r="25" spans="1:7" s="2" customFormat="1">
      <c r="B25" s="75"/>
      <c r="F25"/>
      <c r="G25"/>
    </row>
    <row r="26" spans="1:7" s="2" customFormat="1">
      <c r="B26" s="76"/>
      <c r="F26"/>
      <c r="G26"/>
    </row>
    <row r="27" spans="1:7" s="2" customFormat="1">
      <c r="B27" s="75"/>
      <c r="F27"/>
      <c r="G27"/>
    </row>
    <row r="28" spans="1:7" s="2" customFormat="1">
      <c r="B28" s="75"/>
      <c r="F28"/>
      <c r="G28"/>
    </row>
    <row r="29" spans="1:7" s="2" customFormat="1">
      <c r="B29" s="75"/>
      <c r="F29"/>
      <c r="G29"/>
    </row>
    <row r="30" spans="1:7" s="2" customFormat="1">
      <c r="B30" s="75"/>
      <c r="F30"/>
      <c r="G30"/>
    </row>
    <row r="31" spans="1:7" s="2" customFormat="1">
      <c r="B31" s="75"/>
      <c r="F31"/>
      <c r="G31"/>
    </row>
    <row r="32" spans="1:7" s="2" customFormat="1">
      <c r="B32" s="76"/>
      <c r="F32"/>
      <c r="G32"/>
    </row>
    <row r="33" spans="2:7" s="2" customFormat="1">
      <c r="B33" s="76"/>
      <c r="F33"/>
      <c r="G33"/>
    </row>
    <row r="34" spans="2:7" s="2" customFormat="1">
      <c r="B34" s="76"/>
      <c r="F34"/>
      <c r="G34"/>
    </row>
    <row r="35" spans="2:7" s="2" customFormat="1">
      <c r="B35" s="76"/>
      <c r="F35"/>
      <c r="G35"/>
    </row>
    <row r="36" spans="2:7" s="2" customFormat="1">
      <c r="B36" s="76"/>
      <c r="F36"/>
      <c r="G36"/>
    </row>
    <row r="37" spans="2:7" s="2" customFormat="1">
      <c r="B37" s="76"/>
      <c r="F37"/>
      <c r="G37"/>
    </row>
  </sheetData>
  <mergeCells count="3">
    <mergeCell ref="B6:B7"/>
    <mergeCell ref="C6:C7"/>
    <mergeCell ref="D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13" sqref="C13"/>
    </sheetView>
  </sheetViews>
  <sheetFormatPr defaultColWidth="9.140625"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194</v>
      </c>
      <c r="B1" s="360" t="str">
        <f>'2. RC'!B1</f>
        <v>სს " პაშა ბანკი საქართველო"</v>
      </c>
    </row>
    <row r="2" spans="1:6" s="22" customFormat="1" ht="15.75" customHeight="1">
      <c r="A2" s="22" t="s">
        <v>195</v>
      </c>
      <c r="B2" s="360" t="str">
        <f>'2. RC'!B2</f>
        <v>30.06.2018</v>
      </c>
      <c r="C2"/>
      <c r="D2"/>
      <c r="E2"/>
      <c r="F2"/>
    </row>
    <row r="3" spans="1:6" s="22" customFormat="1" ht="15.75" customHeight="1">
      <c r="C3"/>
      <c r="D3"/>
      <c r="E3"/>
      <c r="F3"/>
    </row>
    <row r="4" spans="1:6" s="22" customFormat="1" ht="26.25" thickBot="1">
      <c r="A4" s="22" t="s">
        <v>345</v>
      </c>
      <c r="B4" s="214" t="s">
        <v>274</v>
      </c>
      <c r="C4" s="208" t="s">
        <v>96</v>
      </c>
      <c r="D4"/>
      <c r="E4"/>
      <c r="F4"/>
    </row>
    <row r="5" spans="1:6" ht="26.25">
      <c r="A5" s="209">
        <v>1</v>
      </c>
      <c r="B5" s="210" t="s">
        <v>354</v>
      </c>
      <c r="C5" s="286">
        <f>'7. LI1'!E21</f>
        <v>289793203.09779996</v>
      </c>
    </row>
    <row r="6" spans="1:6" s="196" customFormat="1">
      <c r="A6" s="128">
        <v>2.1</v>
      </c>
      <c r="B6" s="216" t="s">
        <v>276</v>
      </c>
      <c r="C6" s="368">
        <v>45582204.481099993</v>
      </c>
    </row>
    <row r="7" spans="1:6" s="4" customFormat="1" ht="25.5" outlineLevel="1">
      <c r="A7" s="215">
        <v>2.2000000000000002</v>
      </c>
      <c r="B7" s="211" t="s">
        <v>277</v>
      </c>
      <c r="C7" s="367">
        <v>15466018.710000001</v>
      </c>
    </row>
    <row r="8" spans="1:6" s="4" customFormat="1" ht="26.25">
      <c r="A8" s="215">
        <v>3</v>
      </c>
      <c r="B8" s="212" t="s">
        <v>355</v>
      </c>
      <c r="C8" s="288">
        <f>SUM(C5:C7)</f>
        <v>350841426.28889996</v>
      </c>
    </row>
    <row r="9" spans="1:6" s="196" customFormat="1">
      <c r="A9" s="128">
        <v>4</v>
      </c>
      <c r="B9" s="219" t="s">
        <v>271</v>
      </c>
      <c r="C9" s="287">
        <v>3249630.6521000001</v>
      </c>
      <c r="D9" s="357"/>
    </row>
    <row r="10" spans="1:6" s="4" customFormat="1" ht="25.5" outlineLevel="1">
      <c r="A10" s="215">
        <v>5.0999999999999996</v>
      </c>
      <c r="B10" s="211" t="s">
        <v>283</v>
      </c>
      <c r="C10" s="367">
        <v>-23072516.534699991</v>
      </c>
    </row>
    <row r="11" spans="1:6" s="4" customFormat="1" ht="25.5" outlineLevel="1">
      <c r="A11" s="215">
        <v>5.2</v>
      </c>
      <c r="B11" s="211" t="s">
        <v>284</v>
      </c>
      <c r="C11" s="366">
        <v>-15156698.335800001</v>
      </c>
    </row>
    <row r="12" spans="1:6" s="4" customFormat="1">
      <c r="A12" s="215">
        <v>6</v>
      </c>
      <c r="B12" s="217" t="s">
        <v>272</v>
      </c>
      <c r="C12" s="287"/>
    </row>
    <row r="13" spans="1:6" s="4" customFormat="1" ht="15.75" thickBot="1">
      <c r="A13" s="218">
        <v>7</v>
      </c>
      <c r="B13" s="213" t="s">
        <v>273</v>
      </c>
      <c r="C13" s="289">
        <f>SUM(C8:C12)</f>
        <v>315861842.07050002</v>
      </c>
    </row>
    <row r="17" spans="2:9" s="2" customFormat="1">
      <c r="B17" s="77"/>
      <c r="C17"/>
      <c r="D17"/>
      <c r="E17"/>
      <c r="F17"/>
      <c r="G17"/>
      <c r="H17"/>
      <c r="I17"/>
    </row>
    <row r="18" spans="2:9" s="2" customFormat="1">
      <c r="B18" s="74"/>
      <c r="C18"/>
      <c r="D18"/>
      <c r="E18"/>
      <c r="F18"/>
      <c r="G18"/>
      <c r="H18"/>
      <c r="I18"/>
    </row>
    <row r="19" spans="2:9" s="2" customFormat="1">
      <c r="B19" s="74"/>
      <c r="C19"/>
      <c r="D19"/>
      <c r="E19"/>
      <c r="F19"/>
      <c r="G19"/>
      <c r="H19"/>
      <c r="I19"/>
    </row>
    <row r="20" spans="2:9" s="2" customFormat="1">
      <c r="B20" s="76"/>
      <c r="C20"/>
      <c r="D20"/>
      <c r="E20"/>
      <c r="F20"/>
      <c r="G20"/>
      <c r="H20"/>
      <c r="I20"/>
    </row>
    <row r="21" spans="2:9" s="2" customFormat="1">
      <c r="B21" s="75"/>
      <c r="C21"/>
      <c r="D21"/>
      <c r="E21"/>
      <c r="F21"/>
      <c r="G21"/>
      <c r="H21"/>
      <c r="I21"/>
    </row>
    <row r="22" spans="2:9" s="2" customFormat="1">
      <c r="B22" s="76"/>
      <c r="C22"/>
      <c r="D22"/>
      <c r="E22"/>
      <c r="F22"/>
      <c r="G22"/>
      <c r="H22"/>
      <c r="I22"/>
    </row>
    <row r="23" spans="2:9" s="2" customFormat="1">
      <c r="B23" s="75"/>
      <c r="C23"/>
      <c r="D23"/>
      <c r="E23"/>
      <c r="F23"/>
      <c r="G23"/>
      <c r="H23"/>
      <c r="I23"/>
    </row>
    <row r="24" spans="2:9" s="2" customFormat="1">
      <c r="B24" s="75"/>
      <c r="C24"/>
      <c r="D24"/>
      <c r="E24"/>
      <c r="F24"/>
      <c r="G24"/>
      <c r="H24"/>
      <c r="I24"/>
    </row>
    <row r="25" spans="2:9" s="2" customFormat="1">
      <c r="B25" s="75"/>
      <c r="C25"/>
      <c r="D25"/>
      <c r="E25"/>
      <c r="F25"/>
      <c r="G25"/>
      <c r="H25"/>
      <c r="I25"/>
    </row>
    <row r="26" spans="2:9" s="2" customFormat="1">
      <c r="B26" s="75"/>
      <c r="C26"/>
      <c r="D26"/>
      <c r="E26"/>
      <c r="F26"/>
      <c r="G26"/>
      <c r="H26"/>
      <c r="I26"/>
    </row>
    <row r="27" spans="2:9" s="2" customFormat="1">
      <c r="B27" s="75"/>
      <c r="C27"/>
      <c r="D27"/>
      <c r="E27"/>
      <c r="F27"/>
      <c r="G27"/>
      <c r="H27"/>
      <c r="I27"/>
    </row>
    <row r="28" spans="2:9" s="2" customFormat="1">
      <c r="B28" s="76"/>
      <c r="C28"/>
      <c r="D28"/>
      <c r="E28"/>
      <c r="F28"/>
      <c r="G28"/>
      <c r="H28"/>
      <c r="I28"/>
    </row>
    <row r="29" spans="2:9" s="2" customFormat="1">
      <c r="B29" s="76"/>
      <c r="C29"/>
      <c r="D29"/>
      <c r="E29"/>
      <c r="F29"/>
      <c r="G29"/>
      <c r="H29"/>
      <c r="I29"/>
    </row>
    <row r="30" spans="2:9" s="2" customFormat="1">
      <c r="B30" s="76"/>
      <c r="C30"/>
      <c r="D30"/>
      <c r="E30"/>
      <c r="F30"/>
      <c r="G30"/>
      <c r="H30"/>
      <c r="I30"/>
    </row>
    <row r="31" spans="2:9" s="2" customFormat="1">
      <c r="B31" s="76"/>
      <c r="C31"/>
      <c r="D31"/>
      <c r="E31"/>
      <c r="F31"/>
      <c r="G31"/>
      <c r="H31"/>
      <c r="I31"/>
    </row>
    <row r="32" spans="2:9" s="2" customFormat="1">
      <c r="B32" s="76"/>
      <c r="C32"/>
      <c r="D32"/>
      <c r="E32"/>
      <c r="F32"/>
      <c r="G32"/>
      <c r="H32"/>
      <c r="I32"/>
    </row>
    <row r="33" spans="2:9" s="2" customFormat="1">
      <c r="B33" s="76"/>
      <c r="C33"/>
      <c r="D33"/>
      <c r="E33"/>
      <c r="F33"/>
      <c r="G33"/>
      <c r="H33"/>
      <c r="I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K6RzjxMjbQwOdyUy1C09UyOnsi8=</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921EGQHkmbR/1acboQGHQs1Mc4o=</DigestValue>
    </Reference>
  </SignedInfo>
  <SignatureValue>1JLV8QIQyNIdiPFfUOu4BNMpJ1hGXPfjGYXLhhRGB3B0BYFcmRlUZ+Pwjm/hpEf7w78RJE7hhIZz
tNa74qB2hB3KthbxLE3q4W8CY9rLazSXvqvl7oXdHbM3+iqFWyEMDtc7dtni73zlk0qMth2Cp1xu
92TS2gZYJiqSTnf0RKMvs5ltGT6kuRd++mIlgEHZTWiP4w4I6UujqoF+4ZKGnMrX6c4YivOlq8AR
O/SuIUpZnah1OMWkDhx4HWejWPvq0tACM84JnWI6/3Ql64dOnsy1LeoN3nhYQOvtdKmnD1oVb7ul
IJzIniIx2Ky7/YVNlaaIFnXQESjKEpdVZk7nnA==</SignatureValue>
  <KeyInfo>
    <X509Data>
      <X509Certificate>MIIGRjCCBS6gAwIBAgIKesnavgACAAAc1TANBgkqhkiG9w0BAQsFADBKMRIwEAYKCZImiZPyLGQB
GRYCZ2UxEzARBgoJkiaJk/IsZAEZFgNuYmcxHzAdBgNVBAMTFk5CRyBDbGFzcyAyIElOVCBTdWIg
Q0EwHhcNMTcwMjE1MDcyMjU4WhcNMTkwMjE1MDcyMjU4WjBEMR8wHQYDVQQKExZKU0MgUGFzaGEg
QmFuayBHZW9yZ2lhMSEwHwYDVQQDExhCUEIgLSBNYXJnYXJpdGEgU3ZhbmlkemUwggEiMA0GCSqG
SIb3DQEBAQUAA4IBDwAwggEKAoIBAQDwVjBqqMrDMQLZ0bO0mzBu+mMPv7pJzrYDLxfHxgnywgWk
1XGO3jN74Ul6Hn9MtNoUuzSw1Tq9P9NY4Pn9ojwuHPzZq3SLAGltd4JIRYTcgvje3vwdRBvA9GA3
7U+wrirs2CPOE77gm1Zq7/FN+nLmUni/lNNgoz2rihTq9KwsBfrNaPXKYv56X3xU7WaEH5GLA9hH
fenpwZjnZb7c9jIdTYK9yrUIeMAiqFYVlQ4sLj8mnWoDGz37/02z7WPruDTk6KNNbZmpPYCe7cPf
6LBqUM8hcXaZFA5EuEbd/BtMMyLS1wTy0N7eQ6gO9bUDMnduD22MkYyJVOskQHWVNGHnAgMBAAGj
ggMyMIIDLjA8BgkrBgEEAYI3FQcELzAtBiUrBgEEAYI3FQjmsmCDjfVEhoGZCYO4oUqDvoRxBIPE
kTOEg4hdAgFkAgEdMB0GA1UdJQQWMBQGCCsGAQUFBwMCBggrBgEFBQcDBDALBgNVHQ8EBAMCB4Aw
JwYJKwYBBAGCNxUKBBowGDAKBggrBgEFBQcDAjAKBggrBgEFBQcDBDAdBgNVHQ4EFgQUbfepM37/
b04GOkuRptsSc+QhTg0wHwYDVR0jBBgwFoAUwy7SL/BMLxnCJ4L89i6sarBJz8EwggElBgNVHR8E
ggEcMIIBGDCCARSgggEQoIIBDIaBx2xkYXA6Ly8vQ049TkJHJTIwQ2xhc3MlMjAyJTIwSU5UJTIw
U3ViJTIwQ0EoMSksQ049bmJnLXN1YkNBLENOPUNEUCxDTj1QdWJsaWMlMjBLZXklMjBTZXJ2aWNl
cyxDTj1TZXJ2aWNlcyxDTj1Db25maWd1cmF0aW9uLERDPW5iZyxEQz1nZT9jZXJ0aWZpY2F0ZVJl
dm9jYXRpb25MaXN0P2Jhc2U/b2JqZWN0Q2xhc3M9Y1JMRGlzdHJpYnV0aW9uUG9pbnSGQGh0dHA6
Ly9jcmwubmJnLmdvdi5nZS9jYS9OQkclMjBDbGFzcyUyMDIlMjBJTlQlMjBTdWIlMjBDQSgxKS5j
cmwwggEuBggrBgEFBQcBAQSCASAwggEcMIG6BggrBgEFBQcwAoaBrWxkYXA6Ly8vQ049TkJHJTIw
Q2xhc3MlMjAyJTIwSU5UJTIwU3ViJTIwQ0EsQ049QUlBLENOPVB1YmxpYyUyMEtleSUyMFNlcnZp
Y2VzLENOPVNlcnZpY2VzLENOPUNvbmZpZ3VyYXRpb24sREM9bmJnLERDPWdlP2NBQ2VydGlmaWNh
dGU/YmFzZT9vYmplY3RDbGFzcz1jZXJ0aWZpY2F0aW9uQXV0aG9yaXR5MF0GCCsGAQUFBzAChlFo
dHRwOi8vY3JsLm5iZy5nb3YuZ2UvY2EvbmJnLXN1YkNBLm5iZy5nZV9OQkclMjBDbGFzcyUyMDIl
MjBJTlQlMjBTdWIlMjBDQSgyKS5jcnQwDQYJKoZIhvcNAQELBQADggEBABTEvO+NrMMxNXC2k7wb
wI8r5x+UyDjJ4GVk5NCn3IBFHQfugK3eBU1vbjCj3fvVxVzV4WoAnGFlH3rWXzqzLae/OQOZYRiZ
O7Ku/jwLFx1VXDsfIkl1lMJXJtNw3fnVIuVK2wrXxfOYdOYwHZNDxV0mirX1t/k01ofSwdI2gnto
ZRgLLYZTIdHGhC6d9nJzO9nLz3W0F31O8Mrldt9rzbz//JF9lDandyzVwobwgByBJbxtvny1sJnv
BmR7G2IUzKlMhifYkIUUjlZ7Syj+/ZkxFjXvHhhc+iv+fp06KlNxbQrpqHR3e3Pn7M8gaYosLLf1
AFjRWrPqBgNaViN4cJs=</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ndRO52fsApOXRdEG5set7WdEuss=</DigestValue>
      </Reference>
      <Reference URI="/xl/worksheets/sheet10.xml?ContentType=application/vnd.openxmlformats-officedocument.spreadsheetml.worksheet+xml">
        <DigestMethod Algorithm="http://www.w3.org/2000/09/xmldsig#sha1"/>
        <DigestValue>X54NmJ9+2O35H5UM7RDPkIbuNQI=</DigestValue>
      </Reference>
      <Reference URI="/xl/worksheets/sheet15.xml?ContentType=application/vnd.openxmlformats-officedocument.spreadsheetml.worksheet+xml">
        <DigestMethod Algorithm="http://www.w3.org/2000/09/xmldsig#sha1"/>
        <DigestValue>nQEFeRgosugjaPF1ostJcu3iyec=</DigestValue>
      </Reference>
      <Reference URI="/xl/printerSettings/printerSettings6.bin?ContentType=application/vnd.openxmlformats-officedocument.spreadsheetml.printerSettings">
        <DigestMethod Algorithm="http://www.w3.org/2000/09/xmldsig#sha1"/>
        <DigestValue>4uWAmxZMpFBE+/JDugAdMjuTKKw=</DigestValue>
      </Reference>
      <Reference URI="/xl/worksheets/sheet14.xml?ContentType=application/vnd.openxmlformats-officedocument.spreadsheetml.worksheet+xml">
        <DigestMethod Algorithm="http://www.w3.org/2000/09/xmldsig#sha1"/>
        <DigestValue>7w0a+y65kxNIDNPCRFNP8rwAydc=</DigestValue>
      </Reference>
      <Reference URI="/xl/printerSettings/printerSettings7.bin?ContentType=application/vnd.openxmlformats-officedocument.spreadsheetml.printerSettings">
        <DigestMethod Algorithm="http://www.w3.org/2000/09/xmldsig#sha1"/>
        <DigestValue>gGm5PNNoB9jSCxwkaHZTNo4FllE=</DigestValue>
      </Reference>
      <Reference URI="/xl/worksheets/sheet13.xml?ContentType=application/vnd.openxmlformats-officedocument.spreadsheetml.worksheet+xml">
        <DigestMethod Algorithm="http://www.w3.org/2000/09/xmldsig#sha1"/>
        <DigestValue>PgvD/AL899+Y8WBB7hstGRzm2hA=</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8.xml?ContentType=application/vnd.openxmlformats-officedocument.spreadsheetml.worksheet+xml">
        <DigestMethod Algorithm="http://www.w3.org/2000/09/xmldsig#sha1"/>
        <DigestValue>poKu5XMVcBtSY3zVmwMgO9OIJrM=</DigestValue>
      </Reference>
      <Reference URI="/xl/worksheets/sheet5.xml?ContentType=application/vnd.openxmlformats-officedocument.spreadsheetml.worksheet+xml">
        <DigestMethod Algorithm="http://www.w3.org/2000/09/xmldsig#sha1"/>
        <DigestValue>D5AC1a4WQQyAY155mswBCSYEXjk=</DigestValue>
      </Reference>
      <Reference URI="/xl/printerSettings/printerSettings2.bin?ContentType=application/vnd.openxmlformats-officedocument.spreadsheetml.printerSettings">
        <DigestMethod Algorithm="http://www.w3.org/2000/09/xmldsig#sha1"/>
        <DigestValue>4uWAmxZMpFBE+/JDugAdMjuTKKw=</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Uc29vAN0rxj+EZTVE3q7VMvVRng=</DigestValue>
      </Reference>
      <Reference URI="/xl/worksheets/sheet7.xml?ContentType=application/vnd.openxmlformats-officedocument.spreadsheetml.worksheet+xml">
        <DigestMethod Algorithm="http://www.w3.org/2000/09/xmldsig#sha1"/>
        <DigestValue>9Gn3REQfd8bzl3B1rQEQSA396WQ=</DigestValue>
      </Reference>
      <Reference URI="/xl/worksheets/sheet17.xml?ContentType=application/vnd.openxmlformats-officedocument.spreadsheetml.worksheet+xml">
        <DigestMethod Algorithm="http://www.w3.org/2000/09/xmldsig#sha1"/>
        <DigestValue>FZ4M0+tvwVrpiv2A3zk5rtShI6c=</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18.xml?ContentType=application/vnd.openxmlformats-officedocument.spreadsheetml.worksheet+xml">
        <DigestMethod Algorithm="http://www.w3.org/2000/09/xmldsig#sha1"/>
        <DigestValue>sUHuF5Y4upycOnZf0WLlsDZzYoE=</DigestValue>
      </Reference>
      <Reference URI="/xl/worksheets/sheet12.xml?ContentType=application/vnd.openxmlformats-officedocument.spreadsheetml.worksheet+xml">
        <DigestMethod Algorithm="http://www.w3.org/2000/09/xmldsig#sha1"/>
        <DigestValue>mFDqRspCTg5BHNk/YlJnFKIxERM=</DigestValue>
      </Reference>
      <Reference URI="/xl/worksheets/sheet3.xml?ContentType=application/vnd.openxmlformats-officedocument.spreadsheetml.worksheet+xml">
        <DigestMethod Algorithm="http://www.w3.org/2000/09/xmldsig#sha1"/>
        <DigestValue>mkliK3kuv4OuG8CeL9/A6StdXOI=</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2.xml?ContentType=application/vnd.openxmlformats-officedocument.spreadsheetml.worksheet+xml">
        <DigestMethod Algorithm="http://www.w3.org/2000/09/xmldsig#sha1"/>
        <DigestValue>+yZD1EJo+daYWD2bsNtorDm1yp0=</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4.xml?ContentType=application/vnd.openxmlformats-officedocument.spreadsheetml.worksheet+xml">
        <DigestMethod Algorithm="http://www.w3.org/2000/09/xmldsig#sha1"/>
        <DigestValue>2wV/GTQyafm1uRlrqe59ZW+ljO8=</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/6j5ek9e0MnO0Q6wvVlE9loryGQ=</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JKUkq3cPvO8sk06Qn7QR+7CtbqE=</DigestValue>
      </Reference>
      <Reference URI="/xl/drawings/drawing1.xml?ContentType=application/vnd.openxmlformats-officedocument.drawing+xml">
        <DigestMethod Algorithm="http://www.w3.org/2000/09/xmldsig#sha1"/>
        <DigestValue>MhmTSdEu56laBuPLIJgMghbMdD8=</DigestValue>
      </Reference>
      <Reference URI="/xl/worksheets/sheet11.xml?ContentType=application/vnd.openxmlformats-officedocument.spreadsheetml.worksheet+xml">
        <DigestMethod Algorithm="http://www.w3.org/2000/09/xmldsig#sha1"/>
        <DigestValue>4APM1Qnf8LHshw7kdz6OX6Rkdf0=</DigestValue>
      </Reference>
      <Reference URI="/xl/worksheets/sheet16.xml?ContentType=application/vnd.openxmlformats-officedocument.spreadsheetml.worksheet+xml">
        <DigestMethod Algorithm="http://www.w3.org/2000/09/xmldsig#sha1"/>
        <DigestValue>6uT2QHNnkCLBlVWIVo57tV3t7ko=</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jntidq1/M4Sr+5jHnzBrz4IjonA=</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7yVrdbtRgoBpkJuzC+FAHbwDKz8=</DigestValue>
      </Reference>
      <Reference URI="/xl/sharedStrings.xml?ContentType=application/vnd.openxmlformats-officedocument.spreadsheetml.sharedStrings+xml">
        <DigestMethod Algorithm="http://www.w3.org/2000/09/xmldsig#sha1"/>
        <DigestValue>R6NSOcYfPEEVEa4BWCnpWad00Ek=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hmuw9fiwl1RfoX10tOvkZOpUHsw=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2018-07-26T14:33:12Z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2018-07-26T14:33:12Z</xd:SigningTime>
          <xd:SigningCertificate>
            <xd:Cert>
              <xd:CertDigest>
                <DigestMethod Algorithm="http://www.w3.org/2000/09/xmldsig#sha1"/>
                <DigestValue>oRTaHoIlDgHtX/xJU9V4LH4gucI=</DigestValue>
              </xd:CertDigest>
              <xd:IssuerSerial>
                <X509IssuerName>CN=NBG Class 2 INT Sub CA, DC=nbg, DC=ge</X509IssuerName>
                <X509SerialNumber>579852268504666769202389</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K9p72or6N4p8SN+db4XEQ75kP5Y=</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K+3aOpAIzm9HlWak4OCTteiv9Cc=</DigestValue>
    </Reference>
  </SignedInfo>
  <SignatureValue>5kdQsOrhLXjr3rxVvX9BsFrfbIosRj3ePLXr5Jme7l1ucbWqf17b36bZBIk4LauBoHO3UQAIv6Fv
vPfTqjbkxkiAKn06IUdjBiBOERcAYqvKuASKw0lTbLtTKCPGX/mUVK+9seEL+AyzXQ8QPg88GuY0
zm7OxlLYztxIXXp0mqEkd9cDr/9QrxfUYcK/BKdh9YxrB2/cdJyeMDdzWkOz+Qt9afAAPsBFsu4g
iyvQSYmWKM2Vf2He13LwYPhdr0Huy6YxoMOghTgtyghE7rvjf6uKncz5VekK4h/OLqgsmyZtKOpx
VxYGOyKjr3Ut/JpOoor0wtLz3gVGGN/R2mbwiw==</SignatureValue>
  <KeyInfo>
    <X509Data>
      <X509Certificate>MIIGRDCCBSygAwIBAgIKesuBSgACAAAc1jANBgkqhkiG9w0BAQsFADBKMRIwEAYKCZImiZPyLGQB
GRYCZ2UxEzARBgoJkiaJk/IsZAEZFgNuYmcxHzAdBgNVBAMTFk5CRyBDbGFzcyAyIElOVCBTdWIg
Q0EwHhcNMTcwMjE1MDcyNDQ2WhcNMTkwMjE1MDcyNDQ2WjBCMR8wHQYDVQQKExZKU0MgUGFzaGEg
QmFuayBHZW9yZ2lhMR8wHQYDVQQDExZCUEIgLSBMZWxhIEdvZ2lhc2h2aWxpMIIBIjANBgkqhkiG
9w0BAQEFAAOCAQ8AMIIBCgKCAQEA8Hc+aRhWLz2Qk1D+GRP8opFNsSeOa1xEKhRTUlMKfFGzrZVt
CywOtfkaEViChSKY3P+4qBCM9AyWRrPGu1xyfJWUgYpYz6UkklEO3G54OgB+FtQ/CVfQ3A72rEoV
IlkhmTsFfvfobOyRC5JAANQ31L6jARKLVYViChfjhq4JHyUfLDJQC5ccAWtSiAJ165H7x1D50zrr
PYW3XJtKBjAHKKI5zVUb5PAjzkr4gnEApHrDVygDY1C7jdi5ThECs0fneFk0ZZrJ1Z2a7Vs/bCTC
y22HAFA1O5GsLLhEViB+CldQl+7KcDhsYlrY85mT1KJFWEcBZc5gqrpH6QexVDhIwwIDAQABo4ID
MjCCAy4wPAYJKwYBBAGCNxUHBC8wLQYlKwYBBAGCNxUI5rJgg431RIaBmQmDuKFKg76EcQSDxJEz
hIOIXQIBZAIBHTAdBgNVHSUEFjAUBggrBgEFBQcDAgYIKwYBBQUHAwQwCwYDVR0PBAQDAgeAMCcG
CSsGAQQBgjcVCgQaMBgwCgYIKwYBBQUHAwIwCgYIKwYBBQUHAwQwHQYDVR0OBBYEFN0sxcMFVeIs
O8LMk8ZJFVv/U2deMB8GA1UdIwQYMBaAFMMu0i/wTC8ZwieC/PYurGqwSc/BMIIBJQYDVR0fBIIB
HDCCARgwggEUoIIBEKCCAQyGgcdsZGFwOi8vL0NOPU5CRyUyMENsYXNzJTIwMiUyMElOVCUyMFN1
YiUyMENBKDEpLENOPW5iZy1zdWJDQSxDTj1DRFAsQ049UHVibGljJTIwS2V5JTIwU2VydmljZXMs
Q049U2VydmljZXMsQ049Q29uZmlndXJhdGlvbixEQz1uYmcsREM9Z2U/Y2VydGlmaWNhdGVSZXZv
Y2F0aW9uTGlzdD9iYXNlP29iamVjdENsYXNzPWNSTERpc3RyaWJ1dGlvblBvaW50hkBodHRwOi8v
Y3JsLm5iZy5nb3YuZ2UvY2EvTkJHJTIwQ2xhc3MlMjAyJTIwSU5UJTIwU3ViJTIwQ0EoMSkuY3Js
MIIBLgYIKwYBBQUHAQEEggEgMIIBHDCBugYIKwYBBQUHMAKGga1sZGFwOi8vL0NOPU5CRyUyMENs
YXNzJTIwMiUyMElOVCUyMFN1YiUyMENBLENOPUFJQSxDTj1QdWJsaWMlMjBLZXklMjBTZXJ2aWNl
cyxDTj1TZXJ2aWNlcyxDTj1Db25maWd1cmF0aW9uLERDPW5iZyxEQz1nZT9jQUNlcnRpZmljYXRl
P2Jhc2U/b2JqZWN0Q2xhc3M9Y2VydGlmaWNhdGlvbkF1dGhvcml0eTBdBggrBgEFBQcwAoZRaHR0
cDovL2NybC5uYmcuZ292LmdlL2NhL25iZy1zdWJDQS5uYmcuZ2VfTkJHJTIwQ2xhc3MlMjAyJTIw
SU5UJTIwU3ViJTIwQ0EoMikuY3J0MA0GCSqGSIb3DQEBCwUAA4IBAQAy4fNEzOSCHUgSguiaisUI
ieC0fZ3N+/QU5oyEz9uArgzZAEbY+qf33KdPPJ6u8GLpu5Tom59H1fKbSCBpLCWKrGWbWC35sAWU
0j22P8j0WBx/oMEkbWPTS6S28yvxOzPQb8XjxT63Elc9a5/iW3HhoLcrNUQ5/lUY9AHiAu+2aSxM
a1Z5d82lt17xhLhHB+Tr8PiXQuvlFdXF2t1P7q6nyOKr7EKaGkzX/erlnDr0ZbnXhIccxgnreopq
PzqoS4A0wCe5N936u96EE+fTvZWt1j6x5iES0S9/EuxeqBgpSrW+C1AWdr9Pdk4vD90729e16V/+
bFSelprjQatjI4s2</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ndRO52fsApOXRdEG5set7WdEuss=</DigestValue>
      </Reference>
      <Reference URI="/xl/worksheets/sheet10.xml?ContentType=application/vnd.openxmlformats-officedocument.spreadsheetml.worksheet+xml">
        <DigestMethod Algorithm="http://www.w3.org/2000/09/xmldsig#sha1"/>
        <DigestValue>X54NmJ9+2O35H5UM7RDPkIbuNQI=</DigestValue>
      </Reference>
      <Reference URI="/xl/worksheets/sheet15.xml?ContentType=application/vnd.openxmlformats-officedocument.spreadsheetml.worksheet+xml">
        <DigestMethod Algorithm="http://www.w3.org/2000/09/xmldsig#sha1"/>
        <DigestValue>nQEFeRgosugjaPF1ostJcu3iyec=</DigestValue>
      </Reference>
      <Reference URI="/xl/printerSettings/printerSettings6.bin?ContentType=application/vnd.openxmlformats-officedocument.spreadsheetml.printerSettings">
        <DigestMethod Algorithm="http://www.w3.org/2000/09/xmldsig#sha1"/>
        <DigestValue>4uWAmxZMpFBE+/JDugAdMjuTKKw=</DigestValue>
      </Reference>
      <Reference URI="/xl/worksheets/sheet14.xml?ContentType=application/vnd.openxmlformats-officedocument.spreadsheetml.worksheet+xml">
        <DigestMethod Algorithm="http://www.w3.org/2000/09/xmldsig#sha1"/>
        <DigestValue>7w0a+y65kxNIDNPCRFNP8rwAydc=</DigestValue>
      </Reference>
      <Reference URI="/xl/printerSettings/printerSettings7.bin?ContentType=application/vnd.openxmlformats-officedocument.spreadsheetml.printerSettings">
        <DigestMethod Algorithm="http://www.w3.org/2000/09/xmldsig#sha1"/>
        <DigestValue>gGm5PNNoB9jSCxwkaHZTNo4FllE=</DigestValue>
      </Reference>
      <Reference URI="/xl/worksheets/sheet13.xml?ContentType=application/vnd.openxmlformats-officedocument.spreadsheetml.worksheet+xml">
        <DigestMethod Algorithm="http://www.w3.org/2000/09/xmldsig#sha1"/>
        <DigestValue>PgvD/AL899+Y8WBB7hstGRzm2hA=</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8.xml?ContentType=application/vnd.openxmlformats-officedocument.spreadsheetml.worksheet+xml">
        <DigestMethod Algorithm="http://www.w3.org/2000/09/xmldsig#sha1"/>
        <DigestValue>poKu5XMVcBtSY3zVmwMgO9OIJrM=</DigestValue>
      </Reference>
      <Reference URI="/xl/worksheets/sheet5.xml?ContentType=application/vnd.openxmlformats-officedocument.spreadsheetml.worksheet+xml">
        <DigestMethod Algorithm="http://www.w3.org/2000/09/xmldsig#sha1"/>
        <DigestValue>D5AC1a4WQQyAY155mswBCSYEXjk=</DigestValue>
      </Reference>
      <Reference URI="/xl/printerSettings/printerSettings2.bin?ContentType=application/vnd.openxmlformats-officedocument.spreadsheetml.printerSettings">
        <DigestMethod Algorithm="http://www.w3.org/2000/09/xmldsig#sha1"/>
        <DigestValue>4uWAmxZMpFBE+/JDugAdMjuTKKw=</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Uc29vAN0rxj+EZTVE3q7VMvVRng=</DigestValue>
      </Reference>
      <Reference URI="/xl/worksheets/sheet7.xml?ContentType=application/vnd.openxmlformats-officedocument.spreadsheetml.worksheet+xml">
        <DigestMethod Algorithm="http://www.w3.org/2000/09/xmldsig#sha1"/>
        <DigestValue>9Gn3REQfd8bzl3B1rQEQSA396WQ=</DigestValue>
      </Reference>
      <Reference URI="/xl/worksheets/sheet17.xml?ContentType=application/vnd.openxmlformats-officedocument.spreadsheetml.worksheet+xml">
        <DigestMethod Algorithm="http://www.w3.org/2000/09/xmldsig#sha1"/>
        <DigestValue>FZ4M0+tvwVrpiv2A3zk5rtShI6c=</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18.xml?ContentType=application/vnd.openxmlformats-officedocument.spreadsheetml.worksheet+xml">
        <DigestMethod Algorithm="http://www.w3.org/2000/09/xmldsig#sha1"/>
        <DigestValue>sUHuF5Y4upycOnZf0WLlsDZzYoE=</DigestValue>
      </Reference>
      <Reference URI="/xl/worksheets/sheet12.xml?ContentType=application/vnd.openxmlformats-officedocument.spreadsheetml.worksheet+xml">
        <DigestMethod Algorithm="http://www.w3.org/2000/09/xmldsig#sha1"/>
        <DigestValue>mFDqRspCTg5BHNk/YlJnFKIxERM=</DigestValue>
      </Reference>
      <Reference URI="/xl/worksheets/sheet3.xml?ContentType=application/vnd.openxmlformats-officedocument.spreadsheetml.worksheet+xml">
        <DigestMethod Algorithm="http://www.w3.org/2000/09/xmldsig#sha1"/>
        <DigestValue>mkliK3kuv4OuG8CeL9/A6StdXOI=</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2.xml?ContentType=application/vnd.openxmlformats-officedocument.spreadsheetml.worksheet+xml">
        <DigestMethod Algorithm="http://www.w3.org/2000/09/xmldsig#sha1"/>
        <DigestValue>+yZD1EJo+daYWD2bsNtorDm1yp0=</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4.xml?ContentType=application/vnd.openxmlformats-officedocument.spreadsheetml.worksheet+xml">
        <DigestMethod Algorithm="http://www.w3.org/2000/09/xmldsig#sha1"/>
        <DigestValue>2wV/GTQyafm1uRlrqe59ZW+ljO8=</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/6j5ek9e0MnO0Q6wvVlE9loryGQ=</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JKUkq3cPvO8sk06Qn7QR+7CtbqE=</DigestValue>
      </Reference>
      <Reference URI="/xl/drawings/drawing1.xml?ContentType=application/vnd.openxmlformats-officedocument.drawing+xml">
        <DigestMethod Algorithm="http://www.w3.org/2000/09/xmldsig#sha1"/>
        <DigestValue>MhmTSdEu56laBuPLIJgMghbMdD8=</DigestValue>
      </Reference>
      <Reference URI="/xl/worksheets/sheet11.xml?ContentType=application/vnd.openxmlformats-officedocument.spreadsheetml.worksheet+xml">
        <DigestMethod Algorithm="http://www.w3.org/2000/09/xmldsig#sha1"/>
        <DigestValue>4APM1Qnf8LHshw7kdz6OX6Rkdf0=</DigestValue>
      </Reference>
      <Reference URI="/xl/worksheets/sheet16.xml?ContentType=application/vnd.openxmlformats-officedocument.spreadsheetml.worksheet+xml">
        <DigestMethod Algorithm="http://www.w3.org/2000/09/xmldsig#sha1"/>
        <DigestValue>6uT2QHNnkCLBlVWIVo57tV3t7ko=</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jntidq1/M4Sr+5jHnzBrz4IjonA=</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7yVrdbtRgoBpkJuzC+FAHbwDKz8=</DigestValue>
      </Reference>
      <Reference URI="/xl/sharedStrings.xml?ContentType=application/vnd.openxmlformats-officedocument.spreadsheetml.sharedStrings+xml">
        <DigestMethod Algorithm="http://www.w3.org/2000/09/xmldsig#sha1"/>
        <DigestValue>R6NSOcYfPEEVEa4BWCnpWad00Ek=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hmuw9fiwl1RfoX10tOvkZOpUHsw=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2018-07-27T05:39:21Z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2018-07-27T05:39:21Z</xd:SigningTime>
          <xd:SigningCertificate>
            <xd:Cert>
              <xd:CertDigest>
                <DigestMethod Algorithm="http://www.w3.org/2000/09/xmldsig#sha1"/>
                <DigestValue>bXeVszmyKums/rJpaQrnkKSK0fc=</DigestValue>
              </xd:CertDigest>
              <xd:IssuerSerial>
                <X509IssuerName>CN=NBG Class 2 INT Sub CA, DC=nbg, DC=ge</X509IssuerName>
                <X509SerialNumber>579882716215847514283222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2018-08-01T10:43:39Z</dcterms:modified>
</cp:coreProperties>
</file>