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825" windowWidth="14805" windowHeight="7290" tabRatio="919" firstSheet="2"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78"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calcOnSave="0"/>
</workbook>
</file>

<file path=xl/calcChain.xml><?xml version="1.0" encoding="utf-8"?>
<calcChain xmlns="http://schemas.openxmlformats.org/spreadsheetml/2006/main">
  <c r="H24" i="78" l="1"/>
  <c r="K21" i="78"/>
  <c r="J21" i="78"/>
  <c r="I21" i="78"/>
  <c r="H21" i="78"/>
  <c r="G21" i="78"/>
  <c r="F21" i="78"/>
  <c r="E21" i="78"/>
  <c r="D21" i="78"/>
  <c r="C21" i="78"/>
  <c r="K16" i="78"/>
  <c r="K24" i="78" s="1"/>
  <c r="J16" i="78"/>
  <c r="J24" i="78" s="1"/>
  <c r="I16" i="78"/>
  <c r="I24" i="78" s="1"/>
  <c r="H16" i="78"/>
  <c r="G16" i="78"/>
  <c r="G24" i="78" s="1"/>
  <c r="F16" i="78"/>
  <c r="F24" i="78" s="1"/>
  <c r="E16" i="78"/>
  <c r="D16" i="78"/>
  <c r="C16" i="78"/>
  <c r="E19" i="37"/>
  <c r="E18" i="37"/>
  <c r="E17" i="37"/>
  <c r="E16" i="37"/>
  <c r="E15" i="37"/>
  <c r="C14" i="37"/>
  <c r="E12" i="37"/>
  <c r="E11" i="37"/>
  <c r="E10" i="37"/>
  <c r="E9" i="37"/>
  <c r="E8" i="37"/>
  <c r="C7" i="37"/>
  <c r="B2" i="37"/>
  <c r="B1" i="37"/>
  <c r="E22" i="74"/>
  <c r="D22" i="74"/>
  <c r="G20" i="74"/>
  <c r="G19" i="74"/>
  <c r="G18" i="74"/>
  <c r="G17" i="74"/>
  <c r="G16" i="74"/>
  <c r="G15" i="74"/>
  <c r="H15" i="74" s="1"/>
  <c r="G14" i="74"/>
  <c r="H14" i="74" s="1"/>
  <c r="G13" i="74"/>
  <c r="H13" i="74" s="1"/>
  <c r="G12" i="74"/>
  <c r="G11" i="74"/>
  <c r="G10" i="74"/>
  <c r="G9" i="74"/>
  <c r="G8" i="74"/>
  <c r="H8" i="74" s="1"/>
  <c r="B2" i="74"/>
  <c r="B2" i="78" s="1"/>
  <c r="B1" i="74"/>
  <c r="B1" i="78" s="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21" i="64" s="1"/>
  <c r="V7" i="64"/>
  <c r="B2" i="64"/>
  <c r="B1" i="64"/>
  <c r="R22" i="35"/>
  <c r="P22" i="35"/>
  <c r="N22" i="35"/>
  <c r="L22" i="35"/>
  <c r="J22" i="35"/>
  <c r="H22" i="35"/>
  <c r="F22" i="35"/>
  <c r="D22" i="35"/>
  <c r="S20" i="35"/>
  <c r="S19" i="35"/>
  <c r="S18" i="35"/>
  <c r="S16" i="35"/>
  <c r="S15" i="35"/>
  <c r="S14" i="35"/>
  <c r="S12" i="35"/>
  <c r="S11" i="35"/>
  <c r="S10" i="35"/>
  <c r="Q22" i="35"/>
  <c r="M22" i="35"/>
  <c r="I22" i="35"/>
  <c r="E22" i="35"/>
  <c r="O22" i="35"/>
  <c r="K22" i="35"/>
  <c r="G22" i="35"/>
  <c r="S8" i="35"/>
  <c r="B2" i="35"/>
  <c r="B1" i="35"/>
  <c r="B2" i="69"/>
  <c r="B1" i="69"/>
  <c r="C47" i="28"/>
  <c r="C43" i="28"/>
  <c r="C35" i="28"/>
  <c r="C31" i="28"/>
  <c r="C30" i="28" s="1"/>
  <c r="C41" i="28" s="1"/>
  <c r="C12" i="28"/>
  <c r="C6" i="28"/>
  <c r="B2" i="73"/>
  <c r="B1" i="73"/>
  <c r="D21" i="72"/>
  <c r="B2" i="72"/>
  <c r="B1" i="72"/>
  <c r="B2" i="52"/>
  <c r="B1" i="52"/>
  <c r="B2" i="71"/>
  <c r="B1" i="71"/>
  <c r="H53" i="75"/>
  <c r="E53" i="75"/>
  <c r="H52" i="75"/>
  <c r="E52" i="75"/>
  <c r="H51" i="75"/>
  <c r="E51" i="75"/>
  <c r="H50" i="75"/>
  <c r="E50" i="75"/>
  <c r="H49" i="75"/>
  <c r="E49" i="75"/>
  <c r="H48" i="75"/>
  <c r="E48" i="75"/>
  <c r="H47" i="75"/>
  <c r="E47" i="75"/>
  <c r="H46" i="75"/>
  <c r="E46" i="75"/>
  <c r="G45" i="75"/>
  <c r="F45" i="75"/>
  <c r="D45" i="75"/>
  <c r="C45" i="75"/>
  <c r="E45" i="75" s="1"/>
  <c r="H44" i="75"/>
  <c r="E44" i="75"/>
  <c r="H43" i="75"/>
  <c r="E43" i="75"/>
  <c r="H42" i="75"/>
  <c r="E42" i="75"/>
  <c r="H41" i="75"/>
  <c r="E41" i="75"/>
  <c r="G40" i="75"/>
  <c r="F40" i="75"/>
  <c r="D40" i="75"/>
  <c r="C40" i="75"/>
  <c r="E40" i="75" s="1"/>
  <c r="H39" i="75"/>
  <c r="E39" i="75"/>
  <c r="H38" i="75"/>
  <c r="E38" i="75"/>
  <c r="H37" i="75"/>
  <c r="E37" i="75"/>
  <c r="H36" i="75"/>
  <c r="E36" i="75"/>
  <c r="H35" i="75"/>
  <c r="E35" i="75"/>
  <c r="H34" i="75"/>
  <c r="E34" i="75"/>
  <c r="H33" i="75"/>
  <c r="E33" i="75"/>
  <c r="G32" i="75"/>
  <c r="F32" i="75"/>
  <c r="H32" i="75" s="1"/>
  <c r="D32" i="75"/>
  <c r="C32" i="75"/>
  <c r="H31" i="75"/>
  <c r="E31" i="75"/>
  <c r="H30" i="75"/>
  <c r="E30" i="75"/>
  <c r="H29" i="75"/>
  <c r="E29" i="75"/>
  <c r="H28" i="75"/>
  <c r="E28" i="75"/>
  <c r="H27" i="75"/>
  <c r="E27" i="75"/>
  <c r="H26" i="75"/>
  <c r="E26" i="75"/>
  <c r="H25" i="75"/>
  <c r="E25" i="75"/>
  <c r="H24" i="75"/>
  <c r="E24" i="75"/>
  <c r="H23" i="75"/>
  <c r="E23" i="75"/>
  <c r="G22" i="75"/>
  <c r="G19" i="75" s="1"/>
  <c r="F22" i="75"/>
  <c r="D22" i="75"/>
  <c r="C22" i="75"/>
  <c r="E22" i="75" s="1"/>
  <c r="H21" i="75"/>
  <c r="E21" i="75"/>
  <c r="H20" i="75"/>
  <c r="E20" i="75"/>
  <c r="F19" i="75"/>
  <c r="H19" i="75" s="1"/>
  <c r="D19" i="75"/>
  <c r="H18" i="75"/>
  <c r="E18" i="75"/>
  <c r="H17" i="75"/>
  <c r="E17" i="75"/>
  <c r="G16" i="75"/>
  <c r="F16" i="75"/>
  <c r="D16" i="75"/>
  <c r="C16" i="75"/>
  <c r="E16" i="75" s="1"/>
  <c r="H15" i="75"/>
  <c r="E15" i="75"/>
  <c r="H14" i="75"/>
  <c r="E14" i="75"/>
  <c r="G13" i="75"/>
  <c r="F13" i="75"/>
  <c r="D13" i="75"/>
  <c r="C13" i="75"/>
  <c r="E13" i="75" s="1"/>
  <c r="H12" i="75"/>
  <c r="E12" i="75"/>
  <c r="H11" i="75"/>
  <c r="E11" i="75"/>
  <c r="H10" i="75"/>
  <c r="E10" i="75"/>
  <c r="H9" i="75"/>
  <c r="E9" i="75"/>
  <c r="H8" i="75"/>
  <c r="E8" i="75"/>
  <c r="G7" i="75"/>
  <c r="F7" i="75"/>
  <c r="H7" i="75" s="1"/>
  <c r="D7" i="75"/>
  <c r="C7" i="75"/>
  <c r="B2" i="75"/>
  <c r="B1" i="75"/>
  <c r="H66" i="53"/>
  <c r="E66" i="53"/>
  <c r="H64" i="53"/>
  <c r="E64" i="53"/>
  <c r="G61" i="53"/>
  <c r="F61" i="53"/>
  <c r="D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F9" i="53"/>
  <c r="F22" i="53" s="1"/>
  <c r="D9" i="53"/>
  <c r="D22" i="53" s="1"/>
  <c r="D31" i="53" s="1"/>
  <c r="D56" i="53" s="1"/>
  <c r="D63" i="53" s="1"/>
  <c r="D65" i="53" s="1"/>
  <c r="D67" i="53" s="1"/>
  <c r="C9" i="53"/>
  <c r="C22" i="53" s="1"/>
  <c r="H8" i="53"/>
  <c r="E8" i="53"/>
  <c r="G40" i="62"/>
  <c r="F40" i="62"/>
  <c r="D40" i="62"/>
  <c r="C40" i="62"/>
  <c r="H39" i="62"/>
  <c r="E39" i="62"/>
  <c r="H38" i="62"/>
  <c r="E38" i="62"/>
  <c r="H37" i="62"/>
  <c r="E37" i="62"/>
  <c r="H36" i="62"/>
  <c r="E36" i="62"/>
  <c r="H35" i="62"/>
  <c r="E35" i="62"/>
  <c r="H34" i="62"/>
  <c r="E34" i="62"/>
  <c r="H33" i="62"/>
  <c r="H40" i="62" s="1"/>
  <c r="E33" i="62"/>
  <c r="G31" i="62"/>
  <c r="F31" i="62"/>
  <c r="F41" i="62" s="1"/>
  <c r="D31" i="62"/>
  <c r="D41" i="62" s="1"/>
  <c r="C31" i="62"/>
  <c r="H30" i="62"/>
  <c r="E30" i="62"/>
  <c r="H29" i="62"/>
  <c r="E29" i="62"/>
  <c r="H28" i="62"/>
  <c r="E28" i="62"/>
  <c r="H27" i="62"/>
  <c r="E27" i="62"/>
  <c r="H26" i="62"/>
  <c r="E26" i="62"/>
  <c r="H25" i="62"/>
  <c r="E25" i="62"/>
  <c r="H24" i="62"/>
  <c r="E24" i="62"/>
  <c r="H23" i="62"/>
  <c r="E23" i="62"/>
  <c r="H22" i="62"/>
  <c r="E22" i="62"/>
  <c r="C37" i="69" s="1"/>
  <c r="H19" i="62"/>
  <c r="E19" i="62"/>
  <c r="E20" i="72" s="1"/>
  <c r="H18" i="62"/>
  <c r="E18" i="62"/>
  <c r="E19" i="72" s="1"/>
  <c r="H17" i="62"/>
  <c r="E17" i="62"/>
  <c r="H16" i="62"/>
  <c r="E16" i="62"/>
  <c r="E17" i="72" s="1"/>
  <c r="H15" i="62"/>
  <c r="E15" i="62"/>
  <c r="G14" i="62"/>
  <c r="G20" i="62" s="1"/>
  <c r="F14" i="62"/>
  <c r="F20" i="62" s="1"/>
  <c r="E14" i="62"/>
  <c r="E15" i="72" s="1"/>
  <c r="D14" i="62"/>
  <c r="D20" i="62" s="1"/>
  <c r="C14" i="62"/>
  <c r="C20" i="62" s="1"/>
  <c r="E20" i="62" s="1"/>
  <c r="H13" i="62"/>
  <c r="E13" i="62"/>
  <c r="E14" i="72" s="1"/>
  <c r="H12" i="62"/>
  <c r="E12" i="62"/>
  <c r="H11" i="62"/>
  <c r="E11" i="62"/>
  <c r="H10" i="62"/>
  <c r="E10" i="62"/>
  <c r="H9" i="62"/>
  <c r="E9" i="62"/>
  <c r="H8" i="62"/>
  <c r="E8" i="62"/>
  <c r="H7" i="62"/>
  <c r="E7" i="62"/>
  <c r="B2" i="6"/>
  <c r="G5" i="6" s="1"/>
  <c r="B1" i="6"/>
  <c r="G41" i="62" l="1"/>
  <c r="G63" i="53"/>
  <c r="G65" i="53" s="1"/>
  <c r="G67" i="53" s="1"/>
  <c r="C19" i="75"/>
  <c r="E19" i="75" s="1"/>
  <c r="C28" i="28"/>
  <c r="C41" i="62"/>
  <c r="E40" i="62"/>
  <c r="E30" i="53"/>
  <c r="E53" i="53"/>
  <c r="H61" i="53"/>
  <c r="E7" i="75"/>
  <c r="H13" i="75"/>
  <c r="H22" i="75"/>
  <c r="E32" i="75"/>
  <c r="H40" i="75"/>
  <c r="H45" i="75"/>
  <c r="C52" i="28"/>
  <c r="H16" i="75"/>
  <c r="E7" i="37"/>
  <c r="H20" i="62"/>
  <c r="E41" i="62"/>
  <c r="H41" i="62"/>
  <c r="E22" i="53"/>
  <c r="C31" i="53"/>
  <c r="F31" i="53"/>
  <c r="H22" i="53"/>
  <c r="C54" i="53"/>
  <c r="E54" i="53" s="1"/>
  <c r="E45" i="53"/>
  <c r="F54" i="53"/>
  <c r="H54" i="53" s="1"/>
  <c r="H45" i="53"/>
  <c r="D5" i="6"/>
  <c r="D5" i="71" s="1"/>
  <c r="F5" i="6"/>
  <c r="E9" i="53"/>
  <c r="E34" i="53"/>
  <c r="E9" i="72"/>
  <c r="E11" i="72"/>
  <c r="C15" i="69"/>
  <c r="C45" i="69"/>
  <c r="C5" i="6"/>
  <c r="C5" i="71" s="1"/>
  <c r="E5" i="6"/>
  <c r="H14" i="62"/>
  <c r="H31" i="62"/>
  <c r="H9" i="53"/>
  <c r="H34" i="53"/>
  <c r="E12" i="72"/>
  <c r="E16" i="72"/>
  <c r="E18" i="72"/>
  <c r="S9" i="35"/>
  <c r="S13" i="35"/>
  <c r="S17" i="35"/>
  <c r="S21" i="35"/>
  <c r="C22" i="35"/>
  <c r="C21" i="37"/>
  <c r="E14" i="37"/>
  <c r="C25" i="69"/>
  <c r="E31" i="62"/>
  <c r="E10" i="72"/>
  <c r="E13" i="72"/>
  <c r="E21" i="37" l="1"/>
  <c r="S22" i="35"/>
  <c r="C22" i="74"/>
  <c r="C56" i="53"/>
  <c r="E31" i="53"/>
  <c r="C21" i="72"/>
  <c r="E8" i="72"/>
  <c r="E21" i="72" s="1"/>
  <c r="C5" i="73" s="1"/>
  <c r="C8" i="73" s="1"/>
  <c r="C13" i="73" s="1"/>
  <c r="F56" i="53"/>
  <c r="H31" i="53"/>
  <c r="F63" i="53" l="1"/>
  <c r="H56" i="53"/>
  <c r="C6" i="71"/>
  <c r="C13" i="71" s="1"/>
  <c r="E56" i="53"/>
  <c r="C63" i="53"/>
  <c r="D6" i="71"/>
  <c r="D13" i="71" s="1"/>
  <c r="G21" i="74"/>
  <c r="H21" i="74" s="1"/>
  <c r="F22" i="74"/>
  <c r="E63" i="53" l="1"/>
  <c r="C65" i="53"/>
  <c r="G22" i="74"/>
  <c r="H22" i="74" s="1"/>
  <c r="F65" i="53"/>
  <c r="H63" i="53"/>
  <c r="F67" i="53" l="1"/>
  <c r="H67" i="53" s="1"/>
  <c r="H65" i="53"/>
  <c r="C67" i="53"/>
  <c r="E67" i="53" s="1"/>
  <c r="E65" i="53"/>
</calcChain>
</file>

<file path=xl/sharedStrings.xml><?xml version="1.0" encoding="utf-8"?>
<sst xmlns="http://schemas.openxmlformats.org/spreadsheetml/2006/main" count="643" uniqueCount="434">
  <si>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</si>
  <si>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</si>
  <si>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</si>
  <si>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</si>
  <si>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</si>
  <si>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</si>
  <si>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</si>
  <si>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</si>
  <si>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</si>
  <si>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</si>
  <si>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</si>
  <si>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</si>
  <si>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</si>
  <si>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</si>
  <si>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</si>
  <si>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</si>
  <si>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</si>
  <si>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</si>
  <si>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</si>
  <si>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</si>
  <si>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</si>
  <si>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</si>
  <si>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</si>
  <si>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</si>
  <si>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</si>
  <si>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</si>
  <si>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</si>
  <si>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</si>
  <si>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</si>
  <si>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</si>
  <si>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</si>
  <si>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</si>
  <si>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</si>
  <si>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</si>
  <si>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</si>
  <si>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</si>
  <si>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</si>
  <si>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</si>
  <si>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</si>
  <si>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</si>
  <si>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</si>
  <si>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</si>
  <si>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</si>
  <si>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</si>
  <si>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</si>
  <si>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</si>
  <si>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</si>
  <si>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</si>
  <si>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</si>
  <si>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</si>
  <si>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</si>
  <si>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</si>
  <si>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</si>
  <si>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</si>
  <si>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</si>
  <si>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</si>
  <si>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</si>
  <si>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</si>
  <si>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</si>
  <si>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</si>
  <si>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</si>
  <si>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</si>
  <si>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</si>
  <si>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</si>
  <si>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</si>
  <si>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</si>
  <si>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</si>
  <si>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</si>
  <si>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</si>
  <si>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</si>
  <si>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</si>
  <si>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</si>
  <si>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</si>
  <si>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</si>
  <si>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</si>
  <si>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</si>
  <si>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</si>
  <si>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</si>
  <si>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</si>
  <si>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</si>
  <si>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</si>
  <si>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</si>
  <si>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</si>
  <si>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</si>
  <si>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</si>
  <si>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</si>
  <si>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</si>
  <si>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</si>
  <si>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</si>
  <si>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</si>
  <si>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</si>
  <si>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</si>
  <si>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</si>
  <si>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</si>
  <si>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</si>
  <si>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</si>
  <si>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</si>
  <si>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</si>
  <si>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</si>
  <si>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</si>
  <si>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</si>
  <si>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</si>
  <si>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</si>
  <si>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</si>
  <si>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</si>
  <si>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</si>
  <si>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</si>
  <si>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</si>
  <si>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</si>
  <si>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</si>
  <si>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</si>
  <si>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</si>
  <si>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</si>
  <si>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</si>
  <si>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</si>
  <si>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</si>
  <si>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</si>
  <si>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</si>
  <si>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</si>
  <si>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</si>
  <si>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</si>
  <si>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</si>
  <si>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</si>
  <si>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</si>
  <si>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</si>
  <si>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</si>
  <si>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</si>
  <si>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</si>
  <si>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</si>
  <si>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</si>
  <si>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</si>
  <si>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</si>
  <si>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</si>
  <si>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</si>
  <si>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</si>
  <si>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</si>
  <si>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</si>
  <si>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</si>
  <si>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</si>
  <si>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</si>
  <si>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</si>
  <si>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</si>
  <si>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</si>
  <si>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</si>
  <si>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</si>
  <si>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</si>
  <si>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</si>
  <si>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</si>
  <si>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</si>
  <si>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</si>
  <si>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</si>
  <si>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</si>
  <si>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</si>
  <si>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</si>
  <si>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</si>
  <si>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</si>
  <si>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</si>
  <si>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</si>
  <si>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</si>
  <si>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</si>
  <si>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</si>
  <si>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</si>
  <si>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</si>
  <si>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</si>
  <si>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</si>
  <si>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</si>
  <si>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</si>
  <si>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</si>
  <si>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</si>
  <si>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</si>
  <si>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</si>
  <si>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</si>
  <si>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</si>
  <si>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</si>
  <si>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</si>
  <si>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</si>
  <si>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</si>
  <si>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</si>
  <si>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</si>
  <si>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</si>
  <si>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</si>
  <si>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</si>
  <si>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</si>
  <si>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</si>
  <si>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</si>
  <si>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</si>
  <si>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</si>
  <si>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</si>
  <si>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</si>
  <si>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</si>
  <si>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</si>
  <si>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</si>
  <si>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</si>
  <si>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</si>
  <si>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</si>
  <si>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</si>
  <si>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</si>
  <si>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</si>
  <si>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</si>
  <si>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</si>
  <si>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</si>
  <si>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</si>
  <si>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</si>
  <si>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</si>
  <si>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</si>
  <si>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</si>
  <si>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</si>
  <si>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</si>
  <si>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</si>
  <si>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</si>
  <si>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</si>
  <si>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</si>
  <si>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</si>
  <si>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</si>
  <si>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</si>
  <si>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</si>
  <si>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</si>
  <si>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</si>
  <si>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</si>
  <si>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</si>
  <si>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</si>
  <si>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</si>
  <si>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</si>
  <si>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</si>
  <si>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</si>
  <si>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</si>
  <si>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</si>
  <si>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</si>
  <si>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</si>
  <si>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</si>
  <si>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</si>
  <si>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</si>
  <si>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</si>
  <si>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</si>
  <si>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</si>
  <si>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</si>
  <si>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</si>
  <si>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</si>
  <si>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</si>
  <si>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</si>
  <si>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</si>
  <si>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</si>
  <si>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</si>
  <si>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</si>
  <si>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</si>
  <si>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</si>
  <si>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</si>
  <si>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</si>
  <si>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</si>
  <si>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</si>
  <si>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</si>
  <si>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</si>
  <si>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</si>
  <si>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</si>
  <si>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</si>
  <si>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</si>
  <si>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</si>
  <si>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</si>
  <si>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</si>
  <si>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</si>
  <si>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</si>
  <si>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</si>
  <si>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</si>
  <si>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</si>
  <si>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</si>
  <si>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</si>
  <si>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</si>
  <si>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</si>
  <si>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</si>
  <si>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</si>
  <si>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</si>
  <si>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</si>
  <si>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</si>
  <si>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</si>
  <si>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</si>
  <si>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</si>
  <si>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</si>
  <si>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</si>
  <si>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</si>
  <si>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</si>
  <si>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</si>
  <si>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</si>
  <si>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</si>
  <si>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</si>
  <si>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</si>
  <si>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</si>
  <si>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</si>
  <si>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</si>
  <si>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</si>
  <si>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</si>
  <si>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</si>
  <si>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</si>
  <si>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</si>
  <si>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</si>
  <si>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</si>
  <si>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</si>
  <si>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</si>
  <si>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</si>
  <si>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</si>
  <si>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</si>
  <si>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</si>
  <si>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</si>
  <si>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</si>
  <si>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</si>
  <si>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</si>
  <si>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</si>
  <si>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</si>
  <si>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</si>
  <si>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</si>
  <si>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</si>
  <si>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</si>
  <si>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</si>
  <si>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</si>
  <si>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</si>
  <si>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</si>
  <si>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</si>
  <si>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</si>
  <si>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</si>
  <si>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</si>
  <si>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</si>
  <si>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</si>
  <si>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</si>
  <si>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</si>
  <si>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</si>
  <si>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</si>
  <si>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</si>
  <si>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</si>
  <si>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</si>
  <si>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</si>
  <si>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</si>
  <si>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</si>
  <si>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</si>
  <si>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</si>
  <si>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</si>
  <si>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</si>
  <si>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</si>
  <si>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</si>
  <si>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</si>
  <si>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</si>
  <si>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</si>
  <si>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</si>
  <si>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</si>
  <si>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</si>
  <si>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</si>
  <si>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</si>
  <si>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</si>
  <si>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</si>
  <si>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</si>
  <si>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</si>
  <si>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</si>
  <si>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</si>
  <si>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</si>
  <si>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</si>
  <si>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</si>
  <si>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</si>
  <si>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</si>
  <si>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</si>
  <si>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</si>
  <si>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</si>
  <si>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</si>
  <si>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</si>
  <si>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</si>
  <si>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</si>
  <si>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</si>
  <si>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</si>
  <si>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</si>
  <si>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</si>
  <si>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</si>
  <si>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</si>
  <si>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</si>
  <si>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</si>
  <si>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</si>
  <si>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</si>
  <si>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</si>
  <si>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</si>
  <si>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</si>
  <si>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</si>
  <si>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</si>
  <si>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</si>
  <si>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</si>
  <si>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</si>
  <si>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</si>
  <si>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r>
      <t>სს</t>
    </r>
    <r>
      <rPr>
        <sz val="12"/>
        <color theme="1"/>
        <rFont val="Segoe UI"/>
        <family val="2"/>
      </rPr>
      <t xml:space="preserve"> " </t>
    </r>
    <r>
      <rPr>
        <sz val="12"/>
        <color theme="1"/>
        <rFont val="Sylfaen"/>
        <family val="1"/>
      </rPr>
      <t>პაშა</t>
    </r>
    <r>
      <rPr>
        <sz val="12"/>
        <color theme="1"/>
        <rFont val="Segoe UI"/>
        <family val="2"/>
      </rPr>
      <t xml:space="preserve"> </t>
    </r>
    <r>
      <rPr>
        <sz val="12"/>
        <color theme="1"/>
        <rFont val="Sylfaen"/>
        <family val="1"/>
      </rPr>
      <t>ბანკი</t>
    </r>
    <r>
      <rPr>
        <sz val="12"/>
        <color theme="1"/>
        <rFont val="Segoe UI"/>
        <family val="2"/>
      </rPr>
      <t xml:space="preserve"> </t>
    </r>
    <r>
      <rPr>
        <sz val="12"/>
        <color theme="1"/>
        <rFont val="Sylfaen"/>
        <family val="1"/>
      </rPr>
      <t>საქართველო</t>
    </r>
    <r>
      <rPr>
        <sz val="12"/>
        <color theme="1"/>
        <rFont val="Segoe UI"/>
        <family val="2"/>
      </rPr>
      <t>"</t>
    </r>
  </si>
  <si>
    <t>ფარიდ მამმადოვი</t>
  </si>
  <si>
    <t>www.pashabank.ge</t>
  </si>
  <si>
    <t>მირ ჯამალ პაშაევი</t>
  </si>
  <si>
    <t>ტალეჰ კაზიმოვი</t>
  </si>
  <si>
    <t>ჯალალ გასიმოვი</t>
  </si>
  <si>
    <t>ჰიქმეთ ჯენქ აინეჰენი</t>
  </si>
  <si>
    <t>ჩინგიზ აბდულაევი</t>
  </si>
  <si>
    <t>გიორგი ჯაფარიძე</t>
  </si>
  <si>
    <t>ღსს "პაშა ბანკი" (PASHA Bank OJSC) -</t>
  </si>
  <si>
    <t xml:space="preserve">არიფ პაშაევი </t>
  </si>
  <si>
    <t xml:space="preserve">არზუ ალიევა </t>
  </si>
  <si>
    <t xml:space="preserve">ლეილა ალიევა </t>
  </si>
  <si>
    <t>ცხრილი 9 (Capital), N2</t>
  </si>
  <si>
    <t>ცხრილი 9 (Capital), N6</t>
  </si>
  <si>
    <t>ცხრილი 9 (Capital), N39</t>
  </si>
  <si>
    <t>6.1.1</t>
  </si>
  <si>
    <t xml:space="preserve">მათ შორის  დარეზერვებული სესხი </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</si>
  <si>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</si>
  <si>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</si>
  <si>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</si>
  <si>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</si>
  <si>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</si>
  <si>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</si>
  <si>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</si>
  <si>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</si>
  <si>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</si>
  <si>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</si>
  <si>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</si>
  <si>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</si>
  <si>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</si>
  <si>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</si>
  <si>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</si>
  <si>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</si>
  <si>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</si>
  <si>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</si>
  <si>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</si>
  <si>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</si>
  <si>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</si>
  <si>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სხვა საკონტრაქტო გადინება</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</si>
  <si>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</si>
  <si>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</si>
  <si>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</si>
  <si>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</si>
  <si>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</si>
  <si>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</si>
  <si>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სს " პაშა ბანკი საქართველო"</t>
  </si>
  <si>
    <t>31.03.2018</t>
  </si>
  <si>
    <t>არდა იუსუფ არკუნი</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</si>
  <si>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</si>
  <si>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პირველადი კაპიტალის კოეფიციენტი ( ≥ 8.5 %) **</t>
  </si>
  <si>
    <t>საზედამხედველო კაპიტალის კოეფიციენტი ( ≥ 10.5 %)**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</si>
</sst>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theme="1"/>
      <name val="Sylfaen"/>
      <family val="1"/>
    </font>
    <font>
      <sz val="12"/>
      <color theme="1"/>
      <name val="Segoe UI"/>
      <family val="2"/>
    </font>
    <font>
      <sz val="10"/>
      <name val="Arial"/>
      <family val="2"/>
    </font>
    <font>
      <sz val="11"/>
      <name val="Calibri"/>
      <family val="2"/>
      <scheme val="minor"/>
    </font>
    <font>
      <sz val="10"/>
      <color theme="1"/>
      <name val="Arial"/>
      <family val="2"/>
    </font>
    <font>
      <i/>
      <sz val="10"/>
      <color theme="1"/>
      <name val="Arial"/>
      <family val="2"/>
    </font>
    <font>
      <b/>
      <sz val="10"/>
      <color theme="1"/>
      <name val="Arial"/>
      <family val="2"/>
    </font>
    <font>
      <sz val="10"/>
      <color indexed="64"/>
      <name val="Arial"/>
      <family val="2"/>
      <charset val="204"/>
    </font>
    <font>
      <sz val="10"/>
      <color indexed="0"/>
      <name val="Helv"/>
    </font>
    <font>
      <sz val="10"/>
      <color indexed="0"/>
      <name val="Helv"/>
      <charset val="204"/>
    </font>
  </fonts>
  <fills count="98">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solid">
        <fgColor theme="4" tint="0.79995117038483843"/>
        <bgColor indexed="65"/>
      </patternFill>
    </fill>
    <fill>
      <patternFill patternType="lightGray">
        <fgColor indexed="22"/>
        <bgColor theme="1" tint="0.499984740745262"/>
      </patternFill>
    </fill>
    <fill>
      <patternFill patternType="solid">
        <fgColor theme="2"/>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106">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theme="6" tint="-0.499984740745262"/>
      </left>
      <right/>
      <top style="thin">
        <color theme="6" tint="-0.499984740745262"/>
      </top>
      <bottom/>
      <diagonal/>
    </border>
    <border>
      <left style="thin">
        <color theme="6" tint="-0.499984740745262"/>
      </left>
      <right style="medium">
        <color auto="1"/>
      </right>
      <top style="thin">
        <color auto="1"/>
      </top>
      <bottom style="thin">
        <color auto="1"/>
      </bottom>
      <diagonal/>
    </border>
    <border>
      <left style="thin">
        <color theme="6" tint="-0.499984740745262"/>
      </left>
      <right style="medium">
        <color auto="1"/>
      </right>
      <top style="thin">
        <color auto="1"/>
      </top>
      <bottom style="medium">
        <color auto="1"/>
      </bottom>
      <diagonal/>
    </border>
    <border>
      <left/>
      <right style="medium">
        <color auto="1"/>
      </right>
      <top/>
      <bottom/>
      <diagonal/>
    </border>
    <border>
      <left style="thin">
        <color auto="1"/>
      </left>
      <right style="thin">
        <color auto="1"/>
      </right>
      <top style="medium">
        <color auto="1"/>
      </top>
      <bottom style="medium">
        <color auto="1"/>
      </bottom>
      <diagonal/>
    </border>
    <border>
      <left style="thin">
        <color auto="1"/>
      </left>
      <right style="hair">
        <color auto="1"/>
      </right>
      <top style="hair">
        <color auto="1"/>
      </top>
      <bottom style="hair">
        <color auto="1"/>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style="double">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189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9"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4"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1" applyNumberFormat="0" applyAlignment="0" applyProtection="0">
      <alignment horizontal="left" vertical="center"/>
    </xf>
    <xf numFmtId="0" fontId="57" fillId="0" borderId="31" applyNumberFormat="0" applyAlignment="0" applyProtection="0">
      <alignment horizontal="left" vertical="center"/>
    </xf>
    <xf numFmtId="168" fontId="57" fillId="0" borderId="31"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2" applyNumberFormat="0" applyFill="0" applyAlignment="0" applyProtection="0"/>
    <xf numFmtId="169" fontId="58" fillId="0" borderId="42" applyNumberFormat="0" applyFill="0" applyAlignment="0" applyProtection="0"/>
    <xf numFmtId="0"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169" fontId="59" fillId="0" borderId="43" applyNumberFormat="0" applyFill="0" applyAlignment="0" applyProtection="0"/>
    <xf numFmtId="0"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169"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9"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0" fontId="69" fillId="43" borderId="39"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0" fontId="72" fillId="0" borderId="4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0" fontId="7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6"/>
    <xf numFmtId="169" fontId="29" fillId="0" borderId="46"/>
    <xf numFmtId="168" fontId="2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9"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9"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9"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28" fillId="0" borderId="50"/>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111" fillId="0" borderId="0"/>
    <xf numFmtId="0" fontId="1" fillId="0" borderId="0"/>
    <xf numFmtId="0" fontId="1" fillId="0" borderId="0"/>
    <xf numFmtId="9" fontId="1" fillId="0" borderId="0" applyFont="0" applyFill="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4" fillId="78"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3" fillId="86" borderId="0" applyNumberFormat="0" applyBorder="0" applyAlignment="0" applyProtection="0"/>
    <xf numFmtId="0" fontId="30" fillId="75" borderId="0" applyNumberFormat="0" applyBorder="0" applyAlignment="0" applyProtection="0"/>
    <xf numFmtId="0" fontId="33" fillId="86"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0" fontId="30"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168" fontId="31" fillId="75" borderId="0" applyNumberFormat="0" applyBorder="0" applyAlignment="0" applyProtection="0"/>
    <xf numFmtId="169" fontId="31" fillId="75" borderId="0" applyNumberFormat="0" applyBorder="0" applyAlignment="0" applyProtection="0"/>
    <xf numFmtId="168" fontId="31" fillId="75" borderId="0" applyNumberFormat="0" applyBorder="0" applyAlignment="0" applyProtection="0"/>
    <xf numFmtId="0" fontId="30" fillId="75"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88"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3" fillId="90" borderId="0" applyNumberFormat="0" applyBorder="0" applyAlignment="0" applyProtection="0"/>
    <xf numFmtId="0" fontId="30"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0" fontId="30" fillId="71" borderId="0" applyNumberFormat="0" applyBorder="0" applyAlignment="0" applyProtection="0"/>
    <xf numFmtId="0" fontId="33" fillId="92"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168" fontId="31" fillId="71" borderId="0" applyNumberFormat="0" applyBorder="0" applyAlignment="0" applyProtection="0"/>
    <xf numFmtId="169" fontId="31" fillId="71" borderId="0" applyNumberFormat="0" applyBorder="0" applyAlignment="0" applyProtection="0"/>
    <xf numFmtId="168" fontId="31" fillId="71" borderId="0" applyNumberFormat="0" applyBorder="0" applyAlignment="0" applyProtection="0"/>
    <xf numFmtId="0" fontId="30" fillId="71"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33" fillId="92"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43" fontId="2" fillId="0" borderId="0" quotePrefix="1">
      <protection locked="0"/>
    </xf>
    <xf numFmtId="43" fontId="2" fillId="0" borderId="0" quotePrefix="1">
      <protection locked="0"/>
    </xf>
    <xf numFmtId="43" fontId="2" fillId="0" borderId="0" quotePrefix="1">
      <protection locked="0"/>
    </xf>
    <xf numFmtId="0" fontId="41" fillId="69" borderId="39" applyNumberFormat="0" applyAlignment="0" applyProtection="0"/>
    <xf numFmtId="43" fontId="2" fillId="0" borderId="0" quotePrefix="1">
      <protection locked="0"/>
    </xf>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9" fontId="43"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0" fontId="41"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168" fontId="43" fillId="69" borderId="39" applyNumberFormat="0" applyAlignment="0" applyProtection="0"/>
    <xf numFmtId="169" fontId="43" fillId="69" borderId="39" applyNumberFormat="0" applyAlignment="0" applyProtection="0"/>
    <xf numFmtId="168" fontId="43" fillId="69" borderId="39" applyNumberFormat="0" applyAlignment="0" applyProtection="0"/>
    <xf numFmtId="0" fontId="41" fillId="69" borderId="39" applyNumberFormat="0" applyAlignment="0" applyProtection="0"/>
    <xf numFmtId="43" fontId="2" fillId="0" borderId="0" quotePrefix="1">
      <protection locked="0"/>
    </xf>
    <xf numFmtId="43" fontId="2" fillId="0" borderId="0" quotePrefix="1">
      <protection locked="0"/>
    </xf>
    <xf numFmtId="43" fontId="2" fillId="0" borderId="0" quotePrefix="1">
      <protection locked="0"/>
    </xf>
    <xf numFmtId="38" fontId="29" fillId="0" borderId="95">
      <alignment vertical="center"/>
    </xf>
    <xf numFmtId="38" fontId="29" fillId="0" borderId="95">
      <alignment vertical="center"/>
    </xf>
    <xf numFmtId="38" fontId="29" fillId="0" borderId="95">
      <alignment vertical="center"/>
    </xf>
    <xf numFmtId="38" fontId="29" fillId="0" borderId="95">
      <alignment vertical="center"/>
    </xf>
    <xf numFmtId="38" fontId="29" fillId="0" borderId="95">
      <alignment vertical="center"/>
    </xf>
    <xf numFmtId="38" fontId="29" fillId="0" borderId="95">
      <alignment vertical="center"/>
    </xf>
    <xf numFmtId="38" fontId="29" fillId="0" borderId="95">
      <alignment vertical="center"/>
    </xf>
    <xf numFmtId="0" fontId="2" fillId="93" borderId="82" applyNumberFormat="0" applyFont="0" applyBorder="0" applyProtection="0">
      <alignment horizontal="center" vertical="center"/>
    </xf>
    <xf numFmtId="0" fontId="65" fillId="94" borderId="87" applyFont="0" applyBorder="0">
      <alignment horizontal="center" wrapText="1"/>
    </xf>
    <xf numFmtId="3" fontId="2" fillId="95" borderId="82" applyFont="0" applyProtection="0">
      <alignment horizontal="right" vertical="center"/>
    </xf>
    <xf numFmtId="9" fontId="2" fillId="95" borderId="82" applyFont="0" applyProtection="0">
      <alignment horizontal="right" vertical="center"/>
    </xf>
    <xf numFmtId="0" fontId="2" fillId="95" borderId="87" applyNumberFormat="0" applyFont="0" applyBorder="0" applyProtection="0">
      <alignment horizontal="left" vertical="center"/>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39" fillId="0" borderId="82" applyNumberFormat="0" applyAlignment="0">
      <alignment horizontal="right"/>
      <protection locked="0"/>
    </xf>
    <xf numFmtId="0" fontId="54"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0" fontId="54"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168" fontId="56" fillId="75" borderId="0" applyNumberFormat="0" applyBorder="0" applyAlignment="0" applyProtection="0"/>
    <xf numFmtId="169" fontId="56" fillId="75" borderId="0" applyNumberFormat="0" applyBorder="0" applyAlignment="0" applyProtection="0"/>
    <xf numFmtId="168" fontId="56" fillId="75" borderId="0" applyNumberFormat="0" applyBorder="0" applyAlignment="0" applyProtection="0"/>
    <xf numFmtId="0" fontId="54" fillId="75" borderId="0" applyNumberFormat="0" applyBorder="0" applyAlignment="0" applyProtection="0"/>
    <xf numFmtId="0" fontId="2" fillId="69" borderId="82" applyNumberFormat="0" applyFont="0" applyBorder="0" applyProtection="0">
      <alignment horizontal="center" vertical="center"/>
    </xf>
    <xf numFmtId="0" fontId="57" fillId="0" borderId="85">
      <alignment horizontal="left" vertical="center"/>
    </xf>
    <xf numFmtId="0" fontId="57" fillId="0" borderId="85">
      <alignment horizontal="left" vertical="center"/>
    </xf>
    <xf numFmtId="168" fontId="57" fillId="0" borderId="85">
      <alignment horizontal="left" vertical="center"/>
    </xf>
    <xf numFmtId="3" fontId="2" fillId="96" borderId="82" applyFont="0">
      <alignment horizontal="right" vertical="center"/>
      <protection locked="0"/>
    </xf>
    <xf numFmtId="0" fontId="65" fillId="70" borderId="87" applyFont="0" applyBorder="0">
      <alignment horizontal="center" wrapText="1"/>
    </xf>
    <xf numFmtId="3" fontId="2" fillId="71" borderId="82" applyFont="0" applyProtection="0">
      <alignment horizontal="right" vertical="center"/>
    </xf>
    <xf numFmtId="9" fontId="2" fillId="71" borderId="82" applyFont="0" applyProtection="0">
      <alignment horizontal="right" vertical="center"/>
    </xf>
    <xf numFmtId="0" fontId="2" fillId="71" borderId="87" applyNumberFormat="0" applyFont="0" applyBorder="0" applyProtection="0">
      <alignment horizontal="left" vertical="center"/>
    </xf>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9" fontId="71"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0" fontId="69"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168" fontId="71" fillId="71" borderId="39" applyNumberFormat="0" applyAlignment="0" applyProtection="0"/>
    <xf numFmtId="169" fontId="71" fillId="71" borderId="39" applyNumberFormat="0" applyAlignment="0" applyProtection="0"/>
    <xf numFmtId="168" fontId="71" fillId="71" borderId="39" applyNumberFormat="0" applyAlignment="0" applyProtection="0"/>
    <xf numFmtId="0" fontId="69" fillId="71" borderId="39" applyNumberFormat="0" applyAlignment="0" applyProtection="0"/>
    <xf numFmtId="3" fontId="2" fillId="72" borderId="82" applyFont="0">
      <alignment horizontal="right" vertical="center"/>
      <protection locked="0"/>
    </xf>
    <xf numFmtId="0" fontId="39" fillId="94" borderId="7" applyBorder="0"/>
    <xf numFmtId="0" fontId="39" fillId="94" borderId="7" applyBorder="0"/>
    <xf numFmtId="0" fontId="116" fillId="0" borderId="0"/>
    <xf numFmtId="0" fontId="8" fillId="0" borderId="0"/>
    <xf numFmtId="3" fontId="2" fillId="97" borderId="82" applyFont="0">
      <alignment horizontal="right" vertical="center"/>
      <protection locked="0"/>
    </xf>
    <xf numFmtId="3" fontId="2" fillId="75" borderId="82" applyFont="0">
      <alignment horizontal="right" vertical="center"/>
      <protection locked="0"/>
    </xf>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9" fontId="88"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0" fontId="86"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168" fontId="88" fillId="69" borderId="48" applyNumberFormat="0" applyAlignment="0" applyProtection="0"/>
    <xf numFmtId="169" fontId="88" fillId="69" borderId="48" applyNumberFormat="0" applyAlignment="0" applyProtection="0"/>
    <xf numFmtId="168" fontId="88" fillId="69" borderId="48" applyNumberFormat="0" applyAlignment="0" applyProtection="0"/>
    <xf numFmtId="0" fontId="86" fillId="69" borderId="48" applyNumberFormat="0" applyAlignment="0" applyProtection="0"/>
    <xf numFmtId="3" fontId="2" fillId="94" borderId="82" applyFont="0">
      <alignment horizontal="right" vertical="center"/>
    </xf>
    <xf numFmtId="188" fontId="2" fillId="94" borderId="82" applyFont="0">
      <alignment horizontal="right" vertical="center"/>
    </xf>
    <xf numFmtId="0" fontId="117" fillId="0" borderId="0"/>
    <xf numFmtId="0" fontId="118" fillId="0" borderId="0"/>
    <xf numFmtId="0" fontId="117" fillId="0" borderId="0"/>
    <xf numFmtId="0" fontId="117" fillId="0" borderId="0"/>
    <xf numFmtId="0" fontId="117" fillId="0" borderId="0"/>
    <xf numFmtId="0" fontId="117" fillId="0" borderId="0"/>
    <xf numFmtId="0" fontId="117" fillId="0" borderId="0"/>
    <xf numFmtId="3" fontId="2" fillId="70" borderId="82" applyFont="0">
      <alignment horizontal="right" vertical="center"/>
    </xf>
    <xf numFmtId="188" fontId="2" fillId="70" borderId="82" applyFont="0">
      <alignment horizontal="right" vertical="center"/>
    </xf>
    <xf numFmtId="0" fontId="28" fillId="0" borderId="0"/>
    <xf numFmtId="0" fontId="92" fillId="0" borderId="0"/>
    <xf numFmtId="0" fontId="28" fillId="0" borderId="0"/>
    <xf numFmtId="0" fontId="28" fillId="0" borderId="0"/>
    <xf numFmtId="0" fontId="28" fillId="0" borderId="0"/>
    <xf numFmtId="0" fontId="28" fillId="0" borderId="0"/>
    <xf numFmtId="0" fontId="28" fillId="0" borderId="0"/>
    <xf numFmtId="0" fontId="50" fillId="0" borderId="102" applyNumberFormat="0" applyFill="0" applyAlignment="0" applyProtection="0"/>
    <xf numFmtId="168" fontId="97" fillId="0" borderId="102" applyNumberFormat="0" applyFill="0" applyAlignment="0" applyProtection="0"/>
    <xf numFmtId="0" fontId="2" fillId="0" borderId="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33" fillId="82"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91"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9"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7"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5"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3"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4" fillId="81" borderId="0" applyNumberFormat="0" applyBorder="0" applyAlignment="0" applyProtection="0"/>
    <xf numFmtId="0" fontId="33" fillId="82" borderId="0" applyNumberFormat="0" applyBorder="0" applyAlignment="0" applyProtection="0"/>
    <xf numFmtId="169" fontId="97" fillId="0" borderId="102" applyNumberFormat="0" applyFill="0" applyAlignment="0" applyProtection="0"/>
    <xf numFmtId="168" fontId="97" fillId="0" borderId="102" applyNumberFormat="0" applyFill="0" applyAlignment="0" applyProtection="0"/>
    <xf numFmtId="168" fontId="97" fillId="0" borderId="102" applyNumberFormat="0" applyFill="0" applyAlignment="0" applyProtection="0"/>
    <xf numFmtId="169" fontId="97" fillId="0" borderId="102" applyNumberFormat="0" applyFill="0" applyAlignment="0" applyProtection="0"/>
    <xf numFmtId="168" fontId="97" fillId="0" borderId="102" applyNumberFormat="0" applyFill="0" applyAlignment="0" applyProtection="0"/>
    <xf numFmtId="168" fontId="97" fillId="0" borderId="102" applyNumberFormat="0" applyFill="0" applyAlignment="0" applyProtection="0"/>
    <xf numFmtId="169" fontId="97" fillId="0" borderId="102" applyNumberFormat="0" applyFill="0" applyAlignment="0" applyProtection="0"/>
    <xf numFmtId="168" fontId="97" fillId="0" borderId="102" applyNumberFormat="0" applyFill="0" applyAlignment="0" applyProtection="0"/>
    <xf numFmtId="168" fontId="97" fillId="0" borderId="102" applyNumberFormat="0" applyFill="0" applyAlignment="0" applyProtection="0"/>
    <xf numFmtId="169" fontId="97" fillId="0" borderId="102" applyNumberFormat="0" applyFill="0" applyAlignment="0" applyProtection="0"/>
    <xf numFmtId="168" fontId="97"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169" fontId="97"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168" fontId="97"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168" fontId="97"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188" fontId="2" fillId="94" borderId="97" applyFont="0">
      <alignment horizontal="right" vertical="center"/>
    </xf>
    <xf numFmtId="3" fontId="2" fillId="94" borderId="97" applyFont="0">
      <alignment horizontal="right" vertical="center"/>
    </xf>
    <xf numFmtId="0" fontId="86" fillId="69" borderId="101" applyNumberFormat="0" applyAlignment="0" applyProtection="0"/>
    <xf numFmtId="168" fontId="88" fillId="69" borderId="101" applyNumberFormat="0" applyAlignment="0" applyProtection="0"/>
    <xf numFmtId="169" fontId="88" fillId="69" borderId="101" applyNumberFormat="0" applyAlignment="0" applyProtection="0"/>
    <xf numFmtId="168" fontId="88" fillId="69" borderId="101" applyNumberFormat="0" applyAlignment="0" applyProtection="0"/>
    <xf numFmtId="168" fontId="88" fillId="69" borderId="101" applyNumberFormat="0" applyAlignment="0" applyProtection="0"/>
    <xf numFmtId="169" fontId="88" fillId="69" borderId="101" applyNumberFormat="0" applyAlignment="0" applyProtection="0"/>
    <xf numFmtId="168" fontId="88" fillId="69" borderId="101" applyNumberFormat="0" applyAlignment="0" applyProtection="0"/>
    <xf numFmtId="168" fontId="88" fillId="69" borderId="101" applyNumberFormat="0" applyAlignment="0" applyProtection="0"/>
    <xf numFmtId="169" fontId="88" fillId="69" borderId="101" applyNumberFormat="0" applyAlignment="0" applyProtection="0"/>
    <xf numFmtId="168" fontId="88" fillId="69" borderId="101" applyNumberFormat="0" applyAlignment="0" applyProtection="0"/>
    <xf numFmtId="168" fontId="88" fillId="69" borderId="101" applyNumberFormat="0" applyAlignment="0" applyProtection="0"/>
    <xf numFmtId="169" fontId="88" fillId="69" borderId="101" applyNumberFormat="0" applyAlignment="0" applyProtection="0"/>
    <xf numFmtId="168" fontId="88"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169" fontId="88"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168" fontId="88"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168" fontId="88"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0" fontId="86" fillId="69" borderId="101" applyNumberFormat="0" applyAlignment="0" applyProtection="0"/>
    <xf numFmtId="3" fontId="2" fillId="97" borderId="97"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2"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2" fillId="74" borderId="100" applyNumberFormat="0" applyFont="0" applyAlignment="0" applyProtection="0"/>
    <xf numFmtId="0" fontId="30"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2"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0" fontId="30" fillId="74" borderId="100" applyNumberFormat="0" applyFont="0" applyAlignment="0" applyProtection="0"/>
    <xf numFmtId="3" fontId="2" fillId="96" borderId="97" applyFont="0">
      <alignment horizontal="right" vertical="center"/>
      <protection locked="0"/>
    </xf>
    <xf numFmtId="0" fontId="69" fillId="71" borderId="99" applyNumberFormat="0" applyAlignment="0" applyProtection="0"/>
    <xf numFmtId="168" fontId="71" fillId="71" borderId="99" applyNumberFormat="0" applyAlignment="0" applyProtection="0"/>
    <xf numFmtId="169" fontId="71" fillId="71" borderId="99" applyNumberFormat="0" applyAlignment="0" applyProtection="0"/>
    <xf numFmtId="168" fontId="71" fillId="71" borderId="99" applyNumberFormat="0" applyAlignment="0" applyProtection="0"/>
    <xf numFmtId="168" fontId="71" fillId="71" borderId="99" applyNumberFormat="0" applyAlignment="0" applyProtection="0"/>
    <xf numFmtId="169" fontId="71" fillId="71" borderId="99" applyNumberFormat="0" applyAlignment="0" applyProtection="0"/>
    <xf numFmtId="168" fontId="71" fillId="71" borderId="99" applyNumberFormat="0" applyAlignment="0" applyProtection="0"/>
    <xf numFmtId="168" fontId="71" fillId="71" borderId="99" applyNumberFormat="0" applyAlignment="0" applyProtection="0"/>
    <xf numFmtId="169" fontId="71" fillId="71" borderId="99" applyNumberFormat="0" applyAlignment="0" applyProtection="0"/>
    <xf numFmtId="168" fontId="71" fillId="71" borderId="99" applyNumberFormat="0" applyAlignment="0" applyProtection="0"/>
    <xf numFmtId="168" fontId="71" fillId="71" borderId="99" applyNumberFormat="0" applyAlignment="0" applyProtection="0"/>
    <xf numFmtId="169" fontId="71" fillId="71" borderId="99" applyNumberFormat="0" applyAlignment="0" applyProtection="0"/>
    <xf numFmtId="168" fontId="71"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169" fontId="71"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168" fontId="71"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168" fontId="71"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69" fillId="71" borderId="99" applyNumberFormat="0" applyAlignment="0" applyProtection="0"/>
    <xf numFmtId="0" fontId="2" fillId="95" borderId="98" applyNumberFormat="0" applyFont="0" applyBorder="0" applyProtection="0">
      <alignment horizontal="left" vertical="center"/>
    </xf>
    <xf numFmtId="9" fontId="2" fillId="95" borderId="97" applyFont="0" applyProtection="0">
      <alignment horizontal="right" vertical="center"/>
    </xf>
    <xf numFmtId="3" fontId="2" fillId="95" borderId="97" applyFont="0" applyProtection="0">
      <alignment horizontal="right" vertical="center"/>
    </xf>
    <xf numFmtId="0" fontId="65" fillId="94" borderId="98" applyFont="0" applyBorder="0">
      <alignment horizontal="center" wrapText="1"/>
    </xf>
    <xf numFmtId="168" fontId="57" fillId="0" borderId="96">
      <alignment horizontal="left" vertical="center"/>
    </xf>
    <xf numFmtId="0" fontId="57" fillId="0" borderId="96">
      <alignment horizontal="left" vertical="center"/>
    </xf>
    <xf numFmtId="0" fontId="57" fillId="0" borderId="96">
      <alignment horizontal="left" vertical="center"/>
    </xf>
    <xf numFmtId="0" fontId="2" fillId="93" borderId="97" applyNumberFormat="0" applyFont="0" applyBorder="0" applyProtection="0">
      <alignment horizontal="center" vertical="center"/>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39" fillId="0" borderId="97" applyNumberFormat="0" applyAlignment="0">
      <alignment horizontal="right"/>
      <protection locked="0"/>
    </xf>
    <xf numFmtId="0" fontId="41" fillId="69" borderId="99" applyNumberFormat="0" applyAlignment="0" applyProtection="0"/>
    <xf numFmtId="168" fontId="43" fillId="69" borderId="99" applyNumberFormat="0" applyAlignment="0" applyProtection="0"/>
    <xf numFmtId="169" fontId="43" fillId="69" borderId="99" applyNumberFormat="0" applyAlignment="0" applyProtection="0"/>
    <xf numFmtId="168" fontId="43" fillId="69" borderId="99" applyNumberFormat="0" applyAlignment="0" applyProtection="0"/>
    <xf numFmtId="168" fontId="43" fillId="69" borderId="99" applyNumberFormat="0" applyAlignment="0" applyProtection="0"/>
    <xf numFmtId="169" fontId="43" fillId="69" borderId="99" applyNumberFormat="0" applyAlignment="0" applyProtection="0"/>
    <xf numFmtId="168" fontId="43" fillId="69" borderId="99" applyNumberFormat="0" applyAlignment="0" applyProtection="0"/>
    <xf numFmtId="168" fontId="43" fillId="69" borderId="99" applyNumberFormat="0" applyAlignment="0" applyProtection="0"/>
    <xf numFmtId="169" fontId="43" fillId="69" borderId="99" applyNumberFormat="0" applyAlignment="0" applyProtection="0"/>
    <xf numFmtId="168" fontId="43" fillId="69" borderId="99" applyNumberFormat="0" applyAlignment="0" applyProtection="0"/>
    <xf numFmtId="168" fontId="43" fillId="69" borderId="99" applyNumberFormat="0" applyAlignment="0" applyProtection="0"/>
    <xf numFmtId="169" fontId="43" fillId="69" borderId="99" applyNumberFormat="0" applyAlignment="0" applyProtection="0"/>
    <xf numFmtId="168" fontId="43"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169" fontId="43"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168" fontId="43"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168" fontId="43"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0" fontId="41" fillId="69" borderId="99" applyNumberFormat="0" applyAlignment="0" applyProtection="0"/>
    <xf numFmtId="169" fontId="29" fillId="37" borderId="0"/>
  </cellStyleXfs>
  <cellXfs count="51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6" xfId="0" applyFont="1" applyFill="1" applyBorder="1" applyAlignment="1" applyProtection="1">
      <alignment horizontal="center" vertical="center"/>
    </xf>
    <xf numFmtId="0" fontId="9" fillId="0" borderId="17" xfId="0" applyFont="1" applyFill="1" applyBorder="1" applyProtection="1"/>
    <xf numFmtId="0" fontId="9" fillId="0" borderId="19"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2" xfId="0" applyFont="1" applyFill="1" applyBorder="1" applyAlignment="1" applyProtection="1">
      <alignment horizontal="left" indent="1"/>
    </xf>
    <xf numFmtId="0" fontId="10" fillId="0" borderId="25"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1" xfId="0" applyFont="1" applyBorder="1" applyAlignment="1"/>
    <xf numFmtId="0" fontId="13" fillId="0" borderId="8" xfId="0" applyFont="1" applyBorder="1" applyAlignment="1">
      <alignment wrapText="1"/>
    </xf>
    <xf numFmtId="0" fontId="4" fillId="0" borderId="2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2"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4" xfId="0" applyFont="1" applyFill="1" applyBorder="1" applyAlignment="1">
      <alignment wrapText="1"/>
    </xf>
    <xf numFmtId="0" fontId="4" fillId="0" borderId="19"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3" xfId="0" applyFont="1" applyFill="1" applyBorder="1"/>
    <xf numFmtId="0" fontId="21" fillId="0" borderId="16" xfId="0" applyFont="1" applyFill="1" applyBorder="1" applyAlignment="1">
      <alignment horizontal="left" vertical="center" inden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center" vertical="center" wrapText="1"/>
    </xf>
    <xf numFmtId="0" fontId="21" fillId="0" borderId="19" xfId="0" applyFont="1" applyFill="1" applyBorder="1" applyAlignment="1">
      <alignment horizontal="left" indent="1"/>
    </xf>
    <xf numFmtId="38" fontId="21" fillId="0" borderId="20" xfId="0" applyNumberFormat="1" applyFont="1" applyFill="1" applyBorder="1" applyAlignment="1" applyProtection="1">
      <alignment horizontal="right"/>
      <protection locked="0"/>
    </xf>
    <xf numFmtId="0" fontId="21" fillId="0" borderId="22" xfId="0" applyFont="1" applyFill="1" applyBorder="1" applyAlignment="1">
      <alignment horizontal="left" vertical="center" indent="1"/>
    </xf>
    <xf numFmtId="0" fontId="22" fillId="0" borderId="23" xfId="0" applyFont="1" applyFill="1" applyBorder="1" applyAlignment="1"/>
    <xf numFmtId="0" fontId="4" fillId="0" borderId="55" xfId="0" applyFont="1" applyBorder="1"/>
    <xf numFmtId="0" fontId="23" fillId="0" borderId="1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vertical="center" wrapText="1"/>
    </xf>
    <xf numFmtId="0" fontId="4" fillId="0" borderId="56"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7" fillId="0" borderId="22"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26" fillId="0" borderId="19" xfId="0" applyFont="1" applyBorder="1" applyAlignment="1">
      <alignment horizontal="center"/>
    </xf>
    <xf numFmtId="167" fontId="26" fillId="0" borderId="60" xfId="0" applyNumberFormat="1" applyFont="1" applyBorder="1" applyAlignment="1">
      <alignment horizontal="center"/>
    </xf>
    <xf numFmtId="167" fontId="26" fillId="0" borderId="63" xfId="0" applyNumberFormat="1" applyFont="1" applyBorder="1" applyAlignment="1">
      <alignment horizontal="center"/>
    </xf>
    <xf numFmtId="167" fontId="26" fillId="0" borderId="59" xfId="0" applyNumberFormat="1" applyFont="1" applyBorder="1" applyAlignment="1">
      <alignment horizontal="center"/>
    </xf>
    <xf numFmtId="0" fontId="26" fillId="0" borderId="22" xfId="0" applyFont="1" applyBorder="1" applyAlignment="1">
      <alignment horizontal="center"/>
    </xf>
    <xf numFmtId="0" fontId="25" fillId="36" borderId="57"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0" fillId="0" borderId="0" xfId="0" applyFont="1" applyFill="1"/>
    <xf numFmtId="0" fontId="4" fillId="0" borderId="64"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9"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0"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19"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2" xfId="0" applyFont="1" applyFill="1" applyBorder="1" applyAlignment="1">
      <alignment horizontal="center" vertical="center"/>
    </xf>
    <xf numFmtId="0" fontId="15" fillId="0" borderId="26"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6" xfId="0" applyFont="1" applyFill="1" applyBorder="1" applyAlignment="1">
      <alignment vertical="center" wrapText="1"/>
    </xf>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18" xfId="11" applyFont="1" applyFill="1" applyBorder="1" applyAlignment="1" applyProtection="1">
      <alignment horizontal="center" vertical="center"/>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0"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0" xfId="0" applyNumberFormat="1" applyFont="1" applyFill="1" applyBorder="1" applyAlignment="1" applyProtection="1">
      <alignment horizontal="right"/>
    </xf>
    <xf numFmtId="193" fontId="9" fillId="36" borderId="23"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0"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0"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0"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0"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0"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3" xfId="0" applyNumberFormat="1" applyFont="1" applyFill="1" applyBorder="1" applyAlignment="1">
      <alignment horizontal="right"/>
    </xf>
    <xf numFmtId="193" fontId="9" fillId="36" borderId="24"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0" fillId="36" borderId="18" xfId="0" applyNumberFormat="1" applyFill="1" applyBorder="1" applyAlignment="1">
      <alignment horizontal="center" vertical="center"/>
    </xf>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25" fillId="36" borderId="15" xfId="0" applyNumberFormat="1" applyFont="1" applyFill="1" applyBorder="1" applyAlignment="1">
      <alignment vertical="center"/>
    </xf>
    <xf numFmtId="193" fontId="25" fillId="36" borderId="58"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2"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3"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6" fillId="0" borderId="0" xfId="0" applyNumberFormat="1" applyFont="1"/>
    <xf numFmtId="0" fontId="4" fillId="0" borderId="27" xfId="0" applyFont="1" applyBorder="1" applyAlignment="1">
      <alignment horizontal="center" vertical="center"/>
    </xf>
    <xf numFmtId="193" fontId="4" fillId="0" borderId="8" xfId="0" applyNumberFormat="1" applyFont="1" applyBorder="1" applyAlignment="1"/>
    <xf numFmtId="0" fontId="4" fillId="0" borderId="27"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0" fillId="0" borderId="3" xfId="0" applyBorder="1" applyAlignment="1">
      <alignment horizontal="center"/>
    </xf>
    <xf numFmtId="167" fontId="4" fillId="0" borderId="20" xfId="0" applyNumberFormat="1" applyFont="1" applyBorder="1" applyAlignment="1"/>
    <xf numFmtId="0" fontId="4" fillId="36" borderId="24" xfId="0" applyFont="1" applyFill="1" applyBorder="1"/>
    <xf numFmtId="167" fontId="6" fillId="36" borderId="23" xfId="0" applyNumberFormat="1" applyFont="1" applyFill="1" applyBorder="1" applyAlignment="1">
      <alignment horizontal="center" vertical="center"/>
    </xf>
    <xf numFmtId="0" fontId="109" fillId="0" borderId="3" xfId="0" applyFont="1" applyBorder="1" applyAlignment="1">
      <alignment vertical="center"/>
    </xf>
    <xf numFmtId="0" fontId="11" fillId="0" borderId="3" xfId="17" applyBorder="1" applyAlignment="1" applyProtection="1"/>
    <xf numFmtId="38" fontId="21" fillId="0" borderId="46" xfId="0" applyNumberFormat="1" applyFont="1" applyFill="1" applyBorder="1" applyAlignment="1" applyProtection="1">
      <alignment horizontal="right"/>
      <protection locked="0"/>
    </xf>
    <xf numFmtId="38" fontId="21" fillId="0" borderId="3" xfId="20962" applyNumberFormat="1" applyFont="1" applyFill="1" applyBorder="1" applyAlignment="1" applyProtection="1">
      <alignment horizontal="right"/>
      <protection locked="0"/>
    </xf>
    <xf numFmtId="38" fontId="21" fillId="0" borderId="46" xfId="20962" applyNumberFormat="1" applyFont="1" applyFill="1" applyBorder="1" applyAlignment="1" applyProtection="1">
      <alignment horizontal="right"/>
      <protection locked="0"/>
    </xf>
    <xf numFmtId="0" fontId="9" fillId="0" borderId="3" xfId="0" applyFont="1" applyFill="1" applyBorder="1" applyProtection="1">
      <protection locked="0"/>
    </xf>
    <xf numFmtId="9" fontId="4" fillId="0" borderId="21" xfId="20961" applyFont="1" applyBorder="1" applyAlignment="1"/>
    <xf numFmtId="0" fontId="9" fillId="0" borderId="19" xfId="0" applyFont="1" applyBorder="1"/>
    <xf numFmtId="0" fontId="9" fillId="0" borderId="3" xfId="0" applyFont="1" applyBorder="1" applyProtection="1">
      <protection locked="0"/>
    </xf>
    <xf numFmtId="10" fontId="9" fillId="0" borderId="20" xfId="20961" applyNumberFormat="1" applyFont="1" applyBorder="1"/>
    <xf numFmtId="0" fontId="9" fillId="0" borderId="23" xfId="0" applyFont="1" applyBorder="1" applyProtection="1">
      <protection locked="0"/>
    </xf>
    <xf numFmtId="10" fontId="9" fillId="0" borderId="24" xfId="20961" applyNumberFormat="1" applyFont="1" applyBorder="1"/>
    <xf numFmtId="193" fontId="4" fillId="0" borderId="3" xfId="0" applyNumberFormat="1" applyFont="1" applyBorder="1" applyAlignment="1">
      <alignment horizontal="center" vertical="center"/>
    </xf>
    <xf numFmtId="193" fontId="7" fillId="77" borderId="20" xfId="2" applyNumberFormat="1" applyFont="1" applyFill="1" applyBorder="1" applyAlignment="1" applyProtection="1">
      <alignment vertical="top"/>
      <protection locked="0"/>
    </xf>
    <xf numFmtId="193" fontId="7" fillId="77" borderId="20" xfId="2" applyNumberFormat="1" applyFont="1" applyFill="1" applyBorder="1" applyAlignment="1" applyProtection="1">
      <alignment vertical="top" wrapText="1"/>
      <protection locked="0"/>
    </xf>
    <xf numFmtId="193" fontId="20" fillId="0" borderId="73" xfId="0" applyNumberFormat="1" applyFont="1" applyBorder="1" applyAlignment="1">
      <alignment vertical="center"/>
    </xf>
    <xf numFmtId="167" fontId="26" fillId="0" borderId="3" xfId="0" applyNumberFormat="1" applyFont="1" applyBorder="1" applyAlignment="1">
      <alignment horizontal="center"/>
    </xf>
    <xf numFmtId="193" fontId="0" fillId="0" borderId="0" xfId="0" applyNumberFormat="1"/>
    <xf numFmtId="193" fontId="12" fillId="0" borderId="0" xfId="0" applyNumberFormat="1" applyFont="1"/>
    <xf numFmtId="167" fontId="26" fillId="0" borderId="63" xfId="0" applyNumberFormat="1" applyFont="1" applyFill="1" applyBorder="1" applyAlignment="1">
      <alignment horizontal="center"/>
    </xf>
    <xf numFmtId="167" fontId="113" fillId="0" borderId="62" xfId="0" applyNumberFormat="1" applyFont="1" applyBorder="1" applyAlignment="1">
      <alignment horizontal="center"/>
    </xf>
    <xf numFmtId="167" fontId="113" fillId="0" borderId="60" xfId="0" applyNumberFormat="1" applyFont="1" applyBorder="1" applyAlignment="1">
      <alignment horizontal="center"/>
    </xf>
    <xf numFmtId="167" fontId="114" fillId="0" borderId="60" xfId="0" applyNumberFormat="1" applyFont="1" applyBorder="1" applyAlignment="1">
      <alignment horizontal="center"/>
    </xf>
    <xf numFmtId="167" fontId="66" fillId="76" borderId="60" xfId="0" applyNumberFormat="1" applyFont="1" applyFill="1" applyBorder="1" applyAlignment="1">
      <alignment horizontal="center"/>
    </xf>
    <xf numFmtId="167" fontId="115" fillId="36" borderId="74" xfId="0" applyNumberFormat="1" applyFont="1" applyFill="1" applyBorder="1" applyAlignment="1">
      <alignment horizontal="center"/>
    </xf>
    <xf numFmtId="167" fontId="115" fillId="36" borderId="75" xfId="0" applyNumberFormat="1" applyFont="1" applyFill="1" applyBorder="1" applyAlignment="1">
      <alignment horizontal="center"/>
    </xf>
    <xf numFmtId="193" fontId="7" fillId="0" borderId="20" xfId="2" applyNumberFormat="1" applyFont="1" applyFill="1" applyBorder="1" applyAlignment="1" applyProtection="1">
      <alignment vertical="top" wrapText="1"/>
      <protection locked="0"/>
    </xf>
    <xf numFmtId="9" fontId="0" fillId="0" borderId="0" xfId="0" applyNumberFormat="1" applyAlignment="1"/>
    <xf numFmtId="0" fontId="7" fillId="0" borderId="0" xfId="0" applyFont="1" applyFill="1"/>
    <xf numFmtId="14" fontId="23" fillId="0" borderId="7" xfId="0" applyNumberFormat="1" applyFont="1" applyBorder="1" applyAlignment="1">
      <alignment horizontal="center" vertical="center" wrapText="1"/>
    </xf>
    <xf numFmtId="167" fontId="4" fillId="0" borderId="3" xfId="0" applyNumberFormat="1" applyFont="1" applyFill="1" applyBorder="1" applyAlignment="1">
      <alignment horizontal="center" vertical="center"/>
    </xf>
    <xf numFmtId="193" fontId="4" fillId="0" borderId="3" xfId="0" quotePrefix="1" applyNumberFormat="1" applyFont="1" applyBorder="1"/>
    <xf numFmtId="3" fontId="112" fillId="0" borderId="3" xfId="8" quotePrefix="1" applyNumberFormat="1" applyFont="1" applyFill="1" applyBorder="1" applyAlignment="1" applyProtection="1">
      <alignment horizontal="right" wrapText="1"/>
      <protection locked="0"/>
    </xf>
    <xf numFmtId="3" fontId="0" fillId="0" borderId="3" xfId="0" quotePrefix="1"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xf numFmtId="0" fontId="23" fillId="0" borderId="7" xfId="0" applyFont="1" applyBorder="1" applyAlignment="1">
      <alignment horizontal="center" vertical="center" wrapText="1"/>
    </xf>
    <xf numFmtId="3" fontId="24" fillId="0" borderId="3" xfId="0" applyNumberFormat="1" applyFont="1" applyBorder="1" applyAlignment="1">
      <alignment vertical="center" wrapText="1"/>
    </xf>
    <xf numFmtId="3" fontId="24" fillId="0" borderId="20"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36" borderId="24" xfId="0" applyNumberFormat="1" applyFont="1" applyFill="1" applyBorder="1" applyAlignment="1">
      <alignment vertical="center" wrapText="1"/>
    </xf>
    <xf numFmtId="193" fontId="4" fillId="0" borderId="3" xfId="0" applyNumberFormat="1" applyFont="1" applyBorder="1"/>
    <xf numFmtId="0" fontId="0" fillId="0" borderId="0" xfId="0" quotePrefix="1" applyAlignment="1">
      <alignment horizontal="center"/>
    </xf>
    <xf numFmtId="0" fontId="0" fillId="0" borderId="3" xfId="0" quotePrefix="1" applyBorder="1" applyAlignment="1">
      <alignment horizontal="center"/>
    </xf>
    <xf numFmtId="193" fontId="26" fillId="0" borderId="13" xfId="0" applyNumberFormat="1" applyFont="1" applyBorder="1" applyAlignment="1">
      <alignment horizontal="center" vertical="center"/>
    </xf>
    <xf numFmtId="0" fontId="4" fillId="0" borderId="3" xfId="0" quotePrefix="1" applyFont="1" applyBorder="1"/>
    <xf numFmtId="3" fontId="4" fillId="0" borderId="3" xfId="0" applyNumberFormat="1" applyFont="1" applyBorder="1"/>
    <xf numFmtId="38" fontId="4" fillId="0" borderId="3" xfId="0" quotePrefix="1" applyNumberFormat="1" applyFont="1" applyBorder="1"/>
    <xf numFmtId="3" fontId="4" fillId="0" borderId="3" xfId="0" quotePrefix="1" applyNumberFormat="1" applyFont="1" applyBorder="1"/>
    <xf numFmtId="0" fontId="4" fillId="0" borderId="6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9" fillId="37" borderId="0" xfId="20" applyBorder="1"/>
    <xf numFmtId="169" fontId="29" fillId="37" borderId="76" xfId="20" applyBorder="1"/>
    <xf numFmtId="0" fontId="7" fillId="0" borderId="0" xfId="0" applyFont="1" applyAlignment="1">
      <alignment wrapText="1"/>
    </xf>
    <xf numFmtId="0" fontId="7" fillId="0" borderId="0" xfId="0" applyFont="1" applyFill="1" applyAlignment="1">
      <alignment wrapText="1"/>
    </xf>
    <xf numFmtId="3" fontId="21" fillId="0" borderId="78" xfId="15" applyNumberFormat="1" applyFont="1" applyFill="1" applyBorder="1" applyAlignment="1" applyProtection="1">
      <alignment horizontal="right"/>
      <protection locked="0"/>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0" fillId="0" borderId="19" xfId="0" applyBorder="1"/>
    <xf numFmtId="0" fontId="0" fillId="0" borderId="19" xfId="0" applyBorder="1" applyAlignment="1">
      <alignment horizontal="center"/>
    </xf>
    <xf numFmtId="193" fontId="4" fillId="0" borderId="20" xfId="0" applyNumberFormat="1" applyFont="1" applyBorder="1" applyAlignment="1">
      <alignment horizontal="center" vertical="center"/>
    </xf>
    <xf numFmtId="0" fontId="0" fillId="0" borderId="22" xfId="0" applyBorder="1"/>
    <xf numFmtId="167" fontId="6" fillId="36" borderId="24" xfId="0" applyNumberFormat="1" applyFont="1" applyFill="1" applyBorder="1" applyAlignment="1">
      <alignment horizontal="center" vertical="center"/>
    </xf>
    <xf numFmtId="0" fontId="14" fillId="3" borderId="80" xfId="0" applyFont="1" applyFill="1" applyBorder="1" applyAlignment="1">
      <alignment horizontal="left"/>
    </xf>
    <xf numFmtId="0" fontId="14" fillId="3" borderId="81" xfId="0" applyFont="1" applyFill="1" applyBorder="1" applyAlignment="1">
      <alignment horizontal="left"/>
    </xf>
    <xf numFmtId="0" fontId="4" fillId="0" borderId="82"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6" fillId="3" borderId="84" xfId="0" applyFont="1" applyFill="1" applyBorder="1" applyAlignment="1">
      <alignment vertical="center"/>
    </xf>
    <xf numFmtId="0" fontId="4" fillId="3" borderId="85" xfId="0" applyFont="1" applyFill="1" applyBorder="1" applyAlignment="1">
      <alignment vertical="center"/>
    </xf>
    <xf numFmtId="0" fontId="4" fillId="3" borderId="86" xfId="0" applyFont="1" applyFill="1" applyBorder="1" applyAlignment="1">
      <alignment vertical="center"/>
    </xf>
    <xf numFmtId="0" fontId="4" fillId="0" borderId="70" xfId="0" applyFont="1" applyFill="1" applyBorder="1" applyAlignment="1">
      <alignment horizontal="center" vertical="center"/>
    </xf>
    <xf numFmtId="0" fontId="4" fillId="0" borderId="7" xfId="0" applyFont="1" applyFill="1" applyBorder="1" applyAlignment="1">
      <alignment vertical="center"/>
    </xf>
    <xf numFmtId="0" fontId="4" fillId="0" borderId="54" xfId="0" applyFont="1" applyFill="1" applyBorder="1" applyAlignment="1">
      <alignment vertical="center"/>
    </xf>
    <xf numFmtId="0" fontId="4" fillId="0" borderId="65" xfId="0" applyFont="1" applyFill="1" applyBorder="1" applyAlignment="1">
      <alignment vertical="center"/>
    </xf>
    <xf numFmtId="0" fontId="4" fillId="0" borderId="82" xfId="0" applyFont="1" applyFill="1" applyBorder="1" applyAlignment="1">
      <alignment vertical="center"/>
    </xf>
    <xf numFmtId="0" fontId="4" fillId="0" borderId="87" xfId="0" applyFont="1" applyFill="1" applyBorder="1" applyAlignment="1">
      <alignment vertical="center"/>
    </xf>
    <xf numFmtId="0" fontId="4" fillId="0" borderId="83" xfId="0" applyFont="1" applyFill="1" applyBorder="1" applyAlignment="1">
      <alignment vertical="center"/>
    </xf>
    <xf numFmtId="0" fontId="6" fillId="0" borderId="82" xfId="0" applyFont="1" applyFill="1" applyBorder="1" applyAlignment="1">
      <alignment vertical="center"/>
    </xf>
    <xf numFmtId="0" fontId="6" fillId="0" borderId="23" xfId="0" applyFont="1" applyFill="1" applyBorder="1" applyAlignment="1">
      <alignment vertical="center"/>
    </xf>
    <xf numFmtId="0" fontId="4" fillId="0" borderId="23" xfId="0" applyFont="1" applyFill="1" applyBorder="1" applyAlignment="1">
      <alignment vertical="center"/>
    </xf>
    <xf numFmtId="0" fontId="4" fillId="3" borderId="64" xfId="0" applyFont="1" applyFill="1" applyBorder="1" applyAlignment="1">
      <alignment horizontal="center" vertical="center"/>
    </xf>
    <xf numFmtId="0" fontId="4" fillId="3" borderId="0" xfId="0" applyFont="1" applyFill="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vertical="center"/>
    </xf>
    <xf numFmtId="169" fontId="29" fillId="37" borderId="56" xfId="20" applyBorder="1"/>
    <xf numFmtId="0" fontId="4" fillId="0" borderId="27" xfId="0" applyFont="1" applyFill="1" applyBorder="1" applyAlignment="1">
      <alignment vertical="center"/>
    </xf>
    <xf numFmtId="0" fontId="4" fillId="0" borderId="18" xfId="0" applyFont="1" applyFill="1" applyBorder="1" applyAlignment="1">
      <alignment vertical="center"/>
    </xf>
    <xf numFmtId="0" fontId="4" fillId="0" borderId="88" xfId="0" applyFont="1" applyFill="1" applyBorder="1" applyAlignment="1">
      <alignment horizontal="center" vertical="center"/>
    </xf>
    <xf numFmtId="0" fontId="4" fillId="0" borderId="89" xfId="0" applyFont="1" applyFill="1" applyBorder="1" applyAlignment="1">
      <alignment vertical="center"/>
    </xf>
    <xf numFmtId="169" fontId="29" fillId="37" borderId="25" xfId="20" applyBorder="1"/>
    <xf numFmtId="169" fontId="29" fillId="37" borderId="69" xfId="20" applyBorder="1"/>
    <xf numFmtId="169" fontId="29" fillId="37" borderId="26" xfId="20" applyBorder="1"/>
    <xf numFmtId="0" fontId="4" fillId="0" borderId="90" xfId="0" applyFont="1" applyFill="1" applyBorder="1" applyAlignment="1">
      <alignment horizontal="center" vertical="center"/>
    </xf>
    <xf numFmtId="0" fontId="4" fillId="0" borderId="77" xfId="0" applyFont="1" applyFill="1" applyBorder="1" applyAlignment="1">
      <alignment vertical="center"/>
    </xf>
    <xf numFmtId="169" fontId="29" fillId="37" borderId="31" xfId="20" applyBorder="1"/>
    <xf numFmtId="10" fontId="29" fillId="37" borderId="0" xfId="20961" applyNumberFormat="1" applyFont="1" applyFill="1" applyBorder="1"/>
    <xf numFmtId="0" fontId="4" fillId="0" borderId="0" xfId="0" applyFont="1" applyAlignment="1">
      <alignment wrapText="1"/>
    </xf>
    <xf numFmtId="3" fontId="24" fillId="36" borderId="82" xfId="0" applyNumberFormat="1" applyFont="1" applyFill="1" applyBorder="1" applyAlignment="1">
      <alignment vertical="center" wrapText="1"/>
    </xf>
    <xf numFmtId="3" fontId="24" fillId="36" borderId="83" xfId="0" applyNumberFormat="1" applyFont="1" applyFill="1" applyBorder="1" applyAlignment="1">
      <alignment vertical="center" wrapText="1"/>
    </xf>
    <xf numFmtId="43" fontId="4" fillId="0" borderId="23" xfId="7" applyFont="1" applyFill="1" applyBorder="1" applyAlignment="1">
      <alignment vertical="center"/>
    </xf>
    <xf numFmtId="10" fontId="4" fillId="0" borderId="91" xfId="20961" applyNumberFormat="1" applyFont="1" applyFill="1" applyBorder="1" applyAlignment="1">
      <alignment vertical="center"/>
    </xf>
    <xf numFmtId="10" fontId="4" fillId="0" borderId="92" xfId="20961" applyNumberFormat="1" applyFont="1" applyFill="1" applyBorder="1" applyAlignment="1">
      <alignment vertical="center"/>
    </xf>
    <xf numFmtId="9" fontId="4" fillId="0" borderId="83" xfId="20961" applyFont="1" applyBorder="1"/>
    <xf numFmtId="9" fontId="4" fillId="80" borderId="24" xfId="20961" applyFont="1" applyFill="1" applyBorder="1"/>
    <xf numFmtId="0" fontId="105" fillId="0" borderId="82" xfId="0" applyFont="1" applyBorder="1"/>
    <xf numFmtId="0" fontId="7" fillId="0" borderId="56" xfId="0" applyFont="1" applyFill="1" applyBorder="1"/>
    <xf numFmtId="14" fontId="7" fillId="0" borderId="56" xfId="0" applyNumberFormat="1" applyFont="1" applyFill="1" applyBorder="1"/>
    <xf numFmtId="14" fontId="7" fillId="0" borderId="29" xfId="0" applyNumberFormat="1" applyFont="1" applyFill="1" applyBorder="1"/>
    <xf numFmtId="0" fontId="9" fillId="0" borderId="104"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6" fillId="0" borderId="97" xfId="0" applyFont="1" applyFill="1" applyBorder="1" applyAlignment="1">
      <alignment horizontal="left" vertical="center" wrapText="1"/>
    </xf>
    <xf numFmtId="0" fontId="9" fillId="0" borderId="104" xfId="0" applyFont="1" applyFill="1" applyBorder="1" applyAlignment="1">
      <alignment horizontal="right" vertical="center" wrapText="1"/>
    </xf>
    <xf numFmtId="0" fontId="7" fillId="0" borderId="97" xfId="0" applyFont="1" applyFill="1" applyBorder="1" applyAlignment="1">
      <alignment vertical="center" wrapText="1"/>
    </xf>
    <xf numFmtId="193" fontId="7" fillId="0" borderId="97" xfId="0" applyNumberFormat="1" applyFont="1" applyFill="1" applyBorder="1" applyAlignment="1" applyProtection="1">
      <alignment vertical="center" wrapText="1"/>
      <protection locked="0"/>
    </xf>
    <xf numFmtId="193" fontId="4" fillId="0" borderId="97"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193" fontId="7" fillId="0" borderId="97" xfId="0" applyNumberFormat="1" applyFont="1" applyFill="1" applyBorder="1" applyAlignment="1" applyProtection="1">
      <alignment horizontal="right" vertical="center" wrapText="1"/>
      <protection locked="0"/>
    </xf>
    <xf numFmtId="0" fontId="9" fillId="0" borderId="104" xfId="0" applyFont="1" applyBorder="1" applyAlignment="1">
      <alignment horizontal="right" vertical="center" wrapText="1"/>
    </xf>
    <xf numFmtId="0" fontId="7" fillId="0" borderId="97" xfId="0" applyFont="1" applyBorder="1" applyAlignment="1">
      <alignment vertical="center" wrapText="1"/>
    </xf>
    <xf numFmtId="10" fontId="4" fillId="0" borderId="97" xfId="20961" applyNumberFormat="1" applyFont="1" applyFill="1" applyBorder="1" applyAlignment="1" applyProtection="1">
      <alignment horizontal="right" vertical="center" wrapText="1"/>
      <protection locked="0"/>
    </xf>
    <xf numFmtId="10" fontId="4" fillId="0" borderId="97" xfId="20961" applyNumberFormat="1" applyFont="1" applyBorder="1" applyAlignment="1" applyProtection="1">
      <alignment vertical="center" wrapText="1"/>
      <protection locked="0"/>
    </xf>
    <xf numFmtId="10" fontId="4" fillId="0" borderId="103" xfId="20961" applyNumberFormat="1" applyFont="1" applyBorder="1" applyAlignment="1" applyProtection="1">
      <alignment vertical="center" wrapText="1"/>
      <protection locked="0"/>
    </xf>
    <xf numFmtId="10" fontId="29" fillId="37" borderId="76" xfId="20961" applyNumberFormat="1" applyFont="1" applyFill="1" applyBorder="1"/>
    <xf numFmtId="0" fontId="9" fillId="2" borderId="104" xfId="0" applyFont="1" applyFill="1" applyBorder="1" applyAlignment="1">
      <alignment horizontal="right" vertical="center"/>
    </xf>
    <xf numFmtId="0" fontId="9" fillId="2" borderId="97" xfId="0" applyFont="1" applyFill="1" applyBorder="1" applyAlignment="1">
      <alignment vertical="center"/>
    </xf>
    <xf numFmtId="10" fontId="9" fillId="2" borderId="97" xfId="20961" applyNumberFormat="1" applyFont="1" applyFill="1" applyBorder="1" applyAlignment="1" applyProtection="1">
      <alignment vertical="center"/>
      <protection locked="0"/>
    </xf>
    <xf numFmtId="10" fontId="18" fillId="2" borderId="97" xfId="20961" applyNumberFormat="1" applyFont="1" applyFill="1" applyBorder="1" applyAlignment="1" applyProtection="1">
      <alignment vertical="center"/>
      <protection locked="0"/>
    </xf>
    <xf numFmtId="10" fontId="18" fillId="2" borderId="103" xfId="20961" applyNumberFormat="1" applyFont="1" applyFill="1" applyBorder="1" applyAlignment="1" applyProtection="1">
      <alignment vertical="center"/>
      <protection locked="0"/>
    </xf>
    <xf numFmtId="10" fontId="9" fillId="2" borderId="103" xfId="20961" applyNumberFormat="1" applyFont="1" applyFill="1" applyBorder="1" applyAlignment="1" applyProtection="1">
      <alignment vertical="center"/>
      <protection locked="0"/>
    </xf>
    <xf numFmtId="193" fontId="9" fillId="2" borderId="97" xfId="0" applyNumberFormat="1" applyFont="1" applyFill="1" applyBorder="1" applyAlignment="1" applyProtection="1">
      <alignment vertical="center"/>
      <protection locked="0"/>
    </xf>
    <xf numFmtId="0" fontId="15" fillId="0" borderId="104" xfId="0" applyFont="1" applyFill="1" applyBorder="1" applyAlignment="1">
      <alignment horizontal="center" vertical="center" wrapText="1"/>
    </xf>
    <xf numFmtId="0" fontId="7" fillId="0" borderId="97" xfId="0" applyFont="1" applyFill="1" applyBorder="1" applyAlignment="1">
      <alignment horizontal="left" vertical="center" wrapText="1"/>
    </xf>
    <xf numFmtId="169" fontId="29" fillId="79" borderId="97" xfId="20" applyFill="1" applyBorder="1"/>
    <xf numFmtId="169" fontId="29" fillId="79" borderId="103" xfId="20" applyFill="1" applyBorder="1"/>
    <xf numFmtId="0" fontId="9" fillId="2" borderId="93" xfId="0" applyFont="1" applyFill="1" applyBorder="1" applyAlignment="1">
      <alignment horizontal="right" vertical="center"/>
    </xf>
    <xf numFmtId="193" fontId="9" fillId="2" borderId="105" xfId="0" applyNumberFormat="1" applyFont="1" applyFill="1" applyBorder="1" applyAlignment="1" applyProtection="1">
      <alignment vertical="center"/>
      <protection locked="0"/>
    </xf>
    <xf numFmtId="10" fontId="9" fillId="2" borderId="105" xfId="20961" applyNumberFormat="1" applyFont="1" applyFill="1" applyBorder="1" applyAlignment="1" applyProtection="1">
      <alignment vertical="center"/>
      <protection locked="0"/>
    </xf>
    <xf numFmtId="169" fontId="29" fillId="79" borderId="105" xfId="20" applyFill="1" applyBorder="1"/>
    <xf numFmtId="169" fontId="29" fillId="79" borderId="94" xfId="20" applyFill="1" applyBorder="1"/>
    <xf numFmtId="0" fontId="107" fillId="0" borderId="67" xfId="0" applyFont="1" applyBorder="1" applyAlignment="1">
      <alignment horizontal="left" wrapText="1"/>
    </xf>
    <xf numFmtId="0" fontId="107" fillId="0" borderId="66" xfId="0" applyFont="1" applyBorder="1" applyAlignment="1">
      <alignment horizontal="left"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0" fillId="0" borderId="27" xfId="0" applyFont="1" applyBorder="1" applyAlignment="1">
      <alignment horizontal="center" wrapText="1"/>
    </xf>
    <xf numFmtId="0" fontId="9" fillId="0" borderId="29" xfId="0" applyFont="1" applyBorder="1" applyAlignment="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wrapText="1"/>
    </xf>
    <xf numFmtId="0" fontId="9" fillId="0" borderId="21" xfId="0" applyFont="1" applyBorder="1" applyAlignment="1">
      <alignment horizont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8" xfId="0" applyFont="1" applyBorder="1" applyAlignment="1">
      <alignment wrapText="1"/>
    </xf>
    <xf numFmtId="0" fontId="9" fillId="0" borderId="21" xfId="0" applyFont="1" applyBorder="1" applyAlignment="1">
      <alignment wrapText="1"/>
    </xf>
    <xf numFmtId="0" fontId="9" fillId="0" borderId="87" xfId="0" applyFont="1" applyBorder="1" applyAlignment="1">
      <alignment wrapText="1"/>
    </xf>
    <xf numFmtId="0" fontId="9" fillId="0" borderId="86" xfId="0" applyFont="1" applyBorder="1" applyAlignment="1">
      <alignment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21" xfId="0" applyFont="1" applyFill="1" applyBorder="1" applyAlignment="1">
      <alignment horizontal="center"/>
    </xf>
    <xf numFmtId="0" fontId="104" fillId="3" borderId="68" xfId="13" applyFont="1" applyFill="1" applyBorder="1" applyAlignment="1" applyProtection="1">
      <alignment horizontal="center" vertical="center" wrapText="1"/>
      <protection locked="0"/>
    </xf>
    <xf numFmtId="0" fontId="104" fillId="3" borderId="65"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64" fontId="15" fillId="0" borderId="71" xfId="1" applyNumberFormat="1" applyFont="1" applyFill="1" applyBorder="1" applyAlignment="1" applyProtection="1">
      <alignment horizontal="center" vertical="center" wrapText="1"/>
      <protection locked="0"/>
    </xf>
    <xf numFmtId="164" fontId="15" fillId="0" borderId="7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4" fillId="0" borderId="56"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61" xfId="0" applyFont="1" applyFill="1" applyBorder="1" applyAlignment="1">
      <alignment horizontal="center" vertical="center" wrapText="1"/>
    </xf>
  </cellXfs>
  <cellStyles count="21897">
    <cellStyle name="_RC VALUTEBIS WRILSI " xfId="18"/>
    <cellStyle name="1Normal" xfId="19"/>
    <cellStyle name="1Normal 2" xfId="20"/>
    <cellStyle name="1Normal 3" xfId="21"/>
    <cellStyle name="20% - Accent1 2" xfId="22"/>
    <cellStyle name="20% - Accent1 2 10" xfId="23"/>
    <cellStyle name="20% - Accent1 2 10 2" xfId="20966"/>
    <cellStyle name="20% - Accent1 2 10 3" xfId="21448"/>
    <cellStyle name="20% - Accent1 2 11" xfId="24"/>
    <cellStyle name="20% - Accent1 2 12" xfId="25"/>
    <cellStyle name="20% - Accent1 2 2" xfId="26"/>
    <cellStyle name="20% - Accent1 2 2 2" xfId="27"/>
    <cellStyle name="20% - Accent1 2 3" xfId="28"/>
    <cellStyle name="20% - Accent1 2 3 2" xfId="20967"/>
    <cellStyle name="20% - Accent1 2 3 3" xfId="21447"/>
    <cellStyle name="20% - Accent1 2 4" xfId="29"/>
    <cellStyle name="20% - Accent1 2 4 2" xfId="20968"/>
    <cellStyle name="20% - Accent1 2 4 3" xfId="21446"/>
    <cellStyle name="20% - Accent1 2 5" xfId="30"/>
    <cellStyle name="20% - Accent1 2 5 2" xfId="20969"/>
    <cellStyle name="20% - Accent1 2 5 3" xfId="21445"/>
    <cellStyle name="20% - Accent1 2 6" xfId="31"/>
    <cellStyle name="20% - Accent1 2 6 2" xfId="20970"/>
    <cellStyle name="20% - Accent1 2 6 3" xfId="21444"/>
    <cellStyle name="20% - Accent1 2 7" xfId="32"/>
    <cellStyle name="20% - Accent1 2 7 2" xfId="20971"/>
    <cellStyle name="20% - Accent1 2 7 3" xfId="21443"/>
    <cellStyle name="20% - Accent1 2 8" xfId="33"/>
    <cellStyle name="20% - Accent1 2 8 2" xfId="20972"/>
    <cellStyle name="20% - Accent1 2 8 3" xfId="21442"/>
    <cellStyle name="20% - Accent1 2 9" xfId="34"/>
    <cellStyle name="20% - Accent1 2 9 2" xfId="20973"/>
    <cellStyle name="20% - Accent1 2 9 3" xfId="21441"/>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0 2" xfId="21440"/>
    <cellStyle name="20% - Accent2 2 11" xfId="50"/>
    <cellStyle name="20% - Accent2 2 12" xfId="51"/>
    <cellStyle name="20% - Accent2 2 2" xfId="52"/>
    <cellStyle name="20% - Accent2 2 2 2" xfId="53"/>
    <cellStyle name="20% - Accent2 2 3" xfId="54"/>
    <cellStyle name="20% - Accent2 2 3 2" xfId="21439"/>
    <cellStyle name="20% - Accent2 2 4" xfId="55"/>
    <cellStyle name="20% - Accent2 2 4 2" xfId="21438"/>
    <cellStyle name="20% - Accent2 2 5" xfId="56"/>
    <cellStyle name="20% - Accent2 2 5 2" xfId="21437"/>
    <cellStyle name="20% - Accent2 2 6" xfId="57"/>
    <cellStyle name="20% - Accent2 2 6 2" xfId="21436"/>
    <cellStyle name="20% - Accent2 2 7" xfId="58"/>
    <cellStyle name="20% - Accent2 2 7 2" xfId="21435"/>
    <cellStyle name="20% - Accent2 2 8" xfId="59"/>
    <cellStyle name="20% - Accent2 2 8 2" xfId="21434"/>
    <cellStyle name="20% - Accent2 2 9" xfId="60"/>
    <cellStyle name="20% - Accent2 2 9 2" xfId="21433"/>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0 2" xfId="21432"/>
    <cellStyle name="20% - Accent3 2 11" xfId="76"/>
    <cellStyle name="20% - Accent3 2 11 2" xfId="20991"/>
    <cellStyle name="20% - Accent3 2 12" xfId="77"/>
    <cellStyle name="20% - Accent3 2 12 2" xfId="20992"/>
    <cellStyle name="20% - Accent3 2 13" xfId="20989"/>
    <cellStyle name="20% - Accent3 2 2" xfId="78"/>
    <cellStyle name="20% - Accent3 2 2 2" xfId="79"/>
    <cellStyle name="20% - Accent3 2 2 2 2" xfId="20994"/>
    <cellStyle name="20% - Accent3 2 2 3" xfId="20993"/>
    <cellStyle name="20% - Accent3 2 3" xfId="80"/>
    <cellStyle name="20% - Accent3 2 3 2" xfId="21431"/>
    <cellStyle name="20% - Accent3 2 4" xfId="81"/>
    <cellStyle name="20% - Accent3 2 4 2" xfId="21430"/>
    <cellStyle name="20% - Accent3 2 5" xfId="82"/>
    <cellStyle name="20% - Accent3 2 5 2" xfId="21429"/>
    <cellStyle name="20% - Accent3 2 6" xfId="83"/>
    <cellStyle name="20% - Accent3 2 6 2" xfId="21428"/>
    <cellStyle name="20% - Accent3 2 7" xfId="84"/>
    <cellStyle name="20% - Accent3 2 7 2" xfId="21427"/>
    <cellStyle name="20% - Accent3 2 8" xfId="85"/>
    <cellStyle name="20% - Accent3 2 8 2" xfId="21426"/>
    <cellStyle name="20% - Accent3 2 9" xfId="86"/>
    <cellStyle name="20% - Accent3 2 9 2" xfId="21425"/>
    <cellStyle name="20% - Accent3 3" xfId="87"/>
    <cellStyle name="20% - Accent3 3 2" xfId="88"/>
    <cellStyle name="20% - Accent3 3 2 2" xfId="20996"/>
    <cellStyle name="20% - Accent3 3 3" xfId="89"/>
    <cellStyle name="20% - Accent3 3 3 2" xfId="20997"/>
    <cellStyle name="20% - Accent3 3 4" xfId="20995"/>
    <cellStyle name="20% - Accent3 4" xfId="90"/>
    <cellStyle name="20% - Accent3 4 2" xfId="91"/>
    <cellStyle name="20% - Accent3 4 2 2" xfId="20999"/>
    <cellStyle name="20% - Accent3 4 3" xfId="92"/>
    <cellStyle name="20% - Accent3 4 3 2" xfId="21000"/>
    <cellStyle name="20% - Accent3 4 4" xfId="20998"/>
    <cellStyle name="20% - Accent3 5" xfId="93"/>
    <cellStyle name="20% - Accent3 5 2" xfId="94"/>
    <cellStyle name="20% - Accent3 5 2 2" xfId="21002"/>
    <cellStyle name="20% - Accent3 5 3" xfId="95"/>
    <cellStyle name="20% - Accent3 5 3 2" xfId="21003"/>
    <cellStyle name="20% - Accent3 5 4" xfId="21001"/>
    <cellStyle name="20% - Accent3 6" xfId="96"/>
    <cellStyle name="20% - Accent3 6 2" xfId="97"/>
    <cellStyle name="20% - Accent3 6 2 2" xfId="21005"/>
    <cellStyle name="20% - Accent3 6 3" xfId="98"/>
    <cellStyle name="20% - Accent3 6 3 2" xfId="21006"/>
    <cellStyle name="20% - Accent3 6 4" xfId="21004"/>
    <cellStyle name="20% - Accent3 7" xfId="99"/>
    <cellStyle name="20% - Accent3 7 2" xfId="21007"/>
    <cellStyle name="20% - Accent4 2" xfId="100"/>
    <cellStyle name="20% - Accent4 2 10" xfId="101"/>
    <cellStyle name="20% - Accent4 2 10 2" xfId="21424"/>
    <cellStyle name="20% - Accent4 2 11" xfId="102"/>
    <cellStyle name="20% - Accent4 2 12" xfId="103"/>
    <cellStyle name="20% - Accent4 2 2" xfId="104"/>
    <cellStyle name="20% - Accent4 2 2 2" xfId="105"/>
    <cellStyle name="20% - Accent4 2 3" xfId="106"/>
    <cellStyle name="20% - Accent4 2 3 2" xfId="21423"/>
    <cellStyle name="20% - Accent4 2 4" xfId="107"/>
    <cellStyle name="20% - Accent4 2 4 2" xfId="21422"/>
    <cellStyle name="20% - Accent4 2 5" xfId="108"/>
    <cellStyle name="20% - Accent4 2 5 2" xfId="21421"/>
    <cellStyle name="20% - Accent4 2 6" xfId="109"/>
    <cellStyle name="20% - Accent4 2 6 2" xfId="21420"/>
    <cellStyle name="20% - Accent4 2 7" xfId="110"/>
    <cellStyle name="20% - Accent4 2 7 2" xfId="21419"/>
    <cellStyle name="20% - Accent4 2 8" xfId="111"/>
    <cellStyle name="20% - Accent4 2 8 2" xfId="21418"/>
    <cellStyle name="20% - Accent4 2 9" xfId="112"/>
    <cellStyle name="20% - Accent4 2 9 2" xfId="21417"/>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0 2" xfId="21416"/>
    <cellStyle name="20% - Accent5 2 11" xfId="128"/>
    <cellStyle name="20% - Accent5 2 12" xfId="129"/>
    <cellStyle name="20% - Accent5 2 2" xfId="130"/>
    <cellStyle name="20% - Accent5 2 2 2" xfId="131"/>
    <cellStyle name="20% - Accent5 2 3" xfId="132"/>
    <cellStyle name="20% - Accent5 2 3 2" xfId="21415"/>
    <cellStyle name="20% - Accent5 2 4" xfId="133"/>
    <cellStyle name="20% - Accent5 2 4 2" xfId="21414"/>
    <cellStyle name="20% - Accent5 2 5" xfId="134"/>
    <cellStyle name="20% - Accent5 2 5 2" xfId="21413"/>
    <cellStyle name="20% - Accent5 2 6" xfId="135"/>
    <cellStyle name="20% - Accent5 2 6 2" xfId="21412"/>
    <cellStyle name="20% - Accent5 2 7" xfId="136"/>
    <cellStyle name="20% - Accent5 2 7 2" xfId="21411"/>
    <cellStyle name="20% - Accent5 2 8" xfId="137"/>
    <cellStyle name="20% - Accent5 2 8 2" xfId="21410"/>
    <cellStyle name="20% - Accent5 2 9" xfId="138"/>
    <cellStyle name="20% - Accent5 2 9 2" xfId="2140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0 2" xfId="21408"/>
    <cellStyle name="20% - Accent6 2 11" xfId="154"/>
    <cellStyle name="20% - Accent6 2 11 2" xfId="21025"/>
    <cellStyle name="20% - Accent6 2 12" xfId="155"/>
    <cellStyle name="20% - Accent6 2 12 2" xfId="21026"/>
    <cellStyle name="20% - Accent6 2 13" xfId="21024"/>
    <cellStyle name="20% - Accent6 2 2" xfId="156"/>
    <cellStyle name="20% - Accent6 2 2 2" xfId="157"/>
    <cellStyle name="20% - Accent6 2 2 2 2" xfId="21028"/>
    <cellStyle name="20% - Accent6 2 2 3" xfId="21027"/>
    <cellStyle name="20% - Accent6 2 3" xfId="158"/>
    <cellStyle name="20% - Accent6 2 3 2" xfId="21407"/>
    <cellStyle name="20% - Accent6 2 4" xfId="159"/>
    <cellStyle name="20% - Accent6 2 4 2" xfId="21406"/>
    <cellStyle name="20% - Accent6 2 5" xfId="160"/>
    <cellStyle name="20% - Accent6 2 5 2" xfId="21405"/>
    <cellStyle name="20% - Accent6 2 6" xfId="161"/>
    <cellStyle name="20% - Accent6 2 6 2" xfId="21404"/>
    <cellStyle name="20% - Accent6 2 7" xfId="162"/>
    <cellStyle name="20% - Accent6 2 7 2" xfId="21403"/>
    <cellStyle name="20% - Accent6 2 8" xfId="163"/>
    <cellStyle name="20% - Accent6 2 8 2" xfId="21402"/>
    <cellStyle name="20% - Accent6 2 9" xfId="164"/>
    <cellStyle name="20% - Accent6 2 9 2" xfId="21401"/>
    <cellStyle name="20% - Accent6 3" xfId="165"/>
    <cellStyle name="20% - Accent6 3 2" xfId="166"/>
    <cellStyle name="20% - Accent6 3 2 2" xfId="21031"/>
    <cellStyle name="20% - Accent6 3 3" xfId="167"/>
    <cellStyle name="20% - Accent6 3 3 2" xfId="21032"/>
    <cellStyle name="20% - Accent6 3 4" xfId="21030"/>
    <cellStyle name="20% - Accent6 4" xfId="168"/>
    <cellStyle name="20% - Accent6 4 2" xfId="169"/>
    <cellStyle name="20% - Accent6 4 2 2" xfId="21034"/>
    <cellStyle name="20% - Accent6 4 3" xfId="170"/>
    <cellStyle name="20% - Accent6 4 3 2" xfId="21035"/>
    <cellStyle name="20% - Accent6 4 4" xfId="21033"/>
    <cellStyle name="20% - Accent6 5" xfId="171"/>
    <cellStyle name="20% - Accent6 5 2" xfId="172"/>
    <cellStyle name="20% - Accent6 5 2 2" xfId="21037"/>
    <cellStyle name="20% - Accent6 5 3" xfId="173"/>
    <cellStyle name="20% - Accent6 5 3 2" xfId="21038"/>
    <cellStyle name="20% - Accent6 5 4" xfId="21036"/>
    <cellStyle name="20% - Accent6 6" xfId="174"/>
    <cellStyle name="20% - Accent6 6 2" xfId="175"/>
    <cellStyle name="20% - Accent6 6 2 2" xfId="21040"/>
    <cellStyle name="20% - Accent6 6 3" xfId="176"/>
    <cellStyle name="20% - Accent6 6 3 2" xfId="21041"/>
    <cellStyle name="20% - Accent6 6 4" xfId="21039"/>
    <cellStyle name="20% - Accent6 7" xfId="177"/>
    <cellStyle name="20% - Accent6 7 2" xfId="21042"/>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0 2" xfId="21050"/>
    <cellStyle name="40% - Accent3 2 11" xfId="232"/>
    <cellStyle name="40% - Accent3 2 12" xfId="233"/>
    <cellStyle name="40% - Accent3 2 2" xfId="234"/>
    <cellStyle name="40% - Accent3 2 2 2" xfId="235"/>
    <cellStyle name="40% - Accent3 2 3" xfId="236"/>
    <cellStyle name="40% - Accent3 2 3 2" xfId="21051"/>
    <cellStyle name="40% - Accent3 2 4" xfId="237"/>
    <cellStyle name="40% - Accent3 2 4 2" xfId="21052"/>
    <cellStyle name="40% - Accent3 2 5" xfId="238"/>
    <cellStyle name="40% - Accent3 2 5 2" xfId="21053"/>
    <cellStyle name="40% - Accent3 2 6" xfId="239"/>
    <cellStyle name="40% - Accent3 2 6 2" xfId="21054"/>
    <cellStyle name="40% - Accent3 2 7" xfId="240"/>
    <cellStyle name="40% - Accent3 2 7 2" xfId="21055"/>
    <cellStyle name="40% - Accent3 2 8" xfId="241"/>
    <cellStyle name="40% - Accent3 2 8 2" xfId="21056"/>
    <cellStyle name="40% - Accent3 2 9" xfId="242"/>
    <cellStyle name="40% - Accent3 2 9 2" xfId="21057"/>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0 2" xfId="21400"/>
    <cellStyle name="60% - Accent1 2 11" xfId="336"/>
    <cellStyle name="60% - Accent1 2 12" xfId="337"/>
    <cellStyle name="60% - Accent1 2 2" xfId="338"/>
    <cellStyle name="60% - Accent1 2 2 2" xfId="339"/>
    <cellStyle name="60% - Accent1 2 3" xfId="340"/>
    <cellStyle name="60% - Accent1 2 3 2" xfId="21449"/>
    <cellStyle name="60% - Accent1 2 4" xfId="341"/>
    <cellStyle name="60% - Accent1 2 4 2" xfId="21399"/>
    <cellStyle name="60% - Accent1 2 5" xfId="342"/>
    <cellStyle name="60% - Accent1 2 5 2" xfId="21398"/>
    <cellStyle name="60% - Accent1 2 6" xfId="343"/>
    <cellStyle name="60% - Accent1 2 6 2" xfId="21397"/>
    <cellStyle name="60% - Accent1 2 7" xfId="344"/>
    <cellStyle name="60% - Accent1 2 7 2" xfId="21396"/>
    <cellStyle name="60% - Accent1 2 8" xfId="345"/>
    <cellStyle name="60% - Accent1 2 8 2" xfId="21395"/>
    <cellStyle name="60% - Accent1 2 9" xfId="346"/>
    <cellStyle name="60% - Accent1 2 9 2" xfId="21394"/>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0 2" xfId="20974"/>
    <cellStyle name="60% - Accent2 2 11" xfId="362"/>
    <cellStyle name="60% - Accent2 2 12" xfId="363"/>
    <cellStyle name="60% - Accent2 2 2" xfId="364"/>
    <cellStyle name="60% - Accent2 2 2 2" xfId="365"/>
    <cellStyle name="60% - Accent2 2 3" xfId="366"/>
    <cellStyle name="60% - Accent2 2 3 2" xfId="20975"/>
    <cellStyle name="60% - Accent2 2 4" xfId="367"/>
    <cellStyle name="60% - Accent2 2 4 2" xfId="20976"/>
    <cellStyle name="60% - Accent2 2 5" xfId="368"/>
    <cellStyle name="60% - Accent2 2 5 2" xfId="20977"/>
    <cellStyle name="60% - Accent2 2 6" xfId="369"/>
    <cellStyle name="60% - Accent2 2 6 2" xfId="20978"/>
    <cellStyle name="60% - Accent2 2 7" xfId="370"/>
    <cellStyle name="60% - Accent2 2 7 2" xfId="20979"/>
    <cellStyle name="60% - Accent2 2 8" xfId="371"/>
    <cellStyle name="60% - Accent2 2 8 2" xfId="20980"/>
    <cellStyle name="60% - Accent2 2 9" xfId="372"/>
    <cellStyle name="60% - Accent2 2 9 2" xfId="20981"/>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0 2" xfId="20982"/>
    <cellStyle name="60% - Accent3 2 11" xfId="388"/>
    <cellStyle name="60% - Accent3 2 12" xfId="389"/>
    <cellStyle name="60% - Accent3 2 2" xfId="390"/>
    <cellStyle name="60% - Accent3 2 2 2" xfId="391"/>
    <cellStyle name="60% - Accent3 2 3" xfId="392"/>
    <cellStyle name="60% - Accent3 2 3 2" xfId="20983"/>
    <cellStyle name="60% - Accent3 2 4" xfId="393"/>
    <cellStyle name="60% - Accent3 2 4 2" xfId="20984"/>
    <cellStyle name="60% - Accent3 2 5" xfId="394"/>
    <cellStyle name="60% - Accent3 2 5 2" xfId="20985"/>
    <cellStyle name="60% - Accent3 2 6" xfId="395"/>
    <cellStyle name="60% - Accent3 2 6 2" xfId="20986"/>
    <cellStyle name="60% - Accent3 2 7" xfId="396"/>
    <cellStyle name="60% - Accent3 2 7 2" xfId="20987"/>
    <cellStyle name="60% - Accent3 2 8" xfId="397"/>
    <cellStyle name="60% - Accent3 2 8 2" xfId="20988"/>
    <cellStyle name="60% - Accent3 2 9" xfId="398"/>
    <cellStyle name="60% - Accent3 2 9 2" xfId="20990"/>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0 2" xfId="21008"/>
    <cellStyle name="60% - Accent4 2 11" xfId="414"/>
    <cellStyle name="60% - Accent4 2 12" xfId="415"/>
    <cellStyle name="60% - Accent4 2 2" xfId="416"/>
    <cellStyle name="60% - Accent4 2 2 2" xfId="417"/>
    <cellStyle name="60% - Accent4 2 3" xfId="418"/>
    <cellStyle name="60% - Accent4 2 3 2" xfId="21009"/>
    <cellStyle name="60% - Accent4 2 4" xfId="419"/>
    <cellStyle name="60% - Accent4 2 4 2" xfId="21010"/>
    <cellStyle name="60% - Accent4 2 5" xfId="420"/>
    <cellStyle name="60% - Accent4 2 5 2" xfId="21011"/>
    <cellStyle name="60% - Accent4 2 6" xfId="421"/>
    <cellStyle name="60% - Accent4 2 6 2" xfId="21012"/>
    <cellStyle name="60% - Accent4 2 7" xfId="422"/>
    <cellStyle name="60% - Accent4 2 7 2" xfId="21013"/>
    <cellStyle name="60% - Accent4 2 8" xfId="423"/>
    <cellStyle name="60% - Accent4 2 8 2" xfId="21014"/>
    <cellStyle name="60% - Accent4 2 9" xfId="424"/>
    <cellStyle name="60% - Accent4 2 9 2" xfId="21015"/>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0 2" xfId="21016"/>
    <cellStyle name="60% - Accent5 2 11" xfId="440"/>
    <cellStyle name="60% - Accent5 2 12" xfId="441"/>
    <cellStyle name="60% - Accent5 2 2" xfId="442"/>
    <cellStyle name="60% - Accent5 2 2 2" xfId="443"/>
    <cellStyle name="60% - Accent5 2 3" xfId="444"/>
    <cellStyle name="60% - Accent5 2 3 2" xfId="21017"/>
    <cellStyle name="60% - Accent5 2 4" xfId="445"/>
    <cellStyle name="60% - Accent5 2 4 2" xfId="21018"/>
    <cellStyle name="60% - Accent5 2 5" xfId="446"/>
    <cellStyle name="60% - Accent5 2 5 2" xfId="21019"/>
    <cellStyle name="60% - Accent5 2 6" xfId="447"/>
    <cellStyle name="60% - Accent5 2 6 2" xfId="21020"/>
    <cellStyle name="60% - Accent5 2 7" xfId="448"/>
    <cellStyle name="60% - Accent5 2 7 2" xfId="21021"/>
    <cellStyle name="60% - Accent5 2 8" xfId="449"/>
    <cellStyle name="60% - Accent5 2 8 2" xfId="21022"/>
    <cellStyle name="60% - Accent5 2 9" xfId="450"/>
    <cellStyle name="60% - Accent5 2 9 2" xfId="21023"/>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0 2" xfId="21029"/>
    <cellStyle name="60% - Accent6 2 11" xfId="466"/>
    <cellStyle name="60% - Accent6 2 12" xfId="467"/>
    <cellStyle name="60% - Accent6 2 2" xfId="468"/>
    <cellStyle name="60% - Accent6 2 2 2" xfId="469"/>
    <cellStyle name="60% - Accent6 2 3" xfId="470"/>
    <cellStyle name="60% - Accent6 2 3 2" xfId="21043"/>
    <cellStyle name="60% - Accent6 2 4" xfId="471"/>
    <cellStyle name="60% - Accent6 2 4 2" xfId="21044"/>
    <cellStyle name="60% - Accent6 2 5" xfId="472"/>
    <cellStyle name="60% - Accent6 2 5 2" xfId="21045"/>
    <cellStyle name="60% - Accent6 2 6" xfId="473"/>
    <cellStyle name="60% - Accent6 2 6 2" xfId="21046"/>
    <cellStyle name="60% - Accent6 2 7" xfId="474"/>
    <cellStyle name="60% - Accent6 2 7 2" xfId="21047"/>
    <cellStyle name="60% - Accent6 2 8" xfId="475"/>
    <cellStyle name="60% - Accent6 2 8 2" xfId="21048"/>
    <cellStyle name="60% - Accent6 2 9" xfId="476"/>
    <cellStyle name="60% - Accent6 2 9 2" xfId="21049"/>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063"/>
    <cellStyle name="Calculation 2 10 2 2 2" xfId="21894"/>
    <cellStyle name="Calculation 2 10 3" xfId="724"/>
    <cellStyle name="Calculation 2 10 3 2" xfId="21064"/>
    <cellStyle name="Calculation 2 10 3 2 2" xfId="21893"/>
    <cellStyle name="Calculation 2 10 4" xfId="725"/>
    <cellStyle name="Calculation 2 10 4 2" xfId="21065"/>
    <cellStyle name="Calculation 2 10 4 2 2" xfId="21892"/>
    <cellStyle name="Calculation 2 10 5" xfId="726"/>
    <cellStyle name="Calculation 2 10 5 2" xfId="21066"/>
    <cellStyle name="Calculation 2 10 5 2 2" xfId="21891"/>
    <cellStyle name="Calculation 2 11" xfId="727"/>
    <cellStyle name="Calculation 2 11 2" xfId="728"/>
    <cellStyle name="Calculation 2 11 2 2" xfId="21068"/>
    <cellStyle name="Calculation 2 11 2 2 2" xfId="21889"/>
    <cellStyle name="Calculation 2 11 3" xfId="729"/>
    <cellStyle name="Calculation 2 11 3 2" xfId="21069"/>
    <cellStyle name="Calculation 2 11 3 2 2" xfId="21888"/>
    <cellStyle name="Calculation 2 11 4" xfId="730"/>
    <cellStyle name="Calculation 2 11 4 2" xfId="21070"/>
    <cellStyle name="Calculation 2 11 4 2 2" xfId="21887"/>
    <cellStyle name="Calculation 2 11 5" xfId="731"/>
    <cellStyle name="Calculation 2 11 5 2" xfId="21071"/>
    <cellStyle name="Calculation 2 11 5 2 2" xfId="21886"/>
    <cellStyle name="Calculation 2 11 6" xfId="21067"/>
    <cellStyle name="Calculation 2 11 6 2" xfId="21890"/>
    <cellStyle name="Calculation 2 12" xfId="732"/>
    <cellStyle name="Calculation 2 12 2" xfId="733"/>
    <cellStyle name="Calculation 2 12 2 2" xfId="21073"/>
    <cellStyle name="Calculation 2 12 2 2 2" xfId="21884"/>
    <cellStyle name="Calculation 2 12 3" xfId="734"/>
    <cellStyle name="Calculation 2 12 3 2" xfId="21074"/>
    <cellStyle name="Calculation 2 12 3 2 2" xfId="21883"/>
    <cellStyle name="Calculation 2 12 4" xfId="735"/>
    <cellStyle name="Calculation 2 12 4 2" xfId="21075"/>
    <cellStyle name="Calculation 2 12 4 2 2" xfId="21882"/>
    <cellStyle name="Calculation 2 12 5" xfId="736"/>
    <cellStyle name="Calculation 2 12 5 2" xfId="21076"/>
    <cellStyle name="Calculation 2 12 5 2 2" xfId="21881"/>
    <cellStyle name="Calculation 2 12 6" xfId="21072"/>
    <cellStyle name="Calculation 2 12 6 2" xfId="21885"/>
    <cellStyle name="Calculation 2 13" xfId="737"/>
    <cellStyle name="Calculation 2 13 2" xfId="738"/>
    <cellStyle name="Calculation 2 13 2 2" xfId="21078"/>
    <cellStyle name="Calculation 2 13 2 2 2" xfId="21879"/>
    <cellStyle name="Calculation 2 13 3" xfId="739"/>
    <cellStyle name="Calculation 2 13 3 2" xfId="21079"/>
    <cellStyle name="Calculation 2 13 3 2 2" xfId="21878"/>
    <cellStyle name="Calculation 2 13 4" xfId="740"/>
    <cellStyle name="Calculation 2 13 4 2" xfId="21080"/>
    <cellStyle name="Calculation 2 13 4 2 2" xfId="21877"/>
    <cellStyle name="Calculation 2 13 5" xfId="21077"/>
    <cellStyle name="Calculation 2 13 5 2" xfId="21880"/>
    <cellStyle name="Calculation 2 14" xfId="741"/>
    <cellStyle name="Calculation 2 14 2" xfId="21081"/>
    <cellStyle name="Calculation 2 14 2 2" xfId="21876"/>
    <cellStyle name="Calculation 2 15" xfId="742"/>
    <cellStyle name="Calculation 2 15 2" xfId="21082"/>
    <cellStyle name="Calculation 2 15 2 2" xfId="21875"/>
    <cellStyle name="Calculation 2 16" xfId="743"/>
    <cellStyle name="Calculation 2 16 2" xfId="21083"/>
    <cellStyle name="Calculation 2 16 2 2" xfId="21874"/>
    <cellStyle name="Calculation 2 17" xfId="21061"/>
    <cellStyle name="Calculation 2 17 2" xfId="21895"/>
    <cellStyle name="Calculation 2 2" xfId="744"/>
    <cellStyle name="Calculation 2 2 10" xfId="21084"/>
    <cellStyle name="Calculation 2 2 10 2" xfId="21873"/>
    <cellStyle name="Calculation 2 2 2" xfId="745"/>
    <cellStyle name="Calculation 2 2 2 2" xfId="746"/>
    <cellStyle name="Calculation 2 2 2 2 2" xfId="21086"/>
    <cellStyle name="Calculation 2 2 2 2 2 2" xfId="21871"/>
    <cellStyle name="Calculation 2 2 2 3" xfId="747"/>
    <cellStyle name="Calculation 2 2 2 3 2" xfId="21087"/>
    <cellStyle name="Calculation 2 2 2 3 2 2" xfId="21870"/>
    <cellStyle name="Calculation 2 2 2 4" xfId="748"/>
    <cellStyle name="Calculation 2 2 2 4 2" xfId="21088"/>
    <cellStyle name="Calculation 2 2 2 4 2 2" xfId="21869"/>
    <cellStyle name="Calculation 2 2 2 5" xfId="21085"/>
    <cellStyle name="Calculation 2 2 2 5 2" xfId="21872"/>
    <cellStyle name="Calculation 2 2 3" xfId="749"/>
    <cellStyle name="Calculation 2 2 3 2" xfId="750"/>
    <cellStyle name="Calculation 2 2 3 2 2" xfId="21090"/>
    <cellStyle name="Calculation 2 2 3 2 2 2" xfId="21867"/>
    <cellStyle name="Calculation 2 2 3 3" xfId="751"/>
    <cellStyle name="Calculation 2 2 3 3 2" xfId="21091"/>
    <cellStyle name="Calculation 2 2 3 3 2 2" xfId="21866"/>
    <cellStyle name="Calculation 2 2 3 4" xfId="752"/>
    <cellStyle name="Calculation 2 2 3 4 2" xfId="21092"/>
    <cellStyle name="Calculation 2 2 3 4 2 2" xfId="21865"/>
    <cellStyle name="Calculation 2 2 3 5" xfId="21089"/>
    <cellStyle name="Calculation 2 2 3 5 2" xfId="21868"/>
    <cellStyle name="Calculation 2 2 4" xfId="753"/>
    <cellStyle name="Calculation 2 2 4 2" xfId="754"/>
    <cellStyle name="Calculation 2 2 4 2 2" xfId="21094"/>
    <cellStyle name="Calculation 2 2 4 2 2 2" xfId="21863"/>
    <cellStyle name="Calculation 2 2 4 3" xfId="755"/>
    <cellStyle name="Calculation 2 2 4 3 2" xfId="21095"/>
    <cellStyle name="Calculation 2 2 4 3 2 2" xfId="21862"/>
    <cellStyle name="Calculation 2 2 4 4" xfId="756"/>
    <cellStyle name="Calculation 2 2 4 4 2" xfId="21096"/>
    <cellStyle name="Calculation 2 2 4 4 2 2" xfId="21861"/>
    <cellStyle name="Calculation 2 2 4 5" xfId="21093"/>
    <cellStyle name="Calculation 2 2 4 5 2" xfId="21864"/>
    <cellStyle name="Calculation 2 2 5" xfId="757"/>
    <cellStyle name="Calculation 2 2 5 2" xfId="758"/>
    <cellStyle name="Calculation 2 2 5 2 2" xfId="21098"/>
    <cellStyle name="Calculation 2 2 5 2 2 2" xfId="21859"/>
    <cellStyle name="Calculation 2 2 5 3" xfId="759"/>
    <cellStyle name="Calculation 2 2 5 3 2" xfId="21099"/>
    <cellStyle name="Calculation 2 2 5 3 2 2" xfId="21858"/>
    <cellStyle name="Calculation 2 2 5 4" xfId="760"/>
    <cellStyle name="Calculation 2 2 5 4 2" xfId="21100"/>
    <cellStyle name="Calculation 2 2 5 4 2 2" xfId="21857"/>
    <cellStyle name="Calculation 2 2 5 5" xfId="21097"/>
    <cellStyle name="Calculation 2 2 5 5 2" xfId="21860"/>
    <cellStyle name="Calculation 2 2 6" xfId="761"/>
    <cellStyle name="Calculation 2 2 6 2" xfId="21101"/>
    <cellStyle name="Calculation 2 2 6 2 2" xfId="21856"/>
    <cellStyle name="Calculation 2 2 7" xfId="762"/>
    <cellStyle name="Calculation 2 2 7 2" xfId="21102"/>
    <cellStyle name="Calculation 2 2 7 2 2" xfId="21855"/>
    <cellStyle name="Calculation 2 2 8" xfId="763"/>
    <cellStyle name="Calculation 2 2 8 2" xfId="21103"/>
    <cellStyle name="Calculation 2 2 8 2 2" xfId="21854"/>
    <cellStyle name="Calculation 2 2 9" xfId="764"/>
    <cellStyle name="Calculation 2 2 9 2" xfId="21104"/>
    <cellStyle name="Calculation 2 2 9 2 2" xfId="21853"/>
    <cellStyle name="Calculation 2 3" xfId="765"/>
    <cellStyle name="Calculation 2 3 2" xfId="766"/>
    <cellStyle name="Calculation 2 3 2 2" xfId="21105"/>
    <cellStyle name="Calculation 2 3 2 2 2" xfId="21852"/>
    <cellStyle name="Calculation 2 3 3" xfId="767"/>
    <cellStyle name="Calculation 2 3 3 2" xfId="21106"/>
    <cellStyle name="Calculation 2 3 3 2 2" xfId="21851"/>
    <cellStyle name="Calculation 2 3 4" xfId="768"/>
    <cellStyle name="Calculation 2 3 4 2" xfId="21107"/>
    <cellStyle name="Calculation 2 3 4 2 2" xfId="21850"/>
    <cellStyle name="Calculation 2 3 5" xfId="769"/>
    <cellStyle name="Calculation 2 3 5 2" xfId="21108"/>
    <cellStyle name="Calculation 2 3 5 2 2" xfId="21849"/>
    <cellStyle name="Calculation 2 4" xfId="770"/>
    <cellStyle name="Calculation 2 4 2" xfId="771"/>
    <cellStyle name="Calculation 2 4 2 2" xfId="21109"/>
    <cellStyle name="Calculation 2 4 2 2 2" xfId="21848"/>
    <cellStyle name="Calculation 2 4 3" xfId="772"/>
    <cellStyle name="Calculation 2 4 3 2" xfId="21110"/>
    <cellStyle name="Calculation 2 4 3 2 2" xfId="21847"/>
    <cellStyle name="Calculation 2 4 4" xfId="773"/>
    <cellStyle name="Calculation 2 4 4 2" xfId="21111"/>
    <cellStyle name="Calculation 2 4 4 2 2" xfId="21846"/>
    <cellStyle name="Calculation 2 4 5" xfId="774"/>
    <cellStyle name="Calculation 2 4 5 2" xfId="21112"/>
    <cellStyle name="Calculation 2 4 5 2 2" xfId="21845"/>
    <cellStyle name="Calculation 2 5" xfId="775"/>
    <cellStyle name="Calculation 2 5 2" xfId="776"/>
    <cellStyle name="Calculation 2 5 2 2" xfId="21113"/>
    <cellStyle name="Calculation 2 5 2 2 2" xfId="21844"/>
    <cellStyle name="Calculation 2 5 3" xfId="777"/>
    <cellStyle name="Calculation 2 5 3 2" xfId="21114"/>
    <cellStyle name="Calculation 2 5 3 2 2" xfId="21843"/>
    <cellStyle name="Calculation 2 5 4" xfId="778"/>
    <cellStyle name="Calculation 2 5 4 2" xfId="21115"/>
    <cellStyle name="Calculation 2 5 4 2 2" xfId="21842"/>
    <cellStyle name="Calculation 2 5 5" xfId="779"/>
    <cellStyle name="Calculation 2 5 5 2" xfId="21116"/>
    <cellStyle name="Calculation 2 5 5 2 2" xfId="21841"/>
    <cellStyle name="Calculation 2 6" xfId="780"/>
    <cellStyle name="Calculation 2 6 2" xfId="781"/>
    <cellStyle name="Calculation 2 6 2 2" xfId="21117"/>
    <cellStyle name="Calculation 2 6 2 2 2" xfId="21840"/>
    <cellStyle name="Calculation 2 6 3" xfId="782"/>
    <cellStyle name="Calculation 2 6 3 2" xfId="21118"/>
    <cellStyle name="Calculation 2 6 3 2 2" xfId="21839"/>
    <cellStyle name="Calculation 2 6 4" xfId="783"/>
    <cellStyle name="Calculation 2 6 4 2" xfId="21119"/>
    <cellStyle name="Calculation 2 6 4 2 2" xfId="21838"/>
    <cellStyle name="Calculation 2 6 5" xfId="784"/>
    <cellStyle name="Calculation 2 6 5 2" xfId="21120"/>
    <cellStyle name="Calculation 2 6 5 2 2" xfId="21837"/>
    <cellStyle name="Calculation 2 7" xfId="785"/>
    <cellStyle name="Calculation 2 7 2" xfId="786"/>
    <cellStyle name="Calculation 2 7 2 2" xfId="21121"/>
    <cellStyle name="Calculation 2 7 2 2 2" xfId="21836"/>
    <cellStyle name="Calculation 2 7 3" xfId="787"/>
    <cellStyle name="Calculation 2 7 3 2" xfId="21122"/>
    <cellStyle name="Calculation 2 7 3 2 2" xfId="21835"/>
    <cellStyle name="Calculation 2 7 4" xfId="788"/>
    <cellStyle name="Calculation 2 7 4 2" xfId="21123"/>
    <cellStyle name="Calculation 2 7 4 2 2" xfId="21834"/>
    <cellStyle name="Calculation 2 7 5" xfId="789"/>
    <cellStyle name="Calculation 2 7 5 2" xfId="21124"/>
    <cellStyle name="Calculation 2 7 5 2 2" xfId="21833"/>
    <cellStyle name="Calculation 2 8" xfId="790"/>
    <cellStyle name="Calculation 2 8 2" xfId="791"/>
    <cellStyle name="Calculation 2 8 2 2" xfId="21125"/>
    <cellStyle name="Calculation 2 8 2 2 2" xfId="21832"/>
    <cellStyle name="Calculation 2 8 3" xfId="792"/>
    <cellStyle name="Calculation 2 8 3 2" xfId="21126"/>
    <cellStyle name="Calculation 2 8 3 2 2" xfId="21831"/>
    <cellStyle name="Calculation 2 8 4" xfId="793"/>
    <cellStyle name="Calculation 2 8 4 2" xfId="21127"/>
    <cellStyle name="Calculation 2 8 4 2 2" xfId="21830"/>
    <cellStyle name="Calculation 2 8 5" xfId="794"/>
    <cellStyle name="Calculation 2 8 5 2" xfId="21128"/>
    <cellStyle name="Calculation 2 8 5 2 2" xfId="21829"/>
    <cellStyle name="Calculation 2 9" xfId="795"/>
    <cellStyle name="Calculation 2 9 2" xfId="796"/>
    <cellStyle name="Calculation 2 9 2 2" xfId="21129"/>
    <cellStyle name="Calculation 2 9 2 2 2" xfId="21828"/>
    <cellStyle name="Calculation 2 9 3" xfId="797"/>
    <cellStyle name="Calculation 2 9 3 2" xfId="21130"/>
    <cellStyle name="Calculation 2 9 3 2 2" xfId="21827"/>
    <cellStyle name="Calculation 2 9 4" xfId="798"/>
    <cellStyle name="Calculation 2 9 4 2" xfId="21131"/>
    <cellStyle name="Calculation 2 9 4 2 2" xfId="21826"/>
    <cellStyle name="Calculation 2 9 5" xfId="799"/>
    <cellStyle name="Calculation 2 9 5 2" xfId="21132"/>
    <cellStyle name="Calculation 2 9 5 2 2" xfId="21825"/>
    <cellStyle name="Calculation 3" xfId="800"/>
    <cellStyle name="Calculation 3 2" xfId="801"/>
    <cellStyle name="Calculation 3 2 2" xfId="21134"/>
    <cellStyle name="Calculation 3 2 2 2" xfId="21823"/>
    <cellStyle name="Calculation 3 3" xfId="802"/>
    <cellStyle name="Calculation 3 3 2" xfId="21135"/>
    <cellStyle name="Calculation 3 3 2 2" xfId="21822"/>
    <cellStyle name="Calculation 3 4" xfId="21133"/>
    <cellStyle name="Calculation 3 4 2" xfId="21824"/>
    <cellStyle name="Calculation 4" xfId="803"/>
    <cellStyle name="Calculation 4 2" xfId="804"/>
    <cellStyle name="Calculation 4 2 2" xfId="21137"/>
    <cellStyle name="Calculation 4 2 2 2" xfId="21820"/>
    <cellStyle name="Calculation 4 3" xfId="805"/>
    <cellStyle name="Calculation 4 3 2" xfId="21138"/>
    <cellStyle name="Calculation 4 3 2 2" xfId="21819"/>
    <cellStyle name="Calculation 4 4" xfId="21136"/>
    <cellStyle name="Calculation 4 4 2" xfId="21821"/>
    <cellStyle name="Calculation 5" xfId="806"/>
    <cellStyle name="Calculation 5 2" xfId="807"/>
    <cellStyle name="Calculation 5 2 2" xfId="21140"/>
    <cellStyle name="Calculation 5 2 2 2" xfId="21817"/>
    <cellStyle name="Calculation 5 3" xfId="808"/>
    <cellStyle name="Calculation 5 3 2" xfId="21141"/>
    <cellStyle name="Calculation 5 3 2 2" xfId="21816"/>
    <cellStyle name="Calculation 5 4" xfId="21139"/>
    <cellStyle name="Calculation 5 4 2" xfId="21818"/>
    <cellStyle name="Calculation 6" xfId="809"/>
    <cellStyle name="Calculation 6 2" xfId="810"/>
    <cellStyle name="Calculation 6 2 2" xfId="21143"/>
    <cellStyle name="Calculation 6 2 2 2" xfId="21814"/>
    <cellStyle name="Calculation 6 3" xfId="811"/>
    <cellStyle name="Calculation 6 3 2" xfId="21144"/>
    <cellStyle name="Calculation 6 3 2 2" xfId="21813"/>
    <cellStyle name="Calculation 6 4" xfId="21142"/>
    <cellStyle name="Calculation 6 4 2" xfId="21815"/>
    <cellStyle name="Calculation 7" xfId="812"/>
    <cellStyle name="Calculation 7 2" xfId="21145"/>
    <cellStyle name="Calculation 7 2 2" xfId="21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7 2" xfId="21058"/>
    <cellStyle name="Comma 11 2 8" xfId="998"/>
    <cellStyle name="Comma 11 2 9" xfId="999"/>
    <cellStyle name="Comma 11 2 9 2" xfId="21059"/>
    <cellStyle name="Comma 11 3" xfId="1000"/>
    <cellStyle name="Comma 11 3 2" xfId="1001"/>
    <cellStyle name="Comma 11 3 2 2" xfId="21060"/>
    <cellStyle name="Comma 11 3 3" xfId="1002"/>
    <cellStyle name="Comma 11 4" xfId="1003"/>
    <cellStyle name="Comma 11 4 2" xfId="1004"/>
    <cellStyle name="Comma 11 5" xfId="1005"/>
    <cellStyle name="Comma 11 5 2" xfId="21062"/>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 4 2" xfId="2114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2 3 3" xfId="21147"/>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2 4 2" xfId="21148"/>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2 2" xfId="21150"/>
    <cellStyle name="DELTA 3" xfId="9138"/>
    <cellStyle name="DELTA 3 2" xfId="21151"/>
    <cellStyle name="DELTA 4" xfId="9139"/>
    <cellStyle name="DELTA 4 2" xfId="21152"/>
    <cellStyle name="DELTA 5" xfId="9140"/>
    <cellStyle name="DELTA 5 2" xfId="21153"/>
    <cellStyle name="DELTA 6" xfId="9141"/>
    <cellStyle name="DELTA 6 2" xfId="21154"/>
    <cellStyle name="DELTA 7" xfId="9142"/>
    <cellStyle name="DELTA 7 2" xfId="21155"/>
    <cellStyle name="DELTA 8" xfId="21149"/>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162"/>
    <cellStyle name="Gia's 10 2 2" xfId="21810"/>
    <cellStyle name="Gia's 11" xfId="21161"/>
    <cellStyle name="Gia's 11 2" xfId="21811"/>
    <cellStyle name="Gia's 2" xfId="9187"/>
    <cellStyle name="Gia's 2 2" xfId="21163"/>
    <cellStyle name="Gia's 2 2 2" xfId="21809"/>
    <cellStyle name="Gia's 3" xfId="9188"/>
    <cellStyle name="Gia's 3 2" xfId="21164"/>
    <cellStyle name="Gia's 3 2 2" xfId="21808"/>
    <cellStyle name="Gia's 4" xfId="9189"/>
    <cellStyle name="Gia's 4 2" xfId="21165"/>
    <cellStyle name="Gia's 4 2 2" xfId="21807"/>
    <cellStyle name="Gia's 5" xfId="9190"/>
    <cellStyle name="Gia's 5 2" xfId="21166"/>
    <cellStyle name="Gia's 5 2 2" xfId="21806"/>
    <cellStyle name="Gia's 6" xfId="9191"/>
    <cellStyle name="Gia's 6 2" xfId="21167"/>
    <cellStyle name="Gia's 6 2 2" xfId="21805"/>
    <cellStyle name="Gia's 7" xfId="9192"/>
    <cellStyle name="Gia's 7 2" xfId="21168"/>
    <cellStyle name="Gia's 7 2 2" xfId="21804"/>
    <cellStyle name="Gia's 8" xfId="9193"/>
    <cellStyle name="Gia's 8 2" xfId="21169"/>
    <cellStyle name="Gia's 8 2 2" xfId="21803"/>
    <cellStyle name="Gia's 9" xfId="9194"/>
    <cellStyle name="Gia's 9 2" xfId="21170"/>
    <cellStyle name="Gia's 9 2 2" xfId="21802"/>
    <cellStyle name="Good 2" xfId="9195"/>
    <cellStyle name="Good 2 10" xfId="9196"/>
    <cellStyle name="Good 2 11" xfId="9197"/>
    <cellStyle name="Good 2 11 2" xfId="21172"/>
    <cellStyle name="Good 2 12" xfId="9198"/>
    <cellStyle name="Good 2 12 2" xfId="21173"/>
    <cellStyle name="Good 2 13" xfId="21171"/>
    <cellStyle name="Good 2 2" xfId="9199"/>
    <cellStyle name="Good 2 2 2" xfId="9200"/>
    <cellStyle name="Good 2 2 2 2" xfId="21175"/>
    <cellStyle name="Good 2 2 3" xfId="21174"/>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2 2" xfId="21177"/>
    <cellStyle name="Good 3 3" xfId="9210"/>
    <cellStyle name="Good 3 3 2" xfId="21178"/>
    <cellStyle name="Good 3 4" xfId="21176"/>
    <cellStyle name="Good 4" xfId="9211"/>
    <cellStyle name="Good 4 2" xfId="9212"/>
    <cellStyle name="Good 4 2 2" xfId="21180"/>
    <cellStyle name="Good 4 3" xfId="9213"/>
    <cellStyle name="Good 4 3 2" xfId="21181"/>
    <cellStyle name="Good 4 4" xfId="21179"/>
    <cellStyle name="Good 5" xfId="9214"/>
    <cellStyle name="Good 5 2" xfId="9215"/>
    <cellStyle name="Good 5 2 2" xfId="21183"/>
    <cellStyle name="Good 5 3" xfId="9216"/>
    <cellStyle name="Good 5 3 2" xfId="21184"/>
    <cellStyle name="Good 5 4" xfId="21182"/>
    <cellStyle name="Good 6" xfId="9217"/>
    <cellStyle name="Good 6 2" xfId="9218"/>
    <cellStyle name="Good 6 2 2" xfId="21186"/>
    <cellStyle name="Good 6 3" xfId="9219"/>
    <cellStyle name="Good 6 3 2" xfId="21187"/>
    <cellStyle name="Good 6 4" xfId="21185"/>
    <cellStyle name="Good 7" xfId="9220"/>
    <cellStyle name="Good 7 2" xfId="21188"/>
    <cellStyle name="greyed" xfId="9221"/>
    <cellStyle name="greyed 2" xfId="21189"/>
    <cellStyle name="greyed 2 2" xfId="21801"/>
    <cellStyle name="greyed 3" xfId="21156"/>
    <cellStyle name="Header1" xfId="9222"/>
    <cellStyle name="Header1 2" xfId="9223"/>
    <cellStyle name="Header1 3" xfId="9224"/>
    <cellStyle name="Header2" xfId="9225"/>
    <cellStyle name="Header2 2" xfId="9226"/>
    <cellStyle name="Header2 2 2" xfId="21191"/>
    <cellStyle name="Header2 2 2 2" xfId="21799"/>
    <cellStyle name="Header2 3" xfId="9227"/>
    <cellStyle name="Header2 3 2" xfId="21192"/>
    <cellStyle name="Header2 3 2 2" xfId="21798"/>
    <cellStyle name="Header2 4" xfId="21190"/>
    <cellStyle name="Header2 4 2" xfId="21800"/>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194"/>
    <cellStyle name="HeadingTable 2 2" xfId="21797"/>
    <cellStyle name="HeadingTable 3" xfId="21157"/>
    <cellStyle name="highlightExposure" xfId="9323"/>
    <cellStyle name="highlightExposure 2" xfId="21195"/>
    <cellStyle name="highlightExposure 2 2" xfId="21796"/>
    <cellStyle name="highlightExposure 3" xfId="21158"/>
    <cellStyle name="highlightPercentage" xfId="9324"/>
    <cellStyle name="highlightPercentage 2" xfId="21196"/>
    <cellStyle name="highlightPercentage 2 2" xfId="21795"/>
    <cellStyle name="highlightPercentage 3" xfId="21159"/>
    <cellStyle name="highlightText" xfId="9325"/>
    <cellStyle name="highlightText 2" xfId="21197"/>
    <cellStyle name="highlightText 2 2" xfId="21794"/>
    <cellStyle name="highlightText 3" xfId="21160"/>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199"/>
    <cellStyle name="Input 2 10 2 2 2" xfId="21792"/>
    <cellStyle name="Input 2 10 3" xfId="9336"/>
    <cellStyle name="Input 2 10 3 2" xfId="21200"/>
    <cellStyle name="Input 2 10 3 2 2" xfId="21791"/>
    <cellStyle name="Input 2 10 4" xfId="9337"/>
    <cellStyle name="Input 2 10 4 2" xfId="21201"/>
    <cellStyle name="Input 2 10 4 2 2" xfId="21790"/>
    <cellStyle name="Input 2 10 5" xfId="9338"/>
    <cellStyle name="Input 2 10 5 2" xfId="21202"/>
    <cellStyle name="Input 2 10 5 2 2" xfId="21789"/>
    <cellStyle name="Input 2 11" xfId="9339"/>
    <cellStyle name="Input 2 11 2" xfId="9340"/>
    <cellStyle name="Input 2 11 2 2" xfId="21204"/>
    <cellStyle name="Input 2 11 2 2 2" xfId="21787"/>
    <cellStyle name="Input 2 11 3" xfId="9341"/>
    <cellStyle name="Input 2 11 3 2" xfId="21205"/>
    <cellStyle name="Input 2 11 3 2 2" xfId="21786"/>
    <cellStyle name="Input 2 11 4" xfId="9342"/>
    <cellStyle name="Input 2 11 4 2" xfId="21206"/>
    <cellStyle name="Input 2 11 4 2 2" xfId="21785"/>
    <cellStyle name="Input 2 11 5" xfId="9343"/>
    <cellStyle name="Input 2 11 5 2" xfId="21207"/>
    <cellStyle name="Input 2 11 5 2 2" xfId="21784"/>
    <cellStyle name="Input 2 11 6" xfId="21203"/>
    <cellStyle name="Input 2 11 6 2" xfId="21788"/>
    <cellStyle name="Input 2 12" xfId="9344"/>
    <cellStyle name="Input 2 12 2" xfId="9345"/>
    <cellStyle name="Input 2 12 2 2" xfId="21209"/>
    <cellStyle name="Input 2 12 2 2 2" xfId="21782"/>
    <cellStyle name="Input 2 12 3" xfId="9346"/>
    <cellStyle name="Input 2 12 3 2" xfId="21210"/>
    <cellStyle name="Input 2 12 3 2 2" xfId="21781"/>
    <cellStyle name="Input 2 12 4" xfId="9347"/>
    <cellStyle name="Input 2 12 4 2" xfId="21211"/>
    <cellStyle name="Input 2 12 4 2 2" xfId="21780"/>
    <cellStyle name="Input 2 12 5" xfId="9348"/>
    <cellStyle name="Input 2 12 5 2" xfId="21212"/>
    <cellStyle name="Input 2 12 5 2 2" xfId="21779"/>
    <cellStyle name="Input 2 12 6" xfId="21208"/>
    <cellStyle name="Input 2 12 6 2" xfId="21783"/>
    <cellStyle name="Input 2 13" xfId="9349"/>
    <cellStyle name="Input 2 13 2" xfId="9350"/>
    <cellStyle name="Input 2 13 2 2" xfId="21214"/>
    <cellStyle name="Input 2 13 2 2 2" xfId="21777"/>
    <cellStyle name="Input 2 13 3" xfId="9351"/>
    <cellStyle name="Input 2 13 3 2" xfId="21215"/>
    <cellStyle name="Input 2 13 3 2 2" xfId="21776"/>
    <cellStyle name="Input 2 13 4" xfId="9352"/>
    <cellStyle name="Input 2 13 4 2" xfId="21216"/>
    <cellStyle name="Input 2 13 4 2 2" xfId="21775"/>
    <cellStyle name="Input 2 13 5" xfId="21213"/>
    <cellStyle name="Input 2 13 5 2" xfId="21778"/>
    <cellStyle name="Input 2 14" xfId="9353"/>
    <cellStyle name="Input 2 14 2" xfId="21217"/>
    <cellStyle name="Input 2 14 2 2" xfId="21774"/>
    <cellStyle name="Input 2 15" xfId="9354"/>
    <cellStyle name="Input 2 15 2" xfId="21218"/>
    <cellStyle name="Input 2 15 2 2" xfId="21773"/>
    <cellStyle name="Input 2 16" xfId="9355"/>
    <cellStyle name="Input 2 16 2" xfId="21219"/>
    <cellStyle name="Input 2 16 2 2" xfId="21772"/>
    <cellStyle name="Input 2 17" xfId="21198"/>
    <cellStyle name="Input 2 17 2" xfId="21793"/>
    <cellStyle name="Input 2 2" xfId="9356"/>
    <cellStyle name="Input 2 2 10" xfId="21220"/>
    <cellStyle name="Input 2 2 10 2" xfId="21771"/>
    <cellStyle name="Input 2 2 2" xfId="9357"/>
    <cellStyle name="Input 2 2 2 2" xfId="9358"/>
    <cellStyle name="Input 2 2 2 2 2" xfId="21222"/>
    <cellStyle name="Input 2 2 2 2 2 2" xfId="21769"/>
    <cellStyle name="Input 2 2 2 3" xfId="9359"/>
    <cellStyle name="Input 2 2 2 3 2" xfId="21223"/>
    <cellStyle name="Input 2 2 2 3 2 2" xfId="21768"/>
    <cellStyle name="Input 2 2 2 4" xfId="9360"/>
    <cellStyle name="Input 2 2 2 4 2" xfId="21224"/>
    <cellStyle name="Input 2 2 2 4 2 2" xfId="21767"/>
    <cellStyle name="Input 2 2 2 5" xfId="21221"/>
    <cellStyle name="Input 2 2 2 5 2" xfId="21770"/>
    <cellStyle name="Input 2 2 3" xfId="9361"/>
    <cellStyle name="Input 2 2 3 2" xfId="9362"/>
    <cellStyle name="Input 2 2 3 2 2" xfId="21226"/>
    <cellStyle name="Input 2 2 3 2 2 2" xfId="21765"/>
    <cellStyle name="Input 2 2 3 3" xfId="9363"/>
    <cellStyle name="Input 2 2 3 3 2" xfId="21227"/>
    <cellStyle name="Input 2 2 3 3 2 2" xfId="21764"/>
    <cellStyle name="Input 2 2 3 4" xfId="9364"/>
    <cellStyle name="Input 2 2 3 4 2" xfId="21228"/>
    <cellStyle name="Input 2 2 3 4 2 2" xfId="21763"/>
    <cellStyle name="Input 2 2 3 5" xfId="21225"/>
    <cellStyle name="Input 2 2 3 5 2" xfId="21766"/>
    <cellStyle name="Input 2 2 4" xfId="9365"/>
    <cellStyle name="Input 2 2 4 2" xfId="9366"/>
    <cellStyle name="Input 2 2 4 2 2" xfId="21230"/>
    <cellStyle name="Input 2 2 4 2 2 2" xfId="21761"/>
    <cellStyle name="Input 2 2 4 3" xfId="9367"/>
    <cellStyle name="Input 2 2 4 3 2" xfId="21231"/>
    <cellStyle name="Input 2 2 4 3 2 2" xfId="21760"/>
    <cellStyle name="Input 2 2 4 4" xfId="9368"/>
    <cellStyle name="Input 2 2 4 4 2" xfId="21232"/>
    <cellStyle name="Input 2 2 4 4 2 2" xfId="21759"/>
    <cellStyle name="Input 2 2 4 5" xfId="21229"/>
    <cellStyle name="Input 2 2 4 5 2" xfId="21762"/>
    <cellStyle name="Input 2 2 5" xfId="9369"/>
    <cellStyle name="Input 2 2 5 2" xfId="9370"/>
    <cellStyle name="Input 2 2 5 2 2" xfId="21234"/>
    <cellStyle name="Input 2 2 5 2 2 2" xfId="21757"/>
    <cellStyle name="Input 2 2 5 3" xfId="9371"/>
    <cellStyle name="Input 2 2 5 3 2" xfId="21235"/>
    <cellStyle name="Input 2 2 5 3 2 2" xfId="21756"/>
    <cellStyle name="Input 2 2 5 4" xfId="9372"/>
    <cellStyle name="Input 2 2 5 4 2" xfId="21236"/>
    <cellStyle name="Input 2 2 5 4 2 2" xfId="21755"/>
    <cellStyle name="Input 2 2 5 5" xfId="21233"/>
    <cellStyle name="Input 2 2 5 5 2" xfId="21758"/>
    <cellStyle name="Input 2 2 6" xfId="9373"/>
    <cellStyle name="Input 2 2 6 2" xfId="21237"/>
    <cellStyle name="Input 2 2 6 2 2" xfId="21754"/>
    <cellStyle name="Input 2 2 7" xfId="9374"/>
    <cellStyle name="Input 2 2 7 2" xfId="21238"/>
    <cellStyle name="Input 2 2 7 2 2" xfId="21753"/>
    <cellStyle name="Input 2 2 8" xfId="9375"/>
    <cellStyle name="Input 2 2 8 2" xfId="21239"/>
    <cellStyle name="Input 2 2 8 2 2" xfId="21752"/>
    <cellStyle name="Input 2 2 9" xfId="9376"/>
    <cellStyle name="Input 2 2 9 2" xfId="21240"/>
    <cellStyle name="Input 2 2 9 2 2" xfId="21751"/>
    <cellStyle name="Input 2 3" xfId="9377"/>
    <cellStyle name="Input 2 3 2" xfId="9378"/>
    <cellStyle name="Input 2 3 2 2" xfId="21241"/>
    <cellStyle name="Input 2 3 2 2 2" xfId="21750"/>
    <cellStyle name="Input 2 3 3" xfId="9379"/>
    <cellStyle name="Input 2 3 3 2" xfId="21242"/>
    <cellStyle name="Input 2 3 3 2 2" xfId="21749"/>
    <cellStyle name="Input 2 3 4" xfId="9380"/>
    <cellStyle name="Input 2 3 4 2" xfId="21243"/>
    <cellStyle name="Input 2 3 4 2 2" xfId="21748"/>
    <cellStyle name="Input 2 3 5" xfId="9381"/>
    <cellStyle name="Input 2 3 5 2" xfId="21244"/>
    <cellStyle name="Input 2 3 5 2 2" xfId="21747"/>
    <cellStyle name="Input 2 4" xfId="9382"/>
    <cellStyle name="Input 2 4 2" xfId="9383"/>
    <cellStyle name="Input 2 4 2 2" xfId="21245"/>
    <cellStyle name="Input 2 4 2 2 2" xfId="21746"/>
    <cellStyle name="Input 2 4 3" xfId="9384"/>
    <cellStyle name="Input 2 4 3 2" xfId="21246"/>
    <cellStyle name="Input 2 4 3 2 2" xfId="21745"/>
    <cellStyle name="Input 2 4 4" xfId="9385"/>
    <cellStyle name="Input 2 4 4 2" xfId="21247"/>
    <cellStyle name="Input 2 4 4 2 2" xfId="21744"/>
    <cellStyle name="Input 2 4 5" xfId="9386"/>
    <cellStyle name="Input 2 4 5 2" xfId="21248"/>
    <cellStyle name="Input 2 4 5 2 2" xfId="21743"/>
    <cellStyle name="Input 2 5" xfId="9387"/>
    <cellStyle name="Input 2 5 2" xfId="9388"/>
    <cellStyle name="Input 2 5 2 2" xfId="21249"/>
    <cellStyle name="Input 2 5 2 2 2" xfId="21742"/>
    <cellStyle name="Input 2 5 3" xfId="9389"/>
    <cellStyle name="Input 2 5 3 2" xfId="21250"/>
    <cellStyle name="Input 2 5 3 2 2" xfId="21741"/>
    <cellStyle name="Input 2 5 4" xfId="9390"/>
    <cellStyle name="Input 2 5 4 2" xfId="21251"/>
    <cellStyle name="Input 2 5 4 2 2" xfId="21740"/>
    <cellStyle name="Input 2 5 5" xfId="9391"/>
    <cellStyle name="Input 2 5 5 2" xfId="21252"/>
    <cellStyle name="Input 2 5 5 2 2" xfId="21739"/>
    <cellStyle name="Input 2 6" xfId="9392"/>
    <cellStyle name="Input 2 6 2" xfId="9393"/>
    <cellStyle name="Input 2 6 2 2" xfId="21253"/>
    <cellStyle name="Input 2 6 2 2 2" xfId="21738"/>
    <cellStyle name="Input 2 6 3" xfId="9394"/>
    <cellStyle name="Input 2 6 3 2" xfId="21254"/>
    <cellStyle name="Input 2 6 3 2 2" xfId="21737"/>
    <cellStyle name="Input 2 6 4" xfId="9395"/>
    <cellStyle name="Input 2 6 4 2" xfId="21255"/>
    <cellStyle name="Input 2 6 4 2 2" xfId="21736"/>
    <cellStyle name="Input 2 6 5" xfId="9396"/>
    <cellStyle name="Input 2 6 5 2" xfId="21256"/>
    <cellStyle name="Input 2 6 5 2 2" xfId="21735"/>
    <cellStyle name="Input 2 7" xfId="9397"/>
    <cellStyle name="Input 2 7 2" xfId="9398"/>
    <cellStyle name="Input 2 7 2 2" xfId="21257"/>
    <cellStyle name="Input 2 7 2 2 2" xfId="21734"/>
    <cellStyle name="Input 2 7 3" xfId="9399"/>
    <cellStyle name="Input 2 7 3 2" xfId="21258"/>
    <cellStyle name="Input 2 7 3 2 2" xfId="21733"/>
    <cellStyle name="Input 2 7 4" xfId="9400"/>
    <cellStyle name="Input 2 7 4 2" xfId="21259"/>
    <cellStyle name="Input 2 7 4 2 2" xfId="21732"/>
    <cellStyle name="Input 2 7 5" xfId="9401"/>
    <cellStyle name="Input 2 7 5 2" xfId="21260"/>
    <cellStyle name="Input 2 7 5 2 2" xfId="21731"/>
    <cellStyle name="Input 2 8" xfId="9402"/>
    <cellStyle name="Input 2 8 2" xfId="9403"/>
    <cellStyle name="Input 2 8 2 2" xfId="21261"/>
    <cellStyle name="Input 2 8 2 2 2" xfId="21730"/>
    <cellStyle name="Input 2 8 3" xfId="9404"/>
    <cellStyle name="Input 2 8 3 2" xfId="21262"/>
    <cellStyle name="Input 2 8 3 2 2" xfId="21729"/>
    <cellStyle name="Input 2 8 4" xfId="9405"/>
    <cellStyle name="Input 2 8 4 2" xfId="21263"/>
    <cellStyle name="Input 2 8 4 2 2" xfId="21728"/>
    <cellStyle name="Input 2 8 5" xfId="9406"/>
    <cellStyle name="Input 2 8 5 2" xfId="21264"/>
    <cellStyle name="Input 2 8 5 2 2" xfId="21727"/>
    <cellStyle name="Input 2 9" xfId="9407"/>
    <cellStyle name="Input 2 9 2" xfId="9408"/>
    <cellStyle name="Input 2 9 2 2" xfId="21265"/>
    <cellStyle name="Input 2 9 2 2 2" xfId="21726"/>
    <cellStyle name="Input 2 9 3" xfId="9409"/>
    <cellStyle name="Input 2 9 3 2" xfId="21266"/>
    <cellStyle name="Input 2 9 3 2 2" xfId="21725"/>
    <cellStyle name="Input 2 9 4" xfId="9410"/>
    <cellStyle name="Input 2 9 4 2" xfId="21267"/>
    <cellStyle name="Input 2 9 4 2 2" xfId="21724"/>
    <cellStyle name="Input 2 9 5" xfId="9411"/>
    <cellStyle name="Input 2 9 5 2" xfId="21268"/>
    <cellStyle name="Input 2 9 5 2 2" xfId="21723"/>
    <cellStyle name="Input 3" xfId="9412"/>
    <cellStyle name="Input 3 2" xfId="9413"/>
    <cellStyle name="Input 3 2 2" xfId="21270"/>
    <cellStyle name="Input 3 2 2 2" xfId="21721"/>
    <cellStyle name="Input 3 3" xfId="9414"/>
    <cellStyle name="Input 3 3 2" xfId="21271"/>
    <cellStyle name="Input 3 3 2 2" xfId="21720"/>
    <cellStyle name="Input 3 4" xfId="21269"/>
    <cellStyle name="Input 3 4 2" xfId="21722"/>
    <cellStyle name="Input 4" xfId="9415"/>
    <cellStyle name="Input 4 2" xfId="9416"/>
    <cellStyle name="Input 4 2 2" xfId="21273"/>
    <cellStyle name="Input 4 2 2 2" xfId="21718"/>
    <cellStyle name="Input 4 3" xfId="9417"/>
    <cellStyle name="Input 4 3 2" xfId="21274"/>
    <cellStyle name="Input 4 3 2 2" xfId="21717"/>
    <cellStyle name="Input 4 4" xfId="21272"/>
    <cellStyle name="Input 4 4 2" xfId="21719"/>
    <cellStyle name="Input 5" xfId="9418"/>
    <cellStyle name="Input 5 2" xfId="9419"/>
    <cellStyle name="Input 5 2 2" xfId="21276"/>
    <cellStyle name="Input 5 2 2 2" xfId="21715"/>
    <cellStyle name="Input 5 3" xfId="9420"/>
    <cellStyle name="Input 5 3 2" xfId="21277"/>
    <cellStyle name="Input 5 3 2 2" xfId="21714"/>
    <cellStyle name="Input 5 4" xfId="21275"/>
    <cellStyle name="Input 5 4 2" xfId="21716"/>
    <cellStyle name="Input 6" xfId="9421"/>
    <cellStyle name="Input 6 2" xfId="9422"/>
    <cellStyle name="Input 6 2 2" xfId="21279"/>
    <cellStyle name="Input 6 2 2 2" xfId="21712"/>
    <cellStyle name="Input 6 3" xfId="9423"/>
    <cellStyle name="Input 6 3 2" xfId="21280"/>
    <cellStyle name="Input 6 3 2 2" xfId="21711"/>
    <cellStyle name="Input 6 4" xfId="21278"/>
    <cellStyle name="Input 6 4 2" xfId="21713"/>
    <cellStyle name="Input 7" xfId="9424"/>
    <cellStyle name="Input 7 2" xfId="21281"/>
    <cellStyle name="Input 7 2 2" xfId="21710"/>
    <cellStyle name="inputExposure" xfId="9425"/>
    <cellStyle name="inputExposure 2" xfId="21282"/>
    <cellStyle name="inputExposure 2 2" xfId="21709"/>
    <cellStyle name="inputExposure 3" xfId="2119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23" xfId="20962"/>
    <cellStyle name="Normal 123 2" xfId="2139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2 2 3" xfId="21283"/>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2 2 3" xfId="2128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0964"/>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00" xfId="21285"/>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 99" xfId="21286"/>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707"/>
    <cellStyle name="Note 2 10 3" xfId="20386"/>
    <cellStyle name="Note 2 10 3 2" xfId="21706"/>
    <cellStyle name="Note 2 10 4" xfId="20387"/>
    <cellStyle name="Note 2 10 4 2" xfId="21705"/>
    <cellStyle name="Note 2 10 5" xfId="20388"/>
    <cellStyle name="Note 2 10 5 2" xfId="21704"/>
    <cellStyle name="Note 2 11" xfId="20389"/>
    <cellStyle name="Note 2 11 2" xfId="20390"/>
    <cellStyle name="Note 2 11 2 2" xfId="21703"/>
    <cellStyle name="Note 2 11 3" xfId="20391"/>
    <cellStyle name="Note 2 11 3 2" xfId="21702"/>
    <cellStyle name="Note 2 11 4" xfId="20392"/>
    <cellStyle name="Note 2 11 4 2" xfId="21701"/>
    <cellStyle name="Note 2 11 5" xfId="20393"/>
    <cellStyle name="Note 2 11 5 2" xfId="21700"/>
    <cellStyle name="Note 2 12" xfId="20394"/>
    <cellStyle name="Note 2 12 2" xfId="20395"/>
    <cellStyle name="Note 2 12 2 2" xfId="21699"/>
    <cellStyle name="Note 2 12 3" xfId="20396"/>
    <cellStyle name="Note 2 12 3 2" xfId="21698"/>
    <cellStyle name="Note 2 12 4" xfId="20397"/>
    <cellStyle name="Note 2 12 4 2" xfId="21697"/>
    <cellStyle name="Note 2 12 5" xfId="20398"/>
    <cellStyle name="Note 2 12 5 2" xfId="21696"/>
    <cellStyle name="Note 2 13" xfId="20399"/>
    <cellStyle name="Note 2 13 2" xfId="20400"/>
    <cellStyle name="Note 2 13 2 2" xfId="21695"/>
    <cellStyle name="Note 2 13 3" xfId="20401"/>
    <cellStyle name="Note 2 13 3 2" xfId="21694"/>
    <cellStyle name="Note 2 13 4" xfId="20402"/>
    <cellStyle name="Note 2 13 4 2" xfId="21693"/>
    <cellStyle name="Note 2 13 5" xfId="20403"/>
    <cellStyle name="Note 2 13 5 2" xfId="21692"/>
    <cellStyle name="Note 2 14" xfId="20404"/>
    <cellStyle name="Note 2 14 2" xfId="20405"/>
    <cellStyle name="Note 2 14 2 2" xfId="21690"/>
    <cellStyle name="Note 2 14 3" xfId="21691"/>
    <cellStyle name="Note 2 15" xfId="20406"/>
    <cellStyle name="Note 2 15 2" xfId="20407"/>
    <cellStyle name="Note 2 15 2 2" xfId="21689"/>
    <cellStyle name="Note 2 16" xfId="20408"/>
    <cellStyle name="Note 2 16 2" xfId="21688"/>
    <cellStyle name="Note 2 17" xfId="20409"/>
    <cellStyle name="Note 2 17 2" xfId="21687"/>
    <cellStyle name="Note 2 18" xfId="21708"/>
    <cellStyle name="Note 2 2" xfId="20410"/>
    <cellStyle name="Note 2 2 10" xfId="20411"/>
    <cellStyle name="Note 2 2 10 2" xfId="21685"/>
    <cellStyle name="Note 2 2 11" xfId="21686"/>
    <cellStyle name="Note 2 2 2" xfId="20412"/>
    <cellStyle name="Note 2 2 2 2" xfId="20413"/>
    <cellStyle name="Note 2 2 2 2 2" xfId="21683"/>
    <cellStyle name="Note 2 2 2 3" xfId="20414"/>
    <cellStyle name="Note 2 2 2 3 2" xfId="21682"/>
    <cellStyle name="Note 2 2 2 4" xfId="20415"/>
    <cellStyle name="Note 2 2 2 4 2" xfId="21681"/>
    <cellStyle name="Note 2 2 2 5" xfId="20416"/>
    <cellStyle name="Note 2 2 2 5 2" xfId="21680"/>
    <cellStyle name="Note 2 2 2 6" xfId="21684"/>
    <cellStyle name="Note 2 2 3" xfId="20417"/>
    <cellStyle name="Note 2 2 3 2" xfId="20418"/>
    <cellStyle name="Note 2 2 3 2 2" xfId="21679"/>
    <cellStyle name="Note 2 2 3 3" xfId="20419"/>
    <cellStyle name="Note 2 2 3 3 2" xfId="21678"/>
    <cellStyle name="Note 2 2 3 4" xfId="20420"/>
    <cellStyle name="Note 2 2 3 4 2" xfId="21677"/>
    <cellStyle name="Note 2 2 3 5" xfId="20421"/>
    <cellStyle name="Note 2 2 3 5 2" xfId="21676"/>
    <cellStyle name="Note 2 2 4" xfId="20422"/>
    <cellStyle name="Note 2 2 4 2" xfId="20423"/>
    <cellStyle name="Note 2 2 4 2 2" xfId="21674"/>
    <cellStyle name="Note 2 2 4 3" xfId="20424"/>
    <cellStyle name="Note 2 2 4 3 2" xfId="21673"/>
    <cellStyle name="Note 2 2 4 4" xfId="20425"/>
    <cellStyle name="Note 2 2 4 4 2" xfId="21672"/>
    <cellStyle name="Note 2 2 4 5" xfId="21675"/>
    <cellStyle name="Note 2 2 5" xfId="20426"/>
    <cellStyle name="Note 2 2 5 2" xfId="20427"/>
    <cellStyle name="Note 2 2 5 2 2" xfId="21670"/>
    <cellStyle name="Note 2 2 5 3" xfId="20428"/>
    <cellStyle name="Note 2 2 5 3 2" xfId="21669"/>
    <cellStyle name="Note 2 2 5 4" xfId="20429"/>
    <cellStyle name="Note 2 2 5 4 2" xfId="21668"/>
    <cellStyle name="Note 2 2 5 5" xfId="21671"/>
    <cellStyle name="Note 2 2 6" xfId="20430"/>
    <cellStyle name="Note 2 2 6 2" xfId="21667"/>
    <cellStyle name="Note 2 2 7" xfId="20431"/>
    <cellStyle name="Note 2 2 7 2" xfId="21666"/>
    <cellStyle name="Note 2 2 8" xfId="20432"/>
    <cellStyle name="Note 2 2 8 2" xfId="21665"/>
    <cellStyle name="Note 2 2 9" xfId="20433"/>
    <cellStyle name="Note 2 2 9 2" xfId="21664"/>
    <cellStyle name="Note 2 3" xfId="20434"/>
    <cellStyle name="Note 2 3 2" xfId="20435"/>
    <cellStyle name="Note 2 3 2 2" xfId="21663"/>
    <cellStyle name="Note 2 3 3" xfId="20436"/>
    <cellStyle name="Note 2 3 3 2" xfId="21662"/>
    <cellStyle name="Note 2 3 4" xfId="20437"/>
    <cellStyle name="Note 2 3 4 2" xfId="21661"/>
    <cellStyle name="Note 2 3 5" xfId="20438"/>
    <cellStyle name="Note 2 3 5 2" xfId="21660"/>
    <cellStyle name="Note 2 4" xfId="20439"/>
    <cellStyle name="Note 2 4 2" xfId="20440"/>
    <cellStyle name="Note 2 4 2 2" xfId="20441"/>
    <cellStyle name="Note 2 4 2 2 2" xfId="21659"/>
    <cellStyle name="Note 2 4 3" xfId="20442"/>
    <cellStyle name="Note 2 4 3 2" xfId="20443"/>
    <cellStyle name="Note 2 4 3 2 2" xfId="21658"/>
    <cellStyle name="Note 2 4 4" xfId="20444"/>
    <cellStyle name="Note 2 4 4 2" xfId="20445"/>
    <cellStyle name="Note 2 4 4 2 2" xfId="21657"/>
    <cellStyle name="Note 2 4 5" xfId="20446"/>
    <cellStyle name="Note 2 4 6" xfId="20447"/>
    <cellStyle name="Note 2 4 7" xfId="20448"/>
    <cellStyle name="Note 2 4 7 2" xfId="21656"/>
    <cellStyle name="Note 2 5" xfId="20449"/>
    <cellStyle name="Note 2 5 2" xfId="20450"/>
    <cellStyle name="Note 2 5 2 2" xfId="20451"/>
    <cellStyle name="Note 2 5 2 2 2" xfId="21655"/>
    <cellStyle name="Note 2 5 3" xfId="20452"/>
    <cellStyle name="Note 2 5 3 2" xfId="20453"/>
    <cellStyle name="Note 2 5 3 2 2" xfId="21654"/>
    <cellStyle name="Note 2 5 4" xfId="20454"/>
    <cellStyle name="Note 2 5 4 2" xfId="20455"/>
    <cellStyle name="Note 2 5 4 2 2" xfId="21653"/>
    <cellStyle name="Note 2 5 5" xfId="20456"/>
    <cellStyle name="Note 2 5 6" xfId="20457"/>
    <cellStyle name="Note 2 5 7" xfId="20458"/>
    <cellStyle name="Note 2 5 7 2" xfId="21652"/>
    <cellStyle name="Note 2 6" xfId="20459"/>
    <cellStyle name="Note 2 6 2" xfId="20460"/>
    <cellStyle name="Note 2 6 2 2" xfId="20461"/>
    <cellStyle name="Note 2 6 2 2 2" xfId="21651"/>
    <cellStyle name="Note 2 6 3" xfId="20462"/>
    <cellStyle name="Note 2 6 3 2" xfId="20463"/>
    <cellStyle name="Note 2 6 3 2 2" xfId="21650"/>
    <cellStyle name="Note 2 6 4" xfId="20464"/>
    <cellStyle name="Note 2 6 4 2" xfId="20465"/>
    <cellStyle name="Note 2 6 4 2 2" xfId="21649"/>
    <cellStyle name="Note 2 6 5" xfId="20466"/>
    <cellStyle name="Note 2 6 6" xfId="20467"/>
    <cellStyle name="Note 2 6 7" xfId="20468"/>
    <cellStyle name="Note 2 6 7 2" xfId="21648"/>
    <cellStyle name="Note 2 7" xfId="20469"/>
    <cellStyle name="Note 2 7 2" xfId="20470"/>
    <cellStyle name="Note 2 7 2 2" xfId="20471"/>
    <cellStyle name="Note 2 7 2 2 2" xfId="21647"/>
    <cellStyle name="Note 2 7 3" xfId="20472"/>
    <cellStyle name="Note 2 7 3 2" xfId="20473"/>
    <cellStyle name="Note 2 7 3 2 2" xfId="21646"/>
    <cellStyle name="Note 2 7 4" xfId="20474"/>
    <cellStyle name="Note 2 7 4 2" xfId="20475"/>
    <cellStyle name="Note 2 7 4 2 2" xfId="21645"/>
    <cellStyle name="Note 2 7 5" xfId="20476"/>
    <cellStyle name="Note 2 7 6" xfId="20477"/>
    <cellStyle name="Note 2 7 7" xfId="20478"/>
    <cellStyle name="Note 2 7 7 2" xfId="21644"/>
    <cellStyle name="Note 2 8" xfId="20479"/>
    <cellStyle name="Note 2 8 2" xfId="20480"/>
    <cellStyle name="Note 2 8 2 2" xfId="21643"/>
    <cellStyle name="Note 2 8 3" xfId="20481"/>
    <cellStyle name="Note 2 8 3 2" xfId="21642"/>
    <cellStyle name="Note 2 8 4" xfId="20482"/>
    <cellStyle name="Note 2 8 4 2" xfId="21641"/>
    <cellStyle name="Note 2 8 5" xfId="20483"/>
    <cellStyle name="Note 2 8 5 2" xfId="21640"/>
    <cellStyle name="Note 2 9" xfId="20484"/>
    <cellStyle name="Note 2 9 2" xfId="20485"/>
    <cellStyle name="Note 2 9 2 2" xfId="21639"/>
    <cellStyle name="Note 2 9 3" xfId="20486"/>
    <cellStyle name="Note 2 9 3 2" xfId="21638"/>
    <cellStyle name="Note 2 9 4" xfId="20487"/>
    <cellStyle name="Note 2 9 4 2" xfId="21637"/>
    <cellStyle name="Note 2 9 5" xfId="20488"/>
    <cellStyle name="Note 2 9 5 2" xfId="21636"/>
    <cellStyle name="Note 3 2" xfId="20489"/>
    <cellStyle name="Note 3 2 2" xfId="20490"/>
    <cellStyle name="Note 3 2 2 2" xfId="21634"/>
    <cellStyle name="Note 3 2 3" xfId="20491"/>
    <cellStyle name="Note 3 2 4" xfId="21635"/>
    <cellStyle name="Note 3 3" xfId="20492"/>
    <cellStyle name="Note 3 3 2" xfId="20493"/>
    <cellStyle name="Note 3 3 3" xfId="21633"/>
    <cellStyle name="Note 3 4" xfId="20494"/>
    <cellStyle name="Note 3 4 2" xfId="21632"/>
    <cellStyle name="Note 3 5" xfId="20495"/>
    <cellStyle name="Note 4 2" xfId="20496"/>
    <cellStyle name="Note 4 2 2" xfId="20497"/>
    <cellStyle name="Note 4 2 2 2" xfId="21630"/>
    <cellStyle name="Note 4 2 3" xfId="20498"/>
    <cellStyle name="Note 4 2 4" xfId="21631"/>
    <cellStyle name="Note 4 3" xfId="20499"/>
    <cellStyle name="Note 4 4" xfId="20500"/>
    <cellStyle name="Note 4 4 2" xfId="21629"/>
    <cellStyle name="Note 4 5" xfId="20501"/>
    <cellStyle name="Note 5" xfId="20502"/>
    <cellStyle name="Note 5 2" xfId="20503"/>
    <cellStyle name="Note 5 2 2" xfId="20504"/>
    <cellStyle name="Note 5 2 3" xfId="21627"/>
    <cellStyle name="Note 5 3" xfId="20505"/>
    <cellStyle name="Note 5 3 2" xfId="20506"/>
    <cellStyle name="Note 5 3 3" xfId="21626"/>
    <cellStyle name="Note 5 4" xfId="20507"/>
    <cellStyle name="Note 5 4 2" xfId="21625"/>
    <cellStyle name="Note 5 5" xfId="20508"/>
    <cellStyle name="Note 5 6" xfId="21628"/>
    <cellStyle name="Note 6" xfId="20509"/>
    <cellStyle name="Note 6 2" xfId="20510"/>
    <cellStyle name="Note 6 2 2" xfId="20511"/>
    <cellStyle name="Note 6 2 3" xfId="21623"/>
    <cellStyle name="Note 6 3" xfId="20512"/>
    <cellStyle name="Note 6 4" xfId="20513"/>
    <cellStyle name="Note 6 5" xfId="21624"/>
    <cellStyle name="Note 7" xfId="20514"/>
    <cellStyle name="Note 7 2" xfId="21622"/>
    <cellStyle name="Note 8" xfId="20515"/>
    <cellStyle name="Note 8 2" xfId="20516"/>
    <cellStyle name="Note 8 2 2" xfId="21620"/>
    <cellStyle name="Note 8 3" xfId="21621"/>
    <cellStyle name="Note 9" xfId="20517"/>
    <cellStyle name="Note 9 2" xfId="21619"/>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88"/>
    <cellStyle name="optionalExposure 2 2" xfId="21618"/>
    <cellStyle name="optionalExposure 3" xfId="21287"/>
    <cellStyle name="OptionHeading" xfId="20525"/>
    <cellStyle name="OptionHeading 2" xfId="20526"/>
    <cellStyle name="OptionHeading 3" xfId="20527"/>
    <cellStyle name="Output 2" xfId="20528"/>
    <cellStyle name="Output 2 10" xfId="20529"/>
    <cellStyle name="Output 2 10 2" xfId="20530"/>
    <cellStyle name="Output 2 10 2 2" xfId="21290"/>
    <cellStyle name="Output 2 10 2 2 2" xfId="21616"/>
    <cellStyle name="Output 2 10 3" xfId="20531"/>
    <cellStyle name="Output 2 10 3 2" xfId="21291"/>
    <cellStyle name="Output 2 10 3 2 2" xfId="21615"/>
    <cellStyle name="Output 2 10 4" xfId="20532"/>
    <cellStyle name="Output 2 10 4 2" xfId="21292"/>
    <cellStyle name="Output 2 10 4 2 2" xfId="21614"/>
    <cellStyle name="Output 2 10 5" xfId="20533"/>
    <cellStyle name="Output 2 10 5 2" xfId="21293"/>
    <cellStyle name="Output 2 10 5 2 2" xfId="21613"/>
    <cellStyle name="Output 2 11" xfId="20534"/>
    <cellStyle name="Output 2 11 2" xfId="20535"/>
    <cellStyle name="Output 2 11 2 2" xfId="21295"/>
    <cellStyle name="Output 2 11 2 2 2" xfId="21611"/>
    <cellStyle name="Output 2 11 3" xfId="20536"/>
    <cellStyle name="Output 2 11 3 2" xfId="21296"/>
    <cellStyle name="Output 2 11 3 2 2" xfId="21610"/>
    <cellStyle name="Output 2 11 4" xfId="20537"/>
    <cellStyle name="Output 2 11 4 2" xfId="21297"/>
    <cellStyle name="Output 2 11 4 2 2" xfId="21609"/>
    <cellStyle name="Output 2 11 5" xfId="20538"/>
    <cellStyle name="Output 2 11 5 2" xfId="21298"/>
    <cellStyle name="Output 2 11 5 2 2" xfId="21608"/>
    <cellStyle name="Output 2 11 6" xfId="21294"/>
    <cellStyle name="Output 2 11 6 2" xfId="21612"/>
    <cellStyle name="Output 2 12" xfId="20539"/>
    <cellStyle name="Output 2 12 2" xfId="20540"/>
    <cellStyle name="Output 2 12 2 2" xfId="21300"/>
    <cellStyle name="Output 2 12 2 2 2" xfId="21606"/>
    <cellStyle name="Output 2 12 3" xfId="20541"/>
    <cellStyle name="Output 2 12 3 2" xfId="21301"/>
    <cellStyle name="Output 2 12 3 2 2" xfId="21605"/>
    <cellStyle name="Output 2 12 4" xfId="20542"/>
    <cellStyle name="Output 2 12 4 2" xfId="21302"/>
    <cellStyle name="Output 2 12 4 2 2" xfId="21604"/>
    <cellStyle name="Output 2 12 5" xfId="20543"/>
    <cellStyle name="Output 2 12 5 2" xfId="21303"/>
    <cellStyle name="Output 2 12 5 2 2" xfId="21603"/>
    <cellStyle name="Output 2 12 6" xfId="21299"/>
    <cellStyle name="Output 2 12 6 2" xfId="21607"/>
    <cellStyle name="Output 2 13" xfId="20544"/>
    <cellStyle name="Output 2 13 2" xfId="20545"/>
    <cellStyle name="Output 2 13 2 2" xfId="21305"/>
    <cellStyle name="Output 2 13 2 2 2" xfId="21601"/>
    <cellStyle name="Output 2 13 3" xfId="20546"/>
    <cellStyle name="Output 2 13 3 2" xfId="21306"/>
    <cellStyle name="Output 2 13 3 2 2" xfId="21600"/>
    <cellStyle name="Output 2 13 4" xfId="20547"/>
    <cellStyle name="Output 2 13 4 2" xfId="21307"/>
    <cellStyle name="Output 2 13 4 2 2" xfId="21599"/>
    <cellStyle name="Output 2 13 5" xfId="21304"/>
    <cellStyle name="Output 2 13 5 2" xfId="21602"/>
    <cellStyle name="Output 2 14" xfId="20548"/>
    <cellStyle name="Output 2 14 2" xfId="21308"/>
    <cellStyle name="Output 2 14 2 2" xfId="21598"/>
    <cellStyle name="Output 2 15" xfId="20549"/>
    <cellStyle name="Output 2 15 2" xfId="21309"/>
    <cellStyle name="Output 2 15 2 2" xfId="21597"/>
    <cellStyle name="Output 2 16" xfId="20550"/>
    <cellStyle name="Output 2 16 2" xfId="21310"/>
    <cellStyle name="Output 2 16 2 2" xfId="21596"/>
    <cellStyle name="Output 2 17" xfId="21289"/>
    <cellStyle name="Output 2 17 2" xfId="21617"/>
    <cellStyle name="Output 2 2" xfId="20551"/>
    <cellStyle name="Output 2 2 10" xfId="21311"/>
    <cellStyle name="Output 2 2 10 2" xfId="21595"/>
    <cellStyle name="Output 2 2 2" xfId="20552"/>
    <cellStyle name="Output 2 2 2 2" xfId="20553"/>
    <cellStyle name="Output 2 2 2 2 2" xfId="21313"/>
    <cellStyle name="Output 2 2 2 2 2 2" xfId="21593"/>
    <cellStyle name="Output 2 2 2 3" xfId="20554"/>
    <cellStyle name="Output 2 2 2 3 2" xfId="21314"/>
    <cellStyle name="Output 2 2 2 3 2 2" xfId="21592"/>
    <cellStyle name="Output 2 2 2 4" xfId="20555"/>
    <cellStyle name="Output 2 2 2 4 2" xfId="21315"/>
    <cellStyle name="Output 2 2 2 4 2 2" xfId="21591"/>
    <cellStyle name="Output 2 2 2 5" xfId="21312"/>
    <cellStyle name="Output 2 2 2 5 2" xfId="21594"/>
    <cellStyle name="Output 2 2 3" xfId="20556"/>
    <cellStyle name="Output 2 2 3 2" xfId="20557"/>
    <cellStyle name="Output 2 2 3 2 2" xfId="21317"/>
    <cellStyle name="Output 2 2 3 2 2 2" xfId="21589"/>
    <cellStyle name="Output 2 2 3 3" xfId="20558"/>
    <cellStyle name="Output 2 2 3 3 2" xfId="21318"/>
    <cellStyle name="Output 2 2 3 3 2 2" xfId="21588"/>
    <cellStyle name="Output 2 2 3 4" xfId="20559"/>
    <cellStyle name="Output 2 2 3 4 2" xfId="21319"/>
    <cellStyle name="Output 2 2 3 4 2 2" xfId="21587"/>
    <cellStyle name="Output 2 2 3 5" xfId="21316"/>
    <cellStyle name="Output 2 2 3 5 2" xfId="21590"/>
    <cellStyle name="Output 2 2 4" xfId="20560"/>
    <cellStyle name="Output 2 2 4 2" xfId="20561"/>
    <cellStyle name="Output 2 2 4 2 2" xfId="21321"/>
    <cellStyle name="Output 2 2 4 2 2 2" xfId="21585"/>
    <cellStyle name="Output 2 2 4 3" xfId="20562"/>
    <cellStyle name="Output 2 2 4 3 2" xfId="21322"/>
    <cellStyle name="Output 2 2 4 3 2 2" xfId="21584"/>
    <cellStyle name="Output 2 2 4 4" xfId="20563"/>
    <cellStyle name="Output 2 2 4 4 2" xfId="21323"/>
    <cellStyle name="Output 2 2 4 4 2 2" xfId="21583"/>
    <cellStyle name="Output 2 2 4 5" xfId="21320"/>
    <cellStyle name="Output 2 2 4 5 2" xfId="21586"/>
    <cellStyle name="Output 2 2 5" xfId="20564"/>
    <cellStyle name="Output 2 2 5 2" xfId="20565"/>
    <cellStyle name="Output 2 2 5 2 2" xfId="21325"/>
    <cellStyle name="Output 2 2 5 2 2 2" xfId="21581"/>
    <cellStyle name="Output 2 2 5 3" xfId="20566"/>
    <cellStyle name="Output 2 2 5 3 2" xfId="21326"/>
    <cellStyle name="Output 2 2 5 3 2 2" xfId="21580"/>
    <cellStyle name="Output 2 2 5 4" xfId="20567"/>
    <cellStyle name="Output 2 2 5 4 2" xfId="21327"/>
    <cellStyle name="Output 2 2 5 4 2 2" xfId="21579"/>
    <cellStyle name="Output 2 2 5 5" xfId="21324"/>
    <cellStyle name="Output 2 2 5 5 2" xfId="21582"/>
    <cellStyle name="Output 2 2 6" xfId="20568"/>
    <cellStyle name="Output 2 2 6 2" xfId="21328"/>
    <cellStyle name="Output 2 2 6 2 2" xfId="21578"/>
    <cellStyle name="Output 2 2 7" xfId="20569"/>
    <cellStyle name="Output 2 2 7 2" xfId="21329"/>
    <cellStyle name="Output 2 2 7 2 2" xfId="21577"/>
    <cellStyle name="Output 2 2 8" xfId="20570"/>
    <cellStyle name="Output 2 2 8 2" xfId="21330"/>
    <cellStyle name="Output 2 2 8 2 2" xfId="21576"/>
    <cellStyle name="Output 2 2 9" xfId="20571"/>
    <cellStyle name="Output 2 2 9 2" xfId="21331"/>
    <cellStyle name="Output 2 2 9 2 2" xfId="21575"/>
    <cellStyle name="Output 2 3" xfId="20572"/>
    <cellStyle name="Output 2 3 2" xfId="20573"/>
    <cellStyle name="Output 2 3 2 2" xfId="21332"/>
    <cellStyle name="Output 2 3 2 2 2" xfId="21574"/>
    <cellStyle name="Output 2 3 3" xfId="20574"/>
    <cellStyle name="Output 2 3 3 2" xfId="21333"/>
    <cellStyle name="Output 2 3 3 2 2" xfId="21573"/>
    <cellStyle name="Output 2 3 4" xfId="20575"/>
    <cellStyle name="Output 2 3 4 2" xfId="21334"/>
    <cellStyle name="Output 2 3 4 2 2" xfId="21572"/>
    <cellStyle name="Output 2 3 5" xfId="20576"/>
    <cellStyle name="Output 2 3 5 2" xfId="21335"/>
    <cellStyle name="Output 2 3 5 2 2" xfId="21571"/>
    <cellStyle name="Output 2 4" xfId="20577"/>
    <cellStyle name="Output 2 4 2" xfId="20578"/>
    <cellStyle name="Output 2 4 2 2" xfId="21336"/>
    <cellStyle name="Output 2 4 2 2 2" xfId="21570"/>
    <cellStyle name="Output 2 4 3" xfId="20579"/>
    <cellStyle name="Output 2 4 3 2" xfId="21337"/>
    <cellStyle name="Output 2 4 3 2 2" xfId="21569"/>
    <cellStyle name="Output 2 4 4" xfId="20580"/>
    <cellStyle name="Output 2 4 4 2" xfId="21338"/>
    <cellStyle name="Output 2 4 4 2 2" xfId="21568"/>
    <cellStyle name="Output 2 4 5" xfId="20581"/>
    <cellStyle name="Output 2 4 5 2" xfId="21339"/>
    <cellStyle name="Output 2 4 5 2 2" xfId="21567"/>
    <cellStyle name="Output 2 5" xfId="20582"/>
    <cellStyle name="Output 2 5 2" xfId="20583"/>
    <cellStyle name="Output 2 5 2 2" xfId="21340"/>
    <cellStyle name="Output 2 5 2 2 2" xfId="21566"/>
    <cellStyle name="Output 2 5 3" xfId="20584"/>
    <cellStyle name="Output 2 5 3 2" xfId="21341"/>
    <cellStyle name="Output 2 5 3 2 2" xfId="21565"/>
    <cellStyle name="Output 2 5 4" xfId="20585"/>
    <cellStyle name="Output 2 5 4 2" xfId="21342"/>
    <cellStyle name="Output 2 5 4 2 2" xfId="21564"/>
    <cellStyle name="Output 2 5 5" xfId="20586"/>
    <cellStyle name="Output 2 5 5 2" xfId="21343"/>
    <cellStyle name="Output 2 5 5 2 2" xfId="21563"/>
    <cellStyle name="Output 2 6" xfId="20587"/>
    <cellStyle name="Output 2 6 2" xfId="20588"/>
    <cellStyle name="Output 2 6 2 2" xfId="21344"/>
    <cellStyle name="Output 2 6 2 2 2" xfId="21562"/>
    <cellStyle name="Output 2 6 3" xfId="20589"/>
    <cellStyle name="Output 2 6 3 2" xfId="21345"/>
    <cellStyle name="Output 2 6 3 2 2" xfId="21561"/>
    <cellStyle name="Output 2 6 4" xfId="20590"/>
    <cellStyle name="Output 2 6 4 2" xfId="21346"/>
    <cellStyle name="Output 2 6 4 2 2" xfId="21560"/>
    <cellStyle name="Output 2 6 5" xfId="20591"/>
    <cellStyle name="Output 2 6 5 2" xfId="21347"/>
    <cellStyle name="Output 2 6 5 2 2" xfId="21559"/>
    <cellStyle name="Output 2 7" xfId="20592"/>
    <cellStyle name="Output 2 7 2" xfId="20593"/>
    <cellStyle name="Output 2 7 2 2" xfId="21348"/>
    <cellStyle name="Output 2 7 2 2 2" xfId="21558"/>
    <cellStyle name="Output 2 7 3" xfId="20594"/>
    <cellStyle name="Output 2 7 3 2" xfId="21349"/>
    <cellStyle name="Output 2 7 3 2 2" xfId="21557"/>
    <cellStyle name="Output 2 7 4" xfId="20595"/>
    <cellStyle name="Output 2 7 4 2" xfId="21350"/>
    <cellStyle name="Output 2 7 4 2 2" xfId="21556"/>
    <cellStyle name="Output 2 7 5" xfId="20596"/>
    <cellStyle name="Output 2 7 5 2" xfId="21351"/>
    <cellStyle name="Output 2 7 5 2 2" xfId="21555"/>
    <cellStyle name="Output 2 8" xfId="20597"/>
    <cellStyle name="Output 2 8 2" xfId="20598"/>
    <cellStyle name="Output 2 8 2 2" xfId="21352"/>
    <cellStyle name="Output 2 8 2 2 2" xfId="21554"/>
    <cellStyle name="Output 2 8 3" xfId="20599"/>
    <cellStyle name="Output 2 8 3 2" xfId="21353"/>
    <cellStyle name="Output 2 8 3 2 2" xfId="21553"/>
    <cellStyle name="Output 2 8 4" xfId="20600"/>
    <cellStyle name="Output 2 8 4 2" xfId="21354"/>
    <cellStyle name="Output 2 8 4 2 2" xfId="21552"/>
    <cellStyle name="Output 2 8 5" xfId="20601"/>
    <cellStyle name="Output 2 8 5 2" xfId="21355"/>
    <cellStyle name="Output 2 8 5 2 2" xfId="21551"/>
    <cellStyle name="Output 2 9" xfId="20602"/>
    <cellStyle name="Output 2 9 2" xfId="20603"/>
    <cellStyle name="Output 2 9 2 2" xfId="21356"/>
    <cellStyle name="Output 2 9 2 2 2" xfId="21550"/>
    <cellStyle name="Output 2 9 3" xfId="20604"/>
    <cellStyle name="Output 2 9 3 2" xfId="21357"/>
    <cellStyle name="Output 2 9 3 2 2" xfId="21549"/>
    <cellStyle name="Output 2 9 4" xfId="20605"/>
    <cellStyle name="Output 2 9 4 2" xfId="21358"/>
    <cellStyle name="Output 2 9 4 2 2" xfId="21548"/>
    <cellStyle name="Output 2 9 5" xfId="20606"/>
    <cellStyle name="Output 2 9 5 2" xfId="21359"/>
    <cellStyle name="Output 2 9 5 2 2" xfId="21547"/>
    <cellStyle name="Output 3" xfId="20607"/>
    <cellStyle name="Output 3 2" xfId="20608"/>
    <cellStyle name="Output 3 2 2" xfId="21361"/>
    <cellStyle name="Output 3 2 2 2" xfId="21545"/>
    <cellStyle name="Output 3 3" xfId="20609"/>
    <cellStyle name="Output 3 3 2" xfId="21362"/>
    <cellStyle name="Output 3 3 2 2" xfId="21544"/>
    <cellStyle name="Output 3 4" xfId="21360"/>
    <cellStyle name="Output 3 4 2" xfId="21546"/>
    <cellStyle name="Output 4" xfId="20610"/>
    <cellStyle name="Output 4 2" xfId="20611"/>
    <cellStyle name="Output 4 2 2" xfId="21364"/>
    <cellStyle name="Output 4 2 2 2" xfId="21542"/>
    <cellStyle name="Output 4 3" xfId="20612"/>
    <cellStyle name="Output 4 3 2" xfId="21365"/>
    <cellStyle name="Output 4 3 2 2" xfId="21541"/>
    <cellStyle name="Output 4 4" xfId="21363"/>
    <cellStyle name="Output 4 4 2" xfId="21543"/>
    <cellStyle name="Output 5" xfId="20613"/>
    <cellStyle name="Output 5 2" xfId="20614"/>
    <cellStyle name="Output 5 2 2" xfId="21367"/>
    <cellStyle name="Output 5 2 2 2" xfId="21539"/>
    <cellStyle name="Output 5 3" xfId="20615"/>
    <cellStyle name="Output 5 3 2" xfId="21368"/>
    <cellStyle name="Output 5 3 2 2" xfId="21538"/>
    <cellStyle name="Output 5 4" xfId="21366"/>
    <cellStyle name="Output 5 4 2" xfId="21540"/>
    <cellStyle name="Output 6" xfId="20616"/>
    <cellStyle name="Output 6 2" xfId="20617"/>
    <cellStyle name="Output 6 2 2" xfId="21370"/>
    <cellStyle name="Output 6 2 2 2" xfId="21536"/>
    <cellStyle name="Output 6 3" xfId="20618"/>
    <cellStyle name="Output 6 3 2" xfId="21371"/>
    <cellStyle name="Output 6 3 2 2" xfId="21535"/>
    <cellStyle name="Output 6 4" xfId="21369"/>
    <cellStyle name="Output 6 4 2" xfId="21537"/>
    <cellStyle name="Output 7" xfId="20619"/>
    <cellStyle name="Output 7 2" xfId="21372"/>
    <cellStyle name="Output 7 2 2" xfId="21534"/>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20965"/>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82"/>
    <cellStyle name="showExposure 2 2" xfId="21533"/>
    <cellStyle name="showExposure 3" xfId="21373"/>
    <cellStyle name="showParameterE" xfId="20787"/>
    <cellStyle name="showParameterE 2" xfId="21383"/>
    <cellStyle name="showParameterE 2 2" xfId="21532"/>
    <cellStyle name="showParameterE 3" xfId="21374"/>
    <cellStyle name="Standard_AX-4-4-Profit-Loss-310899" xfId="20788"/>
    <cellStyle name="Style 1" xfId="20789"/>
    <cellStyle name="Style 1 2" xfId="20790"/>
    <cellStyle name="Style 1 2 2" xfId="20791"/>
    <cellStyle name="Style 1 3" xfId="20792"/>
    <cellStyle name="Style 1 4" xfId="20793"/>
    <cellStyle name="Style 2" xfId="20794"/>
    <cellStyle name="Style 2 2" xfId="21384"/>
    <cellStyle name="Style 2 3" xfId="21375"/>
    <cellStyle name="Style 3" xfId="20795"/>
    <cellStyle name="Style 3 2" xfId="21385"/>
    <cellStyle name="Style 3 3" xfId="21376"/>
    <cellStyle name="Style 4" xfId="20796"/>
    <cellStyle name="Style 4 2" xfId="21386"/>
    <cellStyle name="Style 4 3" xfId="21377"/>
    <cellStyle name="Style 5" xfId="20797"/>
    <cellStyle name="Style 5 2" xfId="21387"/>
    <cellStyle name="Style 5 3" xfId="21378"/>
    <cellStyle name="Style 6" xfId="20798"/>
    <cellStyle name="Style 6 2" xfId="21388"/>
    <cellStyle name="Style 6 3" xfId="21379"/>
    <cellStyle name="Style 7" xfId="20799"/>
    <cellStyle name="Style 7 2" xfId="21389"/>
    <cellStyle name="Style 7 3" xfId="21380"/>
    <cellStyle name="Style 8" xfId="20800"/>
    <cellStyle name="Style 8 2" xfId="21390"/>
    <cellStyle name="Style 8 3" xfId="21381"/>
    <cellStyle name="Style 9" xfId="2189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530"/>
    <cellStyle name="Total 2 10 3" xfId="20826"/>
    <cellStyle name="Total 2 10 3 2" xfId="21529"/>
    <cellStyle name="Total 2 10 4" xfId="20827"/>
    <cellStyle name="Total 2 10 4 2" xfId="21528"/>
    <cellStyle name="Total 2 10 5" xfId="20828"/>
    <cellStyle name="Total 2 10 5 2" xfId="21527"/>
    <cellStyle name="Total 2 11" xfId="20829"/>
    <cellStyle name="Total 2 11 2" xfId="20830"/>
    <cellStyle name="Total 2 11 2 2" xfId="21525"/>
    <cellStyle name="Total 2 11 3" xfId="20831"/>
    <cellStyle name="Total 2 11 3 2" xfId="21524"/>
    <cellStyle name="Total 2 11 4" xfId="20832"/>
    <cellStyle name="Total 2 11 4 2" xfId="21523"/>
    <cellStyle name="Total 2 11 5" xfId="20833"/>
    <cellStyle name="Total 2 11 5 2" xfId="21522"/>
    <cellStyle name="Total 2 11 6" xfId="21526"/>
    <cellStyle name="Total 2 12" xfId="20834"/>
    <cellStyle name="Total 2 12 2" xfId="20835"/>
    <cellStyle name="Total 2 12 2 2" xfId="21520"/>
    <cellStyle name="Total 2 12 3" xfId="20836"/>
    <cellStyle name="Total 2 12 3 2" xfId="21519"/>
    <cellStyle name="Total 2 12 4" xfId="20837"/>
    <cellStyle name="Total 2 12 4 2" xfId="21518"/>
    <cellStyle name="Total 2 12 5" xfId="20838"/>
    <cellStyle name="Total 2 12 5 2" xfId="21517"/>
    <cellStyle name="Total 2 12 6" xfId="21521"/>
    <cellStyle name="Total 2 13" xfId="20839"/>
    <cellStyle name="Total 2 13 2" xfId="20840"/>
    <cellStyle name="Total 2 13 2 2" xfId="21515"/>
    <cellStyle name="Total 2 13 3" xfId="20841"/>
    <cellStyle name="Total 2 13 3 2" xfId="21514"/>
    <cellStyle name="Total 2 13 4" xfId="20842"/>
    <cellStyle name="Total 2 13 4 2" xfId="21513"/>
    <cellStyle name="Total 2 13 5" xfId="21516"/>
    <cellStyle name="Total 2 14" xfId="20843"/>
    <cellStyle name="Total 2 14 2" xfId="21512"/>
    <cellStyle name="Total 2 15" xfId="20844"/>
    <cellStyle name="Total 2 15 2" xfId="21511"/>
    <cellStyle name="Total 2 16" xfId="20845"/>
    <cellStyle name="Total 2 16 2" xfId="21510"/>
    <cellStyle name="Total 2 17" xfId="21531"/>
    <cellStyle name="Total 2 2" xfId="20846"/>
    <cellStyle name="Total 2 2 10" xfId="21509"/>
    <cellStyle name="Total 2 2 2" xfId="20847"/>
    <cellStyle name="Total 2 2 2 2" xfId="20848"/>
    <cellStyle name="Total 2 2 2 2 2" xfId="21507"/>
    <cellStyle name="Total 2 2 2 3" xfId="20849"/>
    <cellStyle name="Total 2 2 2 3 2" xfId="21506"/>
    <cellStyle name="Total 2 2 2 4" xfId="20850"/>
    <cellStyle name="Total 2 2 2 4 2" xfId="21505"/>
    <cellStyle name="Total 2 2 2 5" xfId="21508"/>
    <cellStyle name="Total 2 2 3" xfId="20851"/>
    <cellStyle name="Total 2 2 3 2" xfId="20852"/>
    <cellStyle name="Total 2 2 3 2 2" xfId="21503"/>
    <cellStyle name="Total 2 2 3 3" xfId="20853"/>
    <cellStyle name="Total 2 2 3 3 2" xfId="21502"/>
    <cellStyle name="Total 2 2 3 4" xfId="20854"/>
    <cellStyle name="Total 2 2 3 4 2" xfId="21501"/>
    <cellStyle name="Total 2 2 3 5" xfId="21504"/>
    <cellStyle name="Total 2 2 4" xfId="20855"/>
    <cellStyle name="Total 2 2 4 2" xfId="20856"/>
    <cellStyle name="Total 2 2 4 2 2" xfId="21499"/>
    <cellStyle name="Total 2 2 4 3" xfId="20857"/>
    <cellStyle name="Total 2 2 4 3 2" xfId="21498"/>
    <cellStyle name="Total 2 2 4 4" xfId="20858"/>
    <cellStyle name="Total 2 2 4 4 2" xfId="21497"/>
    <cellStyle name="Total 2 2 4 5" xfId="21500"/>
    <cellStyle name="Total 2 2 5" xfId="20859"/>
    <cellStyle name="Total 2 2 5 2" xfId="20860"/>
    <cellStyle name="Total 2 2 5 2 2" xfId="21495"/>
    <cellStyle name="Total 2 2 5 3" xfId="20861"/>
    <cellStyle name="Total 2 2 5 3 2" xfId="21494"/>
    <cellStyle name="Total 2 2 5 4" xfId="20862"/>
    <cellStyle name="Total 2 2 5 4 2" xfId="21493"/>
    <cellStyle name="Total 2 2 5 5" xfId="21496"/>
    <cellStyle name="Total 2 2 6" xfId="20863"/>
    <cellStyle name="Total 2 2 6 2" xfId="21492"/>
    <cellStyle name="Total 2 2 7" xfId="20864"/>
    <cellStyle name="Total 2 2 7 2" xfId="21491"/>
    <cellStyle name="Total 2 2 8" xfId="20865"/>
    <cellStyle name="Total 2 2 8 2" xfId="21490"/>
    <cellStyle name="Total 2 2 9" xfId="20866"/>
    <cellStyle name="Total 2 2 9 2" xfId="21489"/>
    <cellStyle name="Total 2 3" xfId="20867"/>
    <cellStyle name="Total 2 3 2" xfId="20868"/>
    <cellStyle name="Total 2 3 2 2" xfId="21488"/>
    <cellStyle name="Total 2 3 3" xfId="20869"/>
    <cellStyle name="Total 2 3 3 2" xfId="21487"/>
    <cellStyle name="Total 2 3 4" xfId="20870"/>
    <cellStyle name="Total 2 3 4 2" xfId="21486"/>
    <cellStyle name="Total 2 3 5" xfId="20871"/>
    <cellStyle name="Total 2 3 5 2" xfId="21485"/>
    <cellStyle name="Total 2 4" xfId="20872"/>
    <cellStyle name="Total 2 4 2" xfId="20873"/>
    <cellStyle name="Total 2 4 2 2" xfId="21484"/>
    <cellStyle name="Total 2 4 3" xfId="20874"/>
    <cellStyle name="Total 2 4 3 2" xfId="21483"/>
    <cellStyle name="Total 2 4 4" xfId="20875"/>
    <cellStyle name="Total 2 4 4 2" xfId="21482"/>
    <cellStyle name="Total 2 4 5" xfId="20876"/>
    <cellStyle name="Total 2 4 5 2" xfId="21481"/>
    <cellStyle name="Total 2 5" xfId="20877"/>
    <cellStyle name="Total 2 5 2" xfId="20878"/>
    <cellStyle name="Total 2 5 2 2" xfId="21480"/>
    <cellStyle name="Total 2 5 3" xfId="20879"/>
    <cellStyle name="Total 2 5 3 2" xfId="21479"/>
    <cellStyle name="Total 2 5 4" xfId="20880"/>
    <cellStyle name="Total 2 5 4 2" xfId="21478"/>
    <cellStyle name="Total 2 5 5" xfId="20881"/>
    <cellStyle name="Total 2 5 5 2" xfId="21477"/>
    <cellStyle name="Total 2 6" xfId="20882"/>
    <cellStyle name="Total 2 6 2" xfId="20883"/>
    <cellStyle name="Total 2 6 2 2" xfId="21476"/>
    <cellStyle name="Total 2 6 3" xfId="20884"/>
    <cellStyle name="Total 2 6 3 2" xfId="21475"/>
    <cellStyle name="Total 2 6 4" xfId="20885"/>
    <cellStyle name="Total 2 6 4 2" xfId="21474"/>
    <cellStyle name="Total 2 6 5" xfId="20886"/>
    <cellStyle name="Total 2 6 5 2" xfId="21473"/>
    <cellStyle name="Total 2 7" xfId="20887"/>
    <cellStyle name="Total 2 7 2" xfId="20888"/>
    <cellStyle name="Total 2 7 2 2" xfId="21472"/>
    <cellStyle name="Total 2 7 3" xfId="20889"/>
    <cellStyle name="Total 2 7 3 2" xfId="21471"/>
    <cellStyle name="Total 2 7 4" xfId="20890"/>
    <cellStyle name="Total 2 7 4 2" xfId="21470"/>
    <cellStyle name="Total 2 7 5" xfId="20891"/>
    <cellStyle name="Total 2 7 5 2" xfId="21469"/>
    <cellStyle name="Total 2 8" xfId="20892"/>
    <cellStyle name="Total 2 8 2" xfId="20893"/>
    <cellStyle name="Total 2 8 2 2" xfId="21468"/>
    <cellStyle name="Total 2 8 3" xfId="20894"/>
    <cellStyle name="Total 2 8 3 2" xfId="21467"/>
    <cellStyle name="Total 2 8 4" xfId="20895"/>
    <cellStyle name="Total 2 8 4 2" xfId="21466"/>
    <cellStyle name="Total 2 8 5" xfId="20896"/>
    <cellStyle name="Total 2 8 5 2" xfId="21465"/>
    <cellStyle name="Total 2 9" xfId="20897"/>
    <cellStyle name="Total 2 9 2" xfId="20898"/>
    <cellStyle name="Total 2 9 2 2" xfId="21464"/>
    <cellStyle name="Total 2 9 3" xfId="20899"/>
    <cellStyle name="Total 2 9 3 2" xfId="21463"/>
    <cellStyle name="Total 2 9 4" xfId="20900"/>
    <cellStyle name="Total 2 9 4 2" xfId="21462"/>
    <cellStyle name="Total 2 9 5" xfId="20901"/>
    <cellStyle name="Total 2 9 5 2" xfId="21461"/>
    <cellStyle name="Total 3" xfId="20902"/>
    <cellStyle name="Total 3 2" xfId="20903"/>
    <cellStyle name="Total 3 2 2" xfId="21459"/>
    <cellStyle name="Total 3 3" xfId="20904"/>
    <cellStyle name="Total 3 3 2" xfId="21458"/>
    <cellStyle name="Total 3 4" xfId="21460"/>
    <cellStyle name="Total 4" xfId="20905"/>
    <cellStyle name="Total 4 2" xfId="20906"/>
    <cellStyle name="Total 4 2 2" xfId="21456"/>
    <cellStyle name="Total 4 3" xfId="20907"/>
    <cellStyle name="Total 4 3 2" xfId="21455"/>
    <cellStyle name="Total 4 4" xfId="21457"/>
    <cellStyle name="Total 5" xfId="20908"/>
    <cellStyle name="Total 5 2" xfId="20909"/>
    <cellStyle name="Total 5 2 2" xfId="21453"/>
    <cellStyle name="Total 5 3" xfId="20910"/>
    <cellStyle name="Total 5 3 2" xfId="21452"/>
    <cellStyle name="Total 5 4" xfId="21454"/>
    <cellStyle name="Total 6" xfId="20911"/>
    <cellStyle name="Total 6 2" xfId="20912"/>
    <cellStyle name="Total 6 2 2" xfId="21450"/>
    <cellStyle name="Total 6 3" xfId="20913"/>
    <cellStyle name="Total 6 3 2" xfId="21392"/>
    <cellStyle name="Total 6 4" xfId="21451"/>
    <cellStyle name="Total 7" xfId="20914"/>
    <cellStyle name="Total 7 2" xfId="2139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161925</xdr:rowOff>
    </xdr:to>
    <xdr:sp macro="" textlink="" fPublished="1">
      <xdr:nvSpPr>
        <xdr:cNvPr id="1025" name="Straight Connector 2"/>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ana.kumsiashvili/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bgrepor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workbookViewId="0">
      <pane xSplit="1" ySplit="7" topLeftCell="B8" activePane="bottomRight" state="frozen"/>
      <selection pane="topRight"/>
      <selection pane="bottomLeft"/>
      <selection pane="bottomRight" activeCell="B28" sqref="B28"/>
    </sheetView>
  </sheetViews>
  <sheetFormatPr defaultColWidth="9.140625" defaultRowHeight="15"/>
  <cols>
    <col min="1" max="1" width="10.28515625" style="2" customWidth="1"/>
    <col min="2" max="2" width="134.7109375" bestFit="1" customWidth="1"/>
    <col min="3" max="3" width="39.42578125" customWidth="1"/>
    <col min="7" max="7" width="25" customWidth="1"/>
  </cols>
  <sheetData>
    <row r="1" spans="1:3" ht="15.75">
      <c r="A1" s="10"/>
      <c r="B1" s="191" t="s">
        <v>258</v>
      </c>
      <c r="C1" s="98"/>
    </row>
    <row r="2" spans="1:3" s="188" customFormat="1" ht="18">
      <c r="A2" s="241">
        <v>1</v>
      </c>
      <c r="B2" s="189" t="s">
        <v>259</v>
      </c>
      <c r="C2" s="318" t="s">
        <v>382</v>
      </c>
    </row>
    <row r="3" spans="1:3" s="188" customFormat="1" ht="15.75">
      <c r="A3" s="241">
        <v>2</v>
      </c>
      <c r="B3" s="190" t="s">
        <v>260</v>
      </c>
      <c r="C3" s="186" t="s">
        <v>383</v>
      </c>
    </row>
    <row r="4" spans="1:3" s="188" customFormat="1" ht="15.75">
      <c r="A4" s="241">
        <v>3</v>
      </c>
      <c r="B4" s="190" t="s">
        <v>261</v>
      </c>
      <c r="C4" s="425" t="s">
        <v>430</v>
      </c>
    </row>
    <row r="5" spans="1:3" s="188" customFormat="1" ht="15.75">
      <c r="A5" s="242">
        <v>4</v>
      </c>
      <c r="B5" s="196" t="s">
        <v>262</v>
      </c>
      <c r="C5" s="319" t="s">
        <v>384</v>
      </c>
    </row>
    <row r="6" spans="1:3" s="192" customFormat="1" ht="65.25" customHeight="1">
      <c r="A6" s="460" t="s">
        <v>282</v>
      </c>
      <c r="B6" s="461"/>
      <c r="C6" s="461"/>
    </row>
    <row r="7" spans="1:3">
      <c r="A7" s="240" t="s">
        <v>334</v>
      </c>
      <c r="B7" s="191" t="s">
        <v>263</v>
      </c>
    </row>
    <row r="8" spans="1:3">
      <c r="A8" s="10">
        <v>1</v>
      </c>
      <c r="B8" s="193" t="s">
        <v>227</v>
      </c>
    </row>
    <row r="9" spans="1:3">
      <c r="A9" s="10">
        <v>2</v>
      </c>
      <c r="B9" s="193" t="s">
        <v>264</v>
      </c>
    </row>
    <row r="10" spans="1:3">
      <c r="A10" s="10">
        <v>3</v>
      </c>
      <c r="B10" s="193" t="s">
        <v>265</v>
      </c>
    </row>
    <row r="11" spans="1:3">
      <c r="A11" s="10">
        <v>4</v>
      </c>
      <c r="B11" s="193" t="s">
        <v>266</v>
      </c>
      <c r="C11" s="187"/>
    </row>
    <row r="12" spans="1:3">
      <c r="A12" s="10">
        <v>5</v>
      </c>
      <c r="B12" s="193" t="s">
        <v>191</v>
      </c>
    </row>
    <row r="13" spans="1:3">
      <c r="A13" s="10">
        <v>6</v>
      </c>
      <c r="B13" s="194" t="s">
        <v>152</v>
      </c>
    </row>
    <row r="14" spans="1:3">
      <c r="A14" s="10">
        <v>7</v>
      </c>
      <c r="B14" s="193" t="s">
        <v>267</v>
      </c>
    </row>
    <row r="15" spans="1:3">
      <c r="A15" s="10">
        <v>8</v>
      </c>
      <c r="B15" s="193" t="s">
        <v>271</v>
      </c>
    </row>
    <row r="16" spans="1:3">
      <c r="A16" s="10">
        <v>9</v>
      </c>
      <c r="B16" s="193" t="s">
        <v>90</v>
      </c>
    </row>
    <row r="17" spans="1:2">
      <c r="A17" s="10">
        <v>10</v>
      </c>
      <c r="B17" s="193" t="s">
        <v>275</v>
      </c>
    </row>
    <row r="18" spans="1:2">
      <c r="A18" s="10">
        <v>11</v>
      </c>
      <c r="B18" s="194" t="s">
        <v>254</v>
      </c>
    </row>
    <row r="19" spans="1:2">
      <c r="A19" s="10">
        <v>12</v>
      </c>
      <c r="B19" s="194" t="s">
        <v>251</v>
      </c>
    </row>
    <row r="20" spans="1:2">
      <c r="A20" s="10">
        <v>13</v>
      </c>
      <c r="B20" s="195" t="s">
        <v>372</v>
      </c>
    </row>
    <row r="21" spans="1:2">
      <c r="A21" s="10">
        <v>14</v>
      </c>
      <c r="B21" s="194" t="s">
        <v>74</v>
      </c>
    </row>
    <row r="22" spans="1:2">
      <c r="A22" s="127">
        <v>15</v>
      </c>
      <c r="B22" s="194" t="s">
        <v>79</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55"/>
  <sheetViews>
    <sheetView zoomScaleNormal="100" workbookViewId="0">
      <pane xSplit="1" ySplit="5" topLeftCell="B36" activePane="bottomRight" state="frozen"/>
      <selection pane="topRight"/>
      <selection pane="bottomLeft"/>
      <selection pane="bottomRight" activeCell="C40" sqref="C40"/>
    </sheetView>
  </sheetViews>
  <sheetFormatPr defaultColWidth="9.140625" defaultRowHeight="15"/>
  <cols>
    <col min="1" max="1" width="9.5703125" style="5" bestFit="1" customWidth="1"/>
    <col min="2" max="2" width="132.42578125" style="2" customWidth="1"/>
    <col min="3" max="3" width="18.42578125" style="2" customWidth="1"/>
    <col min="5" max="5" width="12.5703125" bestFit="1" customWidth="1"/>
    <col min="7" max="7" width="11.28515625" bestFit="1" customWidth="1"/>
  </cols>
  <sheetData>
    <row r="1" spans="1:7" ht="15.75">
      <c r="A1" s="18" t="s">
        <v>192</v>
      </c>
      <c r="B1" s="346" t="s">
        <v>428</v>
      </c>
      <c r="D1" s="2"/>
      <c r="F1" s="2"/>
    </row>
    <row r="2" spans="1:7" s="22" customFormat="1" ht="15.75" customHeight="1">
      <c r="A2" s="22" t="s">
        <v>193</v>
      </c>
      <c r="B2" s="346" t="s">
        <v>429</v>
      </c>
      <c r="E2"/>
    </row>
    <row r="3" spans="1:7" s="22" customFormat="1" ht="15.75" customHeight="1">
      <c r="E3"/>
    </row>
    <row r="4" spans="1:7" ht="15.75" thickBot="1">
      <c r="A4" s="5" t="s">
        <v>343</v>
      </c>
      <c r="B4" s="60" t="s">
        <v>90</v>
      </c>
    </row>
    <row r="5" spans="1:7">
      <c r="A5" s="141" t="s">
        <v>27</v>
      </c>
      <c r="B5" s="142"/>
      <c r="C5" s="143" t="s">
        <v>28</v>
      </c>
    </row>
    <row r="6" spans="1:7">
      <c r="A6" s="144">
        <v>1</v>
      </c>
      <c r="B6" s="87" t="s">
        <v>29</v>
      </c>
      <c r="C6" s="277">
        <f>SUM(C7:C11)</f>
        <v>106083344.75</v>
      </c>
      <c r="G6" s="335"/>
    </row>
    <row r="7" spans="1:7">
      <c r="A7" s="144">
        <v>2</v>
      </c>
      <c r="B7" s="84" t="s">
        <v>30</v>
      </c>
      <c r="C7" s="331">
        <v>103000000</v>
      </c>
      <c r="G7" s="335"/>
    </row>
    <row r="8" spans="1:7">
      <c r="A8" s="144">
        <v>3</v>
      </c>
      <c r="B8" s="78" t="s">
        <v>31</v>
      </c>
      <c r="C8" s="331"/>
      <c r="G8" s="335"/>
    </row>
    <row r="9" spans="1:7">
      <c r="A9" s="144">
        <v>4</v>
      </c>
      <c r="B9" s="78" t="s">
        <v>32</v>
      </c>
      <c r="C9" s="331"/>
      <c r="G9" s="335"/>
    </row>
    <row r="10" spans="1:7">
      <c r="A10" s="144">
        <v>5</v>
      </c>
      <c r="B10" s="78" t="s">
        <v>33</v>
      </c>
      <c r="C10" s="331"/>
      <c r="G10" s="335"/>
    </row>
    <row r="11" spans="1:7">
      <c r="A11" s="144">
        <v>6</v>
      </c>
      <c r="B11" s="85" t="s">
        <v>34</v>
      </c>
      <c r="C11" s="331">
        <v>3083344.75</v>
      </c>
      <c r="G11" s="335"/>
    </row>
    <row r="12" spans="1:7" s="4" customFormat="1">
      <c r="A12" s="144">
        <v>7</v>
      </c>
      <c r="B12" s="87" t="s">
        <v>35</v>
      </c>
      <c r="C12" s="278">
        <f>SUM(C13:C27)</f>
        <v>2067781.45</v>
      </c>
      <c r="E12"/>
      <c r="G12" s="335"/>
    </row>
    <row r="13" spans="1:7" s="4" customFormat="1">
      <c r="A13" s="144">
        <v>8</v>
      </c>
      <c r="B13" s="86" t="s">
        <v>36</v>
      </c>
      <c r="C13" s="332"/>
      <c r="E13"/>
      <c r="G13" s="335"/>
    </row>
    <row r="14" spans="1:7" s="4" customFormat="1" ht="25.5">
      <c r="A14" s="144">
        <v>9</v>
      </c>
      <c r="B14" s="79" t="s">
        <v>37</v>
      </c>
      <c r="C14" s="332"/>
      <c r="E14"/>
      <c r="G14" s="335"/>
    </row>
    <row r="15" spans="1:7" s="4" customFormat="1">
      <c r="A15" s="144">
        <v>10</v>
      </c>
      <c r="B15" s="80" t="s">
        <v>38</v>
      </c>
      <c r="C15" s="332">
        <v>2067781.45</v>
      </c>
      <c r="E15"/>
      <c r="G15" s="335"/>
    </row>
    <row r="16" spans="1:7" s="4" customFormat="1">
      <c r="A16" s="144">
        <v>11</v>
      </c>
      <c r="B16" s="81" t="s">
        <v>39</v>
      </c>
      <c r="C16" s="332"/>
      <c r="E16"/>
      <c r="G16" s="335"/>
    </row>
    <row r="17" spans="1:7" s="4" customFormat="1">
      <c r="A17" s="144">
        <v>12</v>
      </c>
      <c r="B17" s="80" t="s">
        <v>40</v>
      </c>
      <c r="C17" s="332"/>
      <c r="E17"/>
      <c r="G17" s="335"/>
    </row>
    <row r="18" spans="1:7" s="4" customFormat="1">
      <c r="A18" s="144">
        <v>13</v>
      </c>
      <c r="B18" s="80" t="s">
        <v>41</v>
      </c>
      <c r="C18" s="332"/>
      <c r="E18"/>
      <c r="G18" s="335"/>
    </row>
    <row r="19" spans="1:7" s="4" customFormat="1">
      <c r="A19" s="144">
        <v>14</v>
      </c>
      <c r="B19" s="80" t="s">
        <v>42</v>
      </c>
      <c r="C19" s="332"/>
      <c r="E19"/>
      <c r="G19" s="335"/>
    </row>
    <row r="20" spans="1:7" s="4" customFormat="1" ht="25.5">
      <c r="A20" s="144">
        <v>15</v>
      </c>
      <c r="B20" s="80" t="s">
        <v>43</v>
      </c>
      <c r="C20" s="332"/>
      <c r="E20"/>
      <c r="G20" s="335"/>
    </row>
    <row r="21" spans="1:7" s="4" customFormat="1" ht="25.5">
      <c r="A21" s="144">
        <v>16</v>
      </c>
      <c r="B21" s="79" t="s">
        <v>44</v>
      </c>
      <c r="C21" s="332"/>
      <c r="E21"/>
      <c r="G21" s="335"/>
    </row>
    <row r="22" spans="1:7" s="4" customFormat="1">
      <c r="A22" s="144">
        <v>17</v>
      </c>
      <c r="B22" s="145" t="s">
        <v>45</v>
      </c>
      <c r="C22" s="344">
        <v>0</v>
      </c>
      <c r="E22"/>
      <c r="G22" s="335"/>
    </row>
    <row r="23" spans="1:7" s="4" customFormat="1" ht="25.5">
      <c r="A23" s="144">
        <v>18</v>
      </c>
      <c r="B23" s="79" t="s">
        <v>46</v>
      </c>
      <c r="C23" s="332"/>
      <c r="E23"/>
      <c r="G23" s="335"/>
    </row>
    <row r="24" spans="1:7" s="4" customFormat="1" ht="25.5">
      <c r="A24" s="144">
        <v>19</v>
      </c>
      <c r="B24" s="79" t="s">
        <v>47</v>
      </c>
      <c r="C24" s="332"/>
      <c r="E24"/>
      <c r="G24" s="335"/>
    </row>
    <row r="25" spans="1:7" s="4" customFormat="1" ht="25.5">
      <c r="A25" s="144">
        <v>20</v>
      </c>
      <c r="B25" s="82" t="s">
        <v>48</v>
      </c>
      <c r="C25" s="332"/>
      <c r="E25"/>
      <c r="G25" s="335"/>
    </row>
    <row r="26" spans="1:7" s="4" customFormat="1">
      <c r="A26" s="144">
        <v>21</v>
      </c>
      <c r="B26" s="82" t="s">
        <v>49</v>
      </c>
      <c r="C26" s="332"/>
      <c r="E26"/>
      <c r="G26" s="335"/>
    </row>
    <row r="27" spans="1:7" s="4" customFormat="1" ht="25.5">
      <c r="A27" s="144">
        <v>22</v>
      </c>
      <c r="B27" s="82" t="s">
        <v>50</v>
      </c>
      <c r="C27" s="332"/>
      <c r="E27"/>
      <c r="G27" s="335"/>
    </row>
    <row r="28" spans="1:7" s="4" customFormat="1">
      <c r="A28" s="144">
        <v>23</v>
      </c>
      <c r="B28" s="88" t="s">
        <v>24</v>
      </c>
      <c r="C28" s="278">
        <f>C6-C12</f>
        <v>104015563.3</v>
      </c>
      <c r="E28"/>
      <c r="G28" s="335"/>
    </row>
    <row r="29" spans="1:7" s="4" customFormat="1">
      <c r="A29" s="146"/>
      <c r="B29" s="83"/>
      <c r="C29" s="279"/>
      <c r="E29"/>
      <c r="G29" s="335"/>
    </row>
    <row r="30" spans="1:7" s="4" customFormat="1">
      <c r="A30" s="146">
        <v>24</v>
      </c>
      <c r="B30" s="88" t="s">
        <v>51</v>
      </c>
      <c r="C30" s="278">
        <f>C31+C34</f>
        <v>0</v>
      </c>
      <c r="E30"/>
      <c r="G30" s="335"/>
    </row>
    <row r="31" spans="1:7" s="4" customFormat="1">
      <c r="A31" s="146">
        <v>25</v>
      </c>
      <c r="B31" s="78" t="s">
        <v>52</v>
      </c>
      <c r="C31" s="280">
        <f>C32+C33</f>
        <v>0</v>
      </c>
      <c r="E31"/>
      <c r="G31" s="335"/>
    </row>
    <row r="32" spans="1:7" s="4" customFormat="1">
      <c r="A32" s="146">
        <v>26</v>
      </c>
      <c r="B32" s="182" t="s">
        <v>53</v>
      </c>
      <c r="C32" s="279"/>
      <c r="E32"/>
      <c r="G32" s="335"/>
    </row>
    <row r="33" spans="1:7" s="4" customFormat="1">
      <c r="A33" s="146">
        <v>27</v>
      </c>
      <c r="B33" s="182" t="s">
        <v>54</v>
      </c>
      <c r="C33" s="279"/>
      <c r="E33"/>
      <c r="G33" s="335"/>
    </row>
    <row r="34" spans="1:7" s="4" customFormat="1">
      <c r="A34" s="146">
        <v>28</v>
      </c>
      <c r="B34" s="78" t="s">
        <v>55</v>
      </c>
      <c r="C34" s="279"/>
      <c r="E34"/>
      <c r="G34" s="335"/>
    </row>
    <row r="35" spans="1:7" s="4" customFormat="1">
      <c r="A35" s="146">
        <v>29</v>
      </c>
      <c r="B35" s="88" t="s">
        <v>56</v>
      </c>
      <c r="C35" s="278">
        <f>SUM(C36:C40)</f>
        <v>0</v>
      </c>
      <c r="E35"/>
      <c r="G35" s="335"/>
    </row>
    <row r="36" spans="1:7" s="4" customFormat="1">
      <c r="A36" s="146">
        <v>30</v>
      </c>
      <c r="B36" s="79" t="s">
        <v>57</v>
      </c>
      <c r="C36" s="279"/>
      <c r="E36"/>
      <c r="G36" s="335"/>
    </row>
    <row r="37" spans="1:7" s="4" customFormat="1">
      <c r="A37" s="146">
        <v>31</v>
      </c>
      <c r="B37" s="80" t="s">
        <v>58</v>
      </c>
      <c r="C37" s="279"/>
      <c r="E37"/>
      <c r="G37" s="335"/>
    </row>
    <row r="38" spans="1:7" s="4" customFormat="1" ht="25.5">
      <c r="A38" s="146">
        <v>32</v>
      </c>
      <c r="B38" s="79" t="s">
        <v>59</v>
      </c>
      <c r="C38" s="279"/>
      <c r="E38"/>
      <c r="G38" s="335"/>
    </row>
    <row r="39" spans="1:7" s="4" customFormat="1" ht="25.5">
      <c r="A39" s="146">
        <v>33</v>
      </c>
      <c r="B39" s="79" t="s">
        <v>47</v>
      </c>
      <c r="C39" s="279"/>
      <c r="E39"/>
      <c r="G39" s="335"/>
    </row>
    <row r="40" spans="1:7" s="4" customFormat="1" ht="25.5">
      <c r="A40" s="146">
        <v>34</v>
      </c>
      <c r="B40" s="82" t="s">
        <v>60</v>
      </c>
      <c r="C40" s="279"/>
      <c r="E40"/>
      <c r="G40" s="335"/>
    </row>
    <row r="41" spans="1:7" s="4" customFormat="1">
      <c r="A41" s="146">
        <v>35</v>
      </c>
      <c r="B41" s="88" t="s">
        <v>25</v>
      </c>
      <c r="C41" s="278">
        <f>C30-C35</f>
        <v>0</v>
      </c>
      <c r="E41"/>
      <c r="G41" s="335"/>
    </row>
    <row r="42" spans="1:7" s="4" customFormat="1">
      <c r="A42" s="146"/>
      <c r="B42" s="83"/>
      <c r="C42" s="279"/>
      <c r="E42"/>
      <c r="G42" s="335"/>
    </row>
    <row r="43" spans="1:7" s="4" customFormat="1">
      <c r="A43" s="146">
        <v>36</v>
      </c>
      <c r="B43" s="89" t="s">
        <v>61</v>
      </c>
      <c r="C43" s="278">
        <f>SUM(C44:C46)</f>
        <v>3542577.0632000002</v>
      </c>
      <c r="E43"/>
      <c r="G43" s="335"/>
    </row>
    <row r="44" spans="1:7" s="4" customFormat="1">
      <c r="A44" s="146">
        <v>37</v>
      </c>
      <c r="B44" s="78" t="s">
        <v>62</v>
      </c>
      <c r="C44" s="332"/>
      <c r="E44"/>
      <c r="G44" s="335"/>
    </row>
    <row r="45" spans="1:7" s="4" customFormat="1">
      <c r="A45" s="146">
        <v>38</v>
      </c>
      <c r="B45" s="78" t="s">
        <v>63</v>
      </c>
      <c r="C45" s="332"/>
      <c r="E45"/>
      <c r="G45" s="335"/>
    </row>
    <row r="46" spans="1:7" s="4" customFormat="1">
      <c r="A46" s="146">
        <v>39</v>
      </c>
      <c r="B46" s="78" t="s">
        <v>64</v>
      </c>
      <c r="C46" s="332">
        <v>3542577.0632000002</v>
      </c>
      <c r="E46"/>
      <c r="G46" s="335"/>
    </row>
    <row r="47" spans="1:7" s="4" customFormat="1">
      <c r="A47" s="146">
        <v>40</v>
      </c>
      <c r="B47" s="89" t="s">
        <v>65</v>
      </c>
      <c r="C47" s="278">
        <f>SUM(C48:C51)</f>
        <v>0</v>
      </c>
      <c r="E47"/>
      <c r="G47" s="335"/>
    </row>
    <row r="48" spans="1:7" s="4" customFormat="1">
      <c r="A48" s="146">
        <v>41</v>
      </c>
      <c r="B48" s="79" t="s">
        <v>66</v>
      </c>
      <c r="C48" s="279"/>
      <c r="E48"/>
      <c r="G48" s="335"/>
    </row>
    <row r="49" spans="1:7" s="4" customFormat="1">
      <c r="A49" s="146">
        <v>42</v>
      </c>
      <c r="B49" s="80" t="s">
        <v>67</v>
      </c>
      <c r="C49" s="279"/>
      <c r="E49"/>
      <c r="G49" s="335"/>
    </row>
    <row r="50" spans="1:7" s="4" customFormat="1" ht="25.5">
      <c r="A50" s="146">
        <v>43</v>
      </c>
      <c r="B50" s="79" t="s">
        <v>68</v>
      </c>
      <c r="C50" s="279"/>
      <c r="E50"/>
      <c r="G50" s="335"/>
    </row>
    <row r="51" spans="1:7" s="4" customFormat="1" ht="25.5">
      <c r="A51" s="146">
        <v>44</v>
      </c>
      <c r="B51" s="79" t="s">
        <v>47</v>
      </c>
      <c r="C51" s="279"/>
      <c r="E51"/>
      <c r="G51" s="335"/>
    </row>
    <row r="52" spans="1:7" s="4" customFormat="1" ht="15.75" thickBot="1">
      <c r="A52" s="147">
        <v>45</v>
      </c>
      <c r="B52" s="148" t="s">
        <v>26</v>
      </c>
      <c r="C52" s="281">
        <f>C43-C47</f>
        <v>3542577.0632000002</v>
      </c>
      <c r="E52"/>
      <c r="G52" s="335"/>
    </row>
    <row r="55" spans="1:7">
      <c r="B55" s="2" t="s">
        <v>229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selection pane="bottomLeft"/>
      <selection pane="bottomRight" activeCell="C13" sqref="C13"/>
    </sheetView>
  </sheetViews>
  <sheetFormatPr defaultColWidth="9.140625" defaultRowHeight="15.75"/>
  <cols>
    <col min="1" max="1" width="10.7109375" style="74" customWidth="1"/>
    <col min="2" max="2" width="91.85546875" style="74" customWidth="1"/>
    <col min="3" max="3" width="53.140625" style="74" customWidth="1"/>
    <col min="4" max="4" width="32.28515625" style="74" customWidth="1"/>
    <col min="5" max="5" width="9.42578125" customWidth="1"/>
  </cols>
  <sheetData>
    <row r="1" spans="1:6">
      <c r="A1" s="18" t="s">
        <v>192</v>
      </c>
      <c r="B1" s="346" t="str">
        <f>'2. RC'!B1</f>
        <v>სს " პაშა ბანკი საქართველო"</v>
      </c>
      <c r="E1" s="2"/>
      <c r="F1" s="2"/>
    </row>
    <row r="2" spans="1:6" s="22" customFormat="1" ht="15.75" customHeight="1">
      <c r="A2" s="22" t="s">
        <v>193</v>
      </c>
      <c r="B2" s="346" t="str">
        <f>'2. RC'!B2</f>
        <v>31.03.2018</v>
      </c>
    </row>
    <row r="3" spans="1:6" s="22" customFormat="1" ht="15.75" customHeight="1">
      <c r="A3" s="26"/>
    </row>
    <row r="4" spans="1:6" s="22" customFormat="1" ht="15.75" customHeight="1" thickBot="1">
      <c r="A4" s="22" t="s">
        <v>344</v>
      </c>
      <c r="B4" s="211" t="s">
        <v>275</v>
      </c>
      <c r="D4" s="213" t="s">
        <v>96</v>
      </c>
    </row>
    <row r="5" spans="1:6" ht="38.25">
      <c r="A5" s="155" t="s">
        <v>27</v>
      </c>
      <c r="B5" s="156" t="s">
        <v>235</v>
      </c>
      <c r="C5" s="157" t="s">
        <v>241</v>
      </c>
      <c r="D5" s="212" t="s">
        <v>276</v>
      </c>
    </row>
    <row r="6" spans="1:6">
      <c r="A6" s="149">
        <v>1</v>
      </c>
      <c r="B6" s="90" t="s">
        <v>157</v>
      </c>
      <c r="C6" s="314">
        <v>1342894.3032</v>
      </c>
      <c r="D6" s="338"/>
      <c r="E6" s="8"/>
    </row>
    <row r="7" spans="1:6">
      <c r="A7" s="149">
        <v>2</v>
      </c>
      <c r="B7" s="91" t="s">
        <v>158</v>
      </c>
      <c r="C7" s="362">
        <v>30458299.440099999</v>
      </c>
      <c r="D7" s="339"/>
      <c r="E7" s="8"/>
    </row>
    <row r="8" spans="1:6">
      <c r="A8" s="149">
        <v>3</v>
      </c>
      <c r="B8" s="91" t="s">
        <v>159</v>
      </c>
      <c r="C8" s="314">
        <v>42811192.292199999</v>
      </c>
      <c r="D8" s="339"/>
      <c r="E8" s="8"/>
    </row>
    <row r="9" spans="1:6">
      <c r="A9" s="149">
        <v>4</v>
      </c>
      <c r="B9" s="91" t="s">
        <v>188</v>
      </c>
      <c r="C9" s="314">
        <v>0</v>
      </c>
      <c r="D9" s="339"/>
      <c r="E9" s="8"/>
    </row>
    <row r="10" spans="1:6">
      <c r="A10" s="149">
        <v>5</v>
      </c>
      <c r="B10" s="91" t="s">
        <v>160</v>
      </c>
      <c r="C10" s="314">
        <v>63775556.456799999</v>
      </c>
      <c r="D10" s="339"/>
      <c r="E10" s="8"/>
    </row>
    <row r="11" spans="1:6">
      <c r="A11" s="149">
        <v>6.1</v>
      </c>
      <c r="B11" s="91" t="s">
        <v>161</v>
      </c>
      <c r="C11" s="314">
        <v>130944539.7976</v>
      </c>
      <c r="D11" s="150"/>
      <c r="E11" s="9"/>
    </row>
    <row r="12" spans="1:6">
      <c r="A12" s="149" t="s">
        <v>398</v>
      </c>
      <c r="B12" s="91" t="s">
        <v>399</v>
      </c>
      <c r="C12" s="361">
        <v>0</v>
      </c>
      <c r="D12" s="150"/>
      <c r="E12" s="9"/>
    </row>
    <row r="13" spans="1:6">
      <c r="A13" s="149">
        <v>6.2</v>
      </c>
      <c r="B13" s="92" t="s">
        <v>162</v>
      </c>
      <c r="C13" s="362">
        <v>-2887811.9144000001</v>
      </c>
      <c r="D13" s="340"/>
      <c r="E13" s="9"/>
    </row>
    <row r="14" spans="1:6">
      <c r="A14" s="149" t="s">
        <v>380</v>
      </c>
      <c r="B14" s="93" t="s">
        <v>381</v>
      </c>
      <c r="C14" s="361">
        <v>3064013.0060000001</v>
      </c>
      <c r="D14" s="150" t="s">
        <v>397</v>
      </c>
      <c r="E14" s="9"/>
    </row>
    <row r="15" spans="1:6">
      <c r="A15" s="149">
        <v>6</v>
      </c>
      <c r="B15" s="91" t="s">
        <v>163</v>
      </c>
      <c r="C15" s="284">
        <f>C13+C11</f>
        <v>128056727.8832</v>
      </c>
      <c r="D15" s="340"/>
      <c r="E15" s="8"/>
    </row>
    <row r="16" spans="1:6">
      <c r="A16" s="149">
        <v>7</v>
      </c>
      <c r="B16" s="91" t="s">
        <v>164</v>
      </c>
      <c r="C16" s="362">
        <v>2008818.4816999999</v>
      </c>
      <c r="D16" s="150"/>
      <c r="E16" s="8"/>
    </row>
    <row r="17" spans="1:5">
      <c r="A17" s="149">
        <v>8</v>
      </c>
      <c r="B17" s="91" t="s">
        <v>165</v>
      </c>
      <c r="C17" s="314">
        <v>0</v>
      </c>
      <c r="D17" s="150"/>
      <c r="E17" s="8"/>
    </row>
    <row r="18" spans="1:5">
      <c r="A18" s="149">
        <v>9</v>
      </c>
      <c r="B18" s="91" t="s">
        <v>166</v>
      </c>
      <c r="C18" s="314">
        <v>0</v>
      </c>
      <c r="D18" s="150"/>
      <c r="E18" s="8"/>
    </row>
    <row r="19" spans="1:5">
      <c r="A19" s="149">
        <v>9.1</v>
      </c>
      <c r="B19" s="93" t="s">
        <v>250</v>
      </c>
      <c r="C19" s="314"/>
      <c r="D19" s="150"/>
      <c r="E19" s="8"/>
    </row>
    <row r="20" spans="1:5">
      <c r="A20" s="149">
        <v>9.1999999999999993</v>
      </c>
      <c r="B20" s="93" t="s">
        <v>240</v>
      </c>
      <c r="C20" s="314"/>
      <c r="D20" s="150"/>
      <c r="E20" s="8"/>
    </row>
    <row r="21" spans="1:5">
      <c r="A21" s="149">
        <v>9.3000000000000007</v>
      </c>
      <c r="B21" s="93" t="s">
        <v>239</v>
      </c>
      <c r="C21" s="314"/>
      <c r="D21" s="150"/>
      <c r="E21" s="8"/>
    </row>
    <row r="22" spans="1:5">
      <c r="A22" s="149">
        <v>10</v>
      </c>
      <c r="B22" s="91" t="s">
        <v>167</v>
      </c>
      <c r="C22" s="314">
        <v>2899268.36</v>
      </c>
      <c r="D22" s="150"/>
      <c r="E22" s="8"/>
    </row>
    <row r="23" spans="1:5">
      <c r="A23" s="149">
        <v>10.1</v>
      </c>
      <c r="B23" s="93" t="s">
        <v>238</v>
      </c>
      <c r="C23" s="362">
        <v>2067781.45</v>
      </c>
      <c r="D23" s="341" t="s">
        <v>353</v>
      </c>
      <c r="E23" s="8"/>
    </row>
    <row r="24" spans="1:5">
      <c r="A24" s="149">
        <v>11</v>
      </c>
      <c r="B24" s="94" t="s">
        <v>168</v>
      </c>
      <c r="C24" s="314">
        <v>6010208.6815999998</v>
      </c>
      <c r="D24" s="151"/>
      <c r="E24" s="8"/>
    </row>
    <row r="25" spans="1:5">
      <c r="A25" s="149">
        <v>12</v>
      </c>
      <c r="B25" s="96" t="s">
        <v>169</v>
      </c>
      <c r="C25" s="282">
        <f>SUM(C6:C10,C15:C18,C22,C24)</f>
        <v>277362965.89879996</v>
      </c>
      <c r="D25" s="342"/>
      <c r="E25" s="7"/>
    </row>
    <row r="26" spans="1:5">
      <c r="A26" s="149">
        <v>13</v>
      </c>
      <c r="B26" s="91" t="s">
        <v>170</v>
      </c>
      <c r="C26" s="314">
        <v>95208707.690300003</v>
      </c>
      <c r="D26" s="152"/>
      <c r="E26" s="8"/>
    </row>
    <row r="27" spans="1:5">
      <c r="A27" s="149">
        <v>14</v>
      </c>
      <c r="B27" s="91" t="s">
        <v>171</v>
      </c>
      <c r="C27" s="314">
        <v>20373587.546100002</v>
      </c>
      <c r="D27" s="150"/>
      <c r="E27" s="8"/>
    </row>
    <row r="28" spans="1:5">
      <c r="A28" s="149">
        <v>15</v>
      </c>
      <c r="B28" s="91" t="s">
        <v>172</v>
      </c>
      <c r="C28" s="314">
        <v>0</v>
      </c>
      <c r="D28" s="150"/>
      <c r="E28" s="8"/>
    </row>
    <row r="29" spans="1:5">
      <c r="A29" s="149">
        <v>16</v>
      </c>
      <c r="B29" s="91" t="s">
        <v>173</v>
      </c>
      <c r="C29" s="314">
        <v>37357873.264600001</v>
      </c>
      <c r="D29" s="150"/>
      <c r="E29" s="8"/>
    </row>
    <row r="30" spans="1:5">
      <c r="A30" s="149">
        <v>17</v>
      </c>
      <c r="B30" s="91" t="s">
        <v>174</v>
      </c>
      <c r="C30" s="314">
        <v>0</v>
      </c>
      <c r="D30" s="150"/>
      <c r="E30" s="8"/>
    </row>
    <row r="31" spans="1:5">
      <c r="A31" s="149">
        <v>18</v>
      </c>
      <c r="B31" s="91" t="s">
        <v>175</v>
      </c>
      <c r="C31" s="314">
        <v>10993953.0592</v>
      </c>
      <c r="D31" s="150"/>
      <c r="E31" s="8"/>
    </row>
    <row r="32" spans="1:5">
      <c r="A32" s="149">
        <v>19</v>
      </c>
      <c r="B32" s="91" t="s">
        <v>176</v>
      </c>
      <c r="C32" s="314">
        <v>893036.02339999995</v>
      </c>
      <c r="D32" s="150"/>
      <c r="E32" s="8"/>
    </row>
    <row r="33" spans="1:5">
      <c r="A33" s="149">
        <v>20</v>
      </c>
      <c r="B33" s="91" t="s">
        <v>98</v>
      </c>
      <c r="C33" s="314">
        <v>6452463.5450999998</v>
      </c>
      <c r="D33" s="337"/>
      <c r="E33" s="8"/>
    </row>
    <row r="34" spans="1:5">
      <c r="A34" s="149">
        <v>20.100000000000001</v>
      </c>
      <c r="B34" s="95" t="s">
        <v>379</v>
      </c>
      <c r="C34" s="361">
        <v>478564.05719999998</v>
      </c>
      <c r="D34" s="150" t="s">
        <v>397</v>
      </c>
      <c r="E34" s="8"/>
    </row>
    <row r="35" spans="1:5">
      <c r="A35" s="149">
        <v>21</v>
      </c>
      <c r="B35" s="94" t="s">
        <v>177</v>
      </c>
      <c r="C35" s="314">
        <v>0</v>
      </c>
      <c r="D35" s="334"/>
      <c r="E35" s="8"/>
    </row>
    <row r="36" spans="1:5">
      <c r="A36" s="149">
        <v>21.1</v>
      </c>
      <c r="B36" s="95" t="s">
        <v>237</v>
      </c>
      <c r="C36" s="333"/>
      <c r="D36" s="334"/>
      <c r="E36" s="8"/>
    </row>
    <row r="37" spans="1:5">
      <c r="A37" s="149">
        <v>22</v>
      </c>
      <c r="B37" s="96" t="s">
        <v>178</v>
      </c>
      <c r="C37" s="282">
        <f>SUM(C26:C33)</f>
        <v>171279621.12870002</v>
      </c>
      <c r="D37" s="342"/>
      <c r="E37" s="7"/>
    </row>
    <row r="38" spans="1:5">
      <c r="A38" s="149">
        <v>23</v>
      </c>
      <c r="B38" s="94" t="s">
        <v>179</v>
      </c>
      <c r="C38" s="363">
        <v>103000000</v>
      </c>
      <c r="D38" s="150" t="s">
        <v>395</v>
      </c>
      <c r="E38" s="8"/>
    </row>
    <row r="39" spans="1:5">
      <c r="A39" s="149">
        <v>24</v>
      </c>
      <c r="B39" s="94" t="s">
        <v>180</v>
      </c>
      <c r="C39" s="363">
        <v>0</v>
      </c>
      <c r="D39" s="150"/>
      <c r="E39" s="8"/>
    </row>
    <row r="40" spans="1:5">
      <c r="A40" s="149">
        <v>25</v>
      </c>
      <c r="B40" s="94" t="s">
        <v>236</v>
      </c>
      <c r="C40" s="363">
        <v>0</v>
      </c>
      <c r="D40" s="150"/>
      <c r="E40" s="8"/>
    </row>
    <row r="41" spans="1:5">
      <c r="A41" s="149">
        <v>26</v>
      </c>
      <c r="B41" s="94" t="s">
        <v>182</v>
      </c>
      <c r="C41" s="363">
        <v>0</v>
      </c>
      <c r="D41" s="150"/>
      <c r="E41" s="8"/>
    </row>
    <row r="42" spans="1:5">
      <c r="A42" s="149">
        <v>27</v>
      </c>
      <c r="B42" s="94" t="s">
        <v>183</v>
      </c>
      <c r="C42" s="363">
        <v>0</v>
      </c>
      <c r="D42" s="150"/>
      <c r="E42" s="8"/>
    </row>
    <row r="43" spans="1:5">
      <c r="A43" s="149">
        <v>28</v>
      </c>
      <c r="B43" s="94" t="s">
        <v>184</v>
      </c>
      <c r="C43" s="363">
        <v>3083344.75</v>
      </c>
      <c r="D43" s="150" t="s">
        <v>396</v>
      </c>
      <c r="E43" s="8"/>
    </row>
    <row r="44" spans="1:5">
      <c r="A44" s="149">
        <v>29</v>
      </c>
      <c r="B44" s="94" t="s">
        <v>36</v>
      </c>
      <c r="C44" s="363">
        <v>0</v>
      </c>
      <c r="D44" s="150"/>
      <c r="E44" s="8"/>
    </row>
    <row r="45" spans="1:5" ht="16.5" thickBot="1">
      <c r="A45" s="153">
        <v>30</v>
      </c>
      <c r="B45" s="154" t="s">
        <v>185</v>
      </c>
      <c r="C45" s="283">
        <f>SUM(C38:C44)</f>
        <v>106083344.75</v>
      </c>
      <c r="D45" s="343"/>
      <c r="E45" s="7"/>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selection pane="bottomLeft"/>
      <selection pane="bottomRight" activeCell="C14" sqref="C14"/>
    </sheetView>
  </sheetViews>
  <sheetFormatPr defaultColWidth="9.140625" defaultRowHeight="12.75"/>
  <cols>
    <col min="1" max="1" width="10.5703125" style="2" bestFit="1" customWidth="1"/>
    <col min="2" max="2" width="95" style="2" customWidth="1"/>
    <col min="3" max="3" width="29.140625" style="2" bestFit="1" customWidth="1"/>
    <col min="4" max="4" width="28.140625" style="2" bestFit="1" customWidth="1"/>
    <col min="5" max="5" width="29" style="2" bestFit="1" customWidth="1"/>
    <col min="6" max="6" width="28.42578125" style="2" bestFit="1" customWidth="1"/>
    <col min="7" max="7" width="29" style="2" bestFit="1" customWidth="1"/>
    <col min="8" max="9" width="28.42578125" style="2" bestFit="1" customWidth="1"/>
    <col min="10" max="12" width="27.85546875" style="2" bestFit="1" customWidth="1"/>
    <col min="13" max="14" width="28.28515625" style="2" bestFit="1" customWidth="1"/>
    <col min="15" max="16" width="28" style="2" bestFit="1" customWidth="1"/>
    <col min="17" max="18" width="28.85546875" style="2" bestFit="1" customWidth="1"/>
    <col min="19" max="19" width="31.5703125" style="2" bestFit="1" customWidth="1"/>
    <col min="20" max="16384" width="9.140625" style="13"/>
  </cols>
  <sheetData>
    <row r="1" spans="1:19">
      <c r="A1" s="2" t="s">
        <v>192</v>
      </c>
      <c r="B1" s="346" t="str">
        <f>'2. RC'!B1</f>
        <v>სს " პაშა ბანკი საქართველო"</v>
      </c>
    </row>
    <row r="2" spans="1:19">
      <c r="A2" s="2" t="s">
        <v>193</v>
      </c>
      <c r="B2" s="346" t="str">
        <f>'2. RC'!B2</f>
        <v>31.03.2018</v>
      </c>
    </row>
    <row r="4" spans="1:19" ht="39" thickBot="1">
      <c r="A4" s="73" t="s">
        <v>345</v>
      </c>
      <c r="B4" s="311" t="s">
        <v>369</v>
      </c>
    </row>
    <row r="5" spans="1:19">
      <c r="A5" s="136"/>
      <c r="B5" s="140"/>
      <c r="C5" s="122" t="s">
        <v>0</v>
      </c>
      <c r="D5" s="122" t="s">
        <v>1</v>
      </c>
      <c r="E5" s="122" t="s">
        <v>2</v>
      </c>
      <c r="F5" s="122" t="s">
        <v>3</v>
      </c>
      <c r="G5" s="122" t="s">
        <v>4</v>
      </c>
      <c r="H5" s="122" t="s">
        <v>5</v>
      </c>
      <c r="I5" s="122" t="s">
        <v>242</v>
      </c>
      <c r="J5" s="122" t="s">
        <v>243</v>
      </c>
      <c r="K5" s="122" t="s">
        <v>244</v>
      </c>
      <c r="L5" s="122" t="s">
        <v>245</v>
      </c>
      <c r="M5" s="122" t="s">
        <v>246</v>
      </c>
      <c r="N5" s="122" t="s">
        <v>247</v>
      </c>
      <c r="O5" s="122" t="s">
        <v>356</v>
      </c>
      <c r="P5" s="122" t="s">
        <v>357</v>
      </c>
      <c r="Q5" s="122" t="s">
        <v>358</v>
      </c>
      <c r="R5" s="303" t="s">
        <v>359</v>
      </c>
      <c r="S5" s="123" t="s">
        <v>360</v>
      </c>
    </row>
    <row r="6" spans="1:19" ht="46.5" customHeight="1">
      <c r="A6" s="159"/>
      <c r="B6" s="491" t="s">
        <v>361</v>
      </c>
      <c r="C6" s="489">
        <v>0</v>
      </c>
      <c r="D6" s="490"/>
      <c r="E6" s="489">
        <v>0.2</v>
      </c>
      <c r="F6" s="490"/>
      <c r="G6" s="489">
        <v>0.35</v>
      </c>
      <c r="H6" s="490"/>
      <c r="I6" s="489">
        <v>0.5</v>
      </c>
      <c r="J6" s="490"/>
      <c r="K6" s="489">
        <v>0.75</v>
      </c>
      <c r="L6" s="490"/>
      <c r="M6" s="489">
        <v>1</v>
      </c>
      <c r="N6" s="490"/>
      <c r="O6" s="489">
        <v>1.5</v>
      </c>
      <c r="P6" s="490"/>
      <c r="Q6" s="489">
        <v>2.5</v>
      </c>
      <c r="R6" s="490"/>
      <c r="S6" s="487" t="s">
        <v>255</v>
      </c>
    </row>
    <row r="7" spans="1:19">
      <c r="A7" s="159"/>
      <c r="B7" s="492"/>
      <c r="C7" s="310" t="s">
        <v>354</v>
      </c>
      <c r="D7" s="310" t="s">
        <v>355</v>
      </c>
      <c r="E7" s="310" t="s">
        <v>354</v>
      </c>
      <c r="F7" s="310" t="s">
        <v>355</v>
      </c>
      <c r="G7" s="310" t="s">
        <v>354</v>
      </c>
      <c r="H7" s="310" t="s">
        <v>355</v>
      </c>
      <c r="I7" s="310" t="s">
        <v>354</v>
      </c>
      <c r="J7" s="310" t="s">
        <v>355</v>
      </c>
      <c r="K7" s="310" t="s">
        <v>354</v>
      </c>
      <c r="L7" s="310" t="s">
        <v>355</v>
      </c>
      <c r="M7" s="310" t="s">
        <v>354</v>
      </c>
      <c r="N7" s="310" t="s">
        <v>355</v>
      </c>
      <c r="O7" s="310" t="s">
        <v>354</v>
      </c>
      <c r="P7" s="310" t="s">
        <v>355</v>
      </c>
      <c r="Q7" s="310" t="s">
        <v>354</v>
      </c>
      <c r="R7" s="310" t="s">
        <v>355</v>
      </c>
      <c r="S7" s="488"/>
    </row>
    <row r="8" spans="1:19" s="163" customFormat="1">
      <c r="A8" s="126">
        <v>1</v>
      </c>
      <c r="B8" s="181" t="s">
        <v>220</v>
      </c>
      <c r="C8" s="366">
        <v>131039.4</v>
      </c>
      <c r="D8" s="285"/>
      <c r="E8" s="367">
        <v>0</v>
      </c>
      <c r="F8" s="304"/>
      <c r="G8" s="367">
        <v>0</v>
      </c>
      <c r="H8" s="285"/>
      <c r="I8" s="367">
        <v>0</v>
      </c>
      <c r="J8" s="285"/>
      <c r="K8" s="367">
        <v>0</v>
      </c>
      <c r="L8" s="285"/>
      <c r="M8" s="366">
        <v>30327260.040100001</v>
      </c>
      <c r="N8" s="364"/>
      <c r="O8" s="367">
        <v>0</v>
      </c>
      <c r="P8" s="285"/>
      <c r="Q8" s="367">
        <v>0</v>
      </c>
      <c r="R8" s="285"/>
      <c r="S8" s="315">
        <f t="shared" ref="S8:S21" si="0">$C$6*SUM(C8:D8)+$E$6*SUM(E8:F8)+$G$6*SUM(G8:H8)+$I$6*SUM(I8:J8)+$K$6*SUM(K8:L8)+$M$6*SUM(M8:N8)+$O$6*SUM(O8:P8)+$Q$6*SUM(Q8:R8)</f>
        <v>30327260.040100001</v>
      </c>
    </row>
    <row r="9" spans="1:19" s="163" customFormat="1">
      <c r="A9" s="126">
        <v>2</v>
      </c>
      <c r="B9" s="181" t="s">
        <v>221</v>
      </c>
      <c r="C9" s="365">
        <v>0</v>
      </c>
      <c r="D9" s="285"/>
      <c r="E9" s="367">
        <v>0</v>
      </c>
      <c r="F9" s="304"/>
      <c r="G9" s="367">
        <v>0</v>
      </c>
      <c r="H9" s="285"/>
      <c r="I9" s="367">
        <v>0</v>
      </c>
      <c r="J9" s="285"/>
      <c r="K9" s="367">
        <v>0</v>
      </c>
      <c r="L9" s="285"/>
      <c r="M9" s="366">
        <v>0</v>
      </c>
      <c r="N9" s="285"/>
      <c r="O9" s="367">
        <v>0</v>
      </c>
      <c r="P9" s="285"/>
      <c r="Q9" s="367">
        <v>0</v>
      </c>
      <c r="R9" s="285"/>
      <c r="S9" s="315">
        <f t="shared" si="0"/>
        <v>0</v>
      </c>
    </row>
    <row r="10" spans="1:19" s="163" customFormat="1">
      <c r="A10" s="126">
        <v>3</v>
      </c>
      <c r="B10" s="181" t="s">
        <v>222</v>
      </c>
      <c r="C10" s="365">
        <v>0</v>
      </c>
      <c r="D10" s="285"/>
      <c r="E10" s="367">
        <v>0</v>
      </c>
      <c r="F10" s="304"/>
      <c r="G10" s="367">
        <v>0</v>
      </c>
      <c r="H10" s="285"/>
      <c r="I10" s="367">
        <v>0</v>
      </c>
      <c r="J10" s="285"/>
      <c r="K10" s="367">
        <v>0</v>
      </c>
      <c r="L10" s="285"/>
      <c r="M10" s="366">
        <v>0</v>
      </c>
      <c r="N10" s="285"/>
      <c r="O10" s="367">
        <v>0</v>
      </c>
      <c r="P10" s="285"/>
      <c r="Q10" s="367">
        <v>0</v>
      </c>
      <c r="R10" s="285"/>
      <c r="S10" s="315">
        <f t="shared" si="0"/>
        <v>0</v>
      </c>
    </row>
    <row r="11" spans="1:19" s="163" customFormat="1">
      <c r="A11" s="126">
        <v>4</v>
      </c>
      <c r="B11" s="181" t="s">
        <v>223</v>
      </c>
      <c r="C11" s="365">
        <v>0</v>
      </c>
      <c r="D11" s="285"/>
      <c r="E11" s="367">
        <v>0</v>
      </c>
      <c r="F11" s="304"/>
      <c r="G11" s="367">
        <v>0</v>
      </c>
      <c r="H11" s="285"/>
      <c r="I11" s="367">
        <v>0</v>
      </c>
      <c r="J11" s="285"/>
      <c r="K11" s="367">
        <v>0</v>
      </c>
      <c r="L11" s="285"/>
      <c r="M11" s="366">
        <v>0</v>
      </c>
      <c r="N11" s="285"/>
      <c r="O11" s="367">
        <v>0</v>
      </c>
      <c r="P11" s="285"/>
      <c r="Q11" s="367">
        <v>0</v>
      </c>
      <c r="R11" s="285"/>
      <c r="S11" s="315">
        <f t="shared" si="0"/>
        <v>0</v>
      </c>
    </row>
    <row r="12" spans="1:19" s="163" customFormat="1">
      <c r="A12" s="126">
        <v>5</v>
      </c>
      <c r="B12" s="181" t="s">
        <v>224</v>
      </c>
      <c r="C12" s="365">
        <v>0</v>
      </c>
      <c r="D12" s="285"/>
      <c r="E12" s="367">
        <v>0</v>
      </c>
      <c r="F12" s="304"/>
      <c r="G12" s="367">
        <v>0</v>
      </c>
      <c r="H12" s="285"/>
      <c r="I12" s="367">
        <v>0</v>
      </c>
      <c r="J12" s="285"/>
      <c r="K12" s="367">
        <v>0</v>
      </c>
      <c r="L12" s="285"/>
      <c r="M12" s="366">
        <v>0</v>
      </c>
      <c r="N12" s="285"/>
      <c r="O12" s="367">
        <v>0</v>
      </c>
      <c r="P12" s="285"/>
      <c r="Q12" s="367">
        <v>0</v>
      </c>
      <c r="R12" s="285"/>
      <c r="S12" s="315">
        <f t="shared" si="0"/>
        <v>0</v>
      </c>
    </row>
    <row r="13" spans="1:19" s="163" customFormat="1">
      <c r="A13" s="126">
        <v>6</v>
      </c>
      <c r="B13" s="181" t="s">
        <v>225</v>
      </c>
      <c r="C13" s="365">
        <v>0</v>
      </c>
      <c r="D13" s="364"/>
      <c r="E13" s="367">
        <v>29470093.967700001</v>
      </c>
      <c r="F13" s="364"/>
      <c r="G13" s="367">
        <v>0</v>
      </c>
      <c r="H13" s="364"/>
      <c r="I13" s="367">
        <v>34668742.5832</v>
      </c>
      <c r="J13" s="364"/>
      <c r="K13" s="367">
        <v>0</v>
      </c>
      <c r="L13" s="364"/>
      <c r="M13" s="366">
        <v>24177473.760000002</v>
      </c>
      <c r="N13" s="364">
        <v>5000</v>
      </c>
      <c r="O13" s="367">
        <v>0</v>
      </c>
      <c r="P13" s="364"/>
      <c r="Q13" s="367">
        <v>0</v>
      </c>
      <c r="R13" s="364"/>
      <c r="S13" s="315">
        <f t="shared" si="0"/>
        <v>47410863.845140003</v>
      </c>
    </row>
    <row r="14" spans="1:19" s="163" customFormat="1">
      <c r="A14" s="126">
        <v>7</v>
      </c>
      <c r="B14" s="181" t="s">
        <v>75</v>
      </c>
      <c r="C14" s="365">
        <v>0</v>
      </c>
      <c r="D14" s="364"/>
      <c r="E14" s="367">
        <v>0</v>
      </c>
      <c r="F14" s="364"/>
      <c r="G14" s="367">
        <v>0</v>
      </c>
      <c r="H14" s="364"/>
      <c r="I14" s="367">
        <v>0</v>
      </c>
      <c r="J14" s="364"/>
      <c r="K14" s="367">
        <v>0</v>
      </c>
      <c r="L14" s="364"/>
      <c r="M14" s="366">
        <v>155223775.46919999</v>
      </c>
      <c r="N14" s="364">
        <v>15978236.499399999</v>
      </c>
      <c r="O14" s="367">
        <v>0</v>
      </c>
      <c r="P14" s="364"/>
      <c r="Q14" s="367">
        <v>0</v>
      </c>
      <c r="R14" s="364"/>
      <c r="S14" s="315">
        <f t="shared" si="0"/>
        <v>171202011.96859998</v>
      </c>
    </row>
    <row r="15" spans="1:19" s="163" customFormat="1">
      <c r="A15" s="126">
        <v>8</v>
      </c>
      <c r="B15" s="181" t="s">
        <v>76</v>
      </c>
      <c r="C15" s="365">
        <v>0</v>
      </c>
      <c r="D15" s="364"/>
      <c r="E15" s="367">
        <v>0</v>
      </c>
      <c r="F15" s="364"/>
      <c r="G15" s="367">
        <v>0</v>
      </c>
      <c r="H15" s="364"/>
      <c r="I15" s="367">
        <v>0</v>
      </c>
      <c r="J15" s="364"/>
      <c r="K15" s="367">
        <v>1065146.6518000001</v>
      </c>
      <c r="L15" s="364"/>
      <c r="M15" s="366">
        <v>0</v>
      </c>
      <c r="N15" s="364">
        <v>3067.194</v>
      </c>
      <c r="O15" s="367">
        <v>0</v>
      </c>
      <c r="P15" s="364"/>
      <c r="Q15" s="367">
        <v>0</v>
      </c>
      <c r="R15" s="364"/>
      <c r="S15" s="315">
        <f t="shared" si="0"/>
        <v>801927.1828500001</v>
      </c>
    </row>
    <row r="16" spans="1:19" s="163" customFormat="1">
      <c r="A16" s="126">
        <v>9</v>
      </c>
      <c r="B16" s="181" t="s">
        <v>77</v>
      </c>
      <c r="C16" s="365">
        <v>0</v>
      </c>
      <c r="D16" s="285"/>
      <c r="E16" s="367">
        <v>0</v>
      </c>
      <c r="F16" s="304"/>
      <c r="G16" s="367">
        <v>0</v>
      </c>
      <c r="H16" s="285"/>
      <c r="I16" s="367">
        <v>0</v>
      </c>
      <c r="J16" s="285"/>
      <c r="K16" s="367">
        <v>0</v>
      </c>
      <c r="L16" s="285"/>
      <c r="M16" s="366">
        <v>0</v>
      </c>
      <c r="N16" s="285"/>
      <c r="O16" s="367">
        <v>0</v>
      </c>
      <c r="P16" s="285"/>
      <c r="Q16" s="367">
        <v>0</v>
      </c>
      <c r="R16" s="285"/>
      <c r="S16" s="315">
        <f t="shared" si="0"/>
        <v>0</v>
      </c>
    </row>
    <row r="17" spans="1:19" s="163" customFormat="1">
      <c r="A17" s="126">
        <v>10</v>
      </c>
      <c r="B17" s="181" t="s">
        <v>70</v>
      </c>
      <c r="C17" s="365">
        <v>0</v>
      </c>
      <c r="D17" s="285"/>
      <c r="E17" s="367">
        <v>0</v>
      </c>
      <c r="F17" s="304"/>
      <c r="G17" s="367">
        <v>0</v>
      </c>
      <c r="H17" s="285"/>
      <c r="I17" s="367">
        <v>0</v>
      </c>
      <c r="J17" s="285"/>
      <c r="K17" s="367">
        <v>0</v>
      </c>
      <c r="L17" s="285"/>
      <c r="M17" s="366">
        <v>0</v>
      </c>
      <c r="N17" s="285"/>
      <c r="O17" s="367">
        <v>0</v>
      </c>
      <c r="P17" s="285"/>
      <c r="Q17" s="367">
        <v>0</v>
      </c>
      <c r="R17" s="285"/>
      <c r="S17" s="315">
        <f t="shared" si="0"/>
        <v>0</v>
      </c>
    </row>
    <row r="18" spans="1:19" s="163" customFormat="1">
      <c r="A18" s="126">
        <v>11</v>
      </c>
      <c r="B18" s="181" t="s">
        <v>71</v>
      </c>
      <c r="C18" s="365">
        <v>0</v>
      </c>
      <c r="D18" s="285"/>
      <c r="E18" s="367">
        <v>0</v>
      </c>
      <c r="F18" s="304"/>
      <c r="G18" s="367">
        <v>0</v>
      </c>
      <c r="H18" s="285"/>
      <c r="I18" s="367">
        <v>0</v>
      </c>
      <c r="J18" s="285"/>
      <c r="K18" s="367">
        <v>0</v>
      </c>
      <c r="L18" s="285"/>
      <c r="M18" s="366">
        <v>0</v>
      </c>
      <c r="N18" s="285"/>
      <c r="O18" s="367">
        <v>0</v>
      </c>
      <c r="P18" s="285"/>
      <c r="Q18" s="367">
        <v>0</v>
      </c>
      <c r="R18" s="285"/>
      <c r="S18" s="315">
        <f t="shared" si="0"/>
        <v>0</v>
      </c>
    </row>
    <row r="19" spans="1:19" s="163" customFormat="1">
      <c r="A19" s="126">
        <v>12</v>
      </c>
      <c r="B19" s="181" t="s">
        <v>72</v>
      </c>
      <c r="C19" s="365">
        <v>0</v>
      </c>
      <c r="D19" s="285"/>
      <c r="E19" s="367">
        <v>0</v>
      </c>
      <c r="F19" s="304"/>
      <c r="G19" s="367">
        <v>0</v>
      </c>
      <c r="H19" s="285"/>
      <c r="I19" s="367">
        <v>0</v>
      </c>
      <c r="J19" s="285"/>
      <c r="K19" s="367">
        <v>0</v>
      </c>
      <c r="L19" s="285"/>
      <c r="M19" s="366">
        <v>0</v>
      </c>
      <c r="N19" s="285"/>
      <c r="O19" s="367">
        <v>0</v>
      </c>
      <c r="P19" s="285"/>
      <c r="Q19" s="367">
        <v>0</v>
      </c>
      <c r="R19" s="285"/>
      <c r="S19" s="315">
        <f t="shared" si="0"/>
        <v>0</v>
      </c>
    </row>
    <row r="20" spans="1:19" s="163" customFormat="1">
      <c r="A20" s="126">
        <v>13</v>
      </c>
      <c r="B20" s="181" t="s">
        <v>73</v>
      </c>
      <c r="C20" s="365">
        <v>0</v>
      </c>
      <c r="D20" s="285"/>
      <c r="E20" s="367">
        <v>0</v>
      </c>
      <c r="F20" s="304"/>
      <c r="G20" s="367">
        <v>0</v>
      </c>
      <c r="H20" s="285"/>
      <c r="I20" s="367">
        <v>0</v>
      </c>
      <c r="J20" s="285"/>
      <c r="K20" s="367">
        <v>0</v>
      </c>
      <c r="L20" s="285"/>
      <c r="M20" s="366">
        <v>0</v>
      </c>
      <c r="N20" s="285"/>
      <c r="O20" s="367">
        <v>0</v>
      </c>
      <c r="P20" s="285"/>
      <c r="Q20" s="367">
        <v>0</v>
      </c>
      <c r="R20" s="285"/>
      <c r="S20" s="315">
        <f t="shared" si="0"/>
        <v>0</v>
      </c>
    </row>
    <row r="21" spans="1:19" s="163" customFormat="1">
      <c r="A21" s="126">
        <v>14</v>
      </c>
      <c r="B21" s="181" t="s">
        <v>253</v>
      </c>
      <c r="C21" s="365">
        <v>1342894.3032</v>
      </c>
      <c r="D21" s="285"/>
      <c r="E21" s="367">
        <v>0</v>
      </c>
      <c r="F21" s="304"/>
      <c r="G21" s="367">
        <v>0</v>
      </c>
      <c r="H21" s="285"/>
      <c r="I21" s="367">
        <v>0</v>
      </c>
      <c r="J21" s="285"/>
      <c r="K21" s="367">
        <v>0</v>
      </c>
      <c r="L21" s="285"/>
      <c r="M21" s="366">
        <v>1954623.977</v>
      </c>
      <c r="N21" s="285"/>
      <c r="O21" s="367">
        <v>0</v>
      </c>
      <c r="P21" s="285"/>
      <c r="Q21" s="367">
        <v>0</v>
      </c>
      <c r="R21" s="285"/>
      <c r="S21" s="315">
        <f t="shared" si="0"/>
        <v>1954623.977</v>
      </c>
    </row>
    <row r="22" spans="1:19" ht="13.5" thickBot="1">
      <c r="A22" s="108"/>
      <c r="B22" s="165" t="s">
        <v>69</v>
      </c>
      <c r="C22" s="286">
        <f t="shared" ref="C22:S22" si="1">SUM(C8:C21)</f>
        <v>1473933.7031999999</v>
      </c>
      <c r="D22" s="286">
        <f t="shared" si="1"/>
        <v>0</v>
      </c>
      <c r="E22" s="286">
        <f t="shared" si="1"/>
        <v>29470093.967700001</v>
      </c>
      <c r="F22" s="286">
        <f t="shared" si="1"/>
        <v>0</v>
      </c>
      <c r="G22" s="286">
        <f t="shared" si="1"/>
        <v>0</v>
      </c>
      <c r="H22" s="286">
        <f t="shared" si="1"/>
        <v>0</v>
      </c>
      <c r="I22" s="286">
        <f t="shared" si="1"/>
        <v>34668742.5832</v>
      </c>
      <c r="J22" s="286">
        <f t="shared" si="1"/>
        <v>0</v>
      </c>
      <c r="K22" s="286">
        <f t="shared" si="1"/>
        <v>1065146.6518000001</v>
      </c>
      <c r="L22" s="286">
        <f t="shared" si="1"/>
        <v>0</v>
      </c>
      <c r="M22" s="286">
        <f t="shared" si="1"/>
        <v>211683133.24629998</v>
      </c>
      <c r="N22" s="286">
        <f t="shared" si="1"/>
        <v>15986303.693399999</v>
      </c>
      <c r="O22" s="286">
        <f t="shared" si="1"/>
        <v>0</v>
      </c>
      <c r="P22" s="286">
        <f t="shared" si="1"/>
        <v>0</v>
      </c>
      <c r="Q22" s="286">
        <f t="shared" si="1"/>
        <v>0</v>
      </c>
      <c r="R22" s="286">
        <f t="shared" si="1"/>
        <v>0</v>
      </c>
      <c r="S22" s="316">
        <f t="shared" si="1"/>
        <v>251696687.01368999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selection pane="bottomLeft"/>
      <selection pane="bottomRight" activeCell="F18" sqref="F18"/>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192</v>
      </c>
      <c r="B1" s="346" t="str">
        <f>'2. RC'!B1</f>
        <v>სს " პაშა ბანკი საქართველო"</v>
      </c>
    </row>
    <row r="2" spans="1:22">
      <c r="A2" s="2" t="s">
        <v>193</v>
      </c>
      <c r="B2" s="346" t="str">
        <f>'2. RC'!B2</f>
        <v>31.03.2018</v>
      </c>
    </row>
    <row r="4" spans="1:22" ht="27.75" thickBot="1">
      <c r="A4" s="2" t="s">
        <v>346</v>
      </c>
      <c r="B4" s="312" t="s">
        <v>370</v>
      </c>
      <c r="V4" s="213" t="s">
        <v>96</v>
      </c>
    </row>
    <row r="5" spans="1:22">
      <c r="A5" s="106"/>
      <c r="B5" s="107"/>
      <c r="C5" s="493" t="s">
        <v>202</v>
      </c>
      <c r="D5" s="494"/>
      <c r="E5" s="494"/>
      <c r="F5" s="494"/>
      <c r="G5" s="494"/>
      <c r="H5" s="494"/>
      <c r="I5" s="494"/>
      <c r="J5" s="494"/>
      <c r="K5" s="494"/>
      <c r="L5" s="495"/>
      <c r="M5" s="493" t="s">
        <v>203</v>
      </c>
      <c r="N5" s="494"/>
      <c r="O5" s="494"/>
      <c r="P5" s="494"/>
      <c r="Q5" s="494"/>
      <c r="R5" s="494"/>
      <c r="S5" s="495"/>
      <c r="T5" s="498" t="s">
        <v>368</v>
      </c>
      <c r="U5" s="498" t="s">
        <v>367</v>
      </c>
      <c r="V5" s="496" t="s">
        <v>204</v>
      </c>
    </row>
    <row r="6" spans="1:22" s="73" customFormat="1" ht="140.25">
      <c r="A6" s="124"/>
      <c r="B6" s="183"/>
      <c r="C6" s="104" t="s">
        <v>205</v>
      </c>
      <c r="D6" s="103" t="s">
        <v>206</v>
      </c>
      <c r="E6" s="100" t="s">
        <v>207</v>
      </c>
      <c r="F6" s="313" t="s">
        <v>362</v>
      </c>
      <c r="G6" s="103" t="s">
        <v>208</v>
      </c>
      <c r="H6" s="103" t="s">
        <v>209</v>
      </c>
      <c r="I6" s="103" t="s">
        <v>210</v>
      </c>
      <c r="J6" s="103" t="s">
        <v>252</v>
      </c>
      <c r="K6" s="103" t="s">
        <v>211</v>
      </c>
      <c r="L6" s="105" t="s">
        <v>212</v>
      </c>
      <c r="M6" s="104" t="s">
        <v>213</v>
      </c>
      <c r="N6" s="103" t="s">
        <v>214</v>
      </c>
      <c r="O6" s="103" t="s">
        <v>215</v>
      </c>
      <c r="P6" s="103" t="s">
        <v>216</v>
      </c>
      <c r="Q6" s="103" t="s">
        <v>217</v>
      </c>
      <c r="R6" s="103" t="s">
        <v>218</v>
      </c>
      <c r="S6" s="105" t="s">
        <v>219</v>
      </c>
      <c r="T6" s="499"/>
      <c r="U6" s="499"/>
      <c r="V6" s="497"/>
    </row>
    <row r="7" spans="1:22" s="163" customFormat="1">
      <c r="A7" s="164">
        <v>1</v>
      </c>
      <c r="B7" s="162" t="s">
        <v>220</v>
      </c>
      <c r="C7" s="287"/>
      <c r="D7" s="285"/>
      <c r="E7" s="285"/>
      <c r="F7" s="285"/>
      <c r="G7" s="285"/>
      <c r="H7" s="285"/>
      <c r="I7" s="285"/>
      <c r="J7" s="285"/>
      <c r="K7" s="285"/>
      <c r="L7" s="288"/>
      <c r="M7" s="287"/>
      <c r="N7" s="285"/>
      <c r="O7" s="285"/>
      <c r="P7" s="285"/>
      <c r="Q7" s="285"/>
      <c r="R7" s="285"/>
      <c r="S7" s="288"/>
      <c r="T7" s="307"/>
      <c r="U7" s="306"/>
      <c r="V7" s="289">
        <f t="shared" ref="V7:V20" si="0">SUM(C7:S7)</f>
        <v>0</v>
      </c>
    </row>
    <row r="8" spans="1:22" s="163" customFormat="1">
      <c r="A8" s="164">
        <v>2</v>
      </c>
      <c r="B8" s="162" t="s">
        <v>221</v>
      </c>
      <c r="C8" s="287"/>
      <c r="D8" s="285"/>
      <c r="E8" s="285"/>
      <c r="F8" s="285"/>
      <c r="G8" s="285"/>
      <c r="H8" s="285"/>
      <c r="I8" s="285"/>
      <c r="J8" s="285"/>
      <c r="K8" s="285"/>
      <c r="L8" s="288"/>
      <c r="M8" s="287"/>
      <c r="N8" s="285"/>
      <c r="O8" s="285"/>
      <c r="P8" s="285"/>
      <c r="Q8" s="285"/>
      <c r="R8" s="285"/>
      <c r="S8" s="288"/>
      <c r="T8" s="306"/>
      <c r="U8" s="306"/>
      <c r="V8" s="289">
        <f t="shared" si="0"/>
        <v>0</v>
      </c>
    </row>
    <row r="9" spans="1:22" s="163" customFormat="1">
      <c r="A9" s="164">
        <v>3</v>
      </c>
      <c r="B9" s="162" t="s">
        <v>222</v>
      </c>
      <c r="C9" s="287"/>
      <c r="D9" s="285"/>
      <c r="E9" s="285"/>
      <c r="F9" s="285"/>
      <c r="G9" s="285"/>
      <c r="H9" s="285"/>
      <c r="I9" s="285"/>
      <c r="J9" s="285"/>
      <c r="K9" s="285"/>
      <c r="L9" s="288"/>
      <c r="M9" s="287"/>
      <c r="N9" s="285"/>
      <c r="O9" s="285"/>
      <c r="P9" s="285"/>
      <c r="Q9" s="285"/>
      <c r="R9" s="285"/>
      <c r="S9" s="288"/>
      <c r="T9" s="306"/>
      <c r="U9" s="306"/>
      <c r="V9" s="289">
        <f t="shared" si="0"/>
        <v>0</v>
      </c>
    </row>
    <row r="10" spans="1:22" s="163" customFormat="1">
      <c r="A10" s="164">
        <v>4</v>
      </c>
      <c r="B10" s="162" t="s">
        <v>223</v>
      </c>
      <c r="C10" s="287"/>
      <c r="D10" s="285"/>
      <c r="E10" s="285"/>
      <c r="F10" s="285"/>
      <c r="G10" s="285"/>
      <c r="H10" s="285"/>
      <c r="I10" s="285"/>
      <c r="J10" s="285"/>
      <c r="K10" s="285"/>
      <c r="L10" s="288"/>
      <c r="M10" s="287"/>
      <c r="N10" s="285"/>
      <c r="O10" s="285"/>
      <c r="P10" s="285"/>
      <c r="Q10" s="285"/>
      <c r="R10" s="285"/>
      <c r="S10" s="288"/>
      <c r="T10" s="306"/>
      <c r="U10" s="306"/>
      <c r="V10" s="289">
        <f t="shared" si="0"/>
        <v>0</v>
      </c>
    </row>
    <row r="11" spans="1:22" s="163" customFormat="1">
      <c r="A11" s="164">
        <v>5</v>
      </c>
      <c r="B11" s="162" t="s">
        <v>224</v>
      </c>
      <c r="C11" s="287"/>
      <c r="D11" s="285"/>
      <c r="E11" s="285"/>
      <c r="F11" s="285"/>
      <c r="G11" s="285"/>
      <c r="H11" s="285"/>
      <c r="I11" s="285"/>
      <c r="J11" s="285"/>
      <c r="K11" s="285"/>
      <c r="L11" s="288"/>
      <c r="M11" s="287"/>
      <c r="N11" s="285"/>
      <c r="O11" s="285"/>
      <c r="P11" s="285"/>
      <c r="Q11" s="285"/>
      <c r="R11" s="285"/>
      <c r="S11" s="288"/>
      <c r="T11" s="306"/>
      <c r="U11" s="306"/>
      <c r="V11" s="289">
        <f t="shared" si="0"/>
        <v>0</v>
      </c>
    </row>
    <row r="12" spans="1:22" s="163" customFormat="1">
      <c r="A12" s="164">
        <v>6</v>
      </c>
      <c r="B12" s="162" t="s">
        <v>225</v>
      </c>
      <c r="C12" s="287"/>
      <c r="D12" s="285"/>
      <c r="E12" s="285"/>
      <c r="F12" s="285"/>
      <c r="G12" s="285"/>
      <c r="H12" s="285"/>
      <c r="I12" s="285"/>
      <c r="J12" s="285"/>
      <c r="K12" s="285"/>
      <c r="L12" s="288"/>
      <c r="M12" s="287"/>
      <c r="N12" s="285"/>
      <c r="O12" s="285"/>
      <c r="P12" s="285"/>
      <c r="Q12" s="285"/>
      <c r="R12" s="285"/>
      <c r="S12" s="288"/>
      <c r="T12" s="306"/>
      <c r="U12" s="306"/>
      <c r="V12" s="289">
        <f t="shared" si="0"/>
        <v>0</v>
      </c>
    </row>
    <row r="13" spans="1:22" s="163" customFormat="1">
      <c r="A13" s="164">
        <v>7</v>
      </c>
      <c r="B13" s="162" t="s">
        <v>75</v>
      </c>
      <c r="C13" s="287"/>
      <c r="D13" s="285"/>
      <c r="E13" s="285"/>
      <c r="F13" s="285"/>
      <c r="G13" s="285"/>
      <c r="H13" s="285"/>
      <c r="I13" s="285"/>
      <c r="J13" s="285"/>
      <c r="K13" s="285"/>
      <c r="L13" s="288"/>
      <c r="M13" s="287"/>
      <c r="N13" s="285"/>
      <c r="O13" s="285"/>
      <c r="P13" s="285"/>
      <c r="Q13" s="285"/>
      <c r="R13" s="285"/>
      <c r="S13" s="288"/>
      <c r="T13" s="306"/>
      <c r="U13" s="306"/>
      <c r="V13" s="289">
        <f t="shared" si="0"/>
        <v>0</v>
      </c>
    </row>
    <row r="14" spans="1:22" s="163" customFormat="1">
      <c r="A14" s="164">
        <v>8</v>
      </c>
      <c r="B14" s="162" t="s">
        <v>76</v>
      </c>
      <c r="C14" s="287"/>
      <c r="D14" s="285"/>
      <c r="E14" s="285"/>
      <c r="F14" s="285"/>
      <c r="G14" s="285"/>
      <c r="H14" s="285"/>
      <c r="I14" s="285"/>
      <c r="J14" s="285"/>
      <c r="K14" s="285"/>
      <c r="L14" s="288"/>
      <c r="M14" s="287"/>
      <c r="N14" s="285"/>
      <c r="O14" s="285"/>
      <c r="P14" s="285"/>
      <c r="Q14" s="285"/>
      <c r="R14" s="285"/>
      <c r="S14" s="288"/>
      <c r="T14" s="306"/>
      <c r="U14" s="306"/>
      <c r="V14" s="289">
        <f t="shared" si="0"/>
        <v>0</v>
      </c>
    </row>
    <row r="15" spans="1:22" s="163" customFormat="1">
      <c r="A15" s="164">
        <v>9</v>
      </c>
      <c r="B15" s="162" t="s">
        <v>77</v>
      </c>
      <c r="C15" s="287"/>
      <c r="D15" s="285"/>
      <c r="E15" s="285"/>
      <c r="F15" s="285"/>
      <c r="G15" s="285"/>
      <c r="H15" s="285"/>
      <c r="I15" s="285"/>
      <c r="J15" s="285"/>
      <c r="K15" s="285"/>
      <c r="L15" s="288"/>
      <c r="M15" s="287"/>
      <c r="N15" s="285"/>
      <c r="O15" s="285"/>
      <c r="P15" s="285"/>
      <c r="Q15" s="285"/>
      <c r="R15" s="285"/>
      <c r="S15" s="288"/>
      <c r="T15" s="306"/>
      <c r="U15" s="306"/>
      <c r="V15" s="289">
        <f t="shared" si="0"/>
        <v>0</v>
      </c>
    </row>
    <row r="16" spans="1:22" s="163" customFormat="1">
      <c r="A16" s="164">
        <v>10</v>
      </c>
      <c r="B16" s="162" t="s">
        <v>70</v>
      </c>
      <c r="C16" s="287"/>
      <c r="D16" s="285"/>
      <c r="E16" s="285"/>
      <c r="F16" s="285"/>
      <c r="G16" s="285"/>
      <c r="H16" s="285"/>
      <c r="I16" s="285"/>
      <c r="J16" s="285"/>
      <c r="K16" s="285"/>
      <c r="L16" s="288"/>
      <c r="M16" s="287"/>
      <c r="N16" s="285"/>
      <c r="O16" s="285"/>
      <c r="P16" s="285"/>
      <c r="Q16" s="285"/>
      <c r="R16" s="285"/>
      <c r="S16" s="288"/>
      <c r="T16" s="306"/>
      <c r="U16" s="306"/>
      <c r="V16" s="289">
        <f t="shared" si="0"/>
        <v>0</v>
      </c>
    </row>
    <row r="17" spans="1:22" s="163" customFormat="1">
      <c r="A17" s="164">
        <v>11</v>
      </c>
      <c r="B17" s="162" t="s">
        <v>71</v>
      </c>
      <c r="C17" s="287"/>
      <c r="D17" s="285"/>
      <c r="E17" s="285"/>
      <c r="F17" s="285"/>
      <c r="G17" s="285"/>
      <c r="H17" s="285"/>
      <c r="I17" s="285"/>
      <c r="J17" s="285"/>
      <c r="K17" s="285"/>
      <c r="L17" s="288"/>
      <c r="M17" s="287"/>
      <c r="N17" s="285"/>
      <c r="O17" s="285"/>
      <c r="P17" s="285"/>
      <c r="Q17" s="285"/>
      <c r="R17" s="285"/>
      <c r="S17" s="288"/>
      <c r="T17" s="306"/>
      <c r="U17" s="306"/>
      <c r="V17" s="289">
        <f t="shared" si="0"/>
        <v>0</v>
      </c>
    </row>
    <row r="18" spans="1:22" s="163" customFormat="1">
      <c r="A18" s="164">
        <v>12</v>
      </c>
      <c r="B18" s="162" t="s">
        <v>72</v>
      </c>
      <c r="C18" s="287"/>
      <c r="D18" s="285"/>
      <c r="E18" s="285"/>
      <c r="F18" s="285"/>
      <c r="G18" s="285"/>
      <c r="H18" s="285"/>
      <c r="I18" s="285"/>
      <c r="J18" s="285"/>
      <c r="K18" s="285"/>
      <c r="L18" s="288"/>
      <c r="M18" s="287"/>
      <c r="N18" s="285"/>
      <c r="O18" s="285"/>
      <c r="P18" s="285"/>
      <c r="Q18" s="285"/>
      <c r="R18" s="285"/>
      <c r="S18" s="288"/>
      <c r="T18" s="306"/>
      <c r="U18" s="306"/>
      <c r="V18" s="289">
        <f t="shared" si="0"/>
        <v>0</v>
      </c>
    </row>
    <row r="19" spans="1:22" s="163" customFormat="1">
      <c r="A19" s="164">
        <v>13</v>
      </c>
      <c r="B19" s="162" t="s">
        <v>73</v>
      </c>
      <c r="C19" s="287"/>
      <c r="D19" s="285"/>
      <c r="E19" s="285"/>
      <c r="F19" s="285"/>
      <c r="G19" s="285"/>
      <c r="H19" s="285"/>
      <c r="I19" s="285"/>
      <c r="J19" s="285"/>
      <c r="K19" s="285"/>
      <c r="L19" s="288"/>
      <c r="M19" s="287"/>
      <c r="N19" s="285"/>
      <c r="O19" s="285"/>
      <c r="P19" s="285"/>
      <c r="Q19" s="285"/>
      <c r="R19" s="285"/>
      <c r="S19" s="288"/>
      <c r="T19" s="306"/>
      <c r="U19" s="306"/>
      <c r="V19" s="289">
        <f t="shared" si="0"/>
        <v>0</v>
      </c>
    </row>
    <row r="20" spans="1:22" s="163" customFormat="1">
      <c r="A20" s="164">
        <v>14</v>
      </c>
      <c r="B20" s="162" t="s">
        <v>253</v>
      </c>
      <c r="C20" s="287"/>
      <c r="D20" s="285"/>
      <c r="E20" s="285"/>
      <c r="F20" s="285"/>
      <c r="G20" s="285"/>
      <c r="H20" s="285"/>
      <c r="I20" s="285"/>
      <c r="J20" s="285"/>
      <c r="K20" s="285"/>
      <c r="L20" s="288"/>
      <c r="M20" s="287"/>
      <c r="N20" s="285"/>
      <c r="O20" s="285"/>
      <c r="P20" s="285"/>
      <c r="Q20" s="285"/>
      <c r="R20" s="285"/>
      <c r="S20" s="288"/>
      <c r="T20" s="306"/>
      <c r="U20" s="306"/>
      <c r="V20" s="289">
        <f t="shared" si="0"/>
        <v>0</v>
      </c>
    </row>
    <row r="21" spans="1:22" ht="13.5" thickBot="1">
      <c r="A21" s="108"/>
      <c r="B21" s="109" t="s">
        <v>69</v>
      </c>
      <c r="C21" s="290">
        <f t="shared" ref="C21:V21" si="1">SUM(C7:C20)</f>
        <v>0</v>
      </c>
      <c r="D21" s="286">
        <f t="shared" si="1"/>
        <v>0</v>
      </c>
      <c r="E21" s="286">
        <f t="shared" si="1"/>
        <v>0</v>
      </c>
      <c r="F21" s="286">
        <f t="shared" si="1"/>
        <v>0</v>
      </c>
      <c r="G21" s="286">
        <f t="shared" si="1"/>
        <v>0</v>
      </c>
      <c r="H21" s="286">
        <f t="shared" si="1"/>
        <v>0</v>
      </c>
      <c r="I21" s="286">
        <f t="shared" si="1"/>
        <v>0</v>
      </c>
      <c r="J21" s="286">
        <f t="shared" si="1"/>
        <v>0</v>
      </c>
      <c r="K21" s="286">
        <f t="shared" si="1"/>
        <v>0</v>
      </c>
      <c r="L21" s="291">
        <f t="shared" si="1"/>
        <v>0</v>
      </c>
      <c r="M21" s="290">
        <f t="shared" si="1"/>
        <v>0</v>
      </c>
      <c r="N21" s="286">
        <f t="shared" si="1"/>
        <v>0</v>
      </c>
      <c r="O21" s="286">
        <f t="shared" si="1"/>
        <v>0</v>
      </c>
      <c r="P21" s="286">
        <f t="shared" si="1"/>
        <v>0</v>
      </c>
      <c r="Q21" s="286">
        <f t="shared" si="1"/>
        <v>0</v>
      </c>
      <c r="R21" s="286">
        <f t="shared" si="1"/>
        <v>0</v>
      </c>
      <c r="S21" s="291">
        <f t="shared" si="1"/>
        <v>0</v>
      </c>
      <c r="T21" s="291">
        <f t="shared" si="1"/>
        <v>0</v>
      </c>
      <c r="U21" s="291">
        <f t="shared" si="1"/>
        <v>0</v>
      </c>
      <c r="V21" s="292">
        <f t="shared" si="1"/>
        <v>0</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pane="topRight"/>
      <selection pane="bottomLeft"/>
      <selection pane="bottomRight" activeCell="G13" sqref="G13"/>
    </sheetView>
  </sheetViews>
  <sheetFormatPr defaultColWidth="9.140625" defaultRowHeight="12.75"/>
  <cols>
    <col min="1" max="1" width="10.5703125" style="2" bestFit="1" customWidth="1"/>
    <col min="2" max="2" width="101.85546875" style="2" customWidth="1"/>
    <col min="3" max="3" width="54" style="2" bestFit="1"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192</v>
      </c>
      <c r="B1" s="346" t="str">
        <f>'2. RC'!B1</f>
        <v>სს " პაშა ბანკი საქართველო"</v>
      </c>
    </row>
    <row r="2" spans="1:9">
      <c r="A2" s="2" t="s">
        <v>193</v>
      </c>
      <c r="B2" s="346" t="str">
        <f>'2. RC'!B2</f>
        <v>31.03.2018</v>
      </c>
    </row>
    <row r="4" spans="1:9" ht="13.5" thickBot="1">
      <c r="A4" s="2" t="s">
        <v>347</v>
      </c>
      <c r="B4" s="309" t="s">
        <v>371</v>
      </c>
    </row>
    <row r="5" spans="1:9">
      <c r="A5" s="106"/>
      <c r="B5" s="160"/>
      <c r="C5" s="166" t="s">
        <v>0</v>
      </c>
      <c r="D5" s="166" t="s">
        <v>1</v>
      </c>
      <c r="E5" s="166" t="s">
        <v>2</v>
      </c>
      <c r="F5" s="166" t="s">
        <v>3</v>
      </c>
      <c r="G5" s="305" t="s">
        <v>4</v>
      </c>
      <c r="H5" s="167" t="s">
        <v>5</v>
      </c>
      <c r="I5" s="24"/>
    </row>
    <row r="6" spans="1:9" ht="15" customHeight="1">
      <c r="A6" s="159"/>
      <c r="B6" s="23"/>
      <c r="C6" s="500" t="s">
        <v>363</v>
      </c>
      <c r="D6" s="504" t="s">
        <v>373</v>
      </c>
      <c r="E6" s="505"/>
      <c r="F6" s="500" t="s">
        <v>374</v>
      </c>
      <c r="G6" s="500" t="s">
        <v>375</v>
      </c>
      <c r="H6" s="502" t="s">
        <v>365</v>
      </c>
      <c r="I6" s="24"/>
    </row>
    <row r="7" spans="1:9" ht="76.5">
      <c r="A7" s="159"/>
      <c r="B7" s="23"/>
      <c r="C7" s="501"/>
      <c r="D7" s="308" t="s">
        <v>366</v>
      </c>
      <c r="E7" s="308" t="s">
        <v>364</v>
      </c>
      <c r="F7" s="501"/>
      <c r="G7" s="501"/>
      <c r="H7" s="503"/>
      <c r="I7" s="24"/>
    </row>
    <row r="8" spans="1:9">
      <c r="A8" s="97">
        <v>1</v>
      </c>
      <c r="B8" s="79" t="s">
        <v>220</v>
      </c>
      <c r="C8" s="360">
        <v>30458299.440099999</v>
      </c>
      <c r="D8" s="294"/>
      <c r="E8" s="293"/>
      <c r="F8" s="349">
        <v>30327260.040100001</v>
      </c>
      <c r="G8" s="349">
        <f t="shared" ref="G8:G21" si="0">F8</f>
        <v>30327260.040100001</v>
      </c>
      <c r="H8" s="423">
        <f>G8/(C8+E8)</f>
        <v>0.99569774404977196</v>
      </c>
    </row>
    <row r="9" spans="1:9" ht="15" customHeight="1">
      <c r="A9" s="97">
        <v>2</v>
      </c>
      <c r="B9" s="79" t="s">
        <v>221</v>
      </c>
      <c r="C9" s="349">
        <v>0</v>
      </c>
      <c r="D9" s="294"/>
      <c r="E9" s="293"/>
      <c r="F9" s="349">
        <v>0</v>
      </c>
      <c r="G9" s="349">
        <f t="shared" si="0"/>
        <v>0</v>
      </c>
      <c r="H9" s="423">
        <v>0</v>
      </c>
    </row>
    <row r="10" spans="1:9">
      <c r="A10" s="97">
        <v>3</v>
      </c>
      <c r="B10" s="79" t="s">
        <v>222</v>
      </c>
      <c r="C10" s="349">
        <v>0</v>
      </c>
      <c r="D10" s="294"/>
      <c r="E10" s="293"/>
      <c r="F10" s="349">
        <v>0</v>
      </c>
      <c r="G10" s="349">
        <f t="shared" si="0"/>
        <v>0</v>
      </c>
      <c r="H10" s="423">
        <v>0</v>
      </c>
    </row>
    <row r="11" spans="1:9">
      <c r="A11" s="97">
        <v>4</v>
      </c>
      <c r="B11" s="79" t="s">
        <v>223</v>
      </c>
      <c r="C11" s="349">
        <v>0</v>
      </c>
      <c r="D11" s="294"/>
      <c r="E11" s="293"/>
      <c r="F11" s="349">
        <v>0</v>
      </c>
      <c r="G11" s="349">
        <f t="shared" si="0"/>
        <v>0</v>
      </c>
      <c r="H11" s="423">
        <v>0</v>
      </c>
    </row>
    <row r="12" spans="1:9">
      <c r="A12" s="97">
        <v>5</v>
      </c>
      <c r="B12" s="79" t="s">
        <v>224</v>
      </c>
      <c r="C12" s="349">
        <v>0</v>
      </c>
      <c r="D12" s="294"/>
      <c r="E12" s="293"/>
      <c r="F12" s="349">
        <v>0</v>
      </c>
      <c r="G12" s="349">
        <f t="shared" si="0"/>
        <v>0</v>
      </c>
      <c r="H12" s="423">
        <v>0</v>
      </c>
    </row>
    <row r="13" spans="1:9">
      <c r="A13" s="97">
        <v>6</v>
      </c>
      <c r="B13" s="79" t="s">
        <v>225</v>
      </c>
      <c r="C13" s="349">
        <v>88316310.310900003</v>
      </c>
      <c r="D13" s="294">
        <v>5000</v>
      </c>
      <c r="E13" s="293">
        <v>5000</v>
      </c>
      <c r="F13" s="349">
        <v>47410863.845140003</v>
      </c>
      <c r="G13" s="349">
        <f t="shared" si="0"/>
        <v>47410863.845140003</v>
      </c>
      <c r="H13" s="423">
        <f t="shared" ref="H13:H21" si="1">G13/(C13+E13)</f>
        <v>0.53679982416756422</v>
      </c>
    </row>
    <row r="14" spans="1:9">
      <c r="A14" s="97">
        <v>7</v>
      </c>
      <c r="B14" s="79" t="s">
        <v>75</v>
      </c>
      <c r="C14" s="349">
        <v>155223775.46919999</v>
      </c>
      <c r="D14" s="294">
        <v>33074938.421599999</v>
      </c>
      <c r="E14" s="293">
        <v>15978236.499399999</v>
      </c>
      <c r="F14" s="349">
        <v>171202011.96859998</v>
      </c>
      <c r="G14" s="349">
        <f t="shared" si="0"/>
        <v>171202011.96859998</v>
      </c>
      <c r="H14" s="423">
        <f>G14/(C14+E14)</f>
        <v>1</v>
      </c>
    </row>
    <row r="15" spans="1:9">
      <c r="A15" s="97">
        <v>8</v>
      </c>
      <c r="B15" s="79" t="s">
        <v>76</v>
      </c>
      <c r="C15" s="349">
        <v>1065146.6518000001</v>
      </c>
      <c r="D15" s="294">
        <v>15335.97</v>
      </c>
      <c r="E15" s="293">
        <v>3067.194</v>
      </c>
      <c r="F15" s="349">
        <v>801927.1828500001</v>
      </c>
      <c r="G15" s="349">
        <f t="shared" si="0"/>
        <v>801927.1828500001</v>
      </c>
      <c r="H15" s="423">
        <f t="shared" si="1"/>
        <v>0.75071783239190826</v>
      </c>
    </row>
    <row r="16" spans="1:9">
      <c r="A16" s="97">
        <v>9</v>
      </c>
      <c r="B16" s="79" t="s">
        <v>77</v>
      </c>
      <c r="C16" s="349">
        <v>0</v>
      </c>
      <c r="D16" s="294"/>
      <c r="E16" s="293"/>
      <c r="F16" s="349">
        <v>0</v>
      </c>
      <c r="G16" s="349">
        <f t="shared" si="0"/>
        <v>0</v>
      </c>
      <c r="H16" s="423">
        <v>0</v>
      </c>
    </row>
    <row r="17" spans="1:8">
      <c r="A17" s="97">
        <v>10</v>
      </c>
      <c r="B17" s="79" t="s">
        <v>70</v>
      </c>
      <c r="C17" s="349">
        <v>0</v>
      </c>
      <c r="D17" s="294"/>
      <c r="E17" s="293"/>
      <c r="F17" s="349">
        <v>0</v>
      </c>
      <c r="G17" s="349">
        <f t="shared" si="0"/>
        <v>0</v>
      </c>
      <c r="H17" s="423">
        <v>0</v>
      </c>
    </row>
    <row r="18" spans="1:8">
      <c r="A18" s="97">
        <v>11</v>
      </c>
      <c r="B18" s="79" t="s">
        <v>71</v>
      </c>
      <c r="C18" s="349">
        <v>0</v>
      </c>
      <c r="D18" s="294"/>
      <c r="E18" s="293"/>
      <c r="F18" s="349">
        <v>0</v>
      </c>
      <c r="G18" s="349">
        <f t="shared" si="0"/>
        <v>0</v>
      </c>
      <c r="H18" s="423">
        <v>0</v>
      </c>
    </row>
    <row r="19" spans="1:8">
      <c r="A19" s="97">
        <v>12</v>
      </c>
      <c r="B19" s="79" t="s">
        <v>72</v>
      </c>
      <c r="C19" s="349">
        <v>0</v>
      </c>
      <c r="D19" s="294"/>
      <c r="E19" s="293"/>
      <c r="F19" s="349">
        <v>0</v>
      </c>
      <c r="G19" s="349">
        <f t="shared" si="0"/>
        <v>0</v>
      </c>
      <c r="H19" s="423">
        <v>0</v>
      </c>
    </row>
    <row r="20" spans="1:8">
      <c r="A20" s="97">
        <v>13</v>
      </c>
      <c r="B20" s="79" t="s">
        <v>73</v>
      </c>
      <c r="C20" s="349">
        <v>0</v>
      </c>
      <c r="D20" s="294"/>
      <c r="E20" s="293"/>
      <c r="F20" s="349">
        <v>0</v>
      </c>
      <c r="G20" s="349">
        <f t="shared" si="0"/>
        <v>0</v>
      </c>
      <c r="H20" s="423">
        <v>0</v>
      </c>
    </row>
    <row r="21" spans="1:8">
      <c r="A21" s="97">
        <v>14</v>
      </c>
      <c r="B21" s="79" t="s">
        <v>253</v>
      </c>
      <c r="C21" s="349">
        <v>3297518.2801999999</v>
      </c>
      <c r="D21" s="294"/>
      <c r="E21" s="293"/>
      <c r="F21" s="349">
        <v>1954623.977</v>
      </c>
      <c r="G21" s="349">
        <f t="shared" si="0"/>
        <v>1954623.977</v>
      </c>
      <c r="H21" s="423">
        <f t="shared" si="1"/>
        <v>0.59275607014419607</v>
      </c>
    </row>
    <row r="22" spans="1:8" ht="13.5" thickBot="1">
      <c r="A22" s="161"/>
      <c r="B22" s="168" t="s">
        <v>69</v>
      </c>
      <c r="C22" s="286">
        <f>SUM(C8:C21)</f>
        <v>278361050.15219998</v>
      </c>
      <c r="D22" s="286">
        <f>SUM(D8:D21)</f>
        <v>33095274.391599998</v>
      </c>
      <c r="E22" s="286">
        <f>SUM(E8:E21)</f>
        <v>15986303.693399999</v>
      </c>
      <c r="F22" s="286">
        <f>SUM(F8:F21)</f>
        <v>251696687.01368999</v>
      </c>
      <c r="G22" s="286">
        <f>SUM(G8:G21)</f>
        <v>251696687.01368999</v>
      </c>
      <c r="H22" s="424">
        <f>G22/(C22+E22)</f>
        <v>0.85510089941463363</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workbookViewId="0">
      <selection activeCell="B29" sqref="B29"/>
    </sheetView>
  </sheetViews>
  <sheetFormatPr defaultColWidth="9.140625" defaultRowHeight="12.75"/>
  <cols>
    <col min="1" max="1" width="10.5703125" style="2" bestFit="1" customWidth="1"/>
    <col min="2" max="2" width="104.140625" style="2" customWidth="1"/>
    <col min="3" max="6" width="12.7109375" style="2" customWidth="1"/>
    <col min="7" max="8" width="13.5703125" style="2" bestFit="1" customWidth="1"/>
    <col min="9" max="9" width="12.7109375" style="2" customWidth="1"/>
    <col min="10" max="11" width="13.5703125" style="2" bestFit="1" customWidth="1"/>
    <col min="12" max="16384" width="9.140625" style="2"/>
  </cols>
  <sheetData>
    <row r="1" spans="1:11">
      <c r="A1" s="2" t="s">
        <v>192</v>
      </c>
      <c r="B1" s="2" t="str">
        <f>'13. CRME'!B1</f>
        <v>სს " პაშა ბანკი საქართველო"</v>
      </c>
    </row>
    <row r="2" spans="1:11">
      <c r="A2" s="2" t="s">
        <v>193</v>
      </c>
      <c r="B2" s="2" t="str">
        <f>'13. CRME'!B2</f>
        <v>31.03.2018</v>
      </c>
      <c r="C2" s="5"/>
      <c r="D2" s="5"/>
    </row>
    <row r="3" spans="1:11">
      <c r="B3" s="5"/>
      <c r="C3" s="5"/>
      <c r="D3" s="5"/>
    </row>
    <row r="4" spans="1:11" ht="13.5" thickBot="1">
      <c r="A4" s="2" t="s">
        <v>348</v>
      </c>
      <c r="B4" s="309" t="s">
        <v>404</v>
      </c>
      <c r="C4" s="5"/>
      <c r="D4" s="5"/>
    </row>
    <row r="5" spans="1:11" ht="12.75" customHeight="1">
      <c r="A5" s="506"/>
      <c r="B5" s="507"/>
      <c r="C5" s="508" t="s">
        <v>424</v>
      </c>
      <c r="D5" s="508"/>
      <c r="E5" s="508"/>
      <c r="F5" s="508" t="s">
        <v>425</v>
      </c>
      <c r="G5" s="508"/>
      <c r="H5" s="508"/>
      <c r="I5" s="508" t="s">
        <v>426</v>
      </c>
      <c r="J5" s="508"/>
      <c r="K5" s="509"/>
    </row>
    <row r="6" spans="1:11">
      <c r="A6" s="384"/>
      <c r="B6" s="385"/>
      <c r="C6" s="386" t="s">
        <v>28</v>
      </c>
      <c r="D6" s="386" t="s">
        <v>99</v>
      </c>
      <c r="E6" s="386" t="s">
        <v>69</v>
      </c>
      <c r="F6" s="386" t="s">
        <v>28</v>
      </c>
      <c r="G6" s="386" t="s">
        <v>99</v>
      </c>
      <c r="H6" s="386" t="s">
        <v>69</v>
      </c>
      <c r="I6" s="386" t="s">
        <v>28</v>
      </c>
      <c r="J6" s="386" t="s">
        <v>99</v>
      </c>
      <c r="K6" s="387" t="s">
        <v>69</v>
      </c>
    </row>
    <row r="7" spans="1:11">
      <c r="A7" s="388" t="s">
        <v>405</v>
      </c>
      <c r="B7" s="389"/>
      <c r="C7" s="389"/>
      <c r="D7" s="389"/>
      <c r="E7" s="389"/>
      <c r="F7" s="389"/>
      <c r="G7" s="389"/>
      <c r="H7" s="389"/>
      <c r="I7" s="389"/>
      <c r="J7" s="389"/>
      <c r="K7" s="390"/>
    </row>
    <row r="8" spans="1:11">
      <c r="A8" s="391">
        <v>1</v>
      </c>
      <c r="B8" s="392" t="s">
        <v>405</v>
      </c>
      <c r="C8" s="372"/>
      <c r="D8" s="372"/>
      <c r="E8" s="372"/>
      <c r="F8" s="393">
        <v>17438131.195666663</v>
      </c>
      <c r="G8" s="393">
        <v>60587610.673777752</v>
      </c>
      <c r="H8" s="393">
        <v>78025741.869444415</v>
      </c>
      <c r="I8" s="393">
        <v>8224925.5538888928</v>
      </c>
      <c r="J8" s="393">
        <v>28851992.258222215</v>
      </c>
      <c r="K8" s="394">
        <v>37076917.812111109</v>
      </c>
    </row>
    <row r="9" spans="1:11">
      <c r="A9" s="388" t="s">
        <v>406</v>
      </c>
      <c r="B9" s="389"/>
      <c r="C9" s="389"/>
      <c r="D9" s="389"/>
      <c r="E9" s="389"/>
      <c r="F9" s="389"/>
      <c r="G9" s="389"/>
      <c r="H9" s="389"/>
      <c r="I9" s="389"/>
      <c r="J9" s="389"/>
      <c r="K9" s="390"/>
    </row>
    <row r="10" spans="1:11">
      <c r="A10" s="227">
        <v>2</v>
      </c>
      <c r="B10" s="395" t="s">
        <v>407</v>
      </c>
      <c r="C10" s="395">
        <v>108149.57477777771</v>
      </c>
      <c r="D10" s="396">
        <v>10323803.726333331</v>
      </c>
      <c r="E10" s="396">
        <v>10431953.301111113</v>
      </c>
      <c r="F10" s="396">
        <v>31065.193685555561</v>
      </c>
      <c r="G10" s="396">
        <v>4941526.5615633344</v>
      </c>
      <c r="H10" s="396">
        <v>4972591.7552488875</v>
      </c>
      <c r="I10" s="396">
        <v>6667.2873499999996</v>
      </c>
      <c r="J10" s="396">
        <v>1027750.0465388887</v>
      </c>
      <c r="K10" s="397">
        <v>1034417.3338888888</v>
      </c>
    </row>
    <row r="11" spans="1:11">
      <c r="A11" s="227">
        <v>3</v>
      </c>
      <c r="B11" s="395" t="s">
        <v>408</v>
      </c>
      <c r="C11" s="395">
        <v>13950734.012555562</v>
      </c>
      <c r="D11" s="396">
        <v>141692948.39244434</v>
      </c>
      <c r="E11" s="396">
        <v>155643682.405</v>
      </c>
      <c r="F11" s="396">
        <v>9745919.4178111069</v>
      </c>
      <c r="G11" s="396">
        <v>39617812.751786105</v>
      </c>
      <c r="H11" s="396">
        <v>49363732.169597231</v>
      </c>
      <c r="I11" s="396">
        <v>9223722.2617166694</v>
      </c>
      <c r="J11" s="396">
        <v>65987722.92404443</v>
      </c>
      <c r="K11" s="397">
        <v>75211445.185761139</v>
      </c>
    </row>
    <row r="12" spans="1:11">
      <c r="A12" s="227">
        <v>4</v>
      </c>
      <c r="B12" s="395" t="s">
        <v>409</v>
      </c>
      <c r="C12" s="395">
        <v>500000</v>
      </c>
      <c r="D12" s="396">
        <v>0</v>
      </c>
      <c r="E12" s="396">
        <v>500000</v>
      </c>
      <c r="F12" s="396">
        <v>0</v>
      </c>
      <c r="G12" s="396">
        <v>0</v>
      </c>
      <c r="H12" s="396">
        <v>0</v>
      </c>
      <c r="I12" s="396">
        <v>0</v>
      </c>
      <c r="J12" s="396">
        <v>0</v>
      </c>
      <c r="K12" s="397">
        <v>0</v>
      </c>
    </row>
    <row r="13" spans="1:11">
      <c r="A13" s="227">
        <v>5</v>
      </c>
      <c r="B13" s="395" t="s">
        <v>410</v>
      </c>
      <c r="C13" s="395">
        <v>26332942.063555565</v>
      </c>
      <c r="D13" s="396">
        <v>33083482.41255556</v>
      </c>
      <c r="E13" s="396">
        <v>59416424.476111084</v>
      </c>
      <c r="F13" s="396">
        <v>7732405.2063500006</v>
      </c>
      <c r="G13" s="396">
        <v>17691996.788322225</v>
      </c>
      <c r="H13" s="396">
        <v>25424401.994672209</v>
      </c>
      <c r="I13" s="396">
        <v>2342019.0362611138</v>
      </c>
      <c r="J13" s="396">
        <v>16567234.698688889</v>
      </c>
      <c r="K13" s="397">
        <v>18909253.734950006</v>
      </c>
    </row>
    <row r="14" spans="1:11">
      <c r="A14" s="227">
        <v>6</v>
      </c>
      <c r="B14" s="395" t="s">
        <v>421</v>
      </c>
      <c r="C14" s="395">
        <v>0</v>
      </c>
      <c r="D14" s="396">
        <v>0</v>
      </c>
      <c r="E14" s="396">
        <v>0</v>
      </c>
      <c r="F14" s="396">
        <v>0</v>
      </c>
      <c r="G14" s="396">
        <v>0</v>
      </c>
      <c r="H14" s="396">
        <v>0</v>
      </c>
      <c r="I14" s="396">
        <v>0</v>
      </c>
      <c r="J14" s="396">
        <v>0</v>
      </c>
      <c r="K14" s="397">
        <v>0</v>
      </c>
    </row>
    <row r="15" spans="1:11">
      <c r="A15" s="227">
        <v>7</v>
      </c>
      <c r="B15" s="395" t="s">
        <v>411</v>
      </c>
      <c r="C15" s="395">
        <v>1654682.975111112</v>
      </c>
      <c r="D15" s="396">
        <v>1430322.792444444</v>
      </c>
      <c r="E15" s="396">
        <v>3085005.7675555567</v>
      </c>
      <c r="F15" s="396">
        <v>1554370.3321111109</v>
      </c>
      <c r="G15" s="396">
        <v>579612.08699999994</v>
      </c>
      <c r="H15" s="396">
        <v>2133982.4191111112</v>
      </c>
      <c r="I15" s="396">
        <v>1554370.3321111109</v>
      </c>
      <c r="J15" s="396">
        <v>579612.08699999994</v>
      </c>
      <c r="K15" s="397">
        <v>2133982.4191111112</v>
      </c>
    </row>
    <row r="16" spans="1:11">
      <c r="A16" s="227">
        <v>8</v>
      </c>
      <c r="B16" s="398" t="s">
        <v>412</v>
      </c>
      <c r="C16" s="395">
        <f t="shared" ref="C16:K16" si="0">SUM(C10:C15)</f>
        <v>42546508.626000017</v>
      </c>
      <c r="D16" s="395">
        <f t="shared" si="0"/>
        <v>186530557.32377765</v>
      </c>
      <c r="E16" s="395">
        <f t="shared" si="0"/>
        <v>229077065.94977775</v>
      </c>
      <c r="F16" s="395">
        <f t="shared" si="0"/>
        <v>19063760.149957776</v>
      </c>
      <c r="G16" s="395">
        <f t="shared" si="0"/>
        <v>62830948.188671663</v>
      </c>
      <c r="H16" s="395">
        <f t="shared" si="0"/>
        <v>81894708.338629439</v>
      </c>
      <c r="I16" s="395">
        <f t="shared" si="0"/>
        <v>13126778.917438895</v>
      </c>
      <c r="J16" s="395">
        <f t="shared" si="0"/>
        <v>84162319.756272212</v>
      </c>
      <c r="K16" s="395">
        <f t="shared" si="0"/>
        <v>97289098.673711151</v>
      </c>
    </row>
    <row r="17" spans="1:11">
      <c r="A17" s="388" t="s">
        <v>413</v>
      </c>
      <c r="B17" s="389"/>
      <c r="C17" s="389"/>
      <c r="D17" s="389"/>
      <c r="E17" s="389"/>
      <c r="F17" s="389"/>
      <c r="G17" s="389"/>
      <c r="H17" s="389"/>
      <c r="I17" s="389"/>
      <c r="J17" s="389"/>
      <c r="K17" s="390"/>
    </row>
    <row r="18" spans="1:11">
      <c r="A18" s="227">
        <v>9</v>
      </c>
      <c r="B18" s="395" t="s">
        <v>414</v>
      </c>
      <c r="C18" s="395">
        <v>0</v>
      </c>
      <c r="D18" s="396">
        <v>0</v>
      </c>
      <c r="E18" s="396">
        <v>0</v>
      </c>
      <c r="F18" s="396">
        <v>0</v>
      </c>
      <c r="G18" s="396">
        <v>0</v>
      </c>
      <c r="H18" s="396">
        <v>0</v>
      </c>
      <c r="I18" s="396">
        <v>0</v>
      </c>
      <c r="J18" s="396">
        <v>0</v>
      </c>
      <c r="K18" s="397">
        <v>0</v>
      </c>
    </row>
    <row r="19" spans="1:11">
      <c r="A19" s="227">
        <v>10</v>
      </c>
      <c r="B19" s="395" t="s">
        <v>415</v>
      </c>
      <c r="C19" s="395">
        <v>68929094.497333318</v>
      </c>
      <c r="D19" s="396">
        <v>104546079.13511106</v>
      </c>
      <c r="E19" s="396">
        <v>173475173.63244444</v>
      </c>
      <c r="F19" s="396">
        <v>9410900.2414444461</v>
      </c>
      <c r="G19" s="396">
        <v>8846558.5059999991</v>
      </c>
      <c r="H19" s="396">
        <v>18257458.747444443</v>
      </c>
      <c r="I19" s="396">
        <v>18820073.15666667</v>
      </c>
      <c r="J19" s="396">
        <v>53161387.905666672</v>
      </c>
      <c r="K19" s="397">
        <v>71981461.062333375</v>
      </c>
    </row>
    <row r="20" spans="1:11">
      <c r="A20" s="227">
        <v>11</v>
      </c>
      <c r="B20" s="395" t="s">
        <v>416</v>
      </c>
      <c r="C20" s="395">
        <v>33977853.451333344</v>
      </c>
      <c r="D20" s="396">
        <v>46031388.609111123</v>
      </c>
      <c r="E20" s="396">
        <v>80009242.060444444</v>
      </c>
      <c r="F20" s="396">
        <v>217995.19111111111</v>
      </c>
      <c r="G20" s="396">
        <v>19666346.502666663</v>
      </c>
      <c r="H20" s="396">
        <v>19884341.693777777</v>
      </c>
      <c r="I20" s="396">
        <v>217995.19111111111</v>
      </c>
      <c r="J20" s="396">
        <v>19666346.502666663</v>
      </c>
      <c r="K20" s="397">
        <v>19884341.693777777</v>
      </c>
    </row>
    <row r="21" spans="1:11" ht="13.5" thickBot="1">
      <c r="A21" s="232">
        <v>12</v>
      </c>
      <c r="B21" s="399" t="s">
        <v>417</v>
      </c>
      <c r="C21" s="400">
        <f t="shared" ref="C21:K21" si="1">SUM(C18:C20)</f>
        <v>102906947.94866666</v>
      </c>
      <c r="D21" s="400">
        <f t="shared" si="1"/>
        <v>150577467.74422219</v>
      </c>
      <c r="E21" s="400">
        <f t="shared" si="1"/>
        <v>253484415.69288889</v>
      </c>
      <c r="F21" s="400">
        <f t="shared" si="1"/>
        <v>9628895.4325555582</v>
      </c>
      <c r="G21" s="400">
        <f t="shared" si="1"/>
        <v>28512905.008666664</v>
      </c>
      <c r="H21" s="400">
        <f t="shared" si="1"/>
        <v>38141800.441222221</v>
      </c>
      <c r="I21" s="400">
        <f t="shared" si="1"/>
        <v>19038068.34777778</v>
      </c>
      <c r="J21" s="400">
        <f t="shared" si="1"/>
        <v>72827734.408333331</v>
      </c>
      <c r="K21" s="400">
        <f t="shared" si="1"/>
        <v>91865802.756111145</v>
      </c>
    </row>
    <row r="22" spans="1:11" ht="13.5" customHeight="1" thickBot="1">
      <c r="A22" s="401"/>
      <c r="B22" s="402"/>
      <c r="C22" s="402"/>
      <c r="D22" s="402"/>
      <c r="E22" s="402"/>
      <c r="F22" s="510" t="s">
        <v>418</v>
      </c>
      <c r="G22" s="508"/>
      <c r="H22" s="508"/>
      <c r="I22" s="510" t="s">
        <v>419</v>
      </c>
      <c r="J22" s="508"/>
      <c r="K22" s="509"/>
    </row>
    <row r="23" spans="1:11">
      <c r="A23" s="403">
        <v>13</v>
      </c>
      <c r="B23" s="404" t="s">
        <v>405</v>
      </c>
      <c r="C23" s="405"/>
      <c r="D23" s="405"/>
      <c r="E23" s="405"/>
      <c r="F23" s="406">
        <v>17438131.195666663</v>
      </c>
      <c r="G23" s="406">
        <v>60587610.673777752</v>
      </c>
      <c r="H23" s="406">
        <v>78025741.869444415</v>
      </c>
      <c r="I23" s="406">
        <v>8224925.5538888928</v>
      </c>
      <c r="J23" s="406">
        <v>28851992.258222215</v>
      </c>
      <c r="K23" s="407">
        <v>37076917.812111109</v>
      </c>
    </row>
    <row r="24" spans="1:11" ht="13.5" thickBot="1">
      <c r="A24" s="408">
        <v>14</v>
      </c>
      <c r="B24" s="409" t="s">
        <v>420</v>
      </c>
      <c r="C24" s="410"/>
      <c r="D24" s="411"/>
      <c r="E24" s="412"/>
      <c r="F24" s="420">
        <f>MAX(F16-F21,F16*0.25)</f>
        <v>9434864.7174022179</v>
      </c>
      <c r="G24" s="420">
        <f t="shared" ref="G24:H24" si="2">MAX(G16-G21,G16*0.25)</f>
        <v>34318043.180004999</v>
      </c>
      <c r="H24" s="420">
        <f t="shared" si="2"/>
        <v>43752907.897407219</v>
      </c>
      <c r="I24" s="420">
        <f>MAX(I16-I21,I16*0.25)</f>
        <v>3281694.7293597236</v>
      </c>
      <c r="J24" s="420">
        <f t="shared" ref="J24:K24" si="3">MAX(J16-J21,J16*0.25)</f>
        <v>21040579.939068053</v>
      </c>
      <c r="K24" s="420">
        <f t="shared" si="3"/>
        <v>24322274.668427788</v>
      </c>
    </row>
    <row r="25" spans="1:11" ht="13.5" thickBot="1">
      <c r="A25" s="413">
        <v>15</v>
      </c>
      <c r="B25" s="414" t="s">
        <v>403</v>
      </c>
      <c r="C25" s="415"/>
      <c r="D25" s="415"/>
      <c r="E25" s="415"/>
      <c r="F25" s="421">
        <v>1.9283733742823639</v>
      </c>
      <c r="G25" s="421">
        <v>1.8125380627640915</v>
      </c>
      <c r="H25" s="421">
        <v>1.8159523757249967</v>
      </c>
      <c r="I25" s="421">
        <v>2.5228819123056367</v>
      </c>
      <c r="J25" s="421">
        <v>1.3022708967759187</v>
      </c>
      <c r="K25" s="422">
        <v>1.4741915157548788</v>
      </c>
    </row>
    <row r="28" spans="1:11" ht="38.25">
      <c r="B28" s="417" t="s">
        <v>427</v>
      </c>
    </row>
  </sheetData>
  <mergeCells count="6">
    <mergeCell ref="A5:B5"/>
    <mergeCell ref="C5:E5"/>
    <mergeCell ref="F5:H5"/>
    <mergeCell ref="I5:K5"/>
    <mergeCell ref="F22:H22"/>
    <mergeCell ref="I22:K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B6" activePane="bottomRight" state="frozen"/>
      <selection pane="topRight"/>
      <selection pane="bottomLeft"/>
      <selection pane="bottomRight" activeCell="F7" sqref="F7:M20"/>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8.140625" style="74" customWidth="1"/>
    <col min="14" max="14" width="31" style="74" bestFit="1" customWidth="1"/>
    <col min="15" max="16384" width="9.140625" style="13"/>
  </cols>
  <sheetData>
    <row r="1" spans="1:14">
      <c r="A1" s="5" t="s">
        <v>192</v>
      </c>
      <c r="B1" s="346" t="str">
        <f>'2. RC'!B1</f>
        <v>სს " პაშა ბანკი საქართველო"</v>
      </c>
    </row>
    <row r="2" spans="1:14" ht="14.25" customHeight="1">
      <c r="A2" s="74" t="s">
        <v>193</v>
      </c>
      <c r="B2" s="346" t="str">
        <f>'2. RC'!B2</f>
        <v>31.03.2018</v>
      </c>
    </row>
    <row r="3" spans="1:14" ht="14.25" customHeight="1"/>
    <row r="4" spans="1:14" ht="15.75" thickBot="1">
      <c r="A4" s="2" t="s">
        <v>349</v>
      </c>
      <c r="B4" s="99" t="s">
        <v>79</v>
      </c>
    </row>
    <row r="5" spans="1:14" s="25" customFormat="1" ht="12.75">
      <c r="A5" s="177"/>
      <c r="B5" s="178"/>
      <c r="C5" s="179" t="s">
        <v>0</v>
      </c>
      <c r="D5" s="179" t="s">
        <v>1</v>
      </c>
      <c r="E5" s="179" t="s">
        <v>2</v>
      </c>
      <c r="F5" s="179" t="s">
        <v>3</v>
      </c>
      <c r="G5" s="179" t="s">
        <v>4</v>
      </c>
      <c r="H5" s="179" t="s">
        <v>5</v>
      </c>
      <c r="I5" s="179" t="s">
        <v>242</v>
      </c>
      <c r="J5" s="179" t="s">
        <v>243</v>
      </c>
      <c r="K5" s="179" t="s">
        <v>244</v>
      </c>
      <c r="L5" s="179" t="s">
        <v>245</v>
      </c>
      <c r="M5" s="179" t="s">
        <v>246</v>
      </c>
      <c r="N5" s="180" t="s">
        <v>247</v>
      </c>
    </row>
    <row r="6" spans="1:14" ht="45">
      <c r="A6" s="169"/>
      <c r="B6" s="111"/>
      <c r="C6" s="112" t="s">
        <v>89</v>
      </c>
      <c r="D6" s="113" t="s">
        <v>78</v>
      </c>
      <c r="E6" s="114" t="s">
        <v>88</v>
      </c>
      <c r="F6" s="115">
        <v>0</v>
      </c>
      <c r="G6" s="115">
        <v>0.2</v>
      </c>
      <c r="H6" s="115">
        <v>0.35</v>
      </c>
      <c r="I6" s="115">
        <v>0.5</v>
      </c>
      <c r="J6" s="115">
        <v>0.75</v>
      </c>
      <c r="K6" s="115">
        <v>1</v>
      </c>
      <c r="L6" s="115">
        <v>1.5</v>
      </c>
      <c r="M6" s="115">
        <v>2.5</v>
      </c>
      <c r="N6" s="170" t="s">
        <v>79</v>
      </c>
    </row>
    <row r="7" spans="1:14">
      <c r="A7" s="171">
        <v>1</v>
      </c>
      <c r="B7" s="116" t="s">
        <v>80</v>
      </c>
      <c r="C7" s="295">
        <f>SUM(C8:C13)</f>
        <v>28306988.598200001</v>
      </c>
      <c r="D7" s="111"/>
      <c r="E7" s="298">
        <f>SUM(E8:E12)</f>
        <v>566139.77196400007</v>
      </c>
      <c r="F7" s="296"/>
      <c r="G7" s="296"/>
      <c r="H7" s="296"/>
      <c r="I7" s="296"/>
      <c r="J7" s="296"/>
      <c r="K7" s="296"/>
      <c r="L7" s="296"/>
      <c r="M7" s="296"/>
      <c r="N7" s="172"/>
    </row>
    <row r="8" spans="1:14" ht="15.75" customHeight="1">
      <c r="A8" s="171">
        <v>1.1000000000000001</v>
      </c>
      <c r="B8" s="117" t="s">
        <v>81</v>
      </c>
      <c r="C8" s="350">
        <v>28306988.598200001</v>
      </c>
      <c r="D8" s="118">
        <v>0.02</v>
      </c>
      <c r="E8" s="298">
        <f>C8*D8</f>
        <v>566139.77196400007</v>
      </c>
      <c r="F8" s="296">
        <v>0</v>
      </c>
      <c r="G8" s="296">
        <v>0</v>
      </c>
      <c r="H8" s="296">
        <v>0</v>
      </c>
      <c r="I8" s="296">
        <v>0</v>
      </c>
      <c r="J8" s="296">
        <v>0</v>
      </c>
      <c r="K8" s="296">
        <v>566139.772</v>
      </c>
      <c r="L8" s="296">
        <v>0</v>
      </c>
      <c r="M8" s="296">
        <v>0</v>
      </c>
      <c r="N8" s="172"/>
    </row>
    <row r="9" spans="1:14" ht="15.75" customHeight="1">
      <c r="A9" s="171">
        <v>1.2</v>
      </c>
      <c r="B9" s="117" t="s">
        <v>82</v>
      </c>
      <c r="C9" s="350">
        <v>0</v>
      </c>
      <c r="D9" s="118">
        <v>0.05</v>
      </c>
      <c r="E9" s="298">
        <f>C9*D9</f>
        <v>0</v>
      </c>
      <c r="F9" s="296">
        <v>0</v>
      </c>
      <c r="G9" s="296">
        <v>0</v>
      </c>
      <c r="H9" s="296">
        <v>0</v>
      </c>
      <c r="I9" s="296">
        <v>0</v>
      </c>
      <c r="J9" s="296">
        <v>0</v>
      </c>
      <c r="K9" s="296">
        <v>0</v>
      </c>
      <c r="L9" s="296">
        <v>0</v>
      </c>
      <c r="M9" s="296">
        <v>0</v>
      </c>
      <c r="N9" s="172"/>
    </row>
    <row r="10" spans="1:14" ht="15.75" customHeight="1">
      <c r="A10" s="171">
        <v>1.3</v>
      </c>
      <c r="B10" s="117" t="s">
        <v>83</v>
      </c>
      <c r="C10" s="350">
        <v>0</v>
      </c>
      <c r="D10" s="118">
        <v>0.08</v>
      </c>
      <c r="E10" s="298">
        <f>C10*D10</f>
        <v>0</v>
      </c>
      <c r="F10" s="296">
        <v>0</v>
      </c>
      <c r="G10" s="296">
        <v>0</v>
      </c>
      <c r="H10" s="296">
        <v>0</v>
      </c>
      <c r="I10" s="296">
        <v>0</v>
      </c>
      <c r="J10" s="296">
        <v>0</v>
      </c>
      <c r="K10" s="296">
        <v>0</v>
      </c>
      <c r="L10" s="296">
        <v>0</v>
      </c>
      <c r="M10" s="296">
        <v>0</v>
      </c>
      <c r="N10" s="172"/>
    </row>
    <row r="11" spans="1:14" ht="15.75" customHeight="1">
      <c r="A11" s="171">
        <v>1.4</v>
      </c>
      <c r="B11" s="117" t="s">
        <v>84</v>
      </c>
      <c r="C11" s="350">
        <v>0</v>
      </c>
      <c r="D11" s="118">
        <v>0.11</v>
      </c>
      <c r="E11" s="298">
        <f>C11*D11</f>
        <v>0</v>
      </c>
      <c r="F11" s="296">
        <v>0</v>
      </c>
      <c r="G11" s="296">
        <v>0</v>
      </c>
      <c r="H11" s="296">
        <v>0</v>
      </c>
      <c r="I11" s="296">
        <v>0</v>
      </c>
      <c r="J11" s="296">
        <v>0</v>
      </c>
      <c r="K11" s="296">
        <v>0</v>
      </c>
      <c r="L11" s="296">
        <v>0</v>
      </c>
      <c r="M11" s="296">
        <v>0</v>
      </c>
      <c r="N11" s="172"/>
    </row>
    <row r="12" spans="1:14" ht="15.75" customHeight="1">
      <c r="A12" s="171">
        <v>1.5</v>
      </c>
      <c r="B12" s="117" t="s">
        <v>85</v>
      </c>
      <c r="C12" s="350">
        <v>0</v>
      </c>
      <c r="D12" s="118">
        <v>0.14000000000000001</v>
      </c>
      <c r="E12" s="298">
        <f>C12*D12</f>
        <v>0</v>
      </c>
      <c r="F12" s="296">
        <v>0</v>
      </c>
      <c r="G12" s="296">
        <v>0</v>
      </c>
      <c r="H12" s="296">
        <v>0</v>
      </c>
      <c r="I12" s="296">
        <v>0</v>
      </c>
      <c r="J12" s="296">
        <v>0</v>
      </c>
      <c r="K12" s="296">
        <v>0</v>
      </c>
      <c r="L12" s="296">
        <v>0</v>
      </c>
      <c r="M12" s="296">
        <v>0</v>
      </c>
      <c r="N12" s="172"/>
    </row>
    <row r="13" spans="1:14" ht="15.75" customHeight="1">
      <c r="A13" s="171">
        <v>1.6</v>
      </c>
      <c r="B13" s="119" t="s">
        <v>86</v>
      </c>
      <c r="C13" s="350">
        <v>0</v>
      </c>
      <c r="D13" s="120"/>
      <c r="E13" s="296"/>
      <c r="F13" s="296"/>
      <c r="G13" s="296"/>
      <c r="H13" s="296"/>
      <c r="I13" s="296"/>
      <c r="J13" s="296"/>
      <c r="K13" s="296"/>
      <c r="L13" s="296"/>
      <c r="M13" s="296"/>
      <c r="N13" s="172"/>
    </row>
    <row r="14" spans="1:14">
      <c r="A14" s="171">
        <v>2</v>
      </c>
      <c r="B14" s="121" t="s">
        <v>87</v>
      </c>
      <c r="C14" s="295">
        <f>SUM(C15:C20)</f>
        <v>0</v>
      </c>
      <c r="D14" s="111"/>
      <c r="E14" s="298">
        <f>SUM(E15:E19)</f>
        <v>0</v>
      </c>
      <c r="F14" s="296"/>
      <c r="G14" s="296"/>
      <c r="H14" s="296"/>
      <c r="I14" s="296"/>
      <c r="J14" s="296"/>
      <c r="K14" s="296"/>
      <c r="L14" s="296"/>
      <c r="M14" s="296"/>
      <c r="N14" s="172"/>
    </row>
    <row r="15" spans="1:14" ht="15" customHeight="1">
      <c r="A15" s="171">
        <v>2.1</v>
      </c>
      <c r="B15" s="119" t="s">
        <v>81</v>
      </c>
      <c r="C15" s="350">
        <v>0</v>
      </c>
      <c r="D15" s="118">
        <v>5.0000000000000001E-3</v>
      </c>
      <c r="E15" s="298">
        <f>D15*C15</f>
        <v>0</v>
      </c>
      <c r="F15" s="296">
        <v>0</v>
      </c>
      <c r="G15" s="296">
        <v>0</v>
      </c>
      <c r="H15" s="296">
        <v>0</v>
      </c>
      <c r="I15" s="296">
        <v>0</v>
      </c>
      <c r="J15" s="296">
        <v>0</v>
      </c>
      <c r="K15" s="296">
        <v>0</v>
      </c>
      <c r="L15" s="296">
        <v>0</v>
      </c>
      <c r="M15" s="296">
        <v>0</v>
      </c>
      <c r="N15" s="172"/>
    </row>
    <row r="16" spans="1:14" ht="15" customHeight="1">
      <c r="A16" s="171">
        <v>2.2000000000000002</v>
      </c>
      <c r="B16" s="119" t="s">
        <v>82</v>
      </c>
      <c r="C16" s="350">
        <v>0</v>
      </c>
      <c r="D16" s="118">
        <v>0.01</v>
      </c>
      <c r="E16" s="298">
        <f>D16*C16</f>
        <v>0</v>
      </c>
      <c r="F16" s="296">
        <v>0</v>
      </c>
      <c r="G16" s="296">
        <v>0</v>
      </c>
      <c r="H16" s="296">
        <v>0</v>
      </c>
      <c r="I16" s="296">
        <v>0</v>
      </c>
      <c r="J16" s="296">
        <v>0</v>
      </c>
      <c r="K16" s="296">
        <v>0</v>
      </c>
      <c r="L16" s="296">
        <v>0</v>
      </c>
      <c r="M16" s="296">
        <v>0</v>
      </c>
      <c r="N16" s="172"/>
    </row>
    <row r="17" spans="1:14" ht="15" customHeight="1">
      <c r="A17" s="171">
        <v>2.2999999999999998</v>
      </c>
      <c r="B17" s="119" t="s">
        <v>83</v>
      </c>
      <c r="C17" s="350">
        <v>0</v>
      </c>
      <c r="D17" s="118">
        <v>0.02</v>
      </c>
      <c r="E17" s="298">
        <f>D17*C17</f>
        <v>0</v>
      </c>
      <c r="F17" s="296">
        <v>0</v>
      </c>
      <c r="G17" s="296">
        <v>0</v>
      </c>
      <c r="H17" s="296">
        <v>0</v>
      </c>
      <c r="I17" s="296">
        <v>0</v>
      </c>
      <c r="J17" s="296">
        <v>0</v>
      </c>
      <c r="K17" s="296">
        <v>0</v>
      </c>
      <c r="L17" s="296">
        <v>0</v>
      </c>
      <c r="M17" s="296">
        <v>0</v>
      </c>
      <c r="N17" s="172"/>
    </row>
    <row r="18" spans="1:14" ht="15" customHeight="1">
      <c r="A18" s="171">
        <v>2.4</v>
      </c>
      <c r="B18" s="119" t="s">
        <v>84</v>
      </c>
      <c r="C18" s="350">
        <v>0</v>
      </c>
      <c r="D18" s="118">
        <v>0.03</v>
      </c>
      <c r="E18" s="298">
        <f>D18*C18</f>
        <v>0</v>
      </c>
      <c r="F18" s="296">
        <v>0</v>
      </c>
      <c r="G18" s="296">
        <v>0</v>
      </c>
      <c r="H18" s="296">
        <v>0</v>
      </c>
      <c r="I18" s="296">
        <v>0</v>
      </c>
      <c r="J18" s="296">
        <v>0</v>
      </c>
      <c r="K18" s="296">
        <v>0</v>
      </c>
      <c r="L18" s="296">
        <v>0</v>
      </c>
      <c r="M18" s="296">
        <v>0</v>
      </c>
      <c r="N18" s="172"/>
    </row>
    <row r="19" spans="1:14" ht="15" customHeight="1">
      <c r="A19" s="171">
        <v>2.5</v>
      </c>
      <c r="B19" s="119" t="s">
        <v>85</v>
      </c>
      <c r="C19" s="350">
        <v>0</v>
      </c>
      <c r="D19" s="118">
        <v>0.04</v>
      </c>
      <c r="E19" s="298">
        <f>D19*C19</f>
        <v>0</v>
      </c>
      <c r="F19" s="296">
        <v>0</v>
      </c>
      <c r="G19" s="296">
        <v>0</v>
      </c>
      <c r="H19" s="296">
        <v>0</v>
      </c>
      <c r="I19" s="296">
        <v>0</v>
      </c>
      <c r="J19" s="296">
        <v>0</v>
      </c>
      <c r="K19" s="296">
        <v>0</v>
      </c>
      <c r="L19" s="296">
        <v>0</v>
      </c>
      <c r="M19" s="296">
        <v>0</v>
      </c>
      <c r="N19" s="172"/>
    </row>
    <row r="20" spans="1:14" ht="15" customHeight="1">
      <c r="A20" s="171">
        <v>2.6</v>
      </c>
      <c r="B20" s="119" t="s">
        <v>86</v>
      </c>
      <c r="C20" s="350">
        <v>0</v>
      </c>
      <c r="D20" s="120"/>
      <c r="E20" s="299"/>
      <c r="F20" s="296">
        <v>0</v>
      </c>
      <c r="G20" s="296">
        <v>0</v>
      </c>
      <c r="H20" s="296">
        <v>0</v>
      </c>
      <c r="I20" s="296">
        <v>0</v>
      </c>
      <c r="J20" s="296">
        <v>0</v>
      </c>
      <c r="K20" s="296">
        <v>0</v>
      </c>
      <c r="L20" s="296">
        <v>0</v>
      </c>
      <c r="M20" s="296">
        <v>0</v>
      </c>
      <c r="N20" s="172"/>
    </row>
    <row r="21" spans="1:14" ht="15.75" thickBot="1">
      <c r="A21" s="173">
        <v>3</v>
      </c>
      <c r="B21" s="174" t="s">
        <v>69</v>
      </c>
      <c r="C21" s="297">
        <f>C7+C14</f>
        <v>28306988.598200001</v>
      </c>
      <c r="D21" s="175"/>
      <c r="E21" s="300">
        <f>SUM(E7+E14)</f>
        <v>566139.77196400007</v>
      </c>
      <c r="F21" s="301"/>
      <c r="G21" s="301"/>
      <c r="H21" s="301"/>
      <c r="I21" s="301"/>
      <c r="J21" s="301"/>
      <c r="K21" s="301"/>
      <c r="L21" s="301"/>
      <c r="M21" s="301"/>
      <c r="N21" s="176"/>
    </row>
    <row r="22" spans="1:14">
      <c r="E22" s="302"/>
      <c r="F22" s="302"/>
      <c r="G22" s="302"/>
      <c r="H22" s="302"/>
      <c r="I22" s="302"/>
      <c r="J22" s="302"/>
      <c r="K22" s="302"/>
      <c r="L22" s="302"/>
      <c r="M22" s="3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2"/>
  <sheetViews>
    <sheetView zoomScaleNormal="100" workbookViewId="0">
      <pane xSplit="1" ySplit="5" topLeftCell="B15" activePane="bottomRight" state="frozen"/>
      <selection pane="topRight"/>
      <selection pane="bottomLeft"/>
      <selection pane="bottomRight" activeCell="M30" sqref="M30"/>
    </sheetView>
  </sheetViews>
  <sheetFormatPr defaultColWidth="9.140625" defaultRowHeight="15.75"/>
  <cols>
    <col min="1" max="1" width="9.5703125" style="20" bestFit="1" customWidth="1"/>
    <col min="2" max="2" width="86" style="17" customWidth="1"/>
    <col min="3" max="3" width="11.28515625" style="17" bestFit="1" customWidth="1"/>
    <col min="4" max="6" width="12.7109375" style="2" customWidth="1"/>
    <col min="7" max="7" width="11.42578125" style="2" customWidth="1"/>
    <col min="8" max="9" width="6.7109375" customWidth="1"/>
  </cols>
  <sheetData>
    <row r="1" spans="1:8">
      <c r="A1" s="18" t="s">
        <v>192</v>
      </c>
      <c r="B1" s="346" t="str">
        <f>'2. RC'!B1</f>
        <v>სს " პაშა ბანკი საქართველო"</v>
      </c>
    </row>
    <row r="2" spans="1:8">
      <c r="A2" s="18" t="s">
        <v>193</v>
      </c>
      <c r="B2" s="346" t="str">
        <f>'2. RC'!B2</f>
        <v>31.03.2018</v>
      </c>
      <c r="C2" s="29"/>
      <c r="D2" s="19"/>
      <c r="E2" s="19"/>
      <c r="F2" s="19"/>
      <c r="G2" s="19"/>
      <c r="H2" s="1"/>
    </row>
    <row r="3" spans="1:8">
      <c r="A3" s="18"/>
      <c r="C3" s="29"/>
      <c r="D3" s="19"/>
      <c r="E3" s="19"/>
      <c r="F3" s="19"/>
      <c r="G3" s="19"/>
      <c r="H3" s="1"/>
    </row>
    <row r="4" spans="1:8" ht="16.5" thickBot="1">
      <c r="A4" s="75" t="s">
        <v>335</v>
      </c>
      <c r="B4" s="216" t="s">
        <v>227</v>
      </c>
      <c r="C4" s="217"/>
      <c r="D4" s="218"/>
      <c r="E4" s="218"/>
      <c r="F4" s="218"/>
      <c r="G4" s="218"/>
      <c r="H4" s="1"/>
    </row>
    <row r="5" spans="1:8" ht="15">
      <c r="A5" s="370" t="s">
        <v>27</v>
      </c>
      <c r="B5" s="371"/>
      <c r="C5" s="426" t="str">
        <f>MID($B$2,4,2)/3&amp;"Q"&amp;RIGHT($B$2,4)</f>
        <v>1Q2018</v>
      </c>
      <c r="D5" s="427" t="str">
        <f>MONTH(EDATE(DATE(RIGHT($B$2,4),MID($B$2,4,2),LEFT($B$2,2)),-3))/3&amp;"Q"&amp;YEAR(EDATE(DATE(RIGHT($B$2,4),MID($B$2,4,2),LEFT($B$2,2)),-3))</f>
        <v>4Q2017</v>
      </c>
      <c r="E5" s="427" t="str">
        <f>MONTH(EDATE(DATE(RIGHT($B$2,4),MID($B$2,4,2),LEFT($B$2,2)),-6))/3&amp;"Q"&amp;YEAR(EDATE(DATE(RIGHT($B$2,4),MID($B$2,4,2),LEFT($B$2,2)),-6))</f>
        <v>3Q2017</v>
      </c>
      <c r="F5" s="427" t="str">
        <f>MONTH(EDATE(DATE(RIGHT($B$2,4),MID($B$2,4,2),LEFT($B$2,2)),-9))/3&amp;"Q"&amp;YEAR(EDATE(DATE(RIGHT($B$2,4),MID($B$2,4,2),LEFT($B$2,2)),-9))</f>
        <v>2Q2017</v>
      </c>
      <c r="G5" s="428" t="str">
        <f>MONTH(EDATE(DATE(RIGHT($B$2,4),MID($B$2,4,2),LEFT($B$2,2)),-12))/3&amp;"Q"&amp;YEAR(EDATE(DATE(RIGHT($B$2,4),MID($B$2,4,2),LEFT($B$2,2)),-12))</f>
        <v>1Q2017</v>
      </c>
    </row>
    <row r="6" spans="1:8" ht="15">
      <c r="A6" s="429"/>
      <c r="B6" s="430" t="s">
        <v>189</v>
      </c>
      <c r="C6" s="372"/>
      <c r="D6" s="372"/>
      <c r="E6" s="372"/>
      <c r="F6" s="372"/>
      <c r="G6" s="373"/>
    </row>
    <row r="7" spans="1:8" ht="15">
      <c r="A7" s="429"/>
      <c r="B7" s="431" t="s">
        <v>194</v>
      </c>
      <c r="C7" s="372"/>
      <c r="D7" s="372"/>
      <c r="E7" s="372"/>
      <c r="F7" s="372"/>
      <c r="G7" s="373"/>
    </row>
    <row r="8" spans="1:8" ht="15">
      <c r="A8" s="432">
        <v>1</v>
      </c>
      <c r="B8" s="433" t="s">
        <v>24</v>
      </c>
      <c r="C8" s="434">
        <v>104015563.3</v>
      </c>
      <c r="D8" s="434">
        <v>99202513.879999995</v>
      </c>
      <c r="E8" s="435">
        <v>99530551.870000005</v>
      </c>
      <c r="F8" s="435">
        <v>97950858.359999999</v>
      </c>
      <c r="G8" s="436">
        <v>100442867.51000001</v>
      </c>
    </row>
    <row r="9" spans="1:8" ht="15">
      <c r="A9" s="432">
        <v>2</v>
      </c>
      <c r="B9" s="433" t="s">
        <v>91</v>
      </c>
      <c r="C9" s="434">
        <v>104015563.3</v>
      </c>
      <c r="D9" s="434">
        <v>99202513.879999995</v>
      </c>
      <c r="E9" s="435">
        <v>99530551.870000005</v>
      </c>
      <c r="F9" s="435">
        <v>97950858.359999999</v>
      </c>
      <c r="G9" s="436">
        <v>100442867.51000001</v>
      </c>
    </row>
    <row r="10" spans="1:8" ht="15">
      <c r="A10" s="432">
        <v>3</v>
      </c>
      <c r="B10" s="433" t="s">
        <v>90</v>
      </c>
      <c r="C10" s="434">
        <v>107558140.36319999</v>
      </c>
      <c r="D10" s="434">
        <v>102158275.09280001</v>
      </c>
      <c r="E10" s="435">
        <v>102360399.2088</v>
      </c>
      <c r="F10" s="435">
        <v>100680956.4376</v>
      </c>
      <c r="G10" s="436">
        <v>102811057.80870001</v>
      </c>
    </row>
    <row r="11" spans="1:8" ht="15">
      <c r="A11" s="429"/>
      <c r="B11" s="430" t="s">
        <v>190</v>
      </c>
      <c r="C11" s="372"/>
      <c r="D11" s="372"/>
      <c r="E11" s="372"/>
      <c r="F11" s="372"/>
      <c r="G11" s="373"/>
    </row>
    <row r="12" spans="1:8" ht="15" customHeight="1">
      <c r="A12" s="432">
        <v>4</v>
      </c>
      <c r="B12" s="433" t="s">
        <v>350</v>
      </c>
      <c r="C12" s="437">
        <v>283406165.05379999</v>
      </c>
      <c r="D12" s="437">
        <v>289159830.12643099</v>
      </c>
      <c r="E12" s="435">
        <v>308422862.31269997</v>
      </c>
      <c r="F12" s="435">
        <v>293837246.57061428</v>
      </c>
      <c r="G12" s="436">
        <v>273623517.19328922</v>
      </c>
    </row>
    <row r="13" spans="1:8" ht="15">
      <c r="A13" s="429"/>
      <c r="B13" s="430" t="s">
        <v>92</v>
      </c>
      <c r="C13" s="372"/>
      <c r="D13" s="372"/>
      <c r="E13" s="372"/>
      <c r="F13" s="372"/>
      <c r="G13" s="373"/>
    </row>
    <row r="14" spans="1:8" s="3" customFormat="1" ht="15">
      <c r="A14" s="432"/>
      <c r="B14" s="431" t="s">
        <v>194</v>
      </c>
      <c r="C14" s="372"/>
      <c r="D14" s="372"/>
      <c r="E14" s="372"/>
      <c r="F14" s="372"/>
      <c r="G14" s="373"/>
    </row>
    <row r="15" spans="1:8" ht="15">
      <c r="A15" s="438">
        <v>5</v>
      </c>
      <c r="B15" s="439" t="s">
        <v>431</v>
      </c>
      <c r="C15" s="440">
        <v>0.36699999999999999</v>
      </c>
      <c r="D15" s="440">
        <v>0.34307155954762153</v>
      </c>
      <c r="E15" s="441">
        <v>0.32269999999999999</v>
      </c>
      <c r="F15" s="441">
        <v>0.33019999999999999</v>
      </c>
      <c r="G15" s="442">
        <v>0.35510000000000003</v>
      </c>
    </row>
    <row r="16" spans="1:8" ht="15" customHeight="1">
      <c r="A16" s="438">
        <v>6</v>
      </c>
      <c r="B16" s="439" t="s">
        <v>432</v>
      </c>
      <c r="C16" s="440">
        <v>0.36699999999999999</v>
      </c>
      <c r="D16" s="440">
        <v>0.34307155954762153</v>
      </c>
      <c r="E16" s="441">
        <v>0.32269999999999999</v>
      </c>
      <c r="F16" s="441">
        <v>0.33019999999999999</v>
      </c>
      <c r="G16" s="442">
        <v>0.35510000000000003</v>
      </c>
    </row>
    <row r="17" spans="1:7" ht="15">
      <c r="A17" s="438">
        <v>7</v>
      </c>
      <c r="B17" s="439" t="s">
        <v>433</v>
      </c>
      <c r="C17" s="440">
        <v>0.3795</v>
      </c>
      <c r="D17" s="440">
        <v>0.35329345382494087</v>
      </c>
      <c r="E17" s="441">
        <v>0.33189999999999997</v>
      </c>
      <c r="F17" s="441">
        <v>0.33939999999999998</v>
      </c>
      <c r="G17" s="442">
        <v>0.36380000000000001</v>
      </c>
    </row>
    <row r="18" spans="1:7" ht="15">
      <c r="A18" s="429"/>
      <c r="B18" s="430" t="s">
        <v>6</v>
      </c>
      <c r="C18" s="416"/>
      <c r="D18" s="416"/>
      <c r="E18" s="416"/>
      <c r="F18" s="416"/>
      <c r="G18" s="443"/>
    </row>
    <row r="19" spans="1:7" ht="15" customHeight="1">
      <c r="A19" s="444">
        <v>8</v>
      </c>
      <c r="B19" s="445" t="s">
        <v>7</v>
      </c>
      <c r="C19" s="446">
        <v>6.4899999999999999E-2</v>
      </c>
      <c r="D19" s="446">
        <v>7.2800000000000004E-2</v>
      </c>
      <c r="E19" s="447">
        <v>7.5600000000000001E-2</v>
      </c>
      <c r="F19" s="447">
        <v>7.5200000000000003E-2</v>
      </c>
      <c r="G19" s="448">
        <v>7.17E-2</v>
      </c>
    </row>
    <row r="20" spans="1:7" ht="15">
      <c r="A20" s="444">
        <v>9</v>
      </c>
      <c r="B20" s="445" t="s">
        <v>8</v>
      </c>
      <c r="C20" s="446">
        <v>1.6400000000000001E-2</v>
      </c>
      <c r="D20" s="446">
        <v>1.5800000000000002E-2</v>
      </c>
      <c r="E20" s="447">
        <v>1.6400000000000001E-2</v>
      </c>
      <c r="F20" s="447">
        <v>1.78E-2</v>
      </c>
      <c r="G20" s="448">
        <v>1.7299999999999999E-2</v>
      </c>
    </row>
    <row r="21" spans="1:7" ht="15">
      <c r="A21" s="444">
        <v>10</v>
      </c>
      <c r="B21" s="445" t="s">
        <v>9</v>
      </c>
      <c r="C21" s="446">
        <v>2.9000000000000001E-2</v>
      </c>
      <c r="D21" s="446">
        <v>1.6299999999999999E-2</v>
      </c>
      <c r="E21" s="447">
        <v>2.1999999999999999E-2</v>
      </c>
      <c r="F21" s="447">
        <v>2.01E-2</v>
      </c>
      <c r="G21" s="448">
        <v>2.1000000000000001E-2</v>
      </c>
    </row>
    <row r="22" spans="1:7" ht="15">
      <c r="A22" s="444">
        <v>11</v>
      </c>
      <c r="B22" s="445" t="s">
        <v>228</v>
      </c>
      <c r="C22" s="446">
        <v>4.8500000000000001E-2</v>
      </c>
      <c r="D22" s="446">
        <v>5.7000000000000002E-2</v>
      </c>
      <c r="E22" s="447">
        <v>5.9200000000000003E-2</v>
      </c>
      <c r="F22" s="447">
        <v>5.74E-2</v>
      </c>
      <c r="G22" s="448">
        <v>5.4399999999999997E-2</v>
      </c>
    </row>
    <row r="23" spans="1:7" ht="15">
      <c r="A23" s="444">
        <v>12</v>
      </c>
      <c r="B23" s="445" t="s">
        <v>10</v>
      </c>
      <c r="C23" s="446">
        <v>1.29E-2</v>
      </c>
      <c r="D23" s="446">
        <v>1.5699999999999999E-2</v>
      </c>
      <c r="E23" s="447">
        <v>2.1899999999999999E-2</v>
      </c>
      <c r="F23" s="447">
        <v>1.9099999999999999E-2</v>
      </c>
      <c r="G23" s="448">
        <v>2.1100000000000001E-2</v>
      </c>
    </row>
    <row r="24" spans="1:7" ht="15">
      <c r="A24" s="444">
        <v>13</v>
      </c>
      <c r="B24" s="445" t="s">
        <v>11</v>
      </c>
      <c r="C24" s="446">
        <v>3.2899999999999999E-2</v>
      </c>
      <c r="D24" s="446">
        <v>3.8600000000000002E-2</v>
      </c>
      <c r="E24" s="447">
        <v>5.3199999999999997E-2</v>
      </c>
      <c r="F24" s="447">
        <v>4.7699999999999999E-2</v>
      </c>
      <c r="G24" s="448">
        <v>5.5800000000000002E-2</v>
      </c>
    </row>
    <row r="25" spans="1:7" ht="15">
      <c r="A25" s="429"/>
      <c r="B25" s="430" t="s">
        <v>12</v>
      </c>
      <c r="C25" s="416"/>
      <c r="D25" s="416"/>
      <c r="E25" s="416"/>
      <c r="F25" s="416"/>
      <c r="G25" s="443"/>
    </row>
    <row r="26" spans="1:7" ht="15">
      <c r="A26" s="444">
        <v>14</v>
      </c>
      <c r="B26" s="445" t="s">
        <v>13</v>
      </c>
      <c r="C26" s="446">
        <v>5.0000000000000001E-4</v>
      </c>
      <c r="D26" s="446">
        <v>5.9999999999999995E-4</v>
      </c>
      <c r="E26" s="447">
        <v>5.9999999999999995E-4</v>
      </c>
      <c r="F26" s="447">
        <v>5.9999999999999995E-4</v>
      </c>
      <c r="G26" s="448">
        <v>5.9999999999999995E-4</v>
      </c>
    </row>
    <row r="27" spans="1:7" ht="15" customHeight="1">
      <c r="A27" s="444">
        <v>15</v>
      </c>
      <c r="B27" s="445" t="s">
        <v>14</v>
      </c>
      <c r="C27" s="446">
        <v>2.2100000000000002E-2</v>
      </c>
      <c r="D27" s="446">
        <v>2.2200000000000001E-2</v>
      </c>
      <c r="E27" s="447">
        <v>2.23E-2</v>
      </c>
      <c r="F27" s="447">
        <v>2.29E-2</v>
      </c>
      <c r="G27" s="448">
        <v>2.5000000000000001E-2</v>
      </c>
    </row>
    <row r="28" spans="1:7" ht="15">
      <c r="A28" s="444">
        <v>16</v>
      </c>
      <c r="B28" s="445" t="s">
        <v>15</v>
      </c>
      <c r="C28" s="446">
        <v>0.52259999999999995</v>
      </c>
      <c r="D28" s="446">
        <v>0.48270000000000002</v>
      </c>
      <c r="E28" s="447">
        <v>0.48509999999999998</v>
      </c>
      <c r="F28" s="447">
        <v>0.4042</v>
      </c>
      <c r="G28" s="448">
        <v>0.25879999999999997</v>
      </c>
    </row>
    <row r="29" spans="1:7" ht="15" customHeight="1">
      <c r="A29" s="444">
        <v>17</v>
      </c>
      <c r="B29" s="445" t="s">
        <v>16</v>
      </c>
      <c r="C29" s="446">
        <v>0.5726</v>
      </c>
      <c r="D29" s="446">
        <v>0.54820000000000002</v>
      </c>
      <c r="E29" s="447">
        <v>0.56740000000000002</v>
      </c>
      <c r="F29" s="447">
        <v>0.49220000000000003</v>
      </c>
      <c r="G29" s="448">
        <v>0.41399999999999998</v>
      </c>
    </row>
    <row r="30" spans="1:7" ht="15">
      <c r="A30" s="444">
        <v>18</v>
      </c>
      <c r="B30" s="445" t="s">
        <v>17</v>
      </c>
      <c r="C30" s="446">
        <v>0.1716</v>
      </c>
      <c r="D30" s="446">
        <v>0.16370000000000001</v>
      </c>
      <c r="E30" s="447">
        <v>0.16450000000000001</v>
      </c>
      <c r="F30" s="447">
        <v>0.26450000000000001</v>
      </c>
      <c r="G30" s="448">
        <v>0.1278</v>
      </c>
    </row>
    <row r="31" spans="1:7" ht="15" customHeight="1">
      <c r="A31" s="429"/>
      <c r="B31" s="430" t="s">
        <v>18</v>
      </c>
      <c r="C31" s="416"/>
      <c r="D31" s="416"/>
      <c r="E31" s="416"/>
      <c r="F31" s="416"/>
      <c r="G31" s="443"/>
    </row>
    <row r="32" spans="1:7" ht="15">
      <c r="A32" s="444">
        <v>19</v>
      </c>
      <c r="B32" s="445" t="s">
        <v>19</v>
      </c>
      <c r="C32" s="446">
        <v>0.1666</v>
      </c>
      <c r="D32" s="446">
        <v>0.2374</v>
      </c>
      <c r="E32" s="446">
        <v>0.17580000000000001</v>
      </c>
      <c r="F32" s="446">
        <v>0.11799999999999999</v>
      </c>
      <c r="G32" s="449">
        <v>0.12479999999999999</v>
      </c>
    </row>
    <row r="33" spans="1:7" ht="15" customHeight="1">
      <c r="A33" s="444">
        <v>20</v>
      </c>
      <c r="B33" s="445" t="s">
        <v>20</v>
      </c>
      <c r="C33" s="446">
        <v>0.86880000000000002</v>
      </c>
      <c r="D33" s="446">
        <v>0.87870000000000004</v>
      </c>
      <c r="E33" s="446">
        <v>0.93610000000000004</v>
      </c>
      <c r="F33" s="446">
        <v>0.8861</v>
      </c>
      <c r="G33" s="449">
        <v>0.7026</v>
      </c>
    </row>
    <row r="34" spans="1:7" ht="15">
      <c r="A34" s="444">
        <v>21</v>
      </c>
      <c r="B34" s="450" t="s">
        <v>21</v>
      </c>
      <c r="C34" s="446">
        <v>7.3499999999999996E-2</v>
      </c>
      <c r="D34" s="446">
        <v>7.0699999999999999E-2</v>
      </c>
      <c r="E34" s="446">
        <v>3.9E-2</v>
      </c>
      <c r="F34" s="446">
        <v>3.5999999999999997E-2</v>
      </c>
      <c r="G34" s="449">
        <v>2.3599999999999999E-2</v>
      </c>
    </row>
    <row r="35" spans="1:7" ht="15">
      <c r="A35" s="451"/>
      <c r="B35" s="430" t="s">
        <v>400</v>
      </c>
      <c r="C35" s="416"/>
      <c r="D35" s="416"/>
      <c r="E35" s="416"/>
      <c r="F35" s="416"/>
      <c r="G35" s="443"/>
    </row>
    <row r="36" spans="1:7" ht="15">
      <c r="A36" s="444">
        <v>22</v>
      </c>
      <c r="B36" s="452" t="s">
        <v>401</v>
      </c>
      <c r="C36" s="434">
        <v>78025741.869444415</v>
      </c>
      <c r="D36" s="434">
        <v>66612789.339999996</v>
      </c>
      <c r="E36" s="453"/>
      <c r="F36" s="453"/>
      <c r="G36" s="454"/>
    </row>
    <row r="37" spans="1:7" ht="15">
      <c r="A37" s="444">
        <v>23</v>
      </c>
      <c r="B37" s="445" t="s">
        <v>402</v>
      </c>
      <c r="C37" s="434">
        <v>43752907.897407219</v>
      </c>
      <c r="D37" s="434">
        <v>38281362.771550007</v>
      </c>
      <c r="E37" s="453"/>
      <c r="F37" s="453"/>
      <c r="G37" s="454"/>
    </row>
    <row r="38" spans="1:7" thickBot="1">
      <c r="A38" s="455">
        <v>24</v>
      </c>
      <c r="B38" s="456" t="s">
        <v>403</v>
      </c>
      <c r="C38" s="457">
        <v>1.8159523757249967</v>
      </c>
      <c r="D38" s="457">
        <v>1.7400840648626379</v>
      </c>
      <c r="E38" s="458"/>
      <c r="F38" s="458"/>
      <c r="G38" s="459"/>
    </row>
    <row r="39" spans="1:7">
      <c r="A39" s="21"/>
    </row>
    <row r="40" spans="1:7">
      <c r="B40" s="374"/>
    </row>
    <row r="41" spans="1:7" ht="39.75">
      <c r="B41" s="374" t="s">
        <v>422</v>
      </c>
    </row>
    <row r="42" spans="1:7" ht="65.25">
      <c r="B42" s="375" t="s">
        <v>423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43"/>
  <sheetViews>
    <sheetView workbookViewId="0">
      <pane xSplit="1" ySplit="5" topLeftCell="B12" activePane="bottomRight" state="frozen"/>
      <selection pane="topRight"/>
      <selection pane="bottomLeft"/>
      <selection pane="bottomRight" activeCell="C41" sqref="C41"/>
    </sheetView>
  </sheetViews>
  <sheetFormatPr defaultColWidth="9.140625"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10" max="10" width="10.28515625" bestFit="1" customWidth="1"/>
  </cols>
  <sheetData>
    <row r="1" spans="1:10" ht="15.75">
      <c r="A1" s="18" t="s">
        <v>192</v>
      </c>
      <c r="B1" s="2" t="s">
        <v>428</v>
      </c>
    </row>
    <row r="2" spans="1:10" ht="15.75">
      <c r="A2" s="18" t="s">
        <v>193</v>
      </c>
      <c r="B2" s="17" t="s">
        <v>429</v>
      </c>
    </row>
    <row r="3" spans="1:10" ht="15.75">
      <c r="A3" s="18"/>
    </row>
    <row r="4" spans="1:10" ht="16.5" thickBot="1">
      <c r="A4" s="31" t="s">
        <v>336</v>
      </c>
      <c r="B4" s="76" t="s">
        <v>248</v>
      </c>
      <c r="C4" s="31"/>
      <c r="D4" s="32"/>
      <c r="E4" s="32"/>
      <c r="F4" s="33"/>
      <c r="G4" s="33"/>
      <c r="H4" s="34" t="s">
        <v>96</v>
      </c>
    </row>
    <row r="5" spans="1:10" ht="15.75">
      <c r="A5" s="35"/>
      <c r="B5" s="36"/>
      <c r="C5" s="462" t="s">
        <v>198</v>
      </c>
      <c r="D5" s="463"/>
      <c r="E5" s="464"/>
      <c r="F5" s="462" t="s">
        <v>199</v>
      </c>
      <c r="G5" s="463"/>
      <c r="H5" s="465"/>
    </row>
    <row r="6" spans="1:10" ht="15.75">
      <c r="A6" s="37" t="s">
        <v>27</v>
      </c>
      <c r="B6" s="38" t="s">
        <v>156</v>
      </c>
      <c r="C6" s="39" t="s">
        <v>28</v>
      </c>
      <c r="D6" s="39" t="s">
        <v>97</v>
      </c>
      <c r="E6" s="39" t="s">
        <v>69</v>
      </c>
      <c r="F6" s="39" t="s">
        <v>28</v>
      </c>
      <c r="G6" s="39" t="s">
        <v>97</v>
      </c>
      <c r="H6" s="40" t="s">
        <v>69</v>
      </c>
    </row>
    <row r="7" spans="1:10" ht="15.75">
      <c r="A7" s="37">
        <v>1</v>
      </c>
      <c r="B7" s="41" t="s">
        <v>157</v>
      </c>
      <c r="C7" s="244">
        <v>442687.84</v>
      </c>
      <c r="D7" s="244">
        <v>900206.4632</v>
      </c>
      <c r="E7" s="245">
        <f t="shared" ref="E7:E20" si="0">C7+D7</f>
        <v>1342894.3032</v>
      </c>
      <c r="F7" s="246">
        <v>317912.21999999997</v>
      </c>
      <c r="G7" s="247">
        <v>496070.38</v>
      </c>
      <c r="H7" s="248">
        <f t="shared" ref="H7:H20" si="1">F7+G7</f>
        <v>813982.6</v>
      </c>
    </row>
    <row r="8" spans="1:10" ht="15.75">
      <c r="A8" s="37">
        <v>2</v>
      </c>
      <c r="B8" s="41" t="s">
        <v>158</v>
      </c>
      <c r="C8" s="244">
        <v>131039.4</v>
      </c>
      <c r="D8" s="244">
        <v>30327260.040100001</v>
      </c>
      <c r="E8" s="245">
        <f t="shared" si="0"/>
        <v>30458299.440099999</v>
      </c>
      <c r="F8" s="246">
        <v>112721.21</v>
      </c>
      <c r="G8" s="247">
        <v>18247172.5414</v>
      </c>
      <c r="H8" s="248">
        <f t="shared" si="1"/>
        <v>18359893.751400001</v>
      </c>
    </row>
    <row r="9" spans="1:10" ht="15.75">
      <c r="A9" s="37">
        <v>3</v>
      </c>
      <c r="B9" s="41" t="s">
        <v>159</v>
      </c>
      <c r="C9" s="244">
        <v>8066205.5700000003</v>
      </c>
      <c r="D9" s="244">
        <v>34744986.722199999</v>
      </c>
      <c r="E9" s="245">
        <f t="shared" si="0"/>
        <v>42811192.292199999</v>
      </c>
      <c r="F9" s="246">
        <v>5078240.8</v>
      </c>
      <c r="G9" s="247">
        <v>31647044.7936</v>
      </c>
      <c r="H9" s="248">
        <f t="shared" si="1"/>
        <v>36725285.593599997</v>
      </c>
    </row>
    <row r="10" spans="1:10" ht="15.75">
      <c r="A10" s="37">
        <v>4</v>
      </c>
      <c r="B10" s="41" t="s">
        <v>188</v>
      </c>
      <c r="C10" s="244">
        <v>0</v>
      </c>
      <c r="D10" s="244">
        <v>0</v>
      </c>
      <c r="E10" s="245">
        <f t="shared" si="0"/>
        <v>0</v>
      </c>
      <c r="F10" s="246">
        <v>0</v>
      </c>
      <c r="G10" s="247">
        <v>0</v>
      </c>
      <c r="H10" s="248">
        <f t="shared" si="1"/>
        <v>0</v>
      </c>
    </row>
    <row r="11" spans="1:10" ht="15.75">
      <c r="A11" s="37">
        <v>5</v>
      </c>
      <c r="B11" s="41" t="s">
        <v>160</v>
      </c>
      <c r="C11" s="244">
        <v>38463200</v>
      </c>
      <c r="D11" s="244">
        <v>25312356.456799999</v>
      </c>
      <c r="E11" s="245">
        <f t="shared" si="0"/>
        <v>63775556.456799999</v>
      </c>
      <c r="F11" s="246">
        <v>63923981.210000001</v>
      </c>
      <c r="G11" s="247">
        <v>31002328.122699998</v>
      </c>
      <c r="H11" s="248">
        <f t="shared" si="1"/>
        <v>94926309.332699999</v>
      </c>
    </row>
    <row r="12" spans="1:10" ht="15.75">
      <c r="A12" s="37">
        <v>6.1</v>
      </c>
      <c r="B12" s="42" t="s">
        <v>161</v>
      </c>
      <c r="C12" s="244">
        <v>62512171.43</v>
      </c>
      <c r="D12" s="244">
        <v>68432368.367599994</v>
      </c>
      <c r="E12" s="245">
        <f t="shared" si="0"/>
        <v>130944539.7976</v>
      </c>
      <c r="F12" s="246">
        <v>80283503.060000002</v>
      </c>
      <c r="G12" s="247">
        <v>28037697.960299999</v>
      </c>
      <c r="H12" s="248">
        <f t="shared" si="1"/>
        <v>108321201.0203</v>
      </c>
    </row>
    <row r="13" spans="1:10" ht="15.75">
      <c r="A13" s="37">
        <v>6.2</v>
      </c>
      <c r="B13" s="42" t="s">
        <v>162</v>
      </c>
      <c r="C13" s="244">
        <v>-1318804.3462</v>
      </c>
      <c r="D13" s="244">
        <v>-1569007.5682000001</v>
      </c>
      <c r="E13" s="245">
        <f t="shared" si="0"/>
        <v>-2887811.9144000001</v>
      </c>
      <c r="F13" s="246">
        <v>-1720013.8611999999</v>
      </c>
      <c r="G13" s="247">
        <v>-988978.60560000001</v>
      </c>
      <c r="H13" s="248">
        <f t="shared" si="1"/>
        <v>-2708992.4668000001</v>
      </c>
      <c r="J13" s="335"/>
    </row>
    <row r="14" spans="1:10" ht="15.75">
      <c r="A14" s="37">
        <v>6</v>
      </c>
      <c r="B14" s="41" t="s">
        <v>163</v>
      </c>
      <c r="C14" s="245">
        <f>C12+C13</f>
        <v>61193367.083800003</v>
      </c>
      <c r="D14" s="245">
        <f>D12+D13</f>
        <v>66863360.799399994</v>
      </c>
      <c r="E14" s="245">
        <f t="shared" si="0"/>
        <v>128056727.88319999</v>
      </c>
      <c r="F14" s="245">
        <f>F12+F13</f>
        <v>78563489.198799998</v>
      </c>
      <c r="G14" s="245">
        <f>G12+G13</f>
        <v>27048719.354699999</v>
      </c>
      <c r="H14" s="248">
        <f t="shared" si="1"/>
        <v>105612208.5535</v>
      </c>
    </row>
    <row r="15" spans="1:10" ht="15.75">
      <c r="A15" s="37">
        <v>7</v>
      </c>
      <c r="B15" s="41" t="s">
        <v>164</v>
      </c>
      <c r="C15" s="244">
        <v>1347474.18</v>
      </c>
      <c r="D15" s="244">
        <v>661344.30169999995</v>
      </c>
      <c r="E15" s="245">
        <f t="shared" si="0"/>
        <v>2008818.4816999999</v>
      </c>
      <c r="F15" s="246">
        <v>2149658.59</v>
      </c>
      <c r="G15" s="247">
        <v>737599.92749999999</v>
      </c>
      <c r="H15" s="248">
        <f t="shared" si="1"/>
        <v>2887258.5175000001</v>
      </c>
    </row>
    <row r="16" spans="1:10" ht="15.75">
      <c r="A16" s="37">
        <v>8</v>
      </c>
      <c r="B16" s="41" t="s">
        <v>165</v>
      </c>
      <c r="C16" s="244">
        <v>0</v>
      </c>
      <c r="D16" s="244">
        <v>0</v>
      </c>
      <c r="E16" s="245">
        <f t="shared" si="0"/>
        <v>0</v>
      </c>
      <c r="F16" s="246">
        <v>0</v>
      </c>
      <c r="G16" s="247">
        <v>0</v>
      </c>
      <c r="H16" s="248">
        <f t="shared" si="1"/>
        <v>0</v>
      </c>
    </row>
    <row r="17" spans="1:8" ht="15.75">
      <c r="A17" s="37">
        <v>9</v>
      </c>
      <c r="B17" s="41" t="s">
        <v>166</v>
      </c>
      <c r="C17" s="244">
        <v>0</v>
      </c>
      <c r="D17" s="244">
        <v>0</v>
      </c>
      <c r="E17" s="245">
        <f t="shared" si="0"/>
        <v>0</v>
      </c>
      <c r="F17" s="246">
        <v>0</v>
      </c>
      <c r="G17" s="247">
        <v>0</v>
      </c>
      <c r="H17" s="248">
        <f t="shared" si="1"/>
        <v>0</v>
      </c>
    </row>
    <row r="18" spans="1:8" ht="15.75">
      <c r="A18" s="37">
        <v>10</v>
      </c>
      <c r="B18" s="41" t="s">
        <v>167</v>
      </c>
      <c r="C18" s="244">
        <v>2899268.36</v>
      </c>
      <c r="D18" s="244">
        <v>0</v>
      </c>
      <c r="E18" s="245">
        <f t="shared" si="0"/>
        <v>2899268.36</v>
      </c>
      <c r="F18" s="246">
        <v>3397799.86</v>
      </c>
      <c r="G18" s="247">
        <v>0</v>
      </c>
      <c r="H18" s="248">
        <f t="shared" si="1"/>
        <v>3397799.86</v>
      </c>
    </row>
    <row r="19" spans="1:8" ht="15.75">
      <c r="A19" s="37">
        <v>11</v>
      </c>
      <c r="B19" s="41" t="s">
        <v>168</v>
      </c>
      <c r="C19" s="244">
        <v>6009249.04</v>
      </c>
      <c r="D19" s="244">
        <v>959.64160000000004</v>
      </c>
      <c r="E19" s="245">
        <f t="shared" si="0"/>
        <v>6010208.6815999998</v>
      </c>
      <c r="F19" s="246">
        <v>1014114.25</v>
      </c>
      <c r="G19" s="247">
        <v>2698.6347000000001</v>
      </c>
      <c r="H19" s="248">
        <f t="shared" si="1"/>
        <v>1016812.8847000001</v>
      </c>
    </row>
    <row r="20" spans="1:8" ht="15.75">
      <c r="A20" s="37">
        <v>12</v>
      </c>
      <c r="B20" s="43" t="s">
        <v>169</v>
      </c>
      <c r="C20" s="245">
        <f>SUM(C7:C11)+SUM(C14:C19)</f>
        <v>118552491.4738</v>
      </c>
      <c r="D20" s="245">
        <f>SUM(D7:D11)+SUM(D14:D19)</f>
        <v>158810474.42500001</v>
      </c>
      <c r="E20" s="245">
        <f t="shared" si="0"/>
        <v>277362965.89880002</v>
      </c>
      <c r="F20" s="245">
        <f>SUM(F7:F11)+SUM(F14:F19)</f>
        <v>154557917.33880001</v>
      </c>
      <c r="G20" s="245">
        <f>SUM(G7:G11)+SUM(G14:G19)</f>
        <v>109181633.7546</v>
      </c>
      <c r="H20" s="248">
        <f t="shared" si="1"/>
        <v>263739551.0934</v>
      </c>
    </row>
    <row r="21" spans="1:8" ht="15.75">
      <c r="A21" s="37"/>
      <c r="B21" s="38" t="s">
        <v>186</v>
      </c>
      <c r="C21" s="249"/>
      <c r="D21" s="249"/>
      <c r="E21" s="249"/>
      <c r="F21" s="250"/>
      <c r="G21" s="251"/>
      <c r="H21" s="252"/>
    </row>
    <row r="22" spans="1:8" ht="15.75">
      <c r="A22" s="37">
        <v>13</v>
      </c>
      <c r="B22" s="41" t="s">
        <v>170</v>
      </c>
      <c r="C22" s="244">
        <v>7515414.9800000004</v>
      </c>
      <c r="D22" s="244">
        <v>87693292.710299999</v>
      </c>
      <c r="E22" s="245">
        <f t="shared" ref="E22:E31" si="2">C22+D22</f>
        <v>95208707.690300003</v>
      </c>
      <c r="F22" s="246">
        <v>12068035.630000001</v>
      </c>
      <c r="G22" s="247">
        <v>70105970.038599998</v>
      </c>
      <c r="H22" s="248">
        <f t="shared" ref="H22:H31" si="3">F22+G22</f>
        <v>82174005.668599993</v>
      </c>
    </row>
    <row r="23" spans="1:8" ht="15.75">
      <c r="A23" s="37">
        <v>14</v>
      </c>
      <c r="B23" s="41" t="s">
        <v>171</v>
      </c>
      <c r="C23" s="244">
        <v>6559183.4500000002</v>
      </c>
      <c r="D23" s="244">
        <v>13814404.096100001</v>
      </c>
      <c r="E23" s="245">
        <f t="shared" si="2"/>
        <v>20373587.546100002</v>
      </c>
      <c r="F23" s="246">
        <v>2235845.0699999998</v>
      </c>
      <c r="G23" s="247">
        <v>3995656.2045999998</v>
      </c>
      <c r="H23" s="248">
        <f t="shared" si="3"/>
        <v>6231501.2745999992</v>
      </c>
    </row>
    <row r="24" spans="1:8" ht="15.75">
      <c r="A24" s="37">
        <v>15</v>
      </c>
      <c r="B24" s="41" t="s">
        <v>172</v>
      </c>
      <c r="C24" s="244">
        <v>0</v>
      </c>
      <c r="D24" s="244">
        <v>0</v>
      </c>
      <c r="E24" s="245">
        <f t="shared" si="2"/>
        <v>0</v>
      </c>
      <c r="F24" s="246">
        <v>0</v>
      </c>
      <c r="G24" s="247">
        <v>0</v>
      </c>
      <c r="H24" s="248">
        <f t="shared" si="3"/>
        <v>0</v>
      </c>
    </row>
    <row r="25" spans="1:8" ht="15.75">
      <c r="A25" s="37">
        <v>16</v>
      </c>
      <c r="B25" s="41" t="s">
        <v>173</v>
      </c>
      <c r="C25" s="244">
        <v>1492994</v>
      </c>
      <c r="D25" s="244">
        <v>35864879.264600001</v>
      </c>
      <c r="E25" s="245">
        <f t="shared" si="2"/>
        <v>37357873.264600001</v>
      </c>
      <c r="F25" s="246">
        <v>1050189.75</v>
      </c>
      <c r="G25" s="247">
        <v>31038638.809999999</v>
      </c>
      <c r="H25" s="248">
        <f t="shared" si="3"/>
        <v>32088828.559999999</v>
      </c>
    </row>
    <row r="26" spans="1:8" ht="15.75">
      <c r="A26" s="37">
        <v>17</v>
      </c>
      <c r="B26" s="41" t="s">
        <v>174</v>
      </c>
      <c r="C26" s="249">
        <v>0</v>
      </c>
      <c r="D26" s="249">
        <v>0</v>
      </c>
      <c r="E26" s="245">
        <f t="shared" si="2"/>
        <v>0</v>
      </c>
      <c r="F26" s="250">
        <v>0</v>
      </c>
      <c r="G26" s="251">
        <v>0</v>
      </c>
      <c r="H26" s="248">
        <f t="shared" si="3"/>
        <v>0</v>
      </c>
    </row>
    <row r="27" spans="1:8" ht="15.75">
      <c r="A27" s="37">
        <v>18</v>
      </c>
      <c r="B27" s="41" t="s">
        <v>175</v>
      </c>
      <c r="C27" s="244">
        <v>5000000</v>
      </c>
      <c r="D27" s="244">
        <v>5993953.0592</v>
      </c>
      <c r="E27" s="245">
        <f t="shared" si="2"/>
        <v>10993953.0592</v>
      </c>
      <c r="F27" s="246">
        <v>31200000</v>
      </c>
      <c r="G27" s="247">
        <v>7183593.2779999999</v>
      </c>
      <c r="H27" s="248">
        <f t="shared" si="3"/>
        <v>38383593.277999997</v>
      </c>
    </row>
    <row r="28" spans="1:8" ht="15.75">
      <c r="A28" s="37">
        <v>19</v>
      </c>
      <c r="B28" s="41" t="s">
        <v>176</v>
      </c>
      <c r="C28" s="244">
        <v>11361.23</v>
      </c>
      <c r="D28" s="244">
        <v>881674.79339999997</v>
      </c>
      <c r="E28" s="245">
        <f t="shared" si="2"/>
        <v>893036.02339999995</v>
      </c>
      <c r="F28" s="246">
        <v>36418.46</v>
      </c>
      <c r="G28" s="247">
        <v>487537.55310000002</v>
      </c>
      <c r="H28" s="248">
        <f t="shared" si="3"/>
        <v>523956.01310000004</v>
      </c>
    </row>
    <row r="29" spans="1:8" ht="15.75">
      <c r="A29" s="37">
        <v>20</v>
      </c>
      <c r="B29" s="41" t="s">
        <v>98</v>
      </c>
      <c r="C29" s="244">
        <v>1899840.43</v>
      </c>
      <c r="D29" s="244">
        <v>4552623.1151000001</v>
      </c>
      <c r="E29" s="245">
        <f t="shared" si="2"/>
        <v>6452463.5450999998</v>
      </c>
      <c r="F29" s="246">
        <v>1318462.6599999999</v>
      </c>
      <c r="G29" s="247">
        <v>390290.04470000003</v>
      </c>
      <c r="H29" s="248">
        <f t="shared" si="3"/>
        <v>1708752.7046999999</v>
      </c>
    </row>
    <row r="30" spans="1:8" ht="15.75">
      <c r="A30" s="37">
        <v>21</v>
      </c>
      <c r="B30" s="41" t="s">
        <v>177</v>
      </c>
      <c r="C30" s="244">
        <v>0</v>
      </c>
      <c r="D30" s="244">
        <v>0</v>
      </c>
      <c r="E30" s="245">
        <f t="shared" si="2"/>
        <v>0</v>
      </c>
      <c r="F30" s="246">
        <v>0</v>
      </c>
      <c r="G30" s="247">
        <v>0</v>
      </c>
      <c r="H30" s="248">
        <f t="shared" si="3"/>
        <v>0</v>
      </c>
    </row>
    <row r="31" spans="1:8" ht="15.75">
      <c r="A31" s="37">
        <v>22</v>
      </c>
      <c r="B31" s="43" t="s">
        <v>178</v>
      </c>
      <c r="C31" s="245">
        <f>SUM(C22:C30)</f>
        <v>22478794.09</v>
      </c>
      <c r="D31" s="245">
        <f>SUM(D22:D30)</f>
        <v>148800827.03869998</v>
      </c>
      <c r="E31" s="245">
        <f t="shared" si="2"/>
        <v>171279621.12869999</v>
      </c>
      <c r="F31" s="245">
        <f>SUM(F22:F30)</f>
        <v>47908951.57</v>
      </c>
      <c r="G31" s="245">
        <f>SUM(G22:G30)</f>
        <v>113201685.92900001</v>
      </c>
      <c r="H31" s="248">
        <f t="shared" si="3"/>
        <v>161110637.49900001</v>
      </c>
    </row>
    <row r="32" spans="1:8" ht="15.75">
      <c r="A32" s="37"/>
      <c r="B32" s="38" t="s">
        <v>187</v>
      </c>
      <c r="C32" s="249"/>
      <c r="D32" s="249"/>
      <c r="E32" s="244"/>
      <c r="F32" s="250"/>
      <c r="G32" s="251"/>
      <c r="H32" s="252"/>
    </row>
    <row r="33" spans="1:8" ht="15.75">
      <c r="A33" s="37">
        <v>23</v>
      </c>
      <c r="B33" s="41" t="s">
        <v>179</v>
      </c>
      <c r="C33" s="244">
        <v>103000000</v>
      </c>
      <c r="D33" s="249">
        <v>0</v>
      </c>
      <c r="E33" s="245">
        <f t="shared" ref="E33:E39" si="4">C33+D33</f>
        <v>103000000</v>
      </c>
      <c r="F33" s="246">
        <v>103000000</v>
      </c>
      <c r="G33" s="251">
        <v>0</v>
      </c>
      <c r="H33" s="248">
        <f t="shared" ref="H33:H39" si="5">F33+G33</f>
        <v>103000000</v>
      </c>
    </row>
    <row r="34" spans="1:8" ht="15.75">
      <c r="A34" s="37">
        <v>24</v>
      </c>
      <c r="B34" s="41" t="s">
        <v>180</v>
      </c>
      <c r="C34" s="244">
        <v>0</v>
      </c>
      <c r="D34" s="249">
        <v>0</v>
      </c>
      <c r="E34" s="245">
        <f t="shared" si="4"/>
        <v>0</v>
      </c>
      <c r="F34" s="246">
        <v>0</v>
      </c>
      <c r="G34" s="251">
        <v>0</v>
      </c>
      <c r="H34" s="248">
        <f t="shared" si="5"/>
        <v>0</v>
      </c>
    </row>
    <row r="35" spans="1:8" ht="15.75">
      <c r="A35" s="37">
        <v>25</v>
      </c>
      <c r="B35" s="42" t="s">
        <v>181</v>
      </c>
      <c r="C35" s="244">
        <v>0</v>
      </c>
      <c r="D35" s="249">
        <v>0</v>
      </c>
      <c r="E35" s="245">
        <f t="shared" si="4"/>
        <v>0</v>
      </c>
      <c r="F35" s="246">
        <v>0</v>
      </c>
      <c r="G35" s="251">
        <v>0</v>
      </c>
      <c r="H35" s="248">
        <f t="shared" si="5"/>
        <v>0</v>
      </c>
    </row>
    <row r="36" spans="1:8" ht="15.75">
      <c r="A36" s="37">
        <v>26</v>
      </c>
      <c r="B36" s="41" t="s">
        <v>182</v>
      </c>
      <c r="C36" s="244">
        <v>0</v>
      </c>
      <c r="D36" s="249">
        <v>0</v>
      </c>
      <c r="E36" s="245">
        <f t="shared" si="4"/>
        <v>0</v>
      </c>
      <c r="F36" s="246">
        <v>0</v>
      </c>
      <c r="G36" s="251">
        <v>0</v>
      </c>
      <c r="H36" s="248">
        <f t="shared" si="5"/>
        <v>0</v>
      </c>
    </row>
    <row r="37" spans="1:8" ht="15.75">
      <c r="A37" s="37">
        <v>27</v>
      </c>
      <c r="B37" s="41" t="s">
        <v>183</v>
      </c>
      <c r="C37" s="244">
        <v>0</v>
      </c>
      <c r="D37" s="249">
        <v>0</v>
      </c>
      <c r="E37" s="245">
        <f t="shared" si="4"/>
        <v>0</v>
      </c>
      <c r="F37" s="246">
        <v>0</v>
      </c>
      <c r="G37" s="251">
        <v>0</v>
      </c>
      <c r="H37" s="248">
        <f t="shared" si="5"/>
        <v>0</v>
      </c>
    </row>
    <row r="38" spans="1:8" ht="15.75">
      <c r="A38" s="37">
        <v>28</v>
      </c>
      <c r="B38" s="41" t="s">
        <v>184</v>
      </c>
      <c r="C38" s="244">
        <v>3083344.75</v>
      </c>
      <c r="D38" s="249">
        <v>0</v>
      </c>
      <c r="E38" s="245">
        <f t="shared" si="4"/>
        <v>3083344.75</v>
      </c>
      <c r="F38" s="246">
        <v>-371086.41</v>
      </c>
      <c r="G38" s="251">
        <v>0</v>
      </c>
      <c r="H38" s="248">
        <f t="shared" si="5"/>
        <v>-371086.41</v>
      </c>
    </row>
    <row r="39" spans="1:8" ht="15.75">
      <c r="A39" s="37">
        <v>29</v>
      </c>
      <c r="B39" s="41" t="s">
        <v>200</v>
      </c>
      <c r="C39" s="244">
        <v>0</v>
      </c>
      <c r="D39" s="249">
        <v>0</v>
      </c>
      <c r="E39" s="245">
        <f t="shared" si="4"/>
        <v>0</v>
      </c>
      <c r="F39" s="246">
        <v>0</v>
      </c>
      <c r="G39" s="251">
        <v>0</v>
      </c>
      <c r="H39" s="248">
        <f t="shared" si="5"/>
        <v>0</v>
      </c>
    </row>
    <row r="40" spans="1:8" ht="15.75">
      <c r="A40" s="37">
        <v>30</v>
      </c>
      <c r="B40" s="43" t="s">
        <v>185</v>
      </c>
      <c r="C40" s="244">
        <f t="shared" ref="C40:H40" si="6">C33+C34+C35+C36+C37+C38+C39</f>
        <v>106083344.75</v>
      </c>
      <c r="D40" s="249">
        <f t="shared" si="6"/>
        <v>0</v>
      </c>
      <c r="E40" s="245">
        <f t="shared" si="6"/>
        <v>106083344.75</v>
      </c>
      <c r="F40" s="246">
        <f t="shared" si="6"/>
        <v>102628913.59</v>
      </c>
      <c r="G40" s="251">
        <f t="shared" si="6"/>
        <v>0</v>
      </c>
      <c r="H40" s="248">
        <f t="shared" si="6"/>
        <v>102628913.59</v>
      </c>
    </row>
    <row r="41" spans="1:8" ht="16.5" thickBot="1">
      <c r="A41" s="44">
        <v>31</v>
      </c>
      <c r="B41" s="45" t="s">
        <v>201</v>
      </c>
      <c r="C41" s="253">
        <f>C31+C40</f>
        <v>128562138.84</v>
      </c>
      <c r="D41" s="253">
        <f>D31+D40</f>
        <v>148800827.03869998</v>
      </c>
      <c r="E41" s="253">
        <f>C41+D41</f>
        <v>277362965.87870002</v>
      </c>
      <c r="F41" s="253">
        <f>F31+F40</f>
        <v>150537865.16</v>
      </c>
      <c r="G41" s="253">
        <f>G31+G40</f>
        <v>113201685.92900001</v>
      </c>
      <c r="H41" s="254">
        <f>F41+G41</f>
        <v>263739551.08899999</v>
      </c>
    </row>
    <row r="43" spans="1:8">
      <c r="B43" s="4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67"/>
  <sheetViews>
    <sheetView workbookViewId="0">
      <pane xSplit="1" ySplit="6" topLeftCell="B7" activePane="bottomRight" state="frozen"/>
      <selection pane="topRight"/>
      <selection pane="bottomLeft"/>
      <selection pane="bottomRight" activeCell="A3" sqref="A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2" ht="15.75">
      <c r="A1" s="18" t="s">
        <v>192</v>
      </c>
      <c r="B1" s="17" t="s">
        <v>428</v>
      </c>
      <c r="C1" s="17"/>
    </row>
    <row r="2" spans="1:12" ht="15.75">
      <c r="A2" s="18" t="s">
        <v>193</v>
      </c>
      <c r="B2" s="17" t="s">
        <v>429</v>
      </c>
      <c r="C2" s="29"/>
      <c r="D2" s="19"/>
      <c r="E2" s="19"/>
      <c r="F2" s="19"/>
      <c r="G2" s="19"/>
      <c r="H2" s="19"/>
    </row>
    <row r="3" spans="1:12" ht="15.75">
      <c r="A3" s="18"/>
      <c r="B3" s="17"/>
      <c r="C3" s="29"/>
      <c r="D3" s="19"/>
      <c r="E3" s="19"/>
      <c r="F3" s="19"/>
      <c r="G3" s="19"/>
      <c r="H3" s="19"/>
    </row>
    <row r="4" spans="1:12" ht="16.5" thickBot="1">
      <c r="A4" s="47" t="s">
        <v>337</v>
      </c>
      <c r="B4" s="30" t="s">
        <v>226</v>
      </c>
      <c r="C4" s="33"/>
      <c r="D4" s="33"/>
      <c r="E4" s="33"/>
      <c r="F4" s="47"/>
      <c r="G4" s="47"/>
      <c r="H4" s="48" t="s">
        <v>96</v>
      </c>
    </row>
    <row r="5" spans="1:12" ht="15.75">
      <c r="A5" s="128"/>
      <c r="B5" s="129"/>
      <c r="C5" s="462" t="s">
        <v>198</v>
      </c>
      <c r="D5" s="463"/>
      <c r="E5" s="464"/>
      <c r="F5" s="462" t="s">
        <v>199</v>
      </c>
      <c r="G5" s="463"/>
      <c r="H5" s="465"/>
    </row>
    <row r="6" spans="1:12">
      <c r="A6" s="130" t="s">
        <v>27</v>
      </c>
      <c r="B6" s="49"/>
      <c r="C6" s="50" t="s">
        <v>28</v>
      </c>
      <c r="D6" s="50" t="s">
        <v>99</v>
      </c>
      <c r="E6" s="50" t="s">
        <v>69</v>
      </c>
      <c r="F6" s="50" t="s">
        <v>28</v>
      </c>
      <c r="G6" s="50" t="s">
        <v>99</v>
      </c>
      <c r="H6" s="131" t="s">
        <v>69</v>
      </c>
    </row>
    <row r="7" spans="1:12">
      <c r="A7" s="132"/>
      <c r="B7" s="52" t="s">
        <v>95</v>
      </c>
      <c r="C7" s="53"/>
      <c r="D7" s="53"/>
      <c r="E7" s="53"/>
      <c r="F7" s="53"/>
      <c r="G7" s="53"/>
      <c r="H7" s="133"/>
    </row>
    <row r="8" spans="1:12" ht="15.75">
      <c r="A8" s="132">
        <v>1</v>
      </c>
      <c r="B8" s="54" t="s">
        <v>100</v>
      </c>
      <c r="C8" s="255">
        <v>365354.85</v>
      </c>
      <c r="D8" s="255">
        <v>298993.78999999998</v>
      </c>
      <c r="E8" s="245">
        <f t="shared" ref="E8:E22" si="0">C8+D8</f>
        <v>664348.6399999999</v>
      </c>
      <c r="F8" s="255">
        <v>185057.6</v>
      </c>
      <c r="G8" s="255">
        <v>343746.95</v>
      </c>
      <c r="H8" s="256">
        <f t="shared" ref="H8:H22" si="1">F8+G8</f>
        <v>528804.55000000005</v>
      </c>
      <c r="J8" s="336"/>
      <c r="K8" s="336"/>
      <c r="L8" s="336"/>
    </row>
    <row r="9" spans="1:12" ht="15.75">
      <c r="A9" s="132">
        <v>2</v>
      </c>
      <c r="B9" s="54" t="s">
        <v>101</v>
      </c>
      <c r="C9" s="257">
        <f>SUM(C10:C18)</f>
        <v>1696655.3000000003</v>
      </c>
      <c r="D9" s="257">
        <f>SUM(D10:D18)</f>
        <v>796132.39999999991</v>
      </c>
      <c r="E9" s="245">
        <f t="shared" si="0"/>
        <v>2492787.7000000002</v>
      </c>
      <c r="F9" s="257">
        <f>SUM(F10:F18)</f>
        <v>2102682.56</v>
      </c>
      <c r="G9" s="257">
        <f>SUM(G10:G18)</f>
        <v>581970.24</v>
      </c>
      <c r="H9" s="256">
        <f t="shared" si="1"/>
        <v>2684652.8</v>
      </c>
    </row>
    <row r="10" spans="1:12" ht="15.75">
      <c r="A10" s="132">
        <v>2.1</v>
      </c>
      <c r="B10" s="55" t="s">
        <v>102</v>
      </c>
      <c r="C10" s="255">
        <v>2589.04</v>
      </c>
      <c r="D10" s="255">
        <v>5.7</v>
      </c>
      <c r="E10" s="245">
        <f t="shared" si="0"/>
        <v>2594.7399999999998</v>
      </c>
      <c r="F10" s="255"/>
      <c r="G10" s="255">
        <v>32.880000000000003</v>
      </c>
      <c r="H10" s="256">
        <f t="shared" si="1"/>
        <v>32.880000000000003</v>
      </c>
    </row>
    <row r="11" spans="1:12" ht="15.75">
      <c r="A11" s="132">
        <v>2.2000000000000002</v>
      </c>
      <c r="B11" s="55" t="s">
        <v>103</v>
      </c>
      <c r="C11" s="255">
        <v>773871.76</v>
      </c>
      <c r="D11" s="255">
        <v>461645.66</v>
      </c>
      <c r="E11" s="245">
        <f t="shared" si="0"/>
        <v>1235517.42</v>
      </c>
      <c r="F11" s="255">
        <v>1149285.8500000001</v>
      </c>
      <c r="G11" s="255">
        <v>392608.4</v>
      </c>
      <c r="H11" s="256">
        <f t="shared" si="1"/>
        <v>1541894.25</v>
      </c>
    </row>
    <row r="12" spans="1:12" ht="15.75">
      <c r="A12" s="132">
        <v>2.2999999999999998</v>
      </c>
      <c r="B12" s="55" t="s">
        <v>104</v>
      </c>
      <c r="C12" s="255">
        <v>128012.54</v>
      </c>
      <c r="D12" s="255">
        <v>171775.07</v>
      </c>
      <c r="E12" s="245">
        <f t="shared" si="0"/>
        <v>299787.61</v>
      </c>
      <c r="F12" s="255">
        <v>426279</v>
      </c>
      <c r="G12" s="255"/>
      <c r="H12" s="256">
        <f t="shared" si="1"/>
        <v>426279</v>
      </c>
    </row>
    <row r="13" spans="1:12" ht="15.75">
      <c r="A13" s="132">
        <v>2.4</v>
      </c>
      <c r="B13" s="55" t="s">
        <v>105</v>
      </c>
      <c r="C13" s="255"/>
      <c r="D13" s="255"/>
      <c r="E13" s="245">
        <f t="shared" si="0"/>
        <v>0</v>
      </c>
      <c r="F13" s="255"/>
      <c r="G13" s="255"/>
      <c r="H13" s="256">
        <f t="shared" si="1"/>
        <v>0</v>
      </c>
    </row>
    <row r="14" spans="1:12" ht="15.75">
      <c r="A14" s="132">
        <v>2.5</v>
      </c>
      <c r="B14" s="55" t="s">
        <v>106</v>
      </c>
      <c r="C14" s="255">
        <v>149312.78</v>
      </c>
      <c r="D14" s="255"/>
      <c r="E14" s="245">
        <f t="shared" si="0"/>
        <v>149312.78</v>
      </c>
      <c r="F14" s="255"/>
      <c r="G14" s="255">
        <v>2880.2</v>
      </c>
      <c r="H14" s="256">
        <f t="shared" si="1"/>
        <v>2880.2</v>
      </c>
    </row>
    <row r="15" spans="1:12" ht="15.75">
      <c r="A15" s="132">
        <v>2.6</v>
      </c>
      <c r="B15" s="55" t="s">
        <v>107</v>
      </c>
      <c r="C15" s="255"/>
      <c r="D15" s="255">
        <v>54462.45</v>
      </c>
      <c r="E15" s="245">
        <f t="shared" si="0"/>
        <v>54462.45</v>
      </c>
      <c r="F15" s="255"/>
      <c r="G15" s="255">
        <v>58632.04</v>
      </c>
      <c r="H15" s="256">
        <f t="shared" si="1"/>
        <v>58632.04</v>
      </c>
    </row>
    <row r="16" spans="1:12" ht="15.75">
      <c r="A16" s="132">
        <v>2.7</v>
      </c>
      <c r="B16" s="55" t="s">
        <v>108</v>
      </c>
      <c r="C16" s="255"/>
      <c r="D16" s="255">
        <v>43347.13</v>
      </c>
      <c r="E16" s="245">
        <f t="shared" si="0"/>
        <v>43347.13</v>
      </c>
      <c r="F16" s="255"/>
      <c r="G16" s="255"/>
      <c r="H16" s="256">
        <f t="shared" si="1"/>
        <v>0</v>
      </c>
    </row>
    <row r="17" spans="1:8" ht="15.75">
      <c r="A17" s="132">
        <v>2.8</v>
      </c>
      <c r="B17" s="55" t="s">
        <v>109</v>
      </c>
      <c r="C17" s="255">
        <v>13530.53</v>
      </c>
      <c r="D17" s="255">
        <v>1906.45</v>
      </c>
      <c r="E17" s="245">
        <f t="shared" si="0"/>
        <v>15436.980000000001</v>
      </c>
      <c r="F17" s="255">
        <v>8575.75</v>
      </c>
      <c r="G17" s="255">
        <v>1829.89</v>
      </c>
      <c r="H17" s="256">
        <f t="shared" si="1"/>
        <v>10405.64</v>
      </c>
    </row>
    <row r="18" spans="1:8" ht="15.75">
      <c r="A18" s="132">
        <v>2.9</v>
      </c>
      <c r="B18" s="55" t="s">
        <v>110</v>
      </c>
      <c r="C18" s="255">
        <v>629338.65</v>
      </c>
      <c r="D18" s="255">
        <v>62989.94</v>
      </c>
      <c r="E18" s="245">
        <f t="shared" si="0"/>
        <v>692328.59000000008</v>
      </c>
      <c r="F18" s="255">
        <v>518541.96</v>
      </c>
      <c r="G18" s="255">
        <v>125986.83</v>
      </c>
      <c r="H18" s="256">
        <f t="shared" si="1"/>
        <v>644528.79</v>
      </c>
    </row>
    <row r="19" spans="1:8" ht="15.75">
      <c r="A19" s="132">
        <v>3</v>
      </c>
      <c r="B19" s="54" t="s">
        <v>111</v>
      </c>
      <c r="C19" s="255">
        <v>3031.14</v>
      </c>
      <c r="D19" s="255">
        <v>189.51</v>
      </c>
      <c r="E19" s="245">
        <f t="shared" si="0"/>
        <v>3220.6499999999996</v>
      </c>
      <c r="F19" s="255">
        <v>12971.39</v>
      </c>
      <c r="G19" s="255">
        <v>471.59</v>
      </c>
      <c r="H19" s="256">
        <f t="shared" si="1"/>
        <v>13442.98</v>
      </c>
    </row>
    <row r="20" spans="1:8" ht="15.75">
      <c r="A20" s="132">
        <v>4</v>
      </c>
      <c r="B20" s="54" t="s">
        <v>112</v>
      </c>
      <c r="C20" s="255">
        <v>950576.73</v>
      </c>
      <c r="D20" s="255">
        <v>284315.89</v>
      </c>
      <c r="E20" s="245">
        <f t="shared" si="0"/>
        <v>1234892.6200000001</v>
      </c>
      <c r="F20" s="255">
        <v>1252577.32</v>
      </c>
      <c r="G20" s="255">
        <v>365419.87</v>
      </c>
      <c r="H20" s="256">
        <f t="shared" si="1"/>
        <v>1617997.19</v>
      </c>
    </row>
    <row r="21" spans="1:8" ht="15.75">
      <c r="A21" s="132">
        <v>5</v>
      </c>
      <c r="B21" s="54" t="s">
        <v>113</v>
      </c>
      <c r="C21" s="255"/>
      <c r="D21" s="255"/>
      <c r="E21" s="245">
        <f t="shared" si="0"/>
        <v>0</v>
      </c>
      <c r="F21" s="255"/>
      <c r="G21" s="255"/>
      <c r="H21" s="256">
        <f t="shared" si="1"/>
        <v>0</v>
      </c>
    </row>
    <row r="22" spans="1:8" ht="15.75">
      <c r="A22" s="132">
        <v>6</v>
      </c>
      <c r="B22" s="56" t="s">
        <v>114</v>
      </c>
      <c r="C22" s="257">
        <f>C8+C9+C19+C20+C21</f>
        <v>3015618.0200000005</v>
      </c>
      <c r="D22" s="257">
        <f>D8+D9+D19+D20+D21</f>
        <v>1379631.5899999999</v>
      </c>
      <c r="E22" s="245">
        <f t="shared" si="0"/>
        <v>4395249.6100000003</v>
      </c>
      <c r="F22" s="257">
        <f>F8+F9+F19+F20+F21</f>
        <v>3553288.87</v>
      </c>
      <c r="G22" s="257">
        <f>G8+G9+G19+G20+G21</f>
        <v>1291608.6499999999</v>
      </c>
      <c r="H22" s="256">
        <f t="shared" si="1"/>
        <v>4844897.5199999996</v>
      </c>
    </row>
    <row r="23" spans="1:8" ht="15.75">
      <c r="A23" s="132"/>
      <c r="B23" s="52" t="s">
        <v>93</v>
      </c>
      <c r="C23" s="255"/>
      <c r="D23" s="255"/>
      <c r="E23" s="244"/>
      <c r="F23" s="255"/>
      <c r="G23" s="255"/>
      <c r="H23" s="258"/>
    </row>
    <row r="24" spans="1:8" ht="15.75">
      <c r="A24" s="132">
        <v>7</v>
      </c>
      <c r="B24" s="54" t="s">
        <v>115</v>
      </c>
      <c r="C24" s="255">
        <v>74223.37</v>
      </c>
      <c r="D24" s="255">
        <v>10203.129999999999</v>
      </c>
      <c r="E24" s="245">
        <f t="shared" ref="E24:E31" si="2">C24+D24</f>
        <v>84426.5</v>
      </c>
      <c r="F24" s="255">
        <v>28563.85</v>
      </c>
      <c r="G24" s="255">
        <v>8224.2000000000007</v>
      </c>
      <c r="H24" s="256">
        <f t="shared" ref="H24:H31" si="3">F24+G24</f>
        <v>36788.050000000003</v>
      </c>
    </row>
    <row r="25" spans="1:8" ht="15.75">
      <c r="A25" s="132">
        <v>8</v>
      </c>
      <c r="B25" s="54" t="s">
        <v>116</v>
      </c>
      <c r="C25" s="255">
        <v>4294.8</v>
      </c>
      <c r="D25" s="255">
        <v>146053.14000000001</v>
      </c>
      <c r="E25" s="245">
        <f t="shared" si="2"/>
        <v>150347.94</v>
      </c>
      <c r="F25" s="255">
        <v>10410.98</v>
      </c>
      <c r="G25" s="255">
        <v>175136.55</v>
      </c>
      <c r="H25" s="256">
        <f t="shared" si="3"/>
        <v>185547.53</v>
      </c>
    </row>
    <row r="26" spans="1:8" ht="15.75">
      <c r="A26" s="132">
        <v>9</v>
      </c>
      <c r="B26" s="54" t="s">
        <v>117</v>
      </c>
      <c r="C26" s="255">
        <v>125730.86</v>
      </c>
      <c r="D26" s="255">
        <v>687401.85</v>
      </c>
      <c r="E26" s="245">
        <f t="shared" si="2"/>
        <v>813132.71</v>
      </c>
      <c r="F26" s="255">
        <v>144394.51999999999</v>
      </c>
      <c r="G26" s="255">
        <v>473653.19</v>
      </c>
      <c r="H26" s="256">
        <f t="shared" si="3"/>
        <v>618047.71</v>
      </c>
    </row>
    <row r="27" spans="1:8" ht="15.75">
      <c r="A27" s="132">
        <v>10</v>
      </c>
      <c r="B27" s="54" t="s">
        <v>118</v>
      </c>
      <c r="C27" s="255"/>
      <c r="D27" s="255"/>
      <c r="E27" s="245">
        <f t="shared" si="2"/>
        <v>0</v>
      </c>
      <c r="F27" s="255"/>
      <c r="G27" s="255"/>
      <c r="H27" s="256">
        <f t="shared" si="3"/>
        <v>0</v>
      </c>
    </row>
    <row r="28" spans="1:8" ht="15.75">
      <c r="A28" s="132">
        <v>11</v>
      </c>
      <c r="B28" s="54" t="s">
        <v>119</v>
      </c>
      <c r="C28" s="255">
        <v>59712.33</v>
      </c>
      <c r="D28" s="255">
        <v>1876.15</v>
      </c>
      <c r="E28" s="245">
        <f t="shared" si="2"/>
        <v>61588.480000000003</v>
      </c>
      <c r="F28" s="255">
        <v>296245.65000000002</v>
      </c>
      <c r="G28" s="255">
        <v>24519.62</v>
      </c>
      <c r="H28" s="256">
        <f t="shared" si="3"/>
        <v>320765.27</v>
      </c>
    </row>
    <row r="29" spans="1:8" ht="15.75">
      <c r="A29" s="132">
        <v>12</v>
      </c>
      <c r="B29" s="54" t="s">
        <v>120</v>
      </c>
      <c r="C29" s="255">
        <v>2791.62</v>
      </c>
      <c r="D29" s="255"/>
      <c r="E29" s="245">
        <f t="shared" si="2"/>
        <v>2791.62</v>
      </c>
      <c r="F29" s="255">
        <v>2436.8000000000002</v>
      </c>
      <c r="G29" s="255">
        <v>3896.36</v>
      </c>
      <c r="H29" s="256">
        <f t="shared" si="3"/>
        <v>6333.16</v>
      </c>
    </row>
    <row r="30" spans="1:8" ht="15.75">
      <c r="A30" s="132">
        <v>13</v>
      </c>
      <c r="B30" s="57" t="s">
        <v>121</v>
      </c>
      <c r="C30" s="257">
        <f>SUM(C24:C29)</f>
        <v>266752.98</v>
      </c>
      <c r="D30" s="257">
        <f>SUM(D24:D29)</f>
        <v>845534.27</v>
      </c>
      <c r="E30" s="245">
        <f t="shared" si="2"/>
        <v>1112287.25</v>
      </c>
      <c r="F30" s="257">
        <f>SUM(F24:F29)</f>
        <v>482051.8</v>
      </c>
      <c r="G30" s="257">
        <f>SUM(G24:G29)</f>
        <v>685429.91999999993</v>
      </c>
      <c r="H30" s="256">
        <f t="shared" si="3"/>
        <v>1167481.72</v>
      </c>
    </row>
    <row r="31" spans="1:8" ht="15.75">
      <c r="A31" s="132">
        <v>14</v>
      </c>
      <c r="B31" s="57" t="s">
        <v>122</v>
      </c>
      <c r="C31" s="257">
        <f>C22-C30</f>
        <v>2748865.0400000005</v>
      </c>
      <c r="D31" s="257">
        <f>D22-D30</f>
        <v>534097.31999999983</v>
      </c>
      <c r="E31" s="245">
        <f t="shared" si="2"/>
        <v>3282962.3600000003</v>
      </c>
      <c r="F31" s="257">
        <f>F22-F30</f>
        <v>3071237.0700000003</v>
      </c>
      <c r="G31" s="257">
        <f>G22-G30</f>
        <v>606178.73</v>
      </c>
      <c r="H31" s="256">
        <f t="shared" si="3"/>
        <v>3677415.8000000003</v>
      </c>
    </row>
    <row r="32" spans="1:8">
      <c r="A32" s="132"/>
      <c r="B32" s="52"/>
      <c r="C32" s="259"/>
      <c r="D32" s="259"/>
      <c r="E32" s="259"/>
      <c r="F32" s="259"/>
      <c r="G32" s="259"/>
      <c r="H32" s="260"/>
    </row>
    <row r="33" spans="1:8" ht="15.75">
      <c r="A33" s="132"/>
      <c r="B33" s="52" t="s">
        <v>123</v>
      </c>
      <c r="C33" s="255"/>
      <c r="D33" s="255"/>
      <c r="E33" s="244"/>
      <c r="F33" s="255"/>
      <c r="G33" s="255"/>
      <c r="H33" s="258"/>
    </row>
    <row r="34" spans="1:8" ht="15.75">
      <c r="A34" s="132">
        <v>15</v>
      </c>
      <c r="B34" s="51" t="s">
        <v>94</v>
      </c>
      <c r="C34" s="261">
        <f>C35-C36</f>
        <v>-19489.010000000002</v>
      </c>
      <c r="D34" s="261">
        <f>D35-D36</f>
        <v>21168.930000000004</v>
      </c>
      <c r="E34" s="245">
        <f t="shared" ref="E34:E45" si="4">C34+D34</f>
        <v>1679.9200000000019</v>
      </c>
      <c r="F34" s="261">
        <f>F35-F36</f>
        <v>-22757.65</v>
      </c>
      <c r="G34" s="261">
        <f>G35-G36</f>
        <v>12224.429999999998</v>
      </c>
      <c r="H34" s="256">
        <f t="shared" ref="H34:H45" si="5">F34+G34</f>
        <v>-10533.220000000003</v>
      </c>
    </row>
    <row r="35" spans="1:8" ht="15.75">
      <c r="A35" s="132">
        <v>15.1</v>
      </c>
      <c r="B35" s="55" t="s">
        <v>124</v>
      </c>
      <c r="C35" s="255">
        <v>7981.6</v>
      </c>
      <c r="D35" s="255">
        <v>47469.05</v>
      </c>
      <c r="E35" s="245">
        <f t="shared" si="4"/>
        <v>55450.65</v>
      </c>
      <c r="F35" s="255">
        <v>6486.42</v>
      </c>
      <c r="G35" s="255">
        <v>27204.03</v>
      </c>
      <c r="H35" s="256">
        <f t="shared" si="5"/>
        <v>33690.449999999997</v>
      </c>
    </row>
    <row r="36" spans="1:8" ht="15.75">
      <c r="A36" s="132">
        <v>15.2</v>
      </c>
      <c r="B36" s="55" t="s">
        <v>125</v>
      </c>
      <c r="C36" s="255">
        <v>27470.61</v>
      </c>
      <c r="D36" s="255">
        <v>26300.12</v>
      </c>
      <c r="E36" s="245">
        <f t="shared" si="4"/>
        <v>53770.729999999996</v>
      </c>
      <c r="F36" s="255">
        <v>29244.07</v>
      </c>
      <c r="G36" s="255">
        <v>14979.6</v>
      </c>
      <c r="H36" s="256">
        <f t="shared" si="5"/>
        <v>44223.67</v>
      </c>
    </row>
    <row r="37" spans="1:8" ht="15.75">
      <c r="A37" s="132">
        <v>16</v>
      </c>
      <c r="B37" s="54" t="s">
        <v>126</v>
      </c>
      <c r="C37" s="255"/>
      <c r="D37" s="255"/>
      <c r="E37" s="245">
        <f t="shared" si="4"/>
        <v>0</v>
      </c>
      <c r="F37" s="255"/>
      <c r="G37" s="255"/>
      <c r="H37" s="256">
        <f t="shared" si="5"/>
        <v>0</v>
      </c>
    </row>
    <row r="38" spans="1:8" ht="15.75">
      <c r="A38" s="132">
        <v>17</v>
      </c>
      <c r="B38" s="54" t="s">
        <v>127</v>
      </c>
      <c r="C38" s="255"/>
      <c r="D38" s="255"/>
      <c r="E38" s="245">
        <f t="shared" si="4"/>
        <v>0</v>
      </c>
      <c r="F38" s="255"/>
      <c r="G38" s="255"/>
      <c r="H38" s="256">
        <f t="shared" si="5"/>
        <v>0</v>
      </c>
    </row>
    <row r="39" spans="1:8" ht="15.75">
      <c r="A39" s="132">
        <v>18</v>
      </c>
      <c r="B39" s="54" t="s">
        <v>128</v>
      </c>
      <c r="C39" s="255"/>
      <c r="D39" s="255"/>
      <c r="E39" s="245">
        <f t="shared" si="4"/>
        <v>0</v>
      </c>
      <c r="F39" s="255"/>
      <c r="G39" s="255"/>
      <c r="H39" s="256">
        <f t="shared" si="5"/>
        <v>0</v>
      </c>
    </row>
    <row r="40" spans="1:8" ht="15.75">
      <c r="A40" s="132">
        <v>19</v>
      </c>
      <c r="B40" s="54" t="s">
        <v>129</v>
      </c>
      <c r="C40" s="255">
        <v>1094573.6499999999</v>
      </c>
      <c r="D40" s="255">
        <v>0</v>
      </c>
      <c r="E40" s="245">
        <f t="shared" si="4"/>
        <v>1094573.6499999999</v>
      </c>
      <c r="F40" s="255">
        <v>330016.77</v>
      </c>
      <c r="G40" s="255">
        <v>0</v>
      </c>
      <c r="H40" s="256">
        <f t="shared" si="5"/>
        <v>330016.77</v>
      </c>
    </row>
    <row r="41" spans="1:8" ht="15.75">
      <c r="A41" s="132">
        <v>20</v>
      </c>
      <c r="B41" s="54" t="s">
        <v>130</v>
      </c>
      <c r="C41" s="255">
        <v>-556729.06000000006</v>
      </c>
      <c r="D41" s="255">
        <v>0</v>
      </c>
      <c r="E41" s="245">
        <f t="shared" si="4"/>
        <v>-556729.06000000006</v>
      </c>
      <c r="F41" s="255">
        <v>280297.25</v>
      </c>
      <c r="G41" s="255">
        <v>0</v>
      </c>
      <c r="H41" s="256">
        <f t="shared" si="5"/>
        <v>280297.25</v>
      </c>
    </row>
    <row r="42" spans="1:8" ht="15.75">
      <c r="A42" s="132">
        <v>21</v>
      </c>
      <c r="B42" s="54" t="s">
        <v>131</v>
      </c>
      <c r="C42" s="255">
        <v>-728.12</v>
      </c>
      <c r="D42" s="255"/>
      <c r="E42" s="245">
        <f t="shared" si="4"/>
        <v>-728.12</v>
      </c>
      <c r="F42" s="255"/>
      <c r="G42" s="255"/>
      <c r="H42" s="256">
        <f t="shared" si="5"/>
        <v>0</v>
      </c>
    </row>
    <row r="43" spans="1:8" ht="15.75">
      <c r="A43" s="132">
        <v>22</v>
      </c>
      <c r="B43" s="54" t="s">
        <v>132</v>
      </c>
      <c r="C43" s="255">
        <v>207250.1</v>
      </c>
      <c r="D43" s="255">
        <v>73796.990000000005</v>
      </c>
      <c r="E43" s="245">
        <f t="shared" si="4"/>
        <v>281047.09000000003</v>
      </c>
      <c r="F43" s="255">
        <v>44627.95</v>
      </c>
      <c r="G43" s="255">
        <v>45866.31</v>
      </c>
      <c r="H43" s="256">
        <f t="shared" si="5"/>
        <v>90494.26</v>
      </c>
    </row>
    <row r="44" spans="1:8" ht="15.75">
      <c r="A44" s="132">
        <v>23</v>
      </c>
      <c r="B44" s="54" t="s">
        <v>133</v>
      </c>
      <c r="C44" s="255"/>
      <c r="D44" s="255"/>
      <c r="E44" s="245">
        <f t="shared" si="4"/>
        <v>0</v>
      </c>
      <c r="F44" s="255">
        <v>2335.9299999999998</v>
      </c>
      <c r="G44" s="255"/>
      <c r="H44" s="256">
        <f t="shared" si="5"/>
        <v>2335.9299999999998</v>
      </c>
    </row>
    <row r="45" spans="1:8" ht="15.75">
      <c r="A45" s="132">
        <v>24</v>
      </c>
      <c r="B45" s="57" t="s">
        <v>134</v>
      </c>
      <c r="C45" s="257">
        <f>C34+C37+C38+C39+C40+C41+C42+C43+C44</f>
        <v>724877.55999999982</v>
      </c>
      <c r="D45" s="257">
        <f>D34+D37+D38+D39+D40+D41+D42+D43+D44</f>
        <v>94965.920000000013</v>
      </c>
      <c r="E45" s="245">
        <f t="shared" si="4"/>
        <v>819843.47999999986</v>
      </c>
      <c r="F45" s="257">
        <f>F34+F37+F38+F39+F40+F41+F42+F43+F44</f>
        <v>634520.25</v>
      </c>
      <c r="G45" s="257">
        <f>G34+G37+G38+G39+G40+G41+G42+G43+G44</f>
        <v>58090.74</v>
      </c>
      <c r="H45" s="256">
        <f t="shared" si="5"/>
        <v>692610.99</v>
      </c>
    </row>
    <row r="46" spans="1:8">
      <c r="A46" s="132"/>
      <c r="B46" s="52" t="s">
        <v>135</v>
      </c>
      <c r="C46" s="255"/>
      <c r="D46" s="255"/>
      <c r="E46" s="255"/>
      <c r="F46" s="255"/>
      <c r="G46" s="255"/>
      <c r="H46" s="262"/>
    </row>
    <row r="47" spans="1:8" ht="15.75">
      <c r="A47" s="132">
        <v>25</v>
      </c>
      <c r="B47" s="54" t="s">
        <v>136</v>
      </c>
      <c r="C47" s="255">
        <v>454669.43</v>
      </c>
      <c r="D47" s="255">
        <v>25303.27</v>
      </c>
      <c r="E47" s="245">
        <f t="shared" ref="E47:E54" si="6">C47+D47</f>
        <v>479972.7</v>
      </c>
      <c r="F47" s="255">
        <v>433954.82</v>
      </c>
      <c r="G47" s="255">
        <v>14472.22</v>
      </c>
      <c r="H47" s="256">
        <f t="shared" ref="H47:H54" si="7">F47+G47</f>
        <v>448427.04</v>
      </c>
    </row>
    <row r="48" spans="1:8" ht="15.75">
      <c r="A48" s="132">
        <v>26</v>
      </c>
      <c r="B48" s="54" t="s">
        <v>137</v>
      </c>
      <c r="C48" s="255">
        <v>414892.9</v>
      </c>
      <c r="D48" s="255"/>
      <c r="E48" s="245">
        <f t="shared" si="6"/>
        <v>414892.9</v>
      </c>
      <c r="F48" s="255">
        <v>585711.76</v>
      </c>
      <c r="G48" s="255"/>
      <c r="H48" s="256">
        <f t="shared" si="7"/>
        <v>585711.76</v>
      </c>
    </row>
    <row r="49" spans="1:9" ht="15.75">
      <c r="A49" s="132">
        <v>27</v>
      </c>
      <c r="B49" s="54" t="s">
        <v>138</v>
      </c>
      <c r="C49" s="255">
        <v>1519544.7</v>
      </c>
      <c r="D49" s="255">
        <v>0</v>
      </c>
      <c r="E49" s="245">
        <f t="shared" si="6"/>
        <v>1519544.7</v>
      </c>
      <c r="F49" s="255">
        <v>1024629.03</v>
      </c>
      <c r="G49" s="255">
        <v>0</v>
      </c>
      <c r="H49" s="256">
        <f t="shared" si="7"/>
        <v>1024629.03</v>
      </c>
    </row>
    <row r="50" spans="1:9" ht="15.75">
      <c r="A50" s="132">
        <v>28</v>
      </c>
      <c r="B50" s="54" t="s">
        <v>277</v>
      </c>
      <c r="C50" s="255">
        <v>1537.5</v>
      </c>
      <c r="D50" s="255">
        <v>0</v>
      </c>
      <c r="E50" s="245">
        <f t="shared" si="6"/>
        <v>1537.5</v>
      </c>
      <c r="F50" s="255">
        <v>538</v>
      </c>
      <c r="G50" s="255">
        <v>0</v>
      </c>
      <c r="H50" s="256">
        <f t="shared" si="7"/>
        <v>538</v>
      </c>
    </row>
    <row r="51" spans="1:9" ht="15.75">
      <c r="A51" s="132">
        <v>29</v>
      </c>
      <c r="B51" s="54" t="s">
        <v>139</v>
      </c>
      <c r="C51" s="255">
        <v>180757.28</v>
      </c>
      <c r="D51" s="255">
        <v>0</v>
      </c>
      <c r="E51" s="245">
        <f t="shared" si="6"/>
        <v>180757.28</v>
      </c>
      <c r="F51" s="255">
        <v>506310.8</v>
      </c>
      <c r="G51" s="255">
        <v>0</v>
      </c>
      <c r="H51" s="256">
        <f t="shared" si="7"/>
        <v>506310.8</v>
      </c>
    </row>
    <row r="52" spans="1:9" ht="15.75">
      <c r="A52" s="132">
        <v>30</v>
      </c>
      <c r="B52" s="54" t="s">
        <v>140</v>
      </c>
      <c r="C52" s="255">
        <v>103321.73</v>
      </c>
      <c r="D52" s="255"/>
      <c r="E52" s="245">
        <f t="shared" si="6"/>
        <v>103321.73</v>
      </c>
      <c r="F52" s="255">
        <v>103486.78</v>
      </c>
      <c r="G52" s="255"/>
      <c r="H52" s="256">
        <f t="shared" si="7"/>
        <v>103486.78</v>
      </c>
    </row>
    <row r="53" spans="1:9" ht="15.75">
      <c r="A53" s="132">
        <v>31</v>
      </c>
      <c r="B53" s="57" t="s">
        <v>141</v>
      </c>
      <c r="C53" s="257">
        <f>C47+C48+C49+C50+C51+C52</f>
        <v>2674723.54</v>
      </c>
      <c r="D53" s="257">
        <f>D47+D48+D49+D50+D51+D52</f>
        <v>25303.27</v>
      </c>
      <c r="E53" s="245">
        <f t="shared" si="6"/>
        <v>2700026.81</v>
      </c>
      <c r="F53" s="257">
        <f>F47+F48+F49+F50+F51+F52</f>
        <v>2654631.19</v>
      </c>
      <c r="G53" s="257">
        <f>G47+G48+G49+G50+G51+G52</f>
        <v>14472.22</v>
      </c>
      <c r="H53" s="256">
        <f t="shared" si="7"/>
        <v>2669103.41</v>
      </c>
    </row>
    <row r="54" spans="1:9" ht="15.75">
      <c r="A54" s="132">
        <v>32</v>
      </c>
      <c r="B54" s="57" t="s">
        <v>142</v>
      </c>
      <c r="C54" s="257">
        <f>C45-C53</f>
        <v>-1949845.9800000002</v>
      </c>
      <c r="D54" s="257">
        <f>D45-D53</f>
        <v>69662.650000000009</v>
      </c>
      <c r="E54" s="245">
        <f t="shared" si="6"/>
        <v>-1880183.3300000003</v>
      </c>
      <c r="F54" s="257">
        <f>F45-F53</f>
        <v>-2020110.94</v>
      </c>
      <c r="G54" s="257">
        <f>G45-G53</f>
        <v>43618.52</v>
      </c>
      <c r="H54" s="256">
        <f t="shared" si="7"/>
        <v>-1976492.42</v>
      </c>
    </row>
    <row r="55" spans="1:9">
      <c r="A55" s="132"/>
      <c r="B55" s="52"/>
      <c r="C55" s="259"/>
      <c r="D55" s="259"/>
      <c r="E55" s="259"/>
      <c r="F55" s="259"/>
      <c r="G55" s="259"/>
      <c r="H55" s="260"/>
    </row>
    <row r="56" spans="1:9" ht="15.75">
      <c r="A56" s="132">
        <v>33</v>
      </c>
      <c r="B56" s="57" t="s">
        <v>143</v>
      </c>
      <c r="C56" s="257">
        <f>C31+C54</f>
        <v>799019.06000000029</v>
      </c>
      <c r="D56" s="257">
        <f>D31+D54</f>
        <v>603759.96999999986</v>
      </c>
      <c r="E56" s="245">
        <f>C56+D56</f>
        <v>1402779.0300000003</v>
      </c>
      <c r="F56" s="257">
        <f>F31+F54</f>
        <v>1051126.1300000004</v>
      </c>
      <c r="G56" s="257">
        <f>G31+G54</f>
        <v>649797.25</v>
      </c>
      <c r="H56" s="256">
        <f>F56+G56</f>
        <v>1700923.3800000004</v>
      </c>
    </row>
    <row r="57" spans="1:9">
      <c r="A57" s="132"/>
      <c r="B57" s="52"/>
      <c r="C57" s="259"/>
      <c r="D57" s="259"/>
      <c r="E57" s="259"/>
      <c r="F57" s="259"/>
      <c r="G57" s="259"/>
      <c r="H57" s="260"/>
    </row>
    <row r="58" spans="1:9" ht="15.75">
      <c r="A58" s="132">
        <v>34</v>
      </c>
      <c r="B58" s="54" t="s">
        <v>144</v>
      </c>
      <c r="C58" s="255">
        <v>408216</v>
      </c>
      <c r="D58" s="255">
        <v>0</v>
      </c>
      <c r="E58" s="245">
        <f>C58+D58</f>
        <v>408216</v>
      </c>
      <c r="F58" s="255">
        <v>222573.94</v>
      </c>
      <c r="G58" s="255">
        <v>0</v>
      </c>
      <c r="H58" s="256">
        <f>F58+G58</f>
        <v>222573.94</v>
      </c>
    </row>
    <row r="59" spans="1:9" s="215" customFormat="1" ht="15.75">
      <c r="A59" s="132">
        <v>35</v>
      </c>
      <c r="B59" s="51" t="s">
        <v>145</v>
      </c>
      <c r="C59" s="263"/>
      <c r="D59" s="263">
        <v>0</v>
      </c>
      <c r="E59" s="264">
        <f>C59+D59</f>
        <v>0</v>
      </c>
      <c r="F59" s="265"/>
      <c r="G59" s="265">
        <v>0</v>
      </c>
      <c r="H59" s="266">
        <f>F59+G59</f>
        <v>0</v>
      </c>
      <c r="I59" s="214"/>
    </row>
    <row r="60" spans="1:9" ht="15.75">
      <c r="A60" s="132">
        <v>36</v>
      </c>
      <c r="B60" s="54" t="s">
        <v>146</v>
      </c>
      <c r="C60" s="255">
        <v>123828.33</v>
      </c>
      <c r="D60" s="255">
        <v>0</v>
      </c>
      <c r="E60" s="245">
        <f>C60+D60</f>
        <v>123828.33</v>
      </c>
      <c r="F60" s="255">
        <v>54804.26</v>
      </c>
      <c r="G60" s="255">
        <v>0</v>
      </c>
      <c r="H60" s="256">
        <f>F60+G60</f>
        <v>54804.26</v>
      </c>
    </row>
    <row r="61" spans="1:9" ht="15.75">
      <c r="A61" s="132">
        <v>37</v>
      </c>
      <c r="B61" s="57" t="s">
        <v>147</v>
      </c>
      <c r="C61" s="257">
        <f>C58+C59+C60</f>
        <v>532044.32999999996</v>
      </c>
      <c r="D61" s="257">
        <f>D58+D59+D60</f>
        <v>0</v>
      </c>
      <c r="E61" s="245">
        <f>C61+D61</f>
        <v>532044.32999999996</v>
      </c>
      <c r="F61" s="257">
        <f>F58+F59+F60</f>
        <v>277378.2</v>
      </c>
      <c r="G61" s="257">
        <f>G58+G59+G60</f>
        <v>0</v>
      </c>
      <c r="H61" s="256">
        <f>F61+G61</f>
        <v>277378.2</v>
      </c>
    </row>
    <row r="62" spans="1:9">
      <c r="A62" s="132"/>
      <c r="B62" s="58"/>
      <c r="C62" s="255"/>
      <c r="D62" s="255"/>
      <c r="E62" s="255"/>
      <c r="F62" s="255"/>
      <c r="G62" s="255"/>
      <c r="H62" s="262"/>
    </row>
    <row r="63" spans="1:9" ht="15.75">
      <c r="A63" s="132">
        <v>38</v>
      </c>
      <c r="B63" s="59" t="s">
        <v>278</v>
      </c>
      <c r="C63" s="257">
        <f>C56-C61</f>
        <v>266974.73000000033</v>
      </c>
      <c r="D63" s="257">
        <f>D56-D61</f>
        <v>603759.96999999986</v>
      </c>
      <c r="E63" s="245">
        <f>C63+D63</f>
        <v>870734.70000000019</v>
      </c>
      <c r="F63" s="257">
        <f>F56-F61</f>
        <v>773747.9300000004</v>
      </c>
      <c r="G63" s="257">
        <f>G56-G61</f>
        <v>649797.25</v>
      </c>
      <c r="H63" s="256">
        <f>F63+G63</f>
        <v>1423545.1800000004</v>
      </c>
    </row>
    <row r="64" spans="1:9" ht="15.75">
      <c r="A64" s="130">
        <v>39</v>
      </c>
      <c r="B64" s="54" t="s">
        <v>148</v>
      </c>
      <c r="C64" s="267"/>
      <c r="D64" s="267">
        <v>0</v>
      </c>
      <c r="E64" s="245">
        <f>C64+D64</f>
        <v>0</v>
      </c>
      <c r="F64" s="267"/>
      <c r="G64" s="267">
        <v>0</v>
      </c>
      <c r="H64" s="256">
        <f>F64+G64</f>
        <v>0</v>
      </c>
    </row>
    <row r="65" spans="1:8" ht="15.75">
      <c r="A65" s="132">
        <v>40</v>
      </c>
      <c r="B65" s="57" t="s">
        <v>149</v>
      </c>
      <c r="C65" s="257">
        <f>C63-C64</f>
        <v>266974.73000000033</v>
      </c>
      <c r="D65" s="257">
        <f>D63-D64</f>
        <v>603759.96999999986</v>
      </c>
      <c r="E65" s="245">
        <f>C65+D65</f>
        <v>870734.70000000019</v>
      </c>
      <c r="F65" s="257">
        <f>F63-F64</f>
        <v>773747.9300000004</v>
      </c>
      <c r="G65" s="257">
        <f>G63-G64</f>
        <v>649797.25</v>
      </c>
      <c r="H65" s="256">
        <f>F65+G65</f>
        <v>1423545.1800000004</v>
      </c>
    </row>
    <row r="66" spans="1:8" ht="15.75">
      <c r="A66" s="130">
        <v>41</v>
      </c>
      <c r="B66" s="54" t="s">
        <v>150</v>
      </c>
      <c r="C66" s="267"/>
      <c r="D66" s="267">
        <v>0</v>
      </c>
      <c r="E66" s="245">
        <f>C66+D66</f>
        <v>0</v>
      </c>
      <c r="F66" s="267"/>
      <c r="G66" s="267">
        <v>0</v>
      </c>
      <c r="H66" s="256">
        <f>F66+G66</f>
        <v>0</v>
      </c>
    </row>
    <row r="67" spans="1:8" ht="16.5" thickBot="1">
      <c r="A67" s="134">
        <v>42</v>
      </c>
      <c r="B67" s="135" t="s">
        <v>151</v>
      </c>
      <c r="C67" s="268">
        <f>C65+C66</f>
        <v>266974.73000000033</v>
      </c>
      <c r="D67" s="268">
        <f>D65+D66</f>
        <v>603759.96999999986</v>
      </c>
      <c r="E67" s="253">
        <f>C67+D67</f>
        <v>870734.70000000019</v>
      </c>
      <c r="F67" s="268">
        <f>F65+F66</f>
        <v>773747.9300000004</v>
      </c>
      <c r="G67" s="268">
        <f>G65+G66</f>
        <v>649797.25</v>
      </c>
      <c r="H67" s="269">
        <f>F67+G67</f>
        <v>1423545.1800000004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zoomScaleNormal="100" workbookViewId="0">
      <selection activeCell="D10" sqref="D10"/>
    </sheetView>
  </sheetViews>
  <sheetFormatPr defaultColWidth="9.140625" defaultRowHeight="15"/>
  <cols>
    <col min="1" max="1" width="9.5703125" bestFit="1" customWidth="1"/>
    <col min="2" max="2" width="72.28515625" customWidth="1"/>
    <col min="3" max="8" width="12.7109375" customWidth="1"/>
  </cols>
  <sheetData>
    <row r="1" spans="1:8">
      <c r="A1" s="2" t="s">
        <v>192</v>
      </c>
      <c r="B1" s="346" t="str">
        <f>'2. RC'!B1</f>
        <v>სს " პაშა ბანკი საქართველო"</v>
      </c>
    </row>
    <row r="2" spans="1:8">
      <c r="A2" s="2" t="s">
        <v>193</v>
      </c>
      <c r="B2" s="346" t="str">
        <f>'2. RC'!B2</f>
        <v>31.03.2018</v>
      </c>
    </row>
    <row r="3" spans="1:8">
      <c r="A3" s="2"/>
    </row>
    <row r="4" spans="1:8" ht="16.5" thickBot="1">
      <c r="A4" s="2" t="s">
        <v>338</v>
      </c>
      <c r="B4" s="2"/>
      <c r="C4" s="224"/>
      <c r="D4" s="224"/>
      <c r="E4" s="224"/>
      <c r="F4" s="225"/>
      <c r="G4" s="225"/>
      <c r="H4" s="226" t="s">
        <v>96</v>
      </c>
    </row>
    <row r="5" spans="1:8" ht="15.75">
      <c r="A5" s="466" t="s">
        <v>27</v>
      </c>
      <c r="B5" s="468" t="s">
        <v>249</v>
      </c>
      <c r="C5" s="470" t="s">
        <v>198</v>
      </c>
      <c r="D5" s="470"/>
      <c r="E5" s="470"/>
      <c r="F5" s="470" t="s">
        <v>199</v>
      </c>
      <c r="G5" s="470"/>
      <c r="H5" s="471"/>
    </row>
    <row r="6" spans="1:8">
      <c r="A6" s="467"/>
      <c r="B6" s="469"/>
      <c r="C6" s="39" t="s">
        <v>28</v>
      </c>
      <c r="D6" s="39" t="s">
        <v>97</v>
      </c>
      <c r="E6" s="39" t="s">
        <v>69</v>
      </c>
      <c r="F6" s="39" t="s">
        <v>28</v>
      </c>
      <c r="G6" s="39" t="s">
        <v>97</v>
      </c>
      <c r="H6" s="40" t="s">
        <v>69</v>
      </c>
    </row>
    <row r="7" spans="1:8" s="3" customFormat="1" ht="15.75">
      <c r="A7" s="227">
        <v>1</v>
      </c>
      <c r="B7" s="228" t="s">
        <v>376</v>
      </c>
      <c r="C7" s="247">
        <f>C8+C9+C10+C11</f>
        <v>14700630.530000001</v>
      </c>
      <c r="D7" s="247">
        <f>D8+D9+D10+D11</f>
        <v>18394643.8616</v>
      </c>
      <c r="E7" s="270">
        <f t="shared" ref="E7:E53" si="0">C7+D7</f>
        <v>33095274.391600002</v>
      </c>
      <c r="F7" s="247">
        <f>F8+F9+F10+F11</f>
        <v>5001043.0299999993</v>
      </c>
      <c r="G7" s="247">
        <f>G8+G9+G10+G11</f>
        <v>11553453.199999999</v>
      </c>
      <c r="H7" s="248">
        <f t="shared" ref="H7:H53" si="1">F7+G7</f>
        <v>16554496.229999999</v>
      </c>
    </row>
    <row r="8" spans="1:8" s="3" customFormat="1" ht="15.75">
      <c r="A8" s="227">
        <v>1.1000000000000001</v>
      </c>
      <c r="B8" s="229" t="s">
        <v>283</v>
      </c>
      <c r="C8" s="247">
        <v>7234993.3200000003</v>
      </c>
      <c r="D8" s="247">
        <v>15322001.8616</v>
      </c>
      <c r="E8" s="270">
        <f t="shared" si="0"/>
        <v>22556995.181600001</v>
      </c>
      <c r="F8" s="320">
        <v>4896694.3099999996</v>
      </c>
      <c r="G8" s="320">
        <v>8072486.2000000002</v>
      </c>
      <c r="H8" s="248">
        <f t="shared" si="1"/>
        <v>12969180.51</v>
      </c>
    </row>
    <row r="9" spans="1:8" s="3" customFormat="1" ht="15.75">
      <c r="A9" s="227">
        <v>1.2</v>
      </c>
      <c r="B9" s="229" t="s">
        <v>284</v>
      </c>
      <c r="C9" s="247"/>
      <c r="D9" s="247">
        <v>1376208</v>
      </c>
      <c r="E9" s="270">
        <f t="shared" si="0"/>
        <v>1376208</v>
      </c>
      <c r="F9" s="247"/>
      <c r="G9" s="247">
        <v>3114187</v>
      </c>
      <c r="H9" s="248">
        <f t="shared" si="1"/>
        <v>3114187</v>
      </c>
    </row>
    <row r="10" spans="1:8" s="3" customFormat="1" ht="15.75">
      <c r="A10" s="227">
        <v>1.3</v>
      </c>
      <c r="B10" s="229" t="s">
        <v>285</v>
      </c>
      <c r="C10" s="247">
        <v>7465637.21</v>
      </c>
      <c r="D10" s="247">
        <v>1696434</v>
      </c>
      <c r="E10" s="270">
        <f t="shared" si="0"/>
        <v>9162071.2100000009</v>
      </c>
      <c r="F10" s="247">
        <v>104348.72</v>
      </c>
      <c r="G10" s="247">
        <v>366780</v>
      </c>
      <c r="H10" s="248">
        <f t="shared" si="1"/>
        <v>471128.72</v>
      </c>
    </row>
    <row r="11" spans="1:8" s="3" customFormat="1" ht="15.75">
      <c r="A11" s="227">
        <v>1.4</v>
      </c>
      <c r="B11" s="229" t="s">
        <v>286</v>
      </c>
      <c r="C11" s="247"/>
      <c r="D11" s="247"/>
      <c r="E11" s="270">
        <f t="shared" si="0"/>
        <v>0</v>
      </c>
      <c r="F11" s="247"/>
      <c r="G11" s="247"/>
      <c r="H11" s="248">
        <f t="shared" si="1"/>
        <v>0</v>
      </c>
    </row>
    <row r="12" spans="1:8" s="3" customFormat="1" ht="29.25" customHeight="1">
      <c r="A12" s="227">
        <v>2</v>
      </c>
      <c r="B12" s="228" t="s">
        <v>287</v>
      </c>
      <c r="C12" s="247"/>
      <c r="D12" s="247"/>
      <c r="E12" s="270">
        <f t="shared" si="0"/>
        <v>0</v>
      </c>
      <c r="F12" s="247"/>
      <c r="G12" s="247">
        <v>255318.98130000001</v>
      </c>
      <c r="H12" s="248">
        <f t="shared" si="1"/>
        <v>255318.98130000001</v>
      </c>
    </row>
    <row r="13" spans="1:8" s="3" customFormat="1" ht="25.5">
      <c r="A13" s="227">
        <v>3</v>
      </c>
      <c r="B13" s="228" t="s">
        <v>288</v>
      </c>
      <c r="C13" s="247">
        <f>C14+C15</f>
        <v>0</v>
      </c>
      <c r="D13" s="247">
        <f>D14+D15</f>
        <v>0</v>
      </c>
      <c r="E13" s="270">
        <f t="shared" si="0"/>
        <v>0</v>
      </c>
      <c r="F13" s="247">
        <f>F14+F15</f>
        <v>0</v>
      </c>
      <c r="G13" s="247">
        <f>G14+G15</f>
        <v>0</v>
      </c>
      <c r="H13" s="248">
        <f t="shared" si="1"/>
        <v>0</v>
      </c>
    </row>
    <row r="14" spans="1:8" s="3" customFormat="1" ht="15.75">
      <c r="A14" s="227">
        <v>3.1</v>
      </c>
      <c r="B14" s="229" t="s">
        <v>289</v>
      </c>
      <c r="C14" s="247"/>
      <c r="D14" s="247"/>
      <c r="E14" s="270">
        <f t="shared" si="0"/>
        <v>0</v>
      </c>
      <c r="F14" s="247"/>
      <c r="G14" s="247"/>
      <c r="H14" s="248">
        <f t="shared" si="1"/>
        <v>0</v>
      </c>
    </row>
    <row r="15" spans="1:8" s="3" customFormat="1" ht="15.75">
      <c r="A15" s="227">
        <v>3.2</v>
      </c>
      <c r="B15" s="229" t="s">
        <v>290</v>
      </c>
      <c r="C15" s="247"/>
      <c r="D15" s="247"/>
      <c r="E15" s="270">
        <f t="shared" si="0"/>
        <v>0</v>
      </c>
      <c r="F15" s="247"/>
      <c r="G15" s="247"/>
      <c r="H15" s="248">
        <f t="shared" si="1"/>
        <v>0</v>
      </c>
    </row>
    <row r="16" spans="1:8" s="3" customFormat="1" ht="15.75">
      <c r="A16" s="227">
        <v>4</v>
      </c>
      <c r="B16" s="228" t="s">
        <v>291</v>
      </c>
      <c r="C16" s="247">
        <f>C17+C18</f>
        <v>44660851.529899999</v>
      </c>
      <c r="D16" s="247">
        <f>D17+D18</f>
        <v>63026920.965400003</v>
      </c>
      <c r="E16" s="270">
        <f t="shared" si="0"/>
        <v>107687772.49529999</v>
      </c>
      <c r="F16" s="247">
        <f>F17+F18</f>
        <v>88297807.223700002</v>
      </c>
      <c r="G16" s="247">
        <f>G17+G18</f>
        <v>33065060.6701</v>
      </c>
      <c r="H16" s="248">
        <f t="shared" si="1"/>
        <v>121362867.89380001</v>
      </c>
    </row>
    <row r="17" spans="1:8" s="3" customFormat="1" ht="15.75">
      <c r="A17" s="227">
        <v>4.0999999999999996</v>
      </c>
      <c r="B17" s="229" t="s">
        <v>292</v>
      </c>
      <c r="C17" s="53">
        <v>23128684.219999999</v>
      </c>
      <c r="D17" s="53">
        <v>40736921.108800001</v>
      </c>
      <c r="E17" s="270">
        <f t="shared" si="0"/>
        <v>63865605.3288</v>
      </c>
      <c r="F17" s="321">
        <v>81978500.093700007</v>
      </c>
      <c r="G17" s="321">
        <v>14412025.970100001</v>
      </c>
      <c r="H17" s="248">
        <f t="shared" si="1"/>
        <v>96390526.063800007</v>
      </c>
    </row>
    <row r="18" spans="1:8" s="3" customFormat="1" ht="15.75">
      <c r="A18" s="227">
        <v>4.2</v>
      </c>
      <c r="B18" s="229" t="s">
        <v>293</v>
      </c>
      <c r="C18" s="53">
        <v>21532167.309900001</v>
      </c>
      <c r="D18" s="53">
        <v>22289999.856600001</v>
      </c>
      <c r="E18" s="270">
        <f t="shared" si="0"/>
        <v>43822167.166500002</v>
      </c>
      <c r="F18" s="321">
        <v>6319307.1299999999</v>
      </c>
      <c r="G18" s="321">
        <v>18653034.699999999</v>
      </c>
      <c r="H18" s="248">
        <f t="shared" si="1"/>
        <v>24972341.829999998</v>
      </c>
    </row>
    <row r="19" spans="1:8" s="3" customFormat="1" ht="25.5">
      <c r="A19" s="227">
        <v>5</v>
      </c>
      <c r="B19" s="228" t="s">
        <v>294</v>
      </c>
      <c r="C19" s="247">
        <f>C20+C21+C22+C28+C29+C30+C31</f>
        <v>63201659.560100004</v>
      </c>
      <c r="D19" s="247">
        <f>D20+D21+D22+D28+D29+D30+D31</f>
        <v>228369159.45929998</v>
      </c>
      <c r="E19" s="270">
        <f t="shared" si="0"/>
        <v>291570819.0194</v>
      </c>
      <c r="F19" s="247">
        <f>F20+F21+F22+F28+F29+F30+F31</f>
        <v>100469543.25940001</v>
      </c>
      <c r="G19" s="247">
        <f>G20+G21+G22+G28+G29+G30+G31</f>
        <v>201587280.75620002</v>
      </c>
      <c r="H19" s="248">
        <f t="shared" si="1"/>
        <v>302056824.01560003</v>
      </c>
    </row>
    <row r="20" spans="1:8" s="3" customFormat="1" ht="15.75">
      <c r="A20" s="227">
        <v>5.0999999999999996</v>
      </c>
      <c r="B20" s="229" t="s">
        <v>295</v>
      </c>
      <c r="C20" s="247">
        <v>1325994</v>
      </c>
      <c r="D20" s="247">
        <v>24361440.695</v>
      </c>
      <c r="E20" s="270">
        <f t="shared" si="0"/>
        <v>25687434.695</v>
      </c>
      <c r="F20" s="322">
        <v>650189.75</v>
      </c>
      <c r="G20" s="322">
        <v>25894668</v>
      </c>
      <c r="H20" s="248">
        <f t="shared" si="1"/>
        <v>26544857.75</v>
      </c>
    </row>
    <row r="21" spans="1:8" s="3" customFormat="1" ht="15.75">
      <c r="A21" s="227">
        <v>5.2</v>
      </c>
      <c r="B21" s="229" t="s">
        <v>296</v>
      </c>
      <c r="C21" s="247"/>
      <c r="D21" s="247"/>
      <c r="E21" s="270">
        <f t="shared" si="0"/>
        <v>0</v>
      </c>
      <c r="F21" s="247"/>
      <c r="G21" s="247"/>
      <c r="H21" s="248">
        <f t="shared" si="1"/>
        <v>0</v>
      </c>
    </row>
    <row r="22" spans="1:8" s="3" customFormat="1" ht="15.75">
      <c r="A22" s="227">
        <v>5.3</v>
      </c>
      <c r="B22" s="229" t="s">
        <v>297</v>
      </c>
      <c r="C22" s="247">
        <f>C23+C24+C25+C26+C27</f>
        <v>46266176.450000003</v>
      </c>
      <c r="D22" s="247">
        <f>D23+D24+D25+D26+D27</f>
        <v>160350481.69159999</v>
      </c>
      <c r="E22" s="270">
        <f t="shared" si="0"/>
        <v>206616658.14160001</v>
      </c>
      <c r="F22" s="247">
        <f>F23+F24+F25+F26+F27</f>
        <v>42377299.999799997</v>
      </c>
      <c r="G22" s="247">
        <f>G23+G24+G25+G26+G27</f>
        <v>143518606.45590001</v>
      </c>
      <c r="H22" s="248">
        <f t="shared" si="1"/>
        <v>185895906.45570001</v>
      </c>
    </row>
    <row r="23" spans="1:8" s="3" customFormat="1" ht="15.75">
      <c r="A23" s="227" t="s">
        <v>298</v>
      </c>
      <c r="B23" s="230" t="s">
        <v>299</v>
      </c>
      <c r="C23" s="53">
        <v>33000</v>
      </c>
      <c r="D23" s="53">
        <v>332704.32</v>
      </c>
      <c r="E23" s="270">
        <f t="shared" si="0"/>
        <v>365704.32</v>
      </c>
      <c r="F23" s="321">
        <v>0</v>
      </c>
      <c r="G23" s="321">
        <v>92917.6</v>
      </c>
      <c r="H23" s="248">
        <f t="shared" si="1"/>
        <v>92917.6</v>
      </c>
    </row>
    <row r="24" spans="1:8" s="3" customFormat="1" ht="15.75">
      <c r="A24" s="227" t="s">
        <v>300</v>
      </c>
      <c r="B24" s="230" t="s">
        <v>301</v>
      </c>
      <c r="C24" s="53">
        <v>4233176.4499000004</v>
      </c>
      <c r="D24" s="53">
        <v>153896370.38600001</v>
      </c>
      <c r="E24" s="270">
        <f t="shared" si="0"/>
        <v>158129546.83590001</v>
      </c>
      <c r="F24" s="321">
        <v>377300</v>
      </c>
      <c r="G24" s="321">
        <v>7666527.0104</v>
      </c>
      <c r="H24" s="248">
        <f t="shared" si="1"/>
        <v>8043827.0104</v>
      </c>
    </row>
    <row r="25" spans="1:8" s="3" customFormat="1" ht="15.75">
      <c r="A25" s="227" t="s">
        <v>302</v>
      </c>
      <c r="B25" s="231" t="s">
        <v>303</v>
      </c>
      <c r="C25" s="53"/>
      <c r="D25" s="53"/>
      <c r="E25" s="270">
        <f t="shared" si="0"/>
        <v>0</v>
      </c>
      <c r="F25" s="321"/>
      <c r="G25" s="321"/>
      <c r="H25" s="248">
        <f t="shared" si="1"/>
        <v>0</v>
      </c>
    </row>
    <row r="26" spans="1:8" s="3" customFormat="1" ht="15.75">
      <c r="A26" s="227" t="s">
        <v>304</v>
      </c>
      <c r="B26" s="230" t="s">
        <v>305</v>
      </c>
      <c r="C26" s="53">
        <v>0</v>
      </c>
      <c r="D26" s="53">
        <v>1279325.3711999999</v>
      </c>
      <c r="E26" s="270">
        <f t="shared" si="0"/>
        <v>1279325.3711999999</v>
      </c>
      <c r="F26" s="321">
        <v>0</v>
      </c>
      <c r="G26" s="321">
        <v>7819749.5998999998</v>
      </c>
      <c r="H26" s="248">
        <f t="shared" si="1"/>
        <v>7819749.5998999998</v>
      </c>
    </row>
    <row r="27" spans="1:8" s="3" customFormat="1" ht="15.75">
      <c r="A27" s="227" t="s">
        <v>306</v>
      </c>
      <c r="B27" s="230" t="s">
        <v>307</v>
      </c>
      <c r="C27" s="53">
        <v>42000000.000100002</v>
      </c>
      <c r="D27" s="53">
        <v>4842081.6144000003</v>
      </c>
      <c r="E27" s="270">
        <f t="shared" si="0"/>
        <v>46842081.614500001</v>
      </c>
      <c r="F27" s="321">
        <v>41999999.999799997</v>
      </c>
      <c r="G27" s="321">
        <v>127939412.2456</v>
      </c>
      <c r="H27" s="248">
        <f t="shared" si="1"/>
        <v>169939412.24540001</v>
      </c>
    </row>
    <row r="28" spans="1:8" s="3" customFormat="1" ht="15.75">
      <c r="A28" s="227">
        <v>5.4</v>
      </c>
      <c r="B28" s="229" t="s">
        <v>308</v>
      </c>
      <c r="C28" s="247">
        <v>10000000.030099999</v>
      </c>
      <c r="D28" s="247">
        <v>23205289.1085</v>
      </c>
      <c r="E28" s="270">
        <f t="shared" si="0"/>
        <v>33205289.138599999</v>
      </c>
      <c r="F28" s="321">
        <v>26000000.000100002</v>
      </c>
      <c r="G28" s="321">
        <v>28946341.737799998</v>
      </c>
      <c r="H28" s="248">
        <f t="shared" si="1"/>
        <v>54946341.737900004</v>
      </c>
    </row>
    <row r="29" spans="1:8" s="3" customFormat="1" ht="15.75">
      <c r="A29" s="227">
        <v>5.5</v>
      </c>
      <c r="B29" s="229" t="s">
        <v>309</v>
      </c>
      <c r="C29" s="247">
        <v>3329662.05</v>
      </c>
      <c r="D29" s="247">
        <v>2.41E-2</v>
      </c>
      <c r="E29" s="270">
        <f t="shared" si="0"/>
        <v>3329662.0740999999</v>
      </c>
      <c r="F29" s="321">
        <v>28079661.999600001</v>
      </c>
      <c r="G29" s="321">
        <v>0.26900000000000002</v>
      </c>
      <c r="H29" s="248">
        <f t="shared" si="1"/>
        <v>28079662.268600002</v>
      </c>
    </row>
    <row r="30" spans="1:8" s="3" customFormat="1" ht="15.75">
      <c r="A30" s="227">
        <v>5.6</v>
      </c>
      <c r="B30" s="229" t="s">
        <v>310</v>
      </c>
      <c r="C30" s="247">
        <v>0</v>
      </c>
      <c r="D30" s="247">
        <v>724320</v>
      </c>
      <c r="E30" s="270">
        <f t="shared" si="0"/>
        <v>724320</v>
      </c>
      <c r="F30" s="321">
        <v>1082564.51</v>
      </c>
      <c r="G30" s="321">
        <v>3227664</v>
      </c>
      <c r="H30" s="248">
        <f t="shared" si="1"/>
        <v>4310228.51</v>
      </c>
    </row>
    <row r="31" spans="1:8" s="3" customFormat="1" ht="15.75">
      <c r="A31" s="227">
        <v>5.7</v>
      </c>
      <c r="B31" s="229" t="s">
        <v>311</v>
      </c>
      <c r="C31" s="247">
        <v>2279827.0299999998</v>
      </c>
      <c r="D31" s="247">
        <v>19727627.940099999</v>
      </c>
      <c r="E31" s="270">
        <f t="shared" si="0"/>
        <v>22007454.970100001</v>
      </c>
      <c r="F31" s="321">
        <v>2279826.9999000002</v>
      </c>
      <c r="G31" s="321">
        <v>0.29349999999999998</v>
      </c>
      <c r="H31" s="248">
        <f t="shared" si="1"/>
        <v>2279827.2934000003</v>
      </c>
    </row>
    <row r="32" spans="1:8" s="3" customFormat="1" ht="15.75">
      <c r="A32" s="227">
        <v>6</v>
      </c>
      <c r="B32" s="228" t="s">
        <v>312</v>
      </c>
      <c r="C32" s="247">
        <f>C33+C34+C35+C36+C37+C38+C39</f>
        <v>12242332.5</v>
      </c>
      <c r="D32" s="247">
        <f>D33+D34+D35+D36+D37+D38+D39</f>
        <v>44208136.098200001</v>
      </c>
      <c r="E32" s="270">
        <f t="shared" si="0"/>
        <v>56450468.598200001</v>
      </c>
      <c r="F32" s="247">
        <f>F33+F34+F35+F36+F37+F38+F39</f>
        <v>0</v>
      </c>
      <c r="G32" s="247">
        <f>G33+G34+G35+G36+G37+G38+G39</f>
        <v>0</v>
      </c>
      <c r="H32" s="248">
        <f t="shared" si="1"/>
        <v>0</v>
      </c>
    </row>
    <row r="33" spans="1:8" s="3" customFormat="1" ht="25.5">
      <c r="A33" s="227">
        <v>6.1</v>
      </c>
      <c r="B33" s="229" t="s">
        <v>377</v>
      </c>
      <c r="C33" s="247">
        <v>12242332.5</v>
      </c>
      <c r="D33" s="247">
        <v>16064656.098200001</v>
      </c>
      <c r="E33" s="270">
        <f t="shared" si="0"/>
        <v>28306988.598200001</v>
      </c>
      <c r="F33" s="247"/>
      <c r="G33" s="247"/>
      <c r="H33" s="248">
        <f t="shared" si="1"/>
        <v>0</v>
      </c>
    </row>
    <row r="34" spans="1:8" s="3" customFormat="1" ht="25.5">
      <c r="A34" s="227">
        <v>6.2</v>
      </c>
      <c r="B34" s="229" t="s">
        <v>313</v>
      </c>
      <c r="C34" s="247"/>
      <c r="D34" s="247">
        <v>28143480</v>
      </c>
      <c r="E34" s="270">
        <f t="shared" si="0"/>
        <v>28143480</v>
      </c>
      <c r="F34" s="247"/>
      <c r="G34" s="247"/>
      <c r="H34" s="248">
        <f t="shared" si="1"/>
        <v>0</v>
      </c>
    </row>
    <row r="35" spans="1:8" s="3" customFormat="1" ht="25.5">
      <c r="A35" s="227">
        <v>6.3</v>
      </c>
      <c r="B35" s="229" t="s">
        <v>314</v>
      </c>
      <c r="C35" s="247"/>
      <c r="D35" s="247"/>
      <c r="E35" s="270">
        <f t="shared" si="0"/>
        <v>0</v>
      </c>
      <c r="F35" s="247"/>
      <c r="G35" s="247"/>
      <c r="H35" s="248">
        <f t="shared" si="1"/>
        <v>0</v>
      </c>
    </row>
    <row r="36" spans="1:8" s="3" customFormat="1" ht="15.75">
      <c r="A36" s="227">
        <v>6.4</v>
      </c>
      <c r="B36" s="229" t="s">
        <v>315</v>
      </c>
      <c r="C36" s="247"/>
      <c r="D36" s="247"/>
      <c r="E36" s="270">
        <f t="shared" si="0"/>
        <v>0</v>
      </c>
      <c r="F36" s="247"/>
      <c r="G36" s="247"/>
      <c r="H36" s="248">
        <f t="shared" si="1"/>
        <v>0</v>
      </c>
    </row>
    <row r="37" spans="1:8" s="3" customFormat="1" ht="15.75">
      <c r="A37" s="227">
        <v>6.5</v>
      </c>
      <c r="B37" s="229" t="s">
        <v>316</v>
      </c>
      <c r="C37" s="247"/>
      <c r="D37" s="247"/>
      <c r="E37" s="270">
        <f t="shared" si="0"/>
        <v>0</v>
      </c>
      <c r="F37" s="247"/>
      <c r="G37" s="247"/>
      <c r="H37" s="248">
        <f t="shared" si="1"/>
        <v>0</v>
      </c>
    </row>
    <row r="38" spans="1:8" s="3" customFormat="1" ht="25.5">
      <c r="A38" s="227">
        <v>6.6</v>
      </c>
      <c r="B38" s="229" t="s">
        <v>317</v>
      </c>
      <c r="C38" s="247"/>
      <c r="D38" s="247"/>
      <c r="E38" s="270">
        <f t="shared" si="0"/>
        <v>0</v>
      </c>
      <c r="F38" s="247"/>
      <c r="G38" s="247"/>
      <c r="H38" s="248">
        <f t="shared" si="1"/>
        <v>0</v>
      </c>
    </row>
    <row r="39" spans="1:8" s="3" customFormat="1" ht="25.5">
      <c r="A39" s="227">
        <v>6.7</v>
      </c>
      <c r="B39" s="229" t="s">
        <v>318</v>
      </c>
      <c r="C39" s="247"/>
      <c r="D39" s="247"/>
      <c r="E39" s="270">
        <f t="shared" si="0"/>
        <v>0</v>
      </c>
      <c r="F39" s="247"/>
      <c r="G39" s="247"/>
      <c r="H39" s="248">
        <f t="shared" si="1"/>
        <v>0</v>
      </c>
    </row>
    <row r="40" spans="1:8" s="3" customFormat="1" ht="15.75">
      <c r="A40" s="227">
        <v>7</v>
      </c>
      <c r="B40" s="228" t="s">
        <v>319</v>
      </c>
      <c r="C40" s="247">
        <f>C43+C44</f>
        <v>5606.71</v>
      </c>
      <c r="D40" s="247">
        <f>D43+D44</f>
        <v>7902011.2938999999</v>
      </c>
      <c r="E40" s="270">
        <f t="shared" si="0"/>
        <v>7907618.0038999999</v>
      </c>
      <c r="F40" s="247">
        <f>F43+F44</f>
        <v>5606.71</v>
      </c>
      <c r="G40" s="247">
        <f>G43+G44</f>
        <v>7278712.3241999997</v>
      </c>
      <c r="H40" s="248">
        <f t="shared" si="1"/>
        <v>7284319.0341999996</v>
      </c>
    </row>
    <row r="41" spans="1:8" s="3" customFormat="1" ht="25.5">
      <c r="A41" s="227">
        <v>7.1</v>
      </c>
      <c r="B41" s="229" t="s">
        <v>320</v>
      </c>
      <c r="C41" s="247"/>
      <c r="D41" s="247"/>
      <c r="E41" s="270">
        <f t="shared" si="0"/>
        <v>0</v>
      </c>
      <c r="F41" s="247"/>
      <c r="G41" s="247"/>
      <c r="H41" s="248">
        <f t="shared" si="1"/>
        <v>0</v>
      </c>
    </row>
    <row r="42" spans="1:8" s="3" customFormat="1" ht="25.5">
      <c r="A42" s="227">
        <v>7.2</v>
      </c>
      <c r="B42" s="229" t="s">
        <v>321</v>
      </c>
      <c r="C42" s="247">
        <v>0</v>
      </c>
      <c r="D42" s="247">
        <v>87403.7929</v>
      </c>
      <c r="E42" s="270">
        <f t="shared" si="0"/>
        <v>87403.7929</v>
      </c>
      <c r="F42" s="247">
        <v>2409.63</v>
      </c>
      <c r="G42" s="247">
        <v>208009.47169999999</v>
      </c>
      <c r="H42" s="248">
        <f t="shared" si="1"/>
        <v>210419.1017</v>
      </c>
    </row>
    <row r="43" spans="1:8" s="3" customFormat="1" ht="25.5">
      <c r="A43" s="227">
        <v>7.3</v>
      </c>
      <c r="B43" s="229" t="s">
        <v>322</v>
      </c>
      <c r="C43" s="247">
        <v>0</v>
      </c>
      <c r="D43" s="53">
        <v>6209218.2307000002</v>
      </c>
      <c r="E43" s="270">
        <f t="shared" si="0"/>
        <v>6209218.2307000002</v>
      </c>
      <c r="F43" s="247">
        <v>0</v>
      </c>
      <c r="G43" s="321">
        <v>6288427.9397999998</v>
      </c>
      <c r="H43" s="248">
        <f t="shared" si="1"/>
        <v>6288427.9397999998</v>
      </c>
    </row>
    <row r="44" spans="1:8" s="3" customFormat="1" ht="25.5">
      <c r="A44" s="227">
        <v>7.4</v>
      </c>
      <c r="B44" s="229" t="s">
        <v>323</v>
      </c>
      <c r="C44" s="53">
        <v>5606.71</v>
      </c>
      <c r="D44" s="53">
        <v>1692793.0632</v>
      </c>
      <c r="E44" s="270">
        <f t="shared" si="0"/>
        <v>1698399.7731999999</v>
      </c>
      <c r="F44" s="247">
        <v>5606.71</v>
      </c>
      <c r="G44" s="321">
        <v>990284.38439999998</v>
      </c>
      <c r="H44" s="248">
        <f t="shared" si="1"/>
        <v>995891.09439999994</v>
      </c>
    </row>
    <row r="45" spans="1:8" s="3" customFormat="1" ht="15.75">
      <c r="A45" s="227">
        <v>8</v>
      </c>
      <c r="B45" s="228" t="s">
        <v>324</v>
      </c>
      <c r="C45" s="247">
        <f>C46+C47+C48+C49+C50+C51+C52</f>
        <v>0</v>
      </c>
      <c r="D45" s="247">
        <f>D46+D47+D48+D49+D50+D51+D52</f>
        <v>0</v>
      </c>
      <c r="E45" s="270">
        <f t="shared" si="0"/>
        <v>0</v>
      </c>
      <c r="F45" s="247">
        <f>F46+F47+F48+F49+F50+F51+F52</f>
        <v>0</v>
      </c>
      <c r="G45" s="247">
        <f>G46+G47+G48+G49+G50+G51+G52</f>
        <v>0</v>
      </c>
      <c r="H45" s="248">
        <f t="shared" si="1"/>
        <v>0</v>
      </c>
    </row>
    <row r="46" spans="1:8" s="3" customFormat="1" ht="15.75">
      <c r="A46" s="227">
        <v>8.1</v>
      </c>
      <c r="B46" s="229" t="s">
        <v>325</v>
      </c>
      <c r="C46" s="247"/>
      <c r="D46" s="247"/>
      <c r="E46" s="270">
        <f t="shared" si="0"/>
        <v>0</v>
      </c>
      <c r="F46" s="247"/>
      <c r="G46" s="247"/>
      <c r="H46" s="248">
        <f t="shared" si="1"/>
        <v>0</v>
      </c>
    </row>
    <row r="47" spans="1:8" s="3" customFormat="1" ht="15.75">
      <c r="A47" s="227">
        <v>8.1999999999999993</v>
      </c>
      <c r="B47" s="229" t="s">
        <v>326</v>
      </c>
      <c r="C47" s="247"/>
      <c r="D47" s="247"/>
      <c r="E47" s="270">
        <f t="shared" si="0"/>
        <v>0</v>
      </c>
      <c r="F47" s="247"/>
      <c r="G47" s="247"/>
      <c r="H47" s="248">
        <f t="shared" si="1"/>
        <v>0</v>
      </c>
    </row>
    <row r="48" spans="1:8" s="3" customFormat="1" ht="15.75">
      <c r="A48" s="227">
        <v>8.3000000000000007</v>
      </c>
      <c r="B48" s="229" t="s">
        <v>327</v>
      </c>
      <c r="C48" s="247"/>
      <c r="D48" s="247"/>
      <c r="E48" s="270">
        <f t="shared" si="0"/>
        <v>0</v>
      </c>
      <c r="F48" s="247"/>
      <c r="G48" s="247"/>
      <c r="H48" s="248">
        <f t="shared" si="1"/>
        <v>0</v>
      </c>
    </row>
    <row r="49" spans="1:8" s="3" customFormat="1" ht="15.75">
      <c r="A49" s="227">
        <v>8.4</v>
      </c>
      <c r="B49" s="229" t="s">
        <v>328</v>
      </c>
      <c r="C49" s="247"/>
      <c r="D49" s="247"/>
      <c r="E49" s="270">
        <f t="shared" si="0"/>
        <v>0</v>
      </c>
      <c r="F49" s="247"/>
      <c r="G49" s="247"/>
      <c r="H49" s="248">
        <f t="shared" si="1"/>
        <v>0</v>
      </c>
    </row>
    <row r="50" spans="1:8" s="3" customFormat="1" ht="15.75">
      <c r="A50" s="227">
        <v>8.5</v>
      </c>
      <c r="B50" s="229" t="s">
        <v>329</v>
      </c>
      <c r="C50" s="247"/>
      <c r="D50" s="247"/>
      <c r="E50" s="270">
        <f t="shared" si="0"/>
        <v>0</v>
      </c>
      <c r="F50" s="247"/>
      <c r="G50" s="247"/>
      <c r="H50" s="248">
        <f t="shared" si="1"/>
        <v>0</v>
      </c>
    </row>
    <row r="51" spans="1:8" s="3" customFormat="1" ht="15.75">
      <c r="A51" s="227">
        <v>8.6</v>
      </c>
      <c r="B51" s="229" t="s">
        <v>330</v>
      </c>
      <c r="C51" s="247"/>
      <c r="D51" s="247"/>
      <c r="E51" s="270">
        <f t="shared" si="0"/>
        <v>0</v>
      </c>
      <c r="F51" s="247"/>
      <c r="G51" s="247"/>
      <c r="H51" s="248">
        <f t="shared" si="1"/>
        <v>0</v>
      </c>
    </row>
    <row r="52" spans="1:8" s="3" customFormat="1" ht="15.75">
      <c r="A52" s="227">
        <v>8.6999999999999993</v>
      </c>
      <c r="B52" s="229" t="s">
        <v>331</v>
      </c>
      <c r="C52" s="247"/>
      <c r="D52" s="247"/>
      <c r="E52" s="270">
        <f t="shared" si="0"/>
        <v>0</v>
      </c>
      <c r="F52" s="247"/>
      <c r="G52" s="247"/>
      <c r="H52" s="248">
        <f t="shared" si="1"/>
        <v>0</v>
      </c>
    </row>
    <row r="53" spans="1:8" s="3" customFormat="1" ht="26.25" thickBot="1">
      <c r="A53" s="232">
        <v>9</v>
      </c>
      <c r="B53" s="233" t="s">
        <v>332</v>
      </c>
      <c r="C53" s="271"/>
      <c r="D53" s="271"/>
      <c r="E53" s="272">
        <f t="shared" si="0"/>
        <v>0</v>
      </c>
      <c r="F53" s="271"/>
      <c r="G53" s="271"/>
      <c r="H53" s="254">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20"/>
  <sheetViews>
    <sheetView zoomScaleNormal="100" workbookViewId="0">
      <pane xSplit="1" ySplit="4" topLeftCell="B5" activePane="bottomRight" state="frozen"/>
      <selection pane="topRight"/>
      <selection pane="bottomLeft"/>
      <selection pane="bottomRight" activeCell="D36" sqref="D36"/>
    </sheetView>
  </sheetViews>
  <sheetFormatPr defaultColWidth="9.140625" defaultRowHeight="12.75"/>
  <cols>
    <col min="1" max="1" width="9.5703125" style="2" bestFit="1" customWidth="1"/>
    <col min="2" max="2" width="93.5703125" style="2" customWidth="1"/>
    <col min="3" max="4" width="12.7109375" style="2" customWidth="1"/>
    <col min="5" max="9" width="9.7109375" style="13" customWidth="1"/>
    <col min="10" max="16384" width="9.140625" style="13"/>
  </cols>
  <sheetData>
    <row r="1" spans="1:6" ht="15">
      <c r="A1" s="18" t="s">
        <v>192</v>
      </c>
      <c r="B1" s="346" t="str">
        <f>'2. RC'!B1</f>
        <v>სს " პაშა ბანკი საქართველო"</v>
      </c>
      <c r="C1" s="17"/>
    </row>
    <row r="2" spans="1:6" ht="15">
      <c r="A2" s="18" t="s">
        <v>193</v>
      </c>
      <c r="B2" s="346" t="str">
        <f>'2. RC'!B2</f>
        <v>31.03.2018</v>
      </c>
      <c r="C2" s="29"/>
      <c r="D2" s="19"/>
      <c r="E2" s="12"/>
      <c r="F2" s="12"/>
    </row>
    <row r="3" spans="1:6" ht="15">
      <c r="A3" s="18"/>
      <c r="B3" s="17"/>
      <c r="C3" s="29"/>
      <c r="D3" s="19"/>
      <c r="E3" s="12"/>
      <c r="F3" s="12"/>
    </row>
    <row r="4" spans="1:6" ht="15" customHeight="1" thickBot="1">
      <c r="A4" s="221" t="s">
        <v>339</v>
      </c>
      <c r="B4" s="222" t="s">
        <v>191</v>
      </c>
      <c r="C4" s="221"/>
      <c r="D4" s="223" t="s">
        <v>96</v>
      </c>
    </row>
    <row r="5" spans="1:6" ht="15" customHeight="1">
      <c r="A5" s="219" t="s">
        <v>27</v>
      </c>
      <c r="B5" s="220"/>
      <c r="C5" s="354" t="str">
        <f>'1. key ratios'!C5</f>
        <v>1Q2018</v>
      </c>
      <c r="D5" s="347" t="str">
        <f>'1. key ratios'!D5</f>
        <v>4Q2017</v>
      </c>
    </row>
    <row r="6" spans="1:6" ht="15" customHeight="1">
      <c r="A6" s="137">
        <v>1</v>
      </c>
      <c r="B6" s="61" t="s">
        <v>196</v>
      </c>
      <c r="C6" s="418">
        <f>C7+C9+C10</f>
        <v>252262826.78563997</v>
      </c>
      <c r="D6" s="419">
        <f>D7+D9+D10</f>
        <v>262893951.11397001</v>
      </c>
    </row>
    <row r="7" spans="1:6" ht="15" customHeight="1">
      <c r="A7" s="137">
        <v>1.1000000000000001</v>
      </c>
      <c r="B7" s="62" t="s">
        <v>22</v>
      </c>
      <c r="C7" s="355">
        <v>235710383.32028997</v>
      </c>
      <c r="D7" s="356">
        <v>246424680.53747001</v>
      </c>
    </row>
    <row r="8" spans="1:6" ht="25.5">
      <c r="A8" s="137" t="s">
        <v>256</v>
      </c>
      <c r="B8" s="184" t="s">
        <v>333</v>
      </c>
      <c r="C8" s="355"/>
      <c r="D8" s="356"/>
    </row>
    <row r="9" spans="1:6" ht="15" customHeight="1">
      <c r="A9" s="137">
        <v>1.2</v>
      </c>
      <c r="B9" s="62" t="s">
        <v>23</v>
      </c>
      <c r="C9" s="355">
        <v>15986303.69335</v>
      </c>
      <c r="D9" s="356">
        <v>16416180.576499999</v>
      </c>
    </row>
    <row r="10" spans="1:6" ht="15" customHeight="1">
      <c r="A10" s="137">
        <v>1.3</v>
      </c>
      <c r="B10" s="185" t="s">
        <v>79</v>
      </c>
      <c r="C10" s="357">
        <v>566139.772</v>
      </c>
      <c r="D10" s="356">
        <v>53090</v>
      </c>
    </row>
    <row r="11" spans="1:6" ht="15" customHeight="1">
      <c r="A11" s="137">
        <v>2</v>
      </c>
      <c r="B11" s="61" t="s">
        <v>197</v>
      </c>
      <c r="C11" s="355">
        <v>642042.93079999997</v>
      </c>
      <c r="D11" s="356">
        <v>1748248.4447000001</v>
      </c>
    </row>
    <row r="12" spans="1:6" ht="15" customHeight="1">
      <c r="A12" s="137">
        <v>3</v>
      </c>
      <c r="B12" s="61" t="s">
        <v>195</v>
      </c>
      <c r="C12" s="357">
        <v>30501295.337499999</v>
      </c>
      <c r="D12" s="357">
        <v>24517636.412500001</v>
      </c>
    </row>
    <row r="13" spans="1:6" ht="15" customHeight="1" thickBot="1">
      <c r="A13" s="138">
        <v>4</v>
      </c>
      <c r="B13" s="139" t="s">
        <v>257</v>
      </c>
      <c r="C13" s="358">
        <f>C6+C11+C12</f>
        <v>283406165.05393994</v>
      </c>
      <c r="D13" s="359">
        <f>D6+D11+D12</f>
        <v>289159835.97117001</v>
      </c>
    </row>
    <row r="14" spans="1:6" ht="15" customHeight="1">
      <c r="A14" s="63"/>
      <c r="B14" s="64"/>
      <c r="C14" s="65"/>
      <c r="D14" s="65"/>
    </row>
    <row r="15" spans="1:6">
      <c r="B15" s="110"/>
    </row>
    <row r="16" spans="1:6">
      <c r="B16" s="110"/>
    </row>
    <row r="17" spans="2:2">
      <c r="B17" s="110"/>
    </row>
    <row r="18" spans="2:2">
      <c r="B18" s="110"/>
    </row>
    <row r="19" spans="2:2">
      <c r="B19" s="110"/>
    </row>
    <row r="20" spans="2:2">
      <c r="B20"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selection pane="bottomLeft"/>
      <selection pane="bottomRight" activeCell="B20" sqref="B20:C20"/>
    </sheetView>
  </sheetViews>
  <sheetFormatPr defaultColWidth="9.140625" defaultRowHeight="15"/>
  <cols>
    <col min="1" max="1" width="9.5703125" style="2" bestFit="1" customWidth="1"/>
    <col min="2" max="2" width="90.42578125" style="2" bestFit="1" customWidth="1"/>
    <col min="3" max="3" width="9.140625" style="2"/>
  </cols>
  <sheetData>
    <row r="1" spans="1:8">
      <c r="A1" s="2" t="s">
        <v>192</v>
      </c>
      <c r="B1" s="346" t="str">
        <f>'2. RC'!B1</f>
        <v>სს " პაშა ბანკი საქართველო"</v>
      </c>
    </row>
    <row r="2" spans="1:8">
      <c r="A2" s="2" t="s">
        <v>193</v>
      </c>
      <c r="B2" s="346" t="str">
        <f>'2. RC'!B2</f>
        <v>31.03.2018</v>
      </c>
    </row>
    <row r="4" spans="1:8" ht="16.5" customHeight="1" thickBot="1">
      <c r="A4" s="234" t="s">
        <v>340</v>
      </c>
      <c r="B4" s="66" t="s">
        <v>152</v>
      </c>
      <c r="C4" s="14"/>
    </row>
    <row r="5" spans="1:8" ht="15.75">
      <c r="A5" s="11"/>
      <c r="B5" s="472" t="s">
        <v>153</v>
      </c>
      <c r="C5" s="473"/>
    </row>
    <row r="6" spans="1:8" ht="15.75">
      <c r="A6" s="15">
        <v>1</v>
      </c>
      <c r="B6" s="480" t="s">
        <v>385</v>
      </c>
      <c r="C6" s="481"/>
    </row>
    <row r="7" spans="1:8" ht="15.75">
      <c r="A7" s="15">
        <v>2</v>
      </c>
      <c r="B7" s="480" t="s">
        <v>386</v>
      </c>
      <c r="C7" s="481"/>
    </row>
    <row r="8" spans="1:8" ht="15.75">
      <c r="A8" s="15">
        <v>3</v>
      </c>
      <c r="B8" s="480" t="s">
        <v>387</v>
      </c>
      <c r="C8" s="481"/>
    </row>
    <row r="9" spans="1:8" ht="15.75">
      <c r="A9" s="15">
        <v>4</v>
      </c>
      <c r="B9" s="480" t="s">
        <v>388</v>
      </c>
      <c r="C9" s="481"/>
    </row>
    <row r="10" spans="1:8" ht="15.75">
      <c r="A10" s="15">
        <v>5</v>
      </c>
      <c r="B10" s="480" t="s">
        <v>383</v>
      </c>
      <c r="C10" s="481"/>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474"/>
      <c r="C16" s="475"/>
    </row>
    <row r="17" spans="1:3" ht="15.75">
      <c r="A17" s="15"/>
      <c r="B17" s="476" t="s">
        <v>154</v>
      </c>
      <c r="C17" s="477"/>
    </row>
    <row r="18" spans="1:3" ht="15.75">
      <c r="A18" s="15">
        <v>1</v>
      </c>
      <c r="B18" s="480" t="s">
        <v>389</v>
      </c>
      <c r="C18" s="481"/>
    </row>
    <row r="19" spans="1:3" ht="15.75">
      <c r="A19" s="15">
        <v>2</v>
      </c>
      <c r="B19" s="480" t="s">
        <v>390</v>
      </c>
      <c r="C19" s="481"/>
    </row>
    <row r="20" spans="1:3" ht="15.75">
      <c r="A20" s="15">
        <v>3</v>
      </c>
      <c r="B20" s="482" t="s">
        <v>430</v>
      </c>
      <c r="C20" s="483"/>
    </row>
    <row r="21" spans="1:3" ht="15.75">
      <c r="A21" s="15">
        <v>4</v>
      </c>
      <c r="B21" s="27"/>
      <c r="C21" s="67"/>
    </row>
    <row r="22" spans="1:3" ht="15.75">
      <c r="A22" s="15">
        <v>5</v>
      </c>
      <c r="B22" s="27"/>
      <c r="C22" s="67"/>
    </row>
    <row r="23" spans="1:3" ht="15.75">
      <c r="A23" s="15">
        <v>6</v>
      </c>
      <c r="B23" s="27"/>
      <c r="C23" s="67"/>
    </row>
    <row r="24" spans="1:3" ht="15.75">
      <c r="A24" s="15">
        <v>7</v>
      </c>
      <c r="B24" s="27"/>
      <c r="C24" s="67"/>
    </row>
    <row r="25" spans="1:3" ht="15.75">
      <c r="A25" s="15">
        <v>8</v>
      </c>
      <c r="B25" s="27"/>
      <c r="C25" s="67"/>
    </row>
    <row r="26" spans="1:3" ht="15.75">
      <c r="A26" s="15">
        <v>9</v>
      </c>
      <c r="B26" s="27"/>
      <c r="C26" s="67"/>
    </row>
    <row r="27" spans="1:3" ht="15.75" customHeight="1">
      <c r="A27" s="15">
        <v>10</v>
      </c>
      <c r="B27" s="27"/>
      <c r="C27" s="28"/>
    </row>
    <row r="28" spans="1:3" ht="15.75" customHeight="1">
      <c r="A28" s="15"/>
      <c r="B28" s="27"/>
      <c r="C28" s="28"/>
    </row>
    <row r="29" spans="1:3" ht="30" customHeight="1">
      <c r="A29" s="15"/>
      <c r="B29" s="478" t="s">
        <v>155</v>
      </c>
      <c r="C29" s="479"/>
    </row>
    <row r="30" spans="1:3" ht="15.75">
      <c r="A30" s="15">
        <v>1</v>
      </c>
      <c r="B30" s="323" t="s">
        <v>391</v>
      </c>
      <c r="C30" s="324">
        <v>1</v>
      </c>
    </row>
    <row r="31" spans="1:3" ht="15.75" customHeight="1">
      <c r="A31" s="15"/>
      <c r="B31" s="68"/>
      <c r="C31" s="69"/>
    </row>
    <row r="32" spans="1:3" ht="29.25" customHeight="1">
      <c r="A32" s="15"/>
      <c r="B32" s="478" t="s">
        <v>279</v>
      </c>
      <c r="C32" s="479"/>
    </row>
    <row r="33" spans="1:3" ht="15.75">
      <c r="A33" s="325">
        <v>1</v>
      </c>
      <c r="B33" s="326" t="s">
        <v>392</v>
      </c>
      <c r="C33" s="327">
        <v>0.1</v>
      </c>
    </row>
    <row r="34" spans="1:3" ht="15.75">
      <c r="A34" s="325">
        <v>2</v>
      </c>
      <c r="B34" s="326" t="s">
        <v>393</v>
      </c>
      <c r="C34" s="327">
        <v>0.45</v>
      </c>
    </row>
    <row r="35" spans="1:3" ht="16.5" thickBot="1">
      <c r="A35" s="16">
        <v>3</v>
      </c>
      <c r="B35" s="328" t="s">
        <v>394</v>
      </c>
      <c r="C35" s="329">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pane="topRight"/>
      <selection pane="bottomLeft"/>
      <selection pane="bottomRight" activeCell="E14" sqref="E14"/>
    </sheetView>
  </sheetViews>
  <sheetFormatPr defaultColWidth="9.140625"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192</v>
      </c>
      <c r="B1" s="346" t="str">
        <f>'2. RC'!B1</f>
        <v>სს " პაშა ბანკი საქართველო"</v>
      </c>
    </row>
    <row r="2" spans="1:7" s="22" customFormat="1" ht="15.75" customHeight="1">
      <c r="A2" s="22" t="s">
        <v>193</v>
      </c>
      <c r="B2" s="346" t="str">
        <f>'2. RC'!B2</f>
        <v>31.03.2018</v>
      </c>
    </row>
    <row r="3" spans="1:7" s="22" customFormat="1" ht="15.75" customHeight="1"/>
    <row r="4" spans="1:7" s="22" customFormat="1" ht="15.75" customHeight="1" thickBot="1">
      <c r="A4" s="237" t="s">
        <v>341</v>
      </c>
      <c r="B4" s="238" t="s">
        <v>267</v>
      </c>
      <c r="C4" s="198"/>
      <c r="D4" s="198"/>
      <c r="E4" s="198"/>
    </row>
    <row r="5" spans="1:7" s="125" customFormat="1" ht="17.45" customHeight="1">
      <c r="A5" s="377"/>
      <c r="B5" s="378"/>
      <c r="C5" s="197" t="s">
        <v>0</v>
      </c>
      <c r="D5" s="197" t="s">
        <v>1</v>
      </c>
      <c r="E5" s="243" t="s">
        <v>2</v>
      </c>
    </row>
    <row r="6" spans="1:7" s="158" customFormat="1" ht="14.45" customHeight="1">
      <c r="A6" s="379"/>
      <c r="B6" s="484" t="s">
        <v>235</v>
      </c>
      <c r="C6" s="484" t="s">
        <v>234</v>
      </c>
      <c r="D6" s="485" t="s">
        <v>233</v>
      </c>
      <c r="E6" s="486"/>
      <c r="G6"/>
    </row>
    <row r="7" spans="1:7" s="158" customFormat="1" ht="99.6" customHeight="1">
      <c r="A7" s="379"/>
      <c r="B7" s="484"/>
      <c r="C7" s="484"/>
      <c r="D7" s="369" t="s">
        <v>232</v>
      </c>
      <c r="E7" s="368" t="s">
        <v>272</v>
      </c>
      <c r="G7"/>
    </row>
    <row r="8" spans="1:7">
      <c r="A8" s="380">
        <v>1</v>
      </c>
      <c r="B8" s="235" t="s">
        <v>157</v>
      </c>
      <c r="C8" s="330">
        <v>1342894.3032</v>
      </c>
      <c r="D8" s="330"/>
      <c r="E8" s="381">
        <f t="shared" ref="E8:E20" si="0">C8-D8</f>
        <v>1342894.3032</v>
      </c>
    </row>
    <row r="9" spans="1:7">
      <c r="A9" s="380">
        <v>2</v>
      </c>
      <c r="B9" s="235" t="s">
        <v>158</v>
      </c>
      <c r="C9" s="330">
        <v>30458299.440099999</v>
      </c>
      <c r="D9" s="330"/>
      <c r="E9" s="381">
        <f t="shared" si="0"/>
        <v>30458299.440099999</v>
      </c>
    </row>
    <row r="10" spans="1:7">
      <c r="A10" s="380">
        <v>3</v>
      </c>
      <c r="B10" s="235" t="s">
        <v>231</v>
      </c>
      <c r="C10" s="330">
        <v>42811192.292199999</v>
      </c>
      <c r="D10" s="330"/>
      <c r="E10" s="381">
        <f t="shared" si="0"/>
        <v>42811192.292199999</v>
      </c>
    </row>
    <row r="11" spans="1:7" ht="25.5">
      <c r="A11" s="380">
        <v>4</v>
      </c>
      <c r="B11" s="235" t="s">
        <v>188</v>
      </c>
      <c r="C11" s="330">
        <v>0</v>
      </c>
      <c r="D11" s="330"/>
      <c r="E11" s="381">
        <f t="shared" si="0"/>
        <v>0</v>
      </c>
    </row>
    <row r="12" spans="1:7">
      <c r="A12" s="380">
        <v>5</v>
      </c>
      <c r="B12" s="235" t="s">
        <v>160</v>
      </c>
      <c r="C12" s="330">
        <v>63775556.456799999</v>
      </c>
      <c r="D12" s="376"/>
      <c r="E12" s="381">
        <f t="shared" si="0"/>
        <v>63775556.456799999</v>
      </c>
    </row>
    <row r="13" spans="1:7">
      <c r="A13" s="380">
        <v>6.1</v>
      </c>
      <c r="B13" s="235" t="s">
        <v>161</v>
      </c>
      <c r="C13" s="330">
        <v>130944539.7976</v>
      </c>
      <c r="D13" s="330"/>
      <c r="E13" s="381">
        <f t="shared" si="0"/>
        <v>130944539.7976</v>
      </c>
    </row>
    <row r="14" spans="1:7">
      <c r="A14" s="380">
        <v>6.2</v>
      </c>
      <c r="B14" s="236" t="s">
        <v>162</v>
      </c>
      <c r="C14" s="330">
        <v>-2887811.9144000001</v>
      </c>
      <c r="D14" s="330"/>
      <c r="E14" s="381">
        <f t="shared" si="0"/>
        <v>-2887811.9144000001</v>
      </c>
    </row>
    <row r="15" spans="1:7">
      <c r="A15" s="380">
        <v>6</v>
      </c>
      <c r="B15" s="235" t="s">
        <v>230</v>
      </c>
      <c r="C15" s="330">
        <v>128056727.88319999</v>
      </c>
      <c r="D15" s="330"/>
      <c r="E15" s="381">
        <f t="shared" si="0"/>
        <v>128056727.88319999</v>
      </c>
    </row>
    <row r="16" spans="1:7" ht="25.5">
      <c r="A16" s="380">
        <v>7</v>
      </c>
      <c r="B16" s="235" t="s">
        <v>164</v>
      </c>
      <c r="C16" s="330">
        <v>2008818.4816999999</v>
      </c>
      <c r="D16" s="376"/>
      <c r="E16" s="381">
        <f t="shared" si="0"/>
        <v>2008818.4816999999</v>
      </c>
    </row>
    <row r="17" spans="1:7">
      <c r="A17" s="380">
        <v>8</v>
      </c>
      <c r="B17" s="235" t="s">
        <v>165</v>
      </c>
      <c r="C17" s="330">
        <v>0</v>
      </c>
      <c r="D17" s="330"/>
      <c r="E17" s="381">
        <f t="shared" si="0"/>
        <v>0</v>
      </c>
      <c r="F17" s="6"/>
      <c r="G17" s="6"/>
    </row>
    <row r="18" spans="1:7">
      <c r="A18" s="380">
        <v>9</v>
      </c>
      <c r="B18" s="235" t="s">
        <v>166</v>
      </c>
      <c r="C18" s="330">
        <v>0</v>
      </c>
      <c r="D18" s="330"/>
      <c r="E18" s="381">
        <f t="shared" si="0"/>
        <v>0</v>
      </c>
      <c r="G18" s="6"/>
    </row>
    <row r="19" spans="1:7" ht="25.5">
      <c r="A19" s="380">
        <v>10</v>
      </c>
      <c r="B19" s="235" t="s">
        <v>167</v>
      </c>
      <c r="C19" s="330">
        <v>2899268.36</v>
      </c>
      <c r="D19" s="348">
        <v>2067781.45</v>
      </c>
      <c r="E19" s="381">
        <f t="shared" si="0"/>
        <v>831486.90999999992</v>
      </c>
      <c r="G19" s="6"/>
    </row>
    <row r="20" spans="1:7">
      <c r="A20" s="380">
        <v>11</v>
      </c>
      <c r="B20" s="235" t="s">
        <v>168</v>
      </c>
      <c r="C20" s="330">
        <v>6010208.6815999998</v>
      </c>
      <c r="D20" s="330"/>
      <c r="E20" s="381">
        <f t="shared" si="0"/>
        <v>6010208.6815999998</v>
      </c>
    </row>
    <row r="21" spans="1:7" ht="51.75" thickBot="1">
      <c r="A21" s="382"/>
      <c r="B21" s="239" t="s">
        <v>378</v>
      </c>
      <c r="C21" s="317">
        <f>SUM(C8:C12, C15:C20)</f>
        <v>277362965.89879996</v>
      </c>
      <c r="D21" s="317">
        <f>SUM(D8:D12, D15:D20)</f>
        <v>2067781.45</v>
      </c>
      <c r="E21" s="383">
        <f>SUM(E8:E12, E15:E20)</f>
        <v>275295184.44879997</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8" sqref="C8"/>
    </sheetView>
  </sheetViews>
  <sheetFormatPr defaultColWidth="9.140625"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192</v>
      </c>
      <c r="B1" s="346" t="str">
        <f>'2. RC'!B1</f>
        <v>სს " პაშა ბანკი საქართველო"</v>
      </c>
    </row>
    <row r="2" spans="1:6" s="22" customFormat="1" ht="15.75" customHeight="1">
      <c r="A2" s="22" t="s">
        <v>193</v>
      </c>
      <c r="B2" s="346" t="str">
        <f>'2. RC'!B2</f>
        <v>31.03.2018</v>
      </c>
      <c r="C2"/>
      <c r="D2"/>
      <c r="E2"/>
      <c r="F2"/>
    </row>
    <row r="3" spans="1:6" s="22" customFormat="1" ht="15.75" customHeight="1">
      <c r="C3"/>
      <c r="D3"/>
      <c r="E3"/>
      <c r="F3"/>
    </row>
    <row r="4" spans="1:6" s="22" customFormat="1" ht="26.25" thickBot="1">
      <c r="A4" s="22" t="s">
        <v>342</v>
      </c>
      <c r="B4" s="205" t="s">
        <v>271</v>
      </c>
      <c r="C4" s="199" t="s">
        <v>96</v>
      </c>
      <c r="D4"/>
      <c r="E4"/>
      <c r="F4"/>
    </row>
    <row r="5" spans="1:6" ht="26.25">
      <c r="A5" s="200">
        <v>1</v>
      </c>
      <c r="B5" s="201" t="s">
        <v>351</v>
      </c>
      <c r="C5" s="273">
        <f>'7. LI1'!E21</f>
        <v>275295184.44879997</v>
      </c>
    </row>
    <row r="6" spans="1:6" s="187" customFormat="1">
      <c r="A6" s="124">
        <v>2.1</v>
      </c>
      <c r="B6" s="207" t="s">
        <v>273</v>
      </c>
      <c r="C6" s="353">
        <v>33095274.391600002</v>
      </c>
    </row>
    <row r="7" spans="1:6" s="4" customFormat="1" ht="25.5" outlineLevel="1">
      <c r="A7" s="206">
        <v>2.2000000000000002</v>
      </c>
      <c r="B7" s="202" t="s">
        <v>274</v>
      </c>
      <c r="C7" s="352">
        <v>28306988.598200001</v>
      </c>
    </row>
    <row r="8" spans="1:6" s="4" customFormat="1" ht="26.25">
      <c r="A8" s="206">
        <v>3</v>
      </c>
      <c r="B8" s="203" t="s">
        <v>352</v>
      </c>
      <c r="C8" s="275">
        <f>SUM(C5:C7)</f>
        <v>336697447.4386</v>
      </c>
    </row>
    <row r="9" spans="1:6" s="187" customFormat="1">
      <c r="A9" s="124">
        <v>4</v>
      </c>
      <c r="B9" s="210" t="s">
        <v>268</v>
      </c>
      <c r="C9" s="274">
        <v>3065865.7033000002</v>
      </c>
      <c r="D9" s="345"/>
    </row>
    <row r="10" spans="1:6" s="4" customFormat="1" ht="25.5" outlineLevel="1">
      <c r="A10" s="206">
        <v>5.0999999999999996</v>
      </c>
      <c r="B10" s="202" t="s">
        <v>280</v>
      </c>
      <c r="C10" s="352">
        <v>-17108970.698250003</v>
      </c>
    </row>
    <row r="11" spans="1:6" s="4" customFormat="1" ht="25.5" outlineLevel="1">
      <c r="A11" s="206">
        <v>5.2</v>
      </c>
      <c r="B11" s="202" t="s">
        <v>281</v>
      </c>
      <c r="C11" s="351">
        <v>-27740848.826236002</v>
      </c>
    </row>
    <row r="12" spans="1:6" s="4" customFormat="1">
      <c r="A12" s="206">
        <v>6</v>
      </c>
      <c r="B12" s="208" t="s">
        <v>269</v>
      </c>
      <c r="C12" s="274"/>
    </row>
    <row r="13" spans="1:6" s="4" customFormat="1" ht="15.75" thickBot="1">
      <c r="A13" s="209">
        <v>7</v>
      </c>
      <c r="B13" s="204" t="s">
        <v>270</v>
      </c>
      <c r="C13" s="276">
        <f>SUM(C8:C12)</f>
        <v>294913493.617414</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YZURoEHOEZgYctMAfnzKqTMU/Zg=</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/V/6skZG/HC5YYb/ovYGcUWFDjA=</DigestValue>
    </Reference>
  </SignedInfo>
  <SignatureValue>HVxxk0BcXwRHd20SdZvjqpPkien74L/3rS9rKI64DQPisV5AetuFHfeKZyr/SgwtYso3yyNM3DtB
sef3bjrvwrF8rf/sGEVkmouRJ4tBA98ObrVPP3Eh39ZTd4jDl7qZsmrl8Rb+ZDwRW0Q+bl8gGRru
vOiN40xlpPju72i5HHrc/3v3SsFQyMp6zbJKxxYsg6rS3ivlGv5qJLvqBcENoHb81HyM/4fJ1K/j
+ZDgPlNwIjMCtaWIoAe73H1Bq9hmP0t6Gqcbo2v3cm43LZpsDHY+1KSME+eukNs84nmK1WzdU0It
g1nkdcu2iVV5/ofewkkRB7IgfCuAa/dO0uaP5g==</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CPLX0wG7EkVZHhRwhjM3SUqB8vw=</DigestValue>
      </Reference>
      <Reference URI="/xl/worksheets/sheet10.xml?ContentType=application/vnd.openxmlformats-officedocument.spreadsheetml.worksheet+xml">
        <DigestMethod Algorithm="http://www.w3.org/2000/09/xmldsig#sha1"/>
        <DigestValue>kLDQcxwScIFwJf1TmrGV0AsEoKQ=</DigestValue>
      </Reference>
      <Reference URI="/xl/worksheets/sheet15.xml?ContentType=application/vnd.openxmlformats-officedocument.spreadsheetml.worksheet+xml">
        <DigestMethod Algorithm="http://www.w3.org/2000/09/xmldsig#sha1"/>
        <DigestValue>7X0h3bPwA1uoudf0VH6d7O7NFYU=</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IBxTZCLHB1stUapB703kmxD9YT0=</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iAjNe4fx9tyDA0Dc2f90RSKDcZE=</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8.xml?ContentType=application/vnd.openxmlformats-officedocument.spreadsheetml.worksheet+xml">
        <DigestMethod Algorithm="http://www.w3.org/2000/09/xmldsig#sha1"/>
        <DigestValue>jv0ua17GxLRZfvksvOiMeuQU56E=</DigestValue>
      </Reference>
      <Reference URI="/xl/worksheets/sheet5.xml?ContentType=application/vnd.openxmlformats-officedocument.spreadsheetml.worksheet+xml">
        <DigestMethod Algorithm="http://www.w3.org/2000/09/xmldsig#sha1"/>
        <DigestValue>jCQZNwiRypVYdObEo24wJvnugDI=</DigestValue>
      </Reference>
      <Reference URI="/xl/printerSettings/printerSettings2.bin?ContentType=application/vnd.openxmlformats-officedocument.spreadsheetml.printerSettings">
        <DigestMethod Algorithm="http://www.w3.org/2000/09/xmldsig#sha1"/>
        <DigestValue>4uWAmxZMpFBE+/JDugAdMjuTKKw=</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1rNdYsgbLDOgbo+zBST/lpCk9OI=</DigestValue>
      </Reference>
      <Reference URI="/xl/worksheets/sheet7.xml?ContentType=application/vnd.openxmlformats-officedocument.spreadsheetml.worksheet+xml">
        <DigestMethod Algorithm="http://www.w3.org/2000/09/xmldsig#sha1"/>
        <DigestValue>98uercdl+gnNrgXMVCrSlAzUfXE=</DigestValue>
      </Reference>
      <Reference URI="/xl/worksheets/sheet17.xml?ContentType=application/vnd.openxmlformats-officedocument.spreadsheetml.worksheet+xml">
        <DigestMethod Algorithm="http://www.w3.org/2000/09/xmldsig#sha1"/>
        <DigestValue>+UeMbIrbQ7exStXJf1OPTsDd6Jk=</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0tPBQn8Y1peW0eO9rSETamasxKc=</DigestValue>
      </Reference>
      <Reference URI="/xl/worksheets/sheet12.xml?ContentType=application/vnd.openxmlformats-officedocument.spreadsheetml.worksheet+xml">
        <DigestMethod Algorithm="http://www.w3.org/2000/09/xmldsig#sha1"/>
        <DigestValue>1hrsEb588zy7YZsARAIFNUPaMPo=</DigestValue>
      </Reference>
      <Reference URI="/xl/worksheets/sheet3.xml?ContentType=application/vnd.openxmlformats-officedocument.spreadsheetml.worksheet+xml">
        <DigestMethod Algorithm="http://www.w3.org/2000/09/xmldsig#sha1"/>
        <DigestValue>9gXbphKef419hjEEqtgCliDwMJ0=</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nPcwVtc0Lc33NORi/rvGUQihEXs=</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dgEWM8G02l8Y4+m/h8WXqjb1K/s=</DigestValue>
      </Reference>
      <Reference URI="/xl/externalLinks/externalLink3.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9ok9CUmu5U7XURIq89D7rLbJyoM=</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L8OSXh062sxQTvBbM15imBjUAsw=</DigestValue>
      </Reference>
      <Reference URI="/xl/drawings/drawing1.xml?ContentType=application/vnd.openxmlformats-officedocument.drawing+xml">
        <DigestMethod Algorithm="http://www.w3.org/2000/09/xmldsig#sha1"/>
        <DigestValue>MhmTSdEu56laBuPLIJgMghbMdD8=</DigestValue>
      </Reference>
      <Reference URI="/xl/worksheets/sheet11.xml?ContentType=application/vnd.openxmlformats-officedocument.spreadsheetml.worksheet+xml">
        <DigestMethod Algorithm="http://www.w3.org/2000/09/xmldsig#sha1"/>
        <DigestValue>nQvzXqY7x89sCKL0AfffV/hKwIA=</DigestValue>
      </Reference>
      <Reference URI="/xl/worksheets/sheet16.xml?ContentType=application/vnd.openxmlformats-officedocument.spreadsheetml.worksheet+xml">
        <DigestMethod Algorithm="http://www.w3.org/2000/09/xmldsig#sha1"/>
        <DigestValue>E1F9dg9qOVFg0MHJ+NNu8HyHluw=</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EJX6knotibKMeEM4AXRwJDQephE=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klh9tuiFaQh7OaenUv5tqUXc46g=</DigestValue>
      </Reference>
      <Reference URI="/xl/sharedStrings.xml?ContentType=application/vnd.openxmlformats-officedocument.spreadsheetml.sharedStrings+xml">
        <DigestMethod Algorithm="http://www.w3.org/2000/09/xmldsig#sha1"/>
        <DigestValue>yZQ2HCp9iotTfYul5I6iGgfpySE=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B9rIMn8oRkijQxrA3nxbNn1mZQA=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2018-04-30T12:31:32Z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2018-04-30T12:31:32Z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sAj0+VC5lAZWQndgh0C6lTDN+rY=</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F2g3JeBnKakwyIJyw2oHaPKeZvU=</DigestValue>
    </Reference>
  </SignedInfo>
  <SignatureValue>cW+pYaWO5UO6UoIcm4fPOEBddcg4NG7afCiMhpS2qISE3bYWgG5d4xx7XVS27xHeaU99LsEP/xfL
o9KPa+73Eb3l6+I6EhDdHTRtOPRNNb1RDV0DjAjutU+gWW3JRbOkBcDgo2jLpm/GIt99pVa3/sYg
2de8IjjEoY76P7PuZVOjBWS87Xkq6Ouq3yOEoHoILNmqb+KPqTZNJWlXJiEwSnrjEhR2QoXna/OS
MIpvj71xjNQbgaCSXmm/0GDWIkvOUHvzXkOtNZNwq+Sy+t30d+XHEtitqHTh51GSOOhfeyAmld90
BCKfxSxqSsjaemXH9nz7NJZNqLYyLu4SLAmH/A==</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CPLX0wG7EkVZHhRwhjM3SUqB8vw=</DigestValue>
      </Reference>
      <Reference URI="/xl/worksheets/sheet10.xml?ContentType=application/vnd.openxmlformats-officedocument.spreadsheetml.worksheet+xml">
        <DigestMethod Algorithm="http://www.w3.org/2000/09/xmldsig#sha1"/>
        <DigestValue>kLDQcxwScIFwJf1TmrGV0AsEoKQ=</DigestValue>
      </Reference>
      <Reference URI="/xl/worksheets/sheet15.xml?ContentType=application/vnd.openxmlformats-officedocument.spreadsheetml.worksheet+xml">
        <DigestMethod Algorithm="http://www.w3.org/2000/09/xmldsig#sha1"/>
        <DigestValue>7X0h3bPwA1uoudf0VH6d7O7NFYU=</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4.xml?ContentType=application/vnd.openxmlformats-officedocument.spreadsheetml.worksheet+xml">
        <DigestMethod Algorithm="http://www.w3.org/2000/09/xmldsig#sha1"/>
        <DigestValue>IBxTZCLHB1stUapB703kmxD9YT0=</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iAjNe4fx9tyDA0Dc2f90RSKDcZE=</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8.xml?ContentType=application/vnd.openxmlformats-officedocument.spreadsheetml.worksheet+xml">
        <DigestMethod Algorithm="http://www.w3.org/2000/09/xmldsig#sha1"/>
        <DigestValue>jv0ua17GxLRZfvksvOiMeuQU56E=</DigestValue>
      </Reference>
      <Reference URI="/xl/worksheets/sheet5.xml?ContentType=application/vnd.openxmlformats-officedocument.spreadsheetml.worksheet+xml">
        <DigestMethod Algorithm="http://www.w3.org/2000/09/xmldsig#sha1"/>
        <DigestValue>jCQZNwiRypVYdObEo24wJvnugDI=</DigestValue>
      </Reference>
      <Reference URI="/xl/printerSettings/printerSettings2.bin?ContentType=application/vnd.openxmlformats-officedocument.spreadsheetml.printerSettings">
        <DigestMethod Algorithm="http://www.w3.org/2000/09/xmldsig#sha1"/>
        <DigestValue>4uWAmxZMpFBE+/JDugAdMjuTKKw=</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1rNdYsgbLDOgbo+zBST/lpCk9OI=</DigestValue>
      </Reference>
      <Reference URI="/xl/worksheets/sheet7.xml?ContentType=application/vnd.openxmlformats-officedocument.spreadsheetml.worksheet+xml">
        <DigestMethod Algorithm="http://www.w3.org/2000/09/xmldsig#sha1"/>
        <DigestValue>98uercdl+gnNrgXMVCrSlAzUfXE=</DigestValue>
      </Reference>
      <Reference URI="/xl/worksheets/sheet17.xml?ContentType=application/vnd.openxmlformats-officedocument.spreadsheetml.worksheet+xml">
        <DigestMethod Algorithm="http://www.w3.org/2000/09/xmldsig#sha1"/>
        <DigestValue>+UeMbIrbQ7exStXJf1OPTsDd6Jk=</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18.xml?ContentType=application/vnd.openxmlformats-officedocument.spreadsheetml.worksheet+xml">
        <DigestMethod Algorithm="http://www.w3.org/2000/09/xmldsig#sha1"/>
        <DigestValue>0tPBQn8Y1peW0eO9rSETamasxKc=</DigestValue>
      </Reference>
      <Reference URI="/xl/worksheets/sheet12.xml?ContentType=application/vnd.openxmlformats-officedocument.spreadsheetml.worksheet+xml">
        <DigestMethod Algorithm="http://www.w3.org/2000/09/xmldsig#sha1"/>
        <DigestValue>1hrsEb588zy7YZsARAIFNUPaMPo=</DigestValue>
      </Reference>
      <Reference URI="/xl/worksheets/sheet3.xml?ContentType=application/vnd.openxmlformats-officedocument.spreadsheetml.worksheet+xml">
        <DigestMethod Algorithm="http://www.w3.org/2000/09/xmldsig#sha1"/>
        <DigestValue>9gXbphKef419hjEEqtgCliDwMJ0=</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2.xml?ContentType=application/vnd.openxmlformats-officedocument.spreadsheetml.worksheet+xml">
        <DigestMethod Algorithm="http://www.w3.org/2000/09/xmldsig#sha1"/>
        <DigestValue>nPcwVtc0Lc33NORi/rvGUQihEXs=</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dgEWM8G02l8Y4+m/h8WXqjb1K/s=</DigestValue>
      </Reference>
      <Reference URI="/xl/externalLinks/externalLink3.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9ok9CUmu5U7XURIq89D7rLbJyoM=</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L8OSXh062sxQTvBbM15imBjUAsw=</DigestValue>
      </Reference>
      <Reference URI="/xl/drawings/drawing1.xml?ContentType=application/vnd.openxmlformats-officedocument.drawing+xml">
        <DigestMethod Algorithm="http://www.w3.org/2000/09/xmldsig#sha1"/>
        <DigestValue>MhmTSdEu56laBuPLIJgMghbMdD8=</DigestValue>
      </Reference>
      <Reference URI="/xl/worksheets/sheet11.xml?ContentType=application/vnd.openxmlformats-officedocument.spreadsheetml.worksheet+xml">
        <DigestMethod Algorithm="http://www.w3.org/2000/09/xmldsig#sha1"/>
        <DigestValue>nQvzXqY7x89sCKL0AfffV/hKwIA=</DigestValue>
      </Reference>
      <Reference URI="/xl/worksheets/sheet16.xml?ContentType=application/vnd.openxmlformats-officedocument.spreadsheetml.worksheet+xml">
        <DigestMethod Algorithm="http://www.w3.org/2000/09/xmldsig#sha1"/>
        <DigestValue>E1F9dg9qOVFg0MHJ+NNu8HyHluw=</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EJX6knotibKMeEM4AXRwJDQephE=</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klh9tuiFaQh7OaenUv5tqUXc46g=</DigestValue>
      </Reference>
      <Reference URI="/xl/sharedStrings.xml?ContentType=application/vnd.openxmlformats-officedocument.spreadsheetml.sharedStrings+xml">
        <DigestMethod Algorithm="http://www.w3.org/2000/09/xmldsig#sha1"/>
        <DigestValue>yZQ2HCp9iotTfYul5I6iGgfpySE=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B9rIMn8oRkijQxrA3nxbNn1mZQA=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hmuw9fiwl1RfoX10tOvkZOpUHsw=</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2018-04-30T12:34:53Z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2018-04-30T12:34:53Z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2018-05-01T08:17:53Z</dcterms:modified>
</cp:coreProperties>
</file>